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BuÇalışmaKitabı" defaultThemeVersion="166925"/>
  <mc:AlternateContent xmlns:mc="http://schemas.openxmlformats.org/markup-compatibility/2006">
    <mc:Choice Requires="x15">
      <x15ac:absPath xmlns:x15ac="http://schemas.microsoft.com/office/spreadsheetml/2010/11/ac" url="C:\Users\murat\Desktop\1833\Kamu\"/>
    </mc:Choice>
  </mc:AlternateContent>
  <xr:revisionPtr revIDLastSave="0" documentId="13_ncr:1_{60B752BB-6807-459D-B792-DE65E127083F}" xr6:coauthVersionLast="47" xr6:coauthVersionMax="47" xr10:uidLastSave="{00000000-0000-0000-0000-000000000000}"/>
  <bookViews>
    <workbookView xWindow="-109" yWindow="-109" windowWidth="26301" windowHeight="14169" tabRatio="881" xr2:uid="{00000000-000D-0000-FFFF-FFFF00000000}"/>
  </bookViews>
  <sheets>
    <sheet name="Proje ve Personel Bilgileri" sheetId="1" r:id="rId1"/>
    <sheet name="KAPAK" sheetId="2" r:id="rId2"/>
    <sheet name="İÇİNDEKİLER" sheetId="25" r:id="rId3"/>
    <sheet name="TAAHHÜTNAME (KAMU)" sheetId="3" r:id="rId4"/>
    <sheet name="TAAHHÜTNAME (VAKIF)" sheetId="28" r:id="rId5"/>
    <sheet name="G011A (Ocak-Temmuz)" sheetId="4" r:id="rId6"/>
    <sheet name="G011A (Şubat-Ağustos)" sheetId="5" r:id="rId7"/>
    <sheet name="G011A (Mart-Eylül)" sheetId="7" r:id="rId8"/>
    <sheet name="G011A (Nisan-Ekim)" sheetId="8" r:id="rId9"/>
    <sheet name="G011A (Mayıs-Kasım)" sheetId="9" r:id="rId10"/>
    <sheet name="G011A (Haziran-Aralık)" sheetId="10" r:id="rId11"/>
    <sheet name="G011B" sheetId="11" r:id="rId12"/>
    <sheet name="G011C" sheetId="12" r:id="rId13"/>
    <sheet name="G011" sheetId="13" r:id="rId14"/>
    <sheet name="G012" sheetId="14" r:id="rId15"/>
    <sheet name="G013" sheetId="15" r:id="rId16"/>
    <sheet name="G014A" sheetId="29" r:id="rId17"/>
    <sheet name="G014B" sheetId="30" r:id="rId18"/>
    <sheet name="G015A" sheetId="19" r:id="rId19"/>
    <sheet name="G015B" sheetId="21" r:id="rId20"/>
    <sheet name="G016" sheetId="22" r:id="rId21"/>
    <sheet name="G016A" sheetId="23" r:id="rId22"/>
    <sheet name="G017" sheetId="26" r:id="rId23"/>
    <sheet name="G018" sheetId="27" r:id="rId24"/>
    <sheet name="G020" sheetId="24" r:id="rId25"/>
  </sheets>
  <definedNames>
    <definedName name="_xlnm._FilterDatabase" localSheetId="0" hidden="1">'Proje ve Personel Bilgileri'!$L$15:$M$22</definedName>
    <definedName name="aletEkonKod">'G013'!$U$1:$U$14</definedName>
    <definedName name="AsgariUcret">'Proje ve Personel Bilgileri'!$I$16:$J$25</definedName>
    <definedName name="AUcret">'Proje ve Personel Bilgileri'!$D$13</definedName>
    <definedName name="BasvuruTarihi">'Proje ve Personel Bilgileri'!$D$7</definedName>
    <definedName name="bursiyernitelik">'G017'!$W$7:$W$13</definedName>
    <definedName name="Dönem">'Proje ve Personel Bilgileri'!$D$5</definedName>
    <definedName name="G011CTablo">G011C!$B$9:$O$1990</definedName>
    <definedName name="hizmetAsosiye">G015B!#REF!</definedName>
    <definedName name="hizmetEkonKod">G014A!$W$1:$W$16</definedName>
    <definedName name="imzatarihi">'Proje ve Personel Bilgileri'!$D$11</definedName>
    <definedName name="kurulusyetkilisi">'Proje ve Personel Bilgileri'!$D$12</definedName>
    <definedName name="malzemeEkonKod">'G016'!$W$1:$W$13</definedName>
    <definedName name="olcek">'Proje ve Personel Bilgileri'!$D$10</definedName>
    <definedName name="Personel">'Proje ve Personel Bilgileri'!$O$20</definedName>
    <definedName name="PersonelTablo">'Proje ve Personel Bilgileri'!$C$17:$F$216</definedName>
    <definedName name="PKodu">'Proje ve Personel Bilgileri'!$O$16</definedName>
    <definedName name="ProjeAdi">'Proje ve Personel Bilgileri'!$D$3</definedName>
    <definedName name="ProjeNo">'Proje ve Personel Bilgileri'!$D$2</definedName>
    <definedName name="seyahatEkonKod">'G012'!$Q$1:$Q$3</definedName>
    <definedName name="SGKTAVAN">'Proje ve Personel Bilgileri'!$L$16:$M$25</definedName>
    <definedName name="stok">G016A!$C$6</definedName>
    <definedName name="stoktoplam">G016A!$J$1324</definedName>
    <definedName name="ulkeler">G014B!$U$9:$U$51</definedName>
    <definedName name="_xlnm.Print_Area" localSheetId="13">INDIRECT('G011'!$P$1)</definedName>
    <definedName name="_xlnm.Print_Area" localSheetId="10">INDIRECT('G011A (Haziran-Aralık)'!$V$1)</definedName>
    <definedName name="_xlnm.Print_Area" localSheetId="7">INDIRECT('G011A (Mart-Eylül)'!$V$1)</definedName>
    <definedName name="_xlnm.Print_Area" localSheetId="9">INDIRECT('G011A (Mayıs-Kasım)'!$V$1)</definedName>
    <definedName name="_xlnm.Print_Area" localSheetId="8">INDIRECT('G011A (Nisan-Ekim)'!$V$1)</definedName>
    <definedName name="_xlnm.Print_Area" localSheetId="5">INDIRECT('G011A (Ocak-Temmuz)'!$V$1)</definedName>
    <definedName name="_xlnm.Print_Area" localSheetId="6">INDIRECT('G011A (Şubat-Ağustos)'!$V$1)</definedName>
    <definedName name="_xlnm.Print_Area" localSheetId="11">INDIRECT(G011B!$AC$1)</definedName>
    <definedName name="_xlnm.Print_Area" localSheetId="12">INDIRECT(G011C!$R$1)</definedName>
    <definedName name="_xlnm.Print_Area" localSheetId="14">INDIRECT('G012'!$V$1)</definedName>
    <definedName name="_xlnm.Print_Area" localSheetId="15">INDIRECT('G013'!$P$1)</definedName>
    <definedName name="_xlnm.Print_Area" localSheetId="16">INDIRECT(G014A!$R$1)</definedName>
    <definedName name="_xlnm.Print_Area" localSheetId="17">INDIRECT(G014B!$R$1)</definedName>
    <definedName name="_xlnm.Print_Area" localSheetId="18">INDIRECT(G015A!$R$1)</definedName>
    <definedName name="_xlnm.Print_Area" localSheetId="19">INDIRECT(G015B!$R$1)</definedName>
    <definedName name="_xlnm.Print_Area" localSheetId="20">INDIRECT('G016'!$P$1)</definedName>
    <definedName name="_xlnm.Print_Area" localSheetId="21">INDIRECT(G016A!$N$1)</definedName>
    <definedName name="_xlnm.Print_Area" localSheetId="22">'G017'!$A$1:$P$32</definedName>
    <definedName name="_xlnm.Print_Area" localSheetId="23">'G018'!$A$1:$P$27</definedName>
    <definedName name="_xlnm.Print_Area" localSheetId="24">'G020'!$A$1:$G$29</definedName>
    <definedName name="_xlnm.Print_Area" localSheetId="1">KAPAK!$A$1:$C$37</definedName>
    <definedName name="_xlnm.Print_Area" localSheetId="0">INDIRECT('Proje ve Personel Bilgileri'!$O$1)</definedName>
    <definedName name="_xlnm.Print_Area" localSheetId="3">'TAAHHÜTNAME (KAMU)'!$A$1:$A$10</definedName>
    <definedName name="_xlnm.Print_Area" localSheetId="4">'TAAHHÜTNAME (VAKIF)'!$A$1:$A$10</definedName>
    <definedName name="Yıl">'Proje ve Personel Bilgileri'!$D$4</definedName>
    <definedName name="YilDonem">'Proje ve Personel Bilgileri'!$D$6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7" i="21" l="1"/>
  <c r="O156" i="21"/>
  <c r="O155" i="21"/>
  <c r="O154" i="21"/>
  <c r="O153" i="21"/>
  <c r="O152" i="21"/>
  <c r="O151" i="21"/>
  <c r="O150" i="21"/>
  <c r="N150" i="21" s="1"/>
  <c r="O149" i="21"/>
  <c r="O148" i="21"/>
  <c r="O147" i="21"/>
  <c r="O146" i="21"/>
  <c r="O145" i="21"/>
  <c r="O144" i="21"/>
  <c r="O143" i="21"/>
  <c r="O130" i="21"/>
  <c r="O129" i="21"/>
  <c r="O128" i="21"/>
  <c r="O127" i="21"/>
  <c r="O126" i="21"/>
  <c r="O125" i="21"/>
  <c r="O124" i="21"/>
  <c r="N124" i="21" s="1"/>
  <c r="O123" i="21"/>
  <c r="N123" i="21" s="1"/>
  <c r="O122" i="21"/>
  <c r="O121" i="21"/>
  <c r="O120" i="21"/>
  <c r="O119" i="21"/>
  <c r="O118" i="21"/>
  <c r="O117" i="21"/>
  <c r="O116" i="21"/>
  <c r="N116" i="21" s="1"/>
  <c r="O103" i="21"/>
  <c r="N103" i="21" s="1"/>
  <c r="O102" i="21"/>
  <c r="N102" i="21" s="1"/>
  <c r="O101" i="21"/>
  <c r="O100" i="21"/>
  <c r="O99" i="21"/>
  <c r="O98" i="21"/>
  <c r="O97" i="21"/>
  <c r="O96" i="21"/>
  <c r="N96" i="21" s="1"/>
  <c r="O95" i="21"/>
  <c r="N95" i="21" s="1"/>
  <c r="O94" i="21"/>
  <c r="N94" i="21" s="1"/>
  <c r="O93" i="21"/>
  <c r="O92" i="21"/>
  <c r="O91" i="21"/>
  <c r="O90" i="21"/>
  <c r="O89" i="21"/>
  <c r="O76" i="21"/>
  <c r="O75" i="21"/>
  <c r="O74" i="21"/>
  <c r="O73" i="21"/>
  <c r="O72" i="21"/>
  <c r="O71" i="21"/>
  <c r="O70" i="21"/>
  <c r="N70" i="21" s="1"/>
  <c r="O69" i="21"/>
  <c r="N69" i="21" s="1"/>
  <c r="O68" i="21"/>
  <c r="O67" i="21"/>
  <c r="O66" i="21"/>
  <c r="O65" i="21"/>
  <c r="O64" i="21"/>
  <c r="O63" i="21"/>
  <c r="O62" i="21"/>
  <c r="N62" i="21" s="1"/>
  <c r="O49" i="21"/>
  <c r="N49" i="21" s="1"/>
  <c r="O48" i="21"/>
  <c r="N48" i="21" s="1"/>
  <c r="O47" i="21"/>
  <c r="N47" i="21" s="1"/>
  <c r="O46" i="21"/>
  <c r="O45" i="21"/>
  <c r="O44" i="21"/>
  <c r="O43" i="21"/>
  <c r="O42" i="21"/>
  <c r="N42" i="21" s="1"/>
  <c r="O41" i="21"/>
  <c r="N41" i="21" s="1"/>
  <c r="O40" i="21"/>
  <c r="N40" i="21" s="1"/>
  <c r="O39" i="21"/>
  <c r="N39" i="21" s="1"/>
  <c r="O38" i="21"/>
  <c r="O37" i="21"/>
  <c r="O36" i="21"/>
  <c r="O35" i="21"/>
  <c r="O9" i="21"/>
  <c r="O10" i="21"/>
  <c r="O11" i="21"/>
  <c r="O12" i="21"/>
  <c r="O13" i="21"/>
  <c r="O14" i="21"/>
  <c r="O15" i="21"/>
  <c r="O16" i="21"/>
  <c r="N16" i="21" s="1"/>
  <c r="O17" i="21"/>
  <c r="O18" i="21"/>
  <c r="O19" i="21"/>
  <c r="O20" i="21"/>
  <c r="O21" i="21"/>
  <c r="O22" i="21"/>
  <c r="O8" i="21"/>
  <c r="N8" i="21" s="1"/>
  <c r="N157" i="21"/>
  <c r="N156" i="21"/>
  <c r="N155" i="21"/>
  <c r="N154" i="21"/>
  <c r="N153" i="21"/>
  <c r="N152" i="21"/>
  <c r="N151" i="21"/>
  <c r="N149" i="21"/>
  <c r="N148" i="21"/>
  <c r="N147" i="21"/>
  <c r="N146" i="21"/>
  <c r="N145" i="21"/>
  <c r="N144" i="21"/>
  <c r="N143" i="21"/>
  <c r="N130" i="21"/>
  <c r="N129" i="21"/>
  <c r="N128" i="21"/>
  <c r="N127" i="21"/>
  <c r="N126" i="21"/>
  <c r="N125" i="21"/>
  <c r="N122" i="21"/>
  <c r="N121" i="21"/>
  <c r="N120" i="21"/>
  <c r="N119" i="21"/>
  <c r="N118" i="21"/>
  <c r="N117" i="21"/>
  <c r="N101" i="21"/>
  <c r="N100" i="21"/>
  <c r="N99" i="21"/>
  <c r="N98" i="21"/>
  <c r="N97" i="21"/>
  <c r="N93" i="21"/>
  <c r="N92" i="21"/>
  <c r="N91" i="21"/>
  <c r="N90" i="21"/>
  <c r="N89" i="21"/>
  <c r="N76" i="21"/>
  <c r="N75" i="21"/>
  <c r="N74" i="21"/>
  <c r="N73" i="21"/>
  <c r="N72" i="21"/>
  <c r="N71" i="21"/>
  <c r="N68" i="21"/>
  <c r="N67" i="21"/>
  <c r="N66" i="21"/>
  <c r="N65" i="21"/>
  <c r="N64" i="21"/>
  <c r="N63" i="21"/>
  <c r="N46" i="21"/>
  <c r="N45" i="21"/>
  <c r="N44" i="21"/>
  <c r="N43" i="21"/>
  <c r="N38" i="21"/>
  <c r="N37" i="21"/>
  <c r="N36" i="21"/>
  <c r="N35" i="21"/>
  <c r="N9" i="21"/>
  <c r="N10" i="21"/>
  <c r="N11" i="21"/>
  <c r="N12" i="21"/>
  <c r="N13" i="21"/>
  <c r="N14" i="21"/>
  <c r="N15" i="21"/>
  <c r="N17" i="21"/>
  <c r="N18" i="21"/>
  <c r="N19" i="21"/>
  <c r="N20" i="21"/>
  <c r="N21" i="21"/>
  <c r="N22" i="21"/>
  <c r="O167" i="30"/>
  <c r="O166" i="30"/>
  <c r="O165" i="30"/>
  <c r="O164" i="30"/>
  <c r="O163" i="30"/>
  <c r="O162" i="30"/>
  <c r="O161" i="30"/>
  <c r="O160" i="30"/>
  <c r="N160" i="30" s="1"/>
  <c r="O159" i="30"/>
  <c r="O158" i="30"/>
  <c r="O157" i="30"/>
  <c r="O156" i="30"/>
  <c r="O155" i="30"/>
  <c r="O154" i="30"/>
  <c r="O153" i="30"/>
  <c r="O138" i="30"/>
  <c r="N138" i="30" s="1"/>
  <c r="O137" i="30"/>
  <c r="O136" i="30"/>
  <c r="O135" i="30"/>
  <c r="O134" i="30"/>
  <c r="O133" i="30"/>
  <c r="O132" i="30"/>
  <c r="O131" i="30"/>
  <c r="N131" i="30" s="1"/>
  <c r="O130" i="30"/>
  <c r="N130" i="30" s="1"/>
  <c r="O129" i="30"/>
  <c r="O128" i="30"/>
  <c r="O127" i="30"/>
  <c r="O126" i="30"/>
  <c r="O125" i="30"/>
  <c r="O124" i="30"/>
  <c r="O109" i="30"/>
  <c r="O108" i="30"/>
  <c r="O107" i="30"/>
  <c r="O106" i="30"/>
  <c r="O105" i="30"/>
  <c r="O104" i="30"/>
  <c r="O103" i="30"/>
  <c r="N103" i="30" s="1"/>
  <c r="O102" i="30"/>
  <c r="N102" i="30" s="1"/>
  <c r="O101" i="30"/>
  <c r="O100" i="30"/>
  <c r="O99" i="30"/>
  <c r="O98" i="30"/>
  <c r="O97" i="30"/>
  <c r="O96" i="30"/>
  <c r="O95" i="30"/>
  <c r="N95" i="30" s="1"/>
  <c r="O80" i="30"/>
  <c r="N80" i="30" s="1"/>
  <c r="O79" i="30"/>
  <c r="N79" i="30" s="1"/>
  <c r="O78" i="30"/>
  <c r="O77" i="30"/>
  <c r="O76" i="30"/>
  <c r="O75" i="30"/>
  <c r="N75" i="30" s="1"/>
  <c r="O74" i="30"/>
  <c r="O73" i="30"/>
  <c r="O72" i="30"/>
  <c r="N72" i="30" s="1"/>
  <c r="O71" i="30"/>
  <c r="N71" i="30" s="1"/>
  <c r="O70" i="30"/>
  <c r="O69" i="30"/>
  <c r="O68" i="30"/>
  <c r="O67" i="30"/>
  <c r="N67" i="30" s="1"/>
  <c r="O66" i="30"/>
  <c r="O51" i="30"/>
  <c r="O50" i="30"/>
  <c r="O49" i="30"/>
  <c r="O48" i="30"/>
  <c r="N48" i="30" s="1"/>
  <c r="O47" i="30"/>
  <c r="O46" i="30"/>
  <c r="N46" i="30" s="1"/>
  <c r="O45" i="30"/>
  <c r="N45" i="30" s="1"/>
  <c r="O44" i="30"/>
  <c r="N44" i="30" s="1"/>
  <c r="O43" i="30"/>
  <c r="O42" i="30"/>
  <c r="O41" i="30"/>
  <c r="O40" i="30"/>
  <c r="N40" i="30" s="1"/>
  <c r="O39" i="30"/>
  <c r="O38" i="30"/>
  <c r="O37" i="30"/>
  <c r="N167" i="30"/>
  <c r="N166" i="30"/>
  <c r="N165" i="30"/>
  <c r="N164" i="30"/>
  <c r="N163" i="30"/>
  <c r="N162" i="30"/>
  <c r="N161" i="30"/>
  <c r="N159" i="30"/>
  <c r="N158" i="30"/>
  <c r="N157" i="30"/>
  <c r="N156" i="30"/>
  <c r="N155" i="30"/>
  <c r="N154" i="30"/>
  <c r="N153" i="30"/>
  <c r="N137" i="30"/>
  <c r="N136" i="30"/>
  <c r="N135" i="30"/>
  <c r="N134" i="30"/>
  <c r="N133" i="30"/>
  <c r="N132" i="30"/>
  <c r="N129" i="30"/>
  <c r="N128" i="30"/>
  <c r="N127" i="30"/>
  <c r="N126" i="30"/>
  <c r="N125" i="30"/>
  <c r="N124" i="30"/>
  <c r="N109" i="30"/>
  <c r="N108" i="30"/>
  <c r="N107" i="30"/>
  <c r="N106" i="30"/>
  <c r="N105" i="30"/>
  <c r="N104" i="30"/>
  <c r="N101" i="30"/>
  <c r="N100" i="30"/>
  <c r="N99" i="30"/>
  <c r="N98" i="30"/>
  <c r="N97" i="30"/>
  <c r="N96" i="30"/>
  <c r="N78" i="30"/>
  <c r="N77" i="30"/>
  <c r="N76" i="30"/>
  <c r="N74" i="30"/>
  <c r="N73" i="30"/>
  <c r="N70" i="30"/>
  <c r="N69" i="30"/>
  <c r="N68" i="30"/>
  <c r="N66" i="30"/>
  <c r="N51" i="30"/>
  <c r="N50" i="30"/>
  <c r="N49" i="30"/>
  <c r="N47" i="30"/>
  <c r="N43" i="30"/>
  <c r="N42" i="30"/>
  <c r="N41" i="30"/>
  <c r="N39" i="30"/>
  <c r="N38" i="30"/>
  <c r="N37" i="30"/>
  <c r="N9" i="30"/>
  <c r="N10" i="30"/>
  <c r="N11" i="30"/>
  <c r="N12" i="30"/>
  <c r="N13" i="30"/>
  <c r="N14" i="30"/>
  <c r="N15" i="30"/>
  <c r="N16" i="30"/>
  <c r="N17" i="30"/>
  <c r="N18" i="30"/>
  <c r="N19" i="30"/>
  <c r="N20" i="30"/>
  <c r="N21" i="30"/>
  <c r="N22" i="30"/>
  <c r="O9" i="30"/>
  <c r="O10" i="30"/>
  <c r="O11" i="30"/>
  <c r="O12" i="30"/>
  <c r="O13" i="30"/>
  <c r="O14" i="30"/>
  <c r="O15" i="30"/>
  <c r="O16" i="30"/>
  <c r="O17" i="30"/>
  <c r="O18" i="30"/>
  <c r="O19" i="30"/>
  <c r="O20" i="30"/>
  <c r="O21" i="30"/>
  <c r="O22" i="30"/>
  <c r="N8" i="30"/>
  <c r="O8" i="30"/>
  <c r="L146" i="12"/>
  <c r="L147" i="12"/>
  <c r="L148" i="12"/>
  <c r="L149" i="12"/>
  <c r="L150" i="12"/>
  <c r="L151" i="12"/>
  <c r="L152" i="12"/>
  <c r="L153" i="12"/>
  <c r="L154" i="12"/>
  <c r="L155" i="12"/>
  <c r="L156" i="12"/>
  <c r="L157" i="12"/>
  <c r="L158" i="12"/>
  <c r="L159" i="12"/>
  <c r="L160" i="12"/>
  <c r="L161" i="12"/>
  <c r="L162" i="12"/>
  <c r="L163" i="12"/>
  <c r="L164" i="12"/>
  <c r="L145" i="12"/>
  <c r="L112" i="12"/>
  <c r="L113" i="12"/>
  <c r="L114" i="12"/>
  <c r="L115" i="12"/>
  <c r="L116" i="12"/>
  <c r="L117" i="12"/>
  <c r="L118" i="12"/>
  <c r="L119" i="12"/>
  <c r="L120" i="12"/>
  <c r="L121" i="12"/>
  <c r="L122" i="12"/>
  <c r="L123" i="12"/>
  <c r="L124" i="12"/>
  <c r="L125" i="12"/>
  <c r="L126" i="12"/>
  <c r="L127" i="12"/>
  <c r="L128" i="12"/>
  <c r="L129" i="12"/>
  <c r="L130" i="12"/>
  <c r="L111" i="12"/>
  <c r="L78" i="12"/>
  <c r="L79" i="12"/>
  <c r="L80" i="12"/>
  <c r="L81" i="12"/>
  <c r="L82" i="12"/>
  <c r="L83" i="12"/>
  <c r="L84" i="12"/>
  <c r="L85" i="12"/>
  <c r="L86" i="12"/>
  <c r="L87" i="12"/>
  <c r="L88" i="12"/>
  <c r="L89" i="12"/>
  <c r="L90" i="12"/>
  <c r="L91" i="12"/>
  <c r="L92" i="12"/>
  <c r="L93" i="12"/>
  <c r="L94" i="12"/>
  <c r="L95" i="12"/>
  <c r="L96" i="12"/>
  <c r="L77" i="12"/>
  <c r="L44" i="12"/>
  <c r="L45" i="12"/>
  <c r="L46" i="12"/>
  <c r="L47" i="12"/>
  <c r="L48" i="12"/>
  <c r="L49" i="12"/>
  <c r="L50" i="12"/>
  <c r="L51" i="12"/>
  <c r="L52" i="12"/>
  <c r="L53" i="12"/>
  <c r="L54" i="12"/>
  <c r="L55" i="12"/>
  <c r="L56" i="12"/>
  <c r="L57" i="12"/>
  <c r="L58" i="12"/>
  <c r="L59" i="12"/>
  <c r="L60" i="12"/>
  <c r="L61" i="12"/>
  <c r="L62" i="12"/>
  <c r="L43" i="12"/>
  <c r="L10" i="12"/>
  <c r="L11" i="12"/>
  <c r="L12" i="12"/>
  <c r="L13" i="12"/>
  <c r="L14" i="12"/>
  <c r="L15" i="12"/>
  <c r="L16" i="12"/>
  <c r="L17" i="12"/>
  <c r="L18" i="12"/>
  <c r="L19" i="12"/>
  <c r="L20" i="12"/>
  <c r="L21" i="12"/>
  <c r="L22" i="12"/>
  <c r="L23" i="12"/>
  <c r="L24" i="12"/>
  <c r="L25" i="12"/>
  <c r="L26" i="12"/>
  <c r="L27" i="12"/>
  <c r="L28" i="12"/>
  <c r="L9" i="12"/>
  <c r="R1" i="21"/>
  <c r="R1" i="30"/>
  <c r="P1" i="15"/>
  <c r="A66" i="4"/>
  <c r="E67" i="4"/>
  <c r="B68" i="4"/>
  <c r="B69" i="4"/>
  <c r="B72" i="4"/>
  <c r="L72" i="4"/>
  <c r="N72" i="4"/>
  <c r="O72" i="4" s="1"/>
  <c r="B73" i="4"/>
  <c r="L73" i="4"/>
  <c r="N73" i="4"/>
  <c r="O73" i="4" s="1"/>
  <c r="B74" i="4"/>
  <c r="L74" i="4"/>
  <c r="N74" i="4"/>
  <c r="O74" i="4"/>
  <c r="P74" i="4"/>
  <c r="Q74" i="4"/>
  <c r="R74" i="4"/>
  <c r="T74" i="4" s="1"/>
  <c r="M74" i="4" s="1"/>
  <c r="S74" i="4"/>
  <c r="B75" i="4"/>
  <c r="L75" i="4" s="1"/>
  <c r="N75" i="4"/>
  <c r="Q75" i="4" s="1"/>
  <c r="P75" i="4"/>
  <c r="T75" i="4" s="1"/>
  <c r="R75" i="4"/>
  <c r="B76" i="4"/>
  <c r="L76" i="4"/>
  <c r="N76" i="4"/>
  <c r="O76" i="4" s="1"/>
  <c r="B77" i="4"/>
  <c r="L77" i="4"/>
  <c r="N77" i="4"/>
  <c r="O77" i="4" s="1"/>
  <c r="B78" i="4"/>
  <c r="L78" i="4"/>
  <c r="N78" i="4"/>
  <c r="O78" i="4"/>
  <c r="P78" i="4"/>
  <c r="Q78" i="4"/>
  <c r="R78" i="4"/>
  <c r="T78" i="4" s="1"/>
  <c r="M78" i="4" s="1"/>
  <c r="S78" i="4"/>
  <c r="B79" i="4"/>
  <c r="L79" i="4" s="1"/>
  <c r="N79" i="4"/>
  <c r="Q79" i="4" s="1"/>
  <c r="P79" i="4"/>
  <c r="T79" i="4" s="1"/>
  <c r="R79" i="4"/>
  <c r="B80" i="4"/>
  <c r="L80" i="4"/>
  <c r="N80" i="4"/>
  <c r="O80" i="4" s="1"/>
  <c r="B81" i="4"/>
  <c r="L81" i="4"/>
  <c r="N81" i="4"/>
  <c r="O81" i="4" s="1"/>
  <c r="B82" i="4"/>
  <c r="L82" i="4"/>
  <c r="N82" i="4"/>
  <c r="O82" i="4"/>
  <c r="P82" i="4"/>
  <c r="Q82" i="4"/>
  <c r="R82" i="4"/>
  <c r="T82" i="4" s="1"/>
  <c r="M82" i="4" s="1"/>
  <c r="S82" i="4"/>
  <c r="B83" i="4"/>
  <c r="L83" i="4" s="1"/>
  <c r="N83" i="4"/>
  <c r="Q83" i="4" s="1"/>
  <c r="P83" i="4"/>
  <c r="T83" i="4" s="1"/>
  <c r="R83" i="4"/>
  <c r="B84" i="4"/>
  <c r="L84" i="4"/>
  <c r="N84" i="4"/>
  <c r="O84" i="4" s="1"/>
  <c r="B85" i="4"/>
  <c r="L85" i="4"/>
  <c r="N85" i="4"/>
  <c r="O85" i="4" s="1"/>
  <c r="B86" i="4"/>
  <c r="L86" i="4"/>
  <c r="N86" i="4"/>
  <c r="O86" i="4"/>
  <c r="S86" i="4" s="1"/>
  <c r="M86" i="4" s="1"/>
  <c r="P86" i="4"/>
  <c r="Q86" i="4"/>
  <c r="R86" i="4"/>
  <c r="T86" i="4" s="1"/>
  <c r="B87" i="4"/>
  <c r="L87" i="4" s="1"/>
  <c r="N87" i="4"/>
  <c r="Q87" i="4" s="1"/>
  <c r="P87" i="4"/>
  <c r="T87" i="4" s="1"/>
  <c r="R87" i="4"/>
  <c r="B88" i="4"/>
  <c r="L88" i="4"/>
  <c r="N88" i="4"/>
  <c r="O88" i="4" s="1"/>
  <c r="B89" i="4"/>
  <c r="L89" i="4"/>
  <c r="N89" i="4"/>
  <c r="O89" i="4" s="1"/>
  <c r="B90" i="4"/>
  <c r="L90" i="4"/>
  <c r="N90" i="4"/>
  <c r="O90" i="4"/>
  <c r="S90" i="4" s="1"/>
  <c r="P90" i="4"/>
  <c r="Q90" i="4"/>
  <c r="R90" i="4"/>
  <c r="T90" i="4" s="1"/>
  <c r="B91" i="4"/>
  <c r="L91" i="4" s="1"/>
  <c r="N91" i="4"/>
  <c r="Q91" i="4" s="1"/>
  <c r="P91" i="4"/>
  <c r="T91" i="4" s="1"/>
  <c r="R91" i="4"/>
  <c r="U91" i="4"/>
  <c r="E95" i="4"/>
  <c r="A98" i="4"/>
  <c r="E99" i="4"/>
  <c r="B100" i="4"/>
  <c r="B101" i="4"/>
  <c r="B104" i="4"/>
  <c r="L104" i="4" s="1"/>
  <c r="N104" i="4"/>
  <c r="Q104" i="4" s="1"/>
  <c r="O104" i="4"/>
  <c r="P104" i="4"/>
  <c r="T104" i="4" s="1"/>
  <c r="R104" i="4"/>
  <c r="B105" i="4"/>
  <c r="L105" i="4" s="1"/>
  <c r="N105" i="4"/>
  <c r="O105" i="4" s="1"/>
  <c r="B106" i="4"/>
  <c r="L106" i="4" s="1"/>
  <c r="N106" i="4"/>
  <c r="R106" i="4" s="1"/>
  <c r="Q106" i="4"/>
  <c r="B107" i="4"/>
  <c r="L107" i="4"/>
  <c r="N107" i="4"/>
  <c r="O107" i="4"/>
  <c r="S107" i="4" s="1"/>
  <c r="P107" i="4"/>
  <c r="Q107" i="4"/>
  <c r="R107" i="4"/>
  <c r="T107" i="4" s="1"/>
  <c r="B108" i="4"/>
  <c r="L108" i="4" s="1"/>
  <c r="N108" i="4"/>
  <c r="Q108" i="4" s="1"/>
  <c r="O108" i="4"/>
  <c r="P108" i="4"/>
  <c r="T108" i="4" s="1"/>
  <c r="R108" i="4"/>
  <c r="B109" i="4"/>
  <c r="L109" i="4" s="1"/>
  <c r="N109" i="4"/>
  <c r="O109" i="4" s="1"/>
  <c r="B110" i="4"/>
  <c r="L110" i="4" s="1"/>
  <c r="N110" i="4"/>
  <c r="R110" i="4" s="1"/>
  <c r="Q110" i="4"/>
  <c r="B111" i="4"/>
  <c r="L111" i="4"/>
  <c r="N111" i="4"/>
  <c r="O111" i="4"/>
  <c r="S111" i="4" s="1"/>
  <c r="P111" i="4"/>
  <c r="Q111" i="4"/>
  <c r="R111" i="4"/>
  <c r="T111" i="4" s="1"/>
  <c r="B112" i="4"/>
  <c r="L112" i="4" s="1"/>
  <c r="N112" i="4"/>
  <c r="Q112" i="4" s="1"/>
  <c r="O112" i="4"/>
  <c r="P112" i="4"/>
  <c r="T112" i="4" s="1"/>
  <c r="R112" i="4"/>
  <c r="B113" i="4"/>
  <c r="L113" i="4" s="1"/>
  <c r="N113" i="4"/>
  <c r="O113" i="4" s="1"/>
  <c r="B114" i="4"/>
  <c r="L114" i="4" s="1"/>
  <c r="N114" i="4"/>
  <c r="R114" i="4" s="1"/>
  <c r="Q114" i="4"/>
  <c r="B115" i="4"/>
  <c r="L115" i="4"/>
  <c r="N115" i="4"/>
  <c r="O115" i="4"/>
  <c r="S115" i="4" s="1"/>
  <c r="M115" i="4" s="1"/>
  <c r="P115" i="4"/>
  <c r="Q115" i="4"/>
  <c r="R115" i="4"/>
  <c r="T115" i="4" s="1"/>
  <c r="B116" i="4"/>
  <c r="L116" i="4" s="1"/>
  <c r="N116" i="4"/>
  <c r="Q116" i="4" s="1"/>
  <c r="O116" i="4"/>
  <c r="S116" i="4" s="1"/>
  <c r="P116" i="4"/>
  <c r="T116" i="4" s="1"/>
  <c r="R116" i="4"/>
  <c r="B117" i="4"/>
  <c r="L117" i="4" s="1"/>
  <c r="N117" i="4"/>
  <c r="O117" i="4" s="1"/>
  <c r="B118" i="4"/>
  <c r="L118" i="4" s="1"/>
  <c r="N118" i="4"/>
  <c r="R118" i="4" s="1"/>
  <c r="Q118" i="4"/>
  <c r="B119" i="4"/>
  <c r="L119" i="4"/>
  <c r="N119" i="4"/>
  <c r="O119" i="4"/>
  <c r="S119" i="4" s="1"/>
  <c r="P119" i="4"/>
  <c r="T119" i="4" s="1"/>
  <c r="Q119" i="4"/>
  <c r="R119" i="4"/>
  <c r="B120" i="4"/>
  <c r="L120" i="4" s="1"/>
  <c r="N120" i="4"/>
  <c r="Q120" i="4" s="1"/>
  <c r="O120" i="4"/>
  <c r="S120" i="4" s="1"/>
  <c r="P120" i="4"/>
  <c r="B121" i="4"/>
  <c r="L121" i="4" s="1"/>
  <c r="N121" i="4"/>
  <c r="O121" i="4" s="1"/>
  <c r="B122" i="4"/>
  <c r="L122" i="4" s="1"/>
  <c r="N122" i="4"/>
  <c r="O122" i="4" s="1"/>
  <c r="S122" i="4" s="1"/>
  <c r="Q122" i="4"/>
  <c r="R122" i="4"/>
  <c r="B123" i="4"/>
  <c r="L123" i="4"/>
  <c r="N123" i="4"/>
  <c r="O123" i="4"/>
  <c r="S123" i="4" s="1"/>
  <c r="M123" i="4" s="1"/>
  <c r="P123" i="4"/>
  <c r="T123" i="4" s="1"/>
  <c r="Q123" i="4"/>
  <c r="R123" i="4"/>
  <c r="U123" i="4"/>
  <c r="E127" i="4"/>
  <c r="A130" i="4"/>
  <c r="E131" i="4"/>
  <c r="B132" i="4"/>
  <c r="B133" i="4"/>
  <c r="B136" i="4"/>
  <c r="L136" i="4"/>
  <c r="N136" i="4"/>
  <c r="O136" i="4" s="1"/>
  <c r="B137" i="4"/>
  <c r="L137" i="4"/>
  <c r="N137" i="4"/>
  <c r="O137" i="4"/>
  <c r="P137" i="4"/>
  <c r="Q137" i="4"/>
  <c r="R137" i="4"/>
  <c r="T137" i="4" s="1"/>
  <c r="M137" i="4" s="1"/>
  <c r="S137" i="4"/>
  <c r="B138" i="4"/>
  <c r="L138" i="4" s="1"/>
  <c r="N138" i="4"/>
  <c r="O138" i="4" s="1"/>
  <c r="S138" i="4" s="1"/>
  <c r="M138" i="4" s="1"/>
  <c r="P138" i="4"/>
  <c r="T138" i="4" s="1"/>
  <c r="Q138" i="4"/>
  <c r="R138" i="4"/>
  <c r="B139" i="4"/>
  <c r="L139" i="4"/>
  <c r="N139" i="4"/>
  <c r="O139" i="4" s="1"/>
  <c r="B140" i="4"/>
  <c r="L140" i="4"/>
  <c r="N140" i="4"/>
  <c r="O140" i="4" s="1"/>
  <c r="B141" i="4"/>
  <c r="L141" i="4"/>
  <c r="N141" i="4"/>
  <c r="O141" i="4"/>
  <c r="P141" i="4"/>
  <c r="Q141" i="4"/>
  <c r="R141" i="4"/>
  <c r="T141" i="4" s="1"/>
  <c r="M141" i="4" s="1"/>
  <c r="S141" i="4"/>
  <c r="B142" i="4"/>
  <c r="L142" i="4" s="1"/>
  <c r="N142" i="4"/>
  <c r="O142" i="4" s="1"/>
  <c r="S142" i="4" s="1"/>
  <c r="M142" i="4" s="1"/>
  <c r="P142" i="4"/>
  <c r="T142" i="4" s="1"/>
  <c r="Q142" i="4"/>
  <c r="R142" i="4"/>
  <c r="B143" i="4"/>
  <c r="L143" i="4"/>
  <c r="N143" i="4"/>
  <c r="O143" i="4" s="1"/>
  <c r="B144" i="4"/>
  <c r="L144" i="4"/>
  <c r="N144" i="4"/>
  <c r="P144" i="4" s="1"/>
  <c r="O144" i="4"/>
  <c r="B145" i="4"/>
  <c r="L145" i="4"/>
  <c r="N145" i="4"/>
  <c r="O145" i="4"/>
  <c r="P145" i="4"/>
  <c r="Q145" i="4"/>
  <c r="R145" i="4"/>
  <c r="T145" i="4" s="1"/>
  <c r="M145" i="4" s="1"/>
  <c r="S145" i="4"/>
  <c r="B146" i="4"/>
  <c r="L146" i="4" s="1"/>
  <c r="N146" i="4"/>
  <c r="O146" i="4" s="1"/>
  <c r="S146" i="4" s="1"/>
  <c r="P146" i="4"/>
  <c r="T146" i="4" s="1"/>
  <c r="Q146" i="4"/>
  <c r="R146" i="4"/>
  <c r="B147" i="4"/>
  <c r="L147" i="4"/>
  <c r="N147" i="4"/>
  <c r="O147" i="4" s="1"/>
  <c r="B148" i="4"/>
  <c r="L148" i="4"/>
  <c r="N148" i="4"/>
  <c r="P148" i="4" s="1"/>
  <c r="O148" i="4"/>
  <c r="B149" i="4"/>
  <c r="L149" i="4"/>
  <c r="N149" i="4"/>
  <c r="O149" i="4"/>
  <c r="P149" i="4"/>
  <c r="Q149" i="4"/>
  <c r="R149" i="4"/>
  <c r="T149" i="4" s="1"/>
  <c r="M149" i="4" s="1"/>
  <c r="S149" i="4"/>
  <c r="B150" i="4"/>
  <c r="L150" i="4" s="1"/>
  <c r="N150" i="4"/>
  <c r="O150" i="4" s="1"/>
  <c r="S150" i="4" s="1"/>
  <c r="M150" i="4" s="1"/>
  <c r="P150" i="4"/>
  <c r="T150" i="4" s="1"/>
  <c r="Q150" i="4"/>
  <c r="R150" i="4"/>
  <c r="B151" i="4"/>
  <c r="L151" i="4"/>
  <c r="N151" i="4"/>
  <c r="O151" i="4" s="1"/>
  <c r="B152" i="4"/>
  <c r="L152" i="4"/>
  <c r="N152" i="4"/>
  <c r="P152" i="4" s="1"/>
  <c r="O152" i="4"/>
  <c r="B153" i="4"/>
  <c r="L153" i="4"/>
  <c r="N153" i="4"/>
  <c r="O153" i="4"/>
  <c r="P153" i="4"/>
  <c r="Q153" i="4"/>
  <c r="R153" i="4"/>
  <c r="T153" i="4" s="1"/>
  <c r="M153" i="4" s="1"/>
  <c r="S153" i="4"/>
  <c r="B154" i="4"/>
  <c r="L154" i="4" s="1"/>
  <c r="N154" i="4"/>
  <c r="O154" i="4" s="1"/>
  <c r="S154" i="4" s="1"/>
  <c r="P154" i="4"/>
  <c r="T154" i="4" s="1"/>
  <c r="Q154" i="4"/>
  <c r="R154" i="4"/>
  <c r="B155" i="4"/>
  <c r="L155" i="4"/>
  <c r="N155" i="4"/>
  <c r="O155" i="4" s="1"/>
  <c r="U155" i="4"/>
  <c r="E159" i="4"/>
  <c r="T148" i="4" l="1"/>
  <c r="S109" i="4"/>
  <c r="M109" i="4" s="1"/>
  <c r="M111" i="4"/>
  <c r="M107" i="4"/>
  <c r="S152" i="4"/>
  <c r="S147" i="4"/>
  <c r="S112" i="4"/>
  <c r="M112" i="4" s="1"/>
  <c r="S72" i="4"/>
  <c r="M72" i="4" s="1"/>
  <c r="M146" i="4"/>
  <c r="S105" i="4"/>
  <c r="S136" i="4"/>
  <c r="M136" i="4" s="1"/>
  <c r="T152" i="4"/>
  <c r="S108" i="4"/>
  <c r="M108" i="4" s="1"/>
  <c r="M154" i="4"/>
  <c r="M116" i="4"/>
  <c r="S104" i="4"/>
  <c r="M104" i="4" s="1"/>
  <c r="M90" i="4"/>
  <c r="S148" i="4"/>
  <c r="S143" i="4"/>
  <c r="S140" i="4"/>
  <c r="M119" i="4"/>
  <c r="S113" i="4"/>
  <c r="S89" i="4"/>
  <c r="M89" i="4" s="1"/>
  <c r="S76" i="4"/>
  <c r="M76" i="4" s="1"/>
  <c r="P122" i="4"/>
  <c r="T122" i="4" s="1"/>
  <c r="M122" i="4" s="1"/>
  <c r="R121" i="4"/>
  <c r="P118" i="4"/>
  <c r="T118" i="4" s="1"/>
  <c r="R117" i="4"/>
  <c r="P114" i="4"/>
  <c r="T114" i="4" s="1"/>
  <c r="R113" i="4"/>
  <c r="P110" i="4"/>
  <c r="T110" i="4" s="1"/>
  <c r="R109" i="4"/>
  <c r="P106" i="4"/>
  <c r="T106" i="4" s="1"/>
  <c r="R105" i="4"/>
  <c r="O91" i="4"/>
  <c r="S91" i="4" s="1"/>
  <c r="M91" i="4" s="1"/>
  <c r="O87" i="4"/>
  <c r="S87" i="4" s="1"/>
  <c r="M87" i="4" s="1"/>
  <c r="O83" i="4"/>
  <c r="S83" i="4" s="1"/>
  <c r="M83" i="4" s="1"/>
  <c r="O79" i="4"/>
  <c r="S79" i="4" s="1"/>
  <c r="M79" i="4" s="1"/>
  <c r="O75" i="4"/>
  <c r="S75" i="4" s="1"/>
  <c r="M75" i="4" s="1"/>
  <c r="R148" i="4"/>
  <c r="R144" i="4"/>
  <c r="T144" i="4" s="1"/>
  <c r="R140" i="4"/>
  <c r="R136" i="4"/>
  <c r="Q121" i="4"/>
  <c r="S121" i="4" s="1"/>
  <c r="O118" i="4"/>
  <c r="S118" i="4" s="1"/>
  <c r="M118" i="4" s="1"/>
  <c r="Q117" i="4"/>
  <c r="S117" i="4" s="1"/>
  <c r="M117" i="4" s="1"/>
  <c r="O114" i="4"/>
  <c r="S114" i="4" s="1"/>
  <c r="M114" i="4" s="1"/>
  <c r="Q113" i="4"/>
  <c r="O110" i="4"/>
  <c r="S110" i="4" s="1"/>
  <c r="Q109" i="4"/>
  <c r="O106" i="4"/>
  <c r="S106" i="4" s="1"/>
  <c r="Q105" i="4"/>
  <c r="R89" i="4"/>
  <c r="R85" i="4"/>
  <c r="R81" i="4"/>
  <c r="R77" i="4"/>
  <c r="R73" i="4"/>
  <c r="R152" i="4"/>
  <c r="Q152" i="4"/>
  <c r="Q148" i="4"/>
  <c r="Q140" i="4"/>
  <c r="R120" i="4"/>
  <c r="T120" i="4" s="1"/>
  <c r="M120" i="4" s="1"/>
  <c r="P113" i="4"/>
  <c r="T113" i="4" s="1"/>
  <c r="P109" i="4"/>
  <c r="T109" i="4" s="1"/>
  <c r="P105" i="4"/>
  <c r="Q89" i="4"/>
  <c r="Q85" i="4"/>
  <c r="S85" i="4" s="1"/>
  <c r="Q81" i="4"/>
  <c r="S81" i="4" s="1"/>
  <c r="Q77" i="4"/>
  <c r="S77" i="4" s="1"/>
  <c r="M77" i="4" s="1"/>
  <c r="Q73" i="4"/>
  <c r="S73" i="4" s="1"/>
  <c r="M73" i="4" s="1"/>
  <c r="Q144" i="4"/>
  <c r="S144" i="4" s="1"/>
  <c r="Q136" i="4"/>
  <c r="P121" i="4"/>
  <c r="P117" i="4"/>
  <c r="T117" i="4" s="1"/>
  <c r="R155" i="4"/>
  <c r="R151" i="4"/>
  <c r="R147" i="4"/>
  <c r="R143" i="4"/>
  <c r="P140" i="4"/>
  <c r="T140" i="4" s="1"/>
  <c r="R139" i="4"/>
  <c r="P136" i="4"/>
  <c r="T136" i="4" s="1"/>
  <c r="P89" i="4"/>
  <c r="T89" i="4" s="1"/>
  <c r="R88" i="4"/>
  <c r="P85" i="4"/>
  <c r="R84" i="4"/>
  <c r="P81" i="4"/>
  <c r="R80" i="4"/>
  <c r="P77" i="4"/>
  <c r="T77" i="4" s="1"/>
  <c r="R76" i="4"/>
  <c r="P73" i="4"/>
  <c r="T73" i="4" s="1"/>
  <c r="R72" i="4"/>
  <c r="Q147" i="4"/>
  <c r="Q143" i="4"/>
  <c r="Q139" i="4"/>
  <c r="S139" i="4" s="1"/>
  <c r="M139" i="4" s="1"/>
  <c r="Q88" i="4"/>
  <c r="S88" i="4" s="1"/>
  <c r="M88" i="4" s="1"/>
  <c r="Q84" i="4"/>
  <c r="S84" i="4" s="1"/>
  <c r="Q80" i="4"/>
  <c r="S80" i="4" s="1"/>
  <c r="Q76" i="4"/>
  <c r="Q72" i="4"/>
  <c r="Q155" i="4"/>
  <c r="S155" i="4" s="1"/>
  <c r="M155" i="4" s="1"/>
  <c r="P151" i="4"/>
  <c r="T151" i="4" s="1"/>
  <c r="P139" i="4"/>
  <c r="T139" i="4" s="1"/>
  <c r="P88" i="4"/>
  <c r="T88" i="4" s="1"/>
  <c r="P84" i="4"/>
  <c r="P80" i="4"/>
  <c r="P76" i="4"/>
  <c r="T76" i="4" s="1"/>
  <c r="P72" i="4"/>
  <c r="T72" i="4" s="1"/>
  <c r="Q151" i="4"/>
  <c r="S151" i="4" s="1"/>
  <c r="M151" i="4" s="1"/>
  <c r="P155" i="4"/>
  <c r="T155" i="4" s="1"/>
  <c r="P147" i="4"/>
  <c r="T147" i="4" s="1"/>
  <c r="P143" i="4"/>
  <c r="T143" i="4" s="1"/>
  <c r="M121" i="4" l="1"/>
  <c r="M80" i="4"/>
  <c r="M84" i="4"/>
  <c r="M144" i="4"/>
  <c r="T85" i="4"/>
  <c r="M85" i="4" s="1"/>
  <c r="M106" i="4"/>
  <c r="M147" i="4"/>
  <c r="T81" i="4"/>
  <c r="M81" i="4" s="1"/>
  <c r="M113" i="4"/>
  <c r="M143" i="4"/>
  <c r="T80" i="4"/>
  <c r="T121" i="4"/>
  <c r="T105" i="4"/>
  <c r="M110" i="4"/>
  <c r="T84" i="4"/>
  <c r="M140" i="4"/>
  <c r="M148" i="4"/>
  <c r="M105" i="4"/>
  <c r="M152" i="4"/>
  <c r="E159" i="10" l="1"/>
  <c r="E127" i="10"/>
  <c r="E95" i="10"/>
  <c r="E63" i="10"/>
  <c r="E31" i="10"/>
  <c r="E159" i="9"/>
  <c r="E127" i="9"/>
  <c r="E95" i="9"/>
  <c r="E63" i="9"/>
  <c r="E31" i="9"/>
  <c r="E159" i="8"/>
  <c r="E127" i="8"/>
  <c r="E95" i="8"/>
  <c r="E63" i="8"/>
  <c r="E31" i="8"/>
  <c r="E159" i="7"/>
  <c r="E127" i="7"/>
  <c r="E95" i="7"/>
  <c r="E63" i="7"/>
  <c r="E31" i="7"/>
  <c r="E159" i="5"/>
  <c r="E127" i="5"/>
  <c r="E95" i="5"/>
  <c r="E63" i="5"/>
  <c r="E31" i="5"/>
  <c r="E63" i="4"/>
  <c r="E31" i="4"/>
  <c r="Q59" i="10" l="1"/>
  <c r="O59" i="10"/>
  <c r="Q58" i="10"/>
  <c r="O58" i="10"/>
  <c r="Q57" i="10"/>
  <c r="O57" i="10"/>
  <c r="Q56" i="10"/>
  <c r="O56" i="10"/>
  <c r="Q55" i="10"/>
  <c r="O55" i="10"/>
  <c r="Q54" i="10"/>
  <c r="O54" i="10"/>
  <c r="Q53" i="10"/>
  <c r="O53" i="10"/>
  <c r="Q52" i="10"/>
  <c r="O52" i="10"/>
  <c r="Q51" i="10"/>
  <c r="O51" i="10"/>
  <c r="Q50" i="10"/>
  <c r="O50" i="10"/>
  <c r="Q49" i="10"/>
  <c r="O49" i="10"/>
  <c r="Q48" i="10"/>
  <c r="O48" i="10"/>
  <c r="Q47" i="10"/>
  <c r="O47" i="10"/>
  <c r="Q46" i="10"/>
  <c r="O46" i="10"/>
  <c r="Q45" i="10"/>
  <c r="O45" i="10"/>
  <c r="Q44" i="10"/>
  <c r="O44" i="10"/>
  <c r="Q43" i="10"/>
  <c r="O43" i="10"/>
  <c r="Q42" i="10"/>
  <c r="O42" i="10"/>
  <c r="Q41" i="10"/>
  <c r="O41" i="10"/>
  <c r="Q40" i="10"/>
  <c r="O40" i="10"/>
  <c r="Q27" i="10"/>
  <c r="O27" i="10"/>
  <c r="Q26" i="10"/>
  <c r="O26" i="10"/>
  <c r="Q25" i="10"/>
  <c r="O25" i="10"/>
  <c r="Q24" i="10"/>
  <c r="O24" i="10"/>
  <c r="Q23" i="10"/>
  <c r="O23" i="10"/>
  <c r="Q22" i="10"/>
  <c r="O22" i="10"/>
  <c r="Q21" i="10"/>
  <c r="O21" i="10"/>
  <c r="Q20" i="10"/>
  <c r="O20" i="10"/>
  <c r="Q19" i="10"/>
  <c r="O19" i="10"/>
  <c r="Q18" i="10"/>
  <c r="O18" i="10"/>
  <c r="Q17" i="10"/>
  <c r="O17" i="10"/>
  <c r="Q16" i="10"/>
  <c r="O16" i="10"/>
  <c r="Q15" i="10"/>
  <c r="O15" i="10"/>
  <c r="Q14" i="10"/>
  <c r="O14" i="10"/>
  <c r="Q13" i="10"/>
  <c r="O13" i="10"/>
  <c r="Q12" i="10"/>
  <c r="O12" i="10"/>
  <c r="Q11" i="10"/>
  <c r="O11" i="10"/>
  <c r="Q10" i="10"/>
  <c r="O10" i="10"/>
  <c r="Q9" i="10"/>
  <c r="O9" i="10"/>
  <c r="Q8" i="10"/>
  <c r="O8" i="10"/>
  <c r="Q59" i="9"/>
  <c r="O59" i="9"/>
  <c r="Q58" i="9"/>
  <c r="O58" i="9"/>
  <c r="Q57" i="9"/>
  <c r="O57" i="9"/>
  <c r="Q56" i="9"/>
  <c r="O56" i="9"/>
  <c r="Q55" i="9"/>
  <c r="O55" i="9"/>
  <c r="Q54" i="9"/>
  <c r="O54" i="9"/>
  <c r="Q53" i="9"/>
  <c r="O53" i="9"/>
  <c r="Q52" i="9"/>
  <c r="O52" i="9"/>
  <c r="Q51" i="9"/>
  <c r="O51" i="9"/>
  <c r="Q50" i="9"/>
  <c r="O50" i="9"/>
  <c r="Q49" i="9"/>
  <c r="O49" i="9"/>
  <c r="Q48" i="9"/>
  <c r="O48" i="9"/>
  <c r="Q47" i="9"/>
  <c r="O47" i="9"/>
  <c r="Q46" i="9"/>
  <c r="O46" i="9"/>
  <c r="Q45" i="9"/>
  <c r="O45" i="9"/>
  <c r="Q44" i="9"/>
  <c r="O44" i="9"/>
  <c r="Q43" i="9"/>
  <c r="O43" i="9"/>
  <c r="Q42" i="9"/>
  <c r="O42" i="9"/>
  <c r="Q41" i="9"/>
  <c r="O41" i="9"/>
  <c r="Q40" i="9"/>
  <c r="O40" i="9"/>
  <c r="Q27" i="9"/>
  <c r="O27" i="9"/>
  <c r="Q26" i="9"/>
  <c r="O26" i="9"/>
  <c r="Q25" i="9"/>
  <c r="O25" i="9"/>
  <c r="Q24" i="9"/>
  <c r="O24" i="9"/>
  <c r="Q23" i="9"/>
  <c r="O23" i="9"/>
  <c r="Q22" i="9"/>
  <c r="O22" i="9"/>
  <c r="Q21" i="9"/>
  <c r="O21" i="9"/>
  <c r="Q20" i="9"/>
  <c r="O20" i="9"/>
  <c r="Q19" i="9"/>
  <c r="O19" i="9"/>
  <c r="Q18" i="9"/>
  <c r="O18" i="9"/>
  <c r="Q17" i="9"/>
  <c r="O17" i="9"/>
  <c r="Q16" i="9"/>
  <c r="O16" i="9"/>
  <c r="Q15" i="9"/>
  <c r="O15" i="9"/>
  <c r="Q14" i="9"/>
  <c r="O14" i="9"/>
  <c r="Q13" i="9"/>
  <c r="O13" i="9"/>
  <c r="Q12" i="9"/>
  <c r="O12" i="9"/>
  <c r="Q11" i="9"/>
  <c r="O11" i="9"/>
  <c r="Q10" i="9"/>
  <c r="O10" i="9"/>
  <c r="Q9" i="9"/>
  <c r="O9" i="9"/>
  <c r="Q8" i="9"/>
  <c r="O8" i="9"/>
  <c r="Q59" i="8"/>
  <c r="O59" i="8"/>
  <c r="Q58" i="8"/>
  <c r="O58" i="8"/>
  <c r="Q57" i="8"/>
  <c r="O57" i="8"/>
  <c r="Q56" i="8"/>
  <c r="O56" i="8"/>
  <c r="Q55" i="8"/>
  <c r="O55" i="8"/>
  <c r="Q54" i="8"/>
  <c r="O54" i="8"/>
  <c r="Q53" i="8"/>
  <c r="O53" i="8"/>
  <c r="Q52" i="8"/>
  <c r="O52" i="8"/>
  <c r="Q51" i="8"/>
  <c r="O51" i="8"/>
  <c r="Q50" i="8"/>
  <c r="O50" i="8"/>
  <c r="Q49" i="8"/>
  <c r="O49" i="8"/>
  <c r="Q48" i="8"/>
  <c r="O48" i="8"/>
  <c r="Q47" i="8"/>
  <c r="O47" i="8"/>
  <c r="Q46" i="8"/>
  <c r="O46" i="8"/>
  <c r="Q45" i="8"/>
  <c r="O45" i="8"/>
  <c r="Q44" i="8"/>
  <c r="O44" i="8"/>
  <c r="Q43" i="8"/>
  <c r="O43" i="8"/>
  <c r="Q42" i="8"/>
  <c r="O42" i="8"/>
  <c r="Q41" i="8"/>
  <c r="O41" i="8"/>
  <c r="Q40" i="8"/>
  <c r="O40" i="8"/>
  <c r="Q27" i="8"/>
  <c r="O27" i="8"/>
  <c r="Q26" i="8"/>
  <c r="O26" i="8"/>
  <c r="Q25" i="8"/>
  <c r="O25" i="8"/>
  <c r="Q24" i="8"/>
  <c r="O24" i="8"/>
  <c r="Q23" i="8"/>
  <c r="O23" i="8"/>
  <c r="Q22" i="8"/>
  <c r="O22" i="8"/>
  <c r="Q21" i="8"/>
  <c r="O21" i="8"/>
  <c r="Q20" i="8"/>
  <c r="O20" i="8"/>
  <c r="Q19" i="8"/>
  <c r="O19" i="8"/>
  <c r="Q18" i="8"/>
  <c r="O18" i="8"/>
  <c r="Q17" i="8"/>
  <c r="O17" i="8"/>
  <c r="Q16" i="8"/>
  <c r="O16" i="8"/>
  <c r="Q15" i="8"/>
  <c r="O15" i="8"/>
  <c r="Q14" i="8"/>
  <c r="O14" i="8"/>
  <c r="Q13" i="8"/>
  <c r="O13" i="8"/>
  <c r="Q12" i="8"/>
  <c r="O12" i="8"/>
  <c r="Q11" i="8"/>
  <c r="O11" i="8"/>
  <c r="Q10" i="8"/>
  <c r="O10" i="8"/>
  <c r="Q9" i="8"/>
  <c r="O9" i="8"/>
  <c r="Q8" i="8"/>
  <c r="O8" i="8"/>
  <c r="Q59" i="7"/>
  <c r="O59" i="7"/>
  <c r="Q58" i="7"/>
  <c r="O58" i="7"/>
  <c r="Q57" i="7"/>
  <c r="O57" i="7"/>
  <c r="Q56" i="7"/>
  <c r="O56" i="7"/>
  <c r="Q55" i="7"/>
  <c r="O55" i="7"/>
  <c r="Q54" i="7"/>
  <c r="O54" i="7"/>
  <c r="Q53" i="7"/>
  <c r="O53" i="7"/>
  <c r="Q52" i="7"/>
  <c r="O52" i="7"/>
  <c r="Q51" i="7"/>
  <c r="O51" i="7"/>
  <c r="Q50" i="7"/>
  <c r="O50" i="7"/>
  <c r="Q49" i="7"/>
  <c r="O49" i="7"/>
  <c r="Q48" i="7"/>
  <c r="O48" i="7"/>
  <c r="Q47" i="7"/>
  <c r="O47" i="7"/>
  <c r="Q46" i="7"/>
  <c r="O46" i="7"/>
  <c r="Q45" i="7"/>
  <c r="O45" i="7"/>
  <c r="Q44" i="7"/>
  <c r="O44" i="7"/>
  <c r="Q43" i="7"/>
  <c r="O43" i="7"/>
  <c r="Q42" i="7"/>
  <c r="O42" i="7"/>
  <c r="Q41" i="7"/>
  <c r="O41" i="7"/>
  <c r="Q40" i="7"/>
  <c r="O40" i="7"/>
  <c r="Q27" i="7"/>
  <c r="O27" i="7"/>
  <c r="Q26" i="7"/>
  <c r="O26" i="7"/>
  <c r="Q25" i="7"/>
  <c r="O25" i="7"/>
  <c r="Q24" i="7"/>
  <c r="O24" i="7"/>
  <c r="Q23" i="7"/>
  <c r="O23" i="7"/>
  <c r="Q22" i="7"/>
  <c r="O22" i="7"/>
  <c r="Q21" i="7"/>
  <c r="O21" i="7"/>
  <c r="Q20" i="7"/>
  <c r="O20" i="7"/>
  <c r="Q19" i="7"/>
  <c r="O19" i="7"/>
  <c r="Q18" i="7"/>
  <c r="O18" i="7"/>
  <c r="Q17" i="7"/>
  <c r="O17" i="7"/>
  <c r="Q16" i="7"/>
  <c r="O16" i="7"/>
  <c r="Q15" i="7"/>
  <c r="O15" i="7"/>
  <c r="Q14" i="7"/>
  <c r="O14" i="7"/>
  <c r="Q13" i="7"/>
  <c r="O13" i="7"/>
  <c r="Q12" i="7"/>
  <c r="O12" i="7"/>
  <c r="Q11" i="7"/>
  <c r="O11" i="7"/>
  <c r="Q10" i="7"/>
  <c r="O10" i="7"/>
  <c r="Q9" i="7"/>
  <c r="O9" i="7"/>
  <c r="Q8" i="7"/>
  <c r="O8" i="7"/>
  <c r="Q59" i="5"/>
  <c r="O59" i="5"/>
  <c r="Q58" i="5"/>
  <c r="O58" i="5"/>
  <c r="Q57" i="5"/>
  <c r="O57" i="5"/>
  <c r="Q56" i="5"/>
  <c r="O56" i="5"/>
  <c r="Q55" i="5"/>
  <c r="O55" i="5"/>
  <c r="Q54" i="5"/>
  <c r="O54" i="5"/>
  <c r="Q53" i="5"/>
  <c r="O53" i="5"/>
  <c r="Q52" i="5"/>
  <c r="O52" i="5"/>
  <c r="Q51" i="5"/>
  <c r="O51" i="5"/>
  <c r="Q50" i="5"/>
  <c r="O50" i="5"/>
  <c r="Q49" i="5"/>
  <c r="O49" i="5"/>
  <c r="Q48" i="5"/>
  <c r="O48" i="5"/>
  <c r="Q47" i="5"/>
  <c r="O47" i="5"/>
  <c r="Q46" i="5"/>
  <c r="O46" i="5"/>
  <c r="Q45" i="5"/>
  <c r="O45" i="5"/>
  <c r="Q44" i="5"/>
  <c r="O44" i="5"/>
  <c r="Q43" i="5"/>
  <c r="O43" i="5"/>
  <c r="Q42" i="5"/>
  <c r="O42" i="5"/>
  <c r="Q41" i="5"/>
  <c r="O41" i="5"/>
  <c r="Q40" i="5"/>
  <c r="O40" i="5"/>
  <c r="Q27" i="5"/>
  <c r="O27" i="5"/>
  <c r="Q26" i="5"/>
  <c r="O26" i="5"/>
  <c r="Q25" i="5"/>
  <c r="O25" i="5"/>
  <c r="Q24" i="5"/>
  <c r="O24" i="5"/>
  <c r="Q23" i="5"/>
  <c r="O23" i="5"/>
  <c r="Q22" i="5"/>
  <c r="O22" i="5"/>
  <c r="Q21" i="5"/>
  <c r="O21" i="5"/>
  <c r="Q20" i="5"/>
  <c r="O20" i="5"/>
  <c r="Q19" i="5"/>
  <c r="O19" i="5"/>
  <c r="Q18" i="5"/>
  <c r="O18" i="5"/>
  <c r="Q17" i="5"/>
  <c r="O17" i="5"/>
  <c r="Q16" i="5"/>
  <c r="O16" i="5"/>
  <c r="Q15" i="5"/>
  <c r="O15" i="5"/>
  <c r="Q14" i="5"/>
  <c r="O14" i="5"/>
  <c r="Q13" i="5"/>
  <c r="O13" i="5"/>
  <c r="Q12" i="5"/>
  <c r="O12" i="5"/>
  <c r="Q11" i="5"/>
  <c r="O11" i="5"/>
  <c r="Q10" i="5"/>
  <c r="O10" i="5"/>
  <c r="Q9" i="5"/>
  <c r="O9" i="5"/>
  <c r="Q8" i="5"/>
  <c r="O8" i="5"/>
  <c r="D13" i="1" l="1"/>
  <c r="C237" i="14" l="1"/>
  <c r="C236" i="14"/>
  <c r="C208" i="14"/>
  <c r="C207" i="14"/>
  <c r="C179" i="14"/>
  <c r="C178" i="14"/>
  <c r="C150" i="14"/>
  <c r="C149" i="14"/>
  <c r="C121" i="14"/>
  <c r="C120" i="14"/>
  <c r="C92" i="14"/>
  <c r="C91" i="14"/>
  <c r="C63" i="14"/>
  <c r="C62" i="14"/>
  <c r="C34" i="14"/>
  <c r="C33" i="14"/>
  <c r="L1301" i="23"/>
  <c r="C1300" i="23"/>
  <c r="C1299" i="23"/>
  <c r="L1266" i="23"/>
  <c r="C1265" i="23"/>
  <c r="C1264" i="23"/>
  <c r="L1231" i="23"/>
  <c r="C1230" i="23"/>
  <c r="C1229" i="23"/>
  <c r="L1196" i="23"/>
  <c r="C1195" i="23"/>
  <c r="C1194" i="23"/>
  <c r="L1161" i="23"/>
  <c r="C1160" i="23"/>
  <c r="C1159" i="23"/>
  <c r="L1126" i="23"/>
  <c r="C1125" i="23"/>
  <c r="C1124" i="23"/>
  <c r="L1091" i="23"/>
  <c r="C1090" i="23"/>
  <c r="C1089" i="23"/>
  <c r="L1056" i="23"/>
  <c r="C1055" i="23"/>
  <c r="C1054" i="23"/>
  <c r="L1021" i="23"/>
  <c r="C1020" i="23"/>
  <c r="C1019" i="23"/>
  <c r="L986" i="23"/>
  <c r="C985" i="23"/>
  <c r="C984" i="23"/>
  <c r="L951" i="23"/>
  <c r="C950" i="23"/>
  <c r="C949" i="23"/>
  <c r="L916" i="23"/>
  <c r="C915" i="23"/>
  <c r="C914" i="23"/>
  <c r="L881" i="23"/>
  <c r="C880" i="23"/>
  <c r="C879" i="23"/>
  <c r="L846" i="23"/>
  <c r="C845" i="23"/>
  <c r="C844" i="23"/>
  <c r="L811" i="23"/>
  <c r="C810" i="23"/>
  <c r="C809" i="23"/>
  <c r="L776" i="23"/>
  <c r="C775" i="23"/>
  <c r="C774" i="23"/>
  <c r="L741" i="23"/>
  <c r="C740" i="23"/>
  <c r="C739" i="23"/>
  <c r="L706" i="23"/>
  <c r="C705" i="23"/>
  <c r="C704" i="23"/>
  <c r="L671" i="23"/>
  <c r="C670" i="23"/>
  <c r="C669" i="23"/>
  <c r="L636" i="23"/>
  <c r="C635" i="23"/>
  <c r="C634" i="23"/>
  <c r="L601" i="23"/>
  <c r="C600" i="23"/>
  <c r="C599" i="23"/>
  <c r="L566" i="23"/>
  <c r="C565" i="23"/>
  <c r="C564" i="23"/>
  <c r="L531" i="23"/>
  <c r="C530" i="23"/>
  <c r="C529" i="23"/>
  <c r="L496" i="23"/>
  <c r="C495" i="23"/>
  <c r="C494" i="23"/>
  <c r="L461" i="23"/>
  <c r="C460" i="23"/>
  <c r="C459" i="23"/>
  <c r="L426" i="23"/>
  <c r="C425" i="23"/>
  <c r="C424" i="23"/>
  <c r="L391" i="23"/>
  <c r="C390" i="23"/>
  <c r="C389" i="23"/>
  <c r="L356" i="23"/>
  <c r="C355" i="23"/>
  <c r="C354" i="23"/>
  <c r="L321" i="23"/>
  <c r="C320" i="23"/>
  <c r="C319" i="23"/>
  <c r="L286" i="23"/>
  <c r="C285" i="23"/>
  <c r="C284" i="23"/>
  <c r="L251" i="23"/>
  <c r="C250" i="23"/>
  <c r="C249" i="23"/>
  <c r="L216" i="23"/>
  <c r="C215" i="23"/>
  <c r="C214" i="23"/>
  <c r="L181" i="23"/>
  <c r="C180" i="23"/>
  <c r="C179" i="23"/>
  <c r="L146" i="23"/>
  <c r="C145" i="23"/>
  <c r="C144" i="23"/>
  <c r="L111" i="23"/>
  <c r="C110" i="23"/>
  <c r="C109" i="23"/>
  <c r="L76" i="23"/>
  <c r="C75" i="23"/>
  <c r="C74" i="23"/>
  <c r="L41" i="23"/>
  <c r="C40" i="23"/>
  <c r="C39" i="23"/>
  <c r="L6" i="23"/>
  <c r="C1671" i="22"/>
  <c r="C1670" i="22"/>
  <c r="C1637" i="22"/>
  <c r="C1636" i="22"/>
  <c r="C1603" i="22"/>
  <c r="C1602" i="22"/>
  <c r="C1569" i="22"/>
  <c r="C1568" i="22"/>
  <c r="C1535" i="22"/>
  <c r="C1534" i="22"/>
  <c r="C1501" i="22"/>
  <c r="C1500" i="22"/>
  <c r="C1467" i="22"/>
  <c r="C1466" i="22"/>
  <c r="C1433" i="22"/>
  <c r="C1432" i="22"/>
  <c r="C1399" i="22"/>
  <c r="C1398" i="22"/>
  <c r="C1365" i="22"/>
  <c r="C1364" i="22"/>
  <c r="C1331" i="22"/>
  <c r="C1330" i="22"/>
  <c r="C1297" i="22"/>
  <c r="C1296" i="22"/>
  <c r="C1263" i="22"/>
  <c r="C1262" i="22"/>
  <c r="C1229" i="22"/>
  <c r="C1228" i="22"/>
  <c r="C1195" i="22"/>
  <c r="C1194" i="22"/>
  <c r="C1161" i="22"/>
  <c r="C1160" i="22"/>
  <c r="C1127" i="22"/>
  <c r="C1126" i="22"/>
  <c r="C1093" i="22"/>
  <c r="C1092" i="22"/>
  <c r="C1059" i="22"/>
  <c r="C1058" i="22"/>
  <c r="C1025" i="22"/>
  <c r="C1024" i="22"/>
  <c r="C991" i="22"/>
  <c r="C990" i="22"/>
  <c r="C957" i="22"/>
  <c r="C956" i="22"/>
  <c r="C923" i="22"/>
  <c r="C922" i="22"/>
  <c r="C889" i="22"/>
  <c r="C888" i="22"/>
  <c r="C855" i="22"/>
  <c r="C854" i="22"/>
  <c r="C821" i="22"/>
  <c r="C820" i="22"/>
  <c r="C787" i="22"/>
  <c r="C786" i="22"/>
  <c r="C753" i="22"/>
  <c r="C752" i="22"/>
  <c r="C719" i="22"/>
  <c r="C718" i="22"/>
  <c r="C685" i="22"/>
  <c r="C684" i="22"/>
  <c r="C651" i="22"/>
  <c r="C650" i="22"/>
  <c r="C617" i="22"/>
  <c r="C616" i="22"/>
  <c r="C583" i="22"/>
  <c r="C582" i="22"/>
  <c r="C549" i="22"/>
  <c r="C548" i="22"/>
  <c r="C515" i="22"/>
  <c r="C514" i="22"/>
  <c r="C481" i="22"/>
  <c r="C480" i="22"/>
  <c r="C447" i="22"/>
  <c r="C446" i="22"/>
  <c r="C413" i="22"/>
  <c r="C412" i="22"/>
  <c r="C379" i="22"/>
  <c r="C378" i="22"/>
  <c r="C345" i="22"/>
  <c r="C344" i="22"/>
  <c r="C311" i="22"/>
  <c r="C310" i="22"/>
  <c r="C277" i="22"/>
  <c r="C276" i="22"/>
  <c r="C243" i="22"/>
  <c r="C242" i="22"/>
  <c r="C209" i="22"/>
  <c r="C208" i="22"/>
  <c r="C175" i="22"/>
  <c r="C174" i="22"/>
  <c r="C141" i="22"/>
  <c r="C140" i="22"/>
  <c r="C107" i="22"/>
  <c r="C106" i="22"/>
  <c r="C73" i="22"/>
  <c r="C72" i="22"/>
  <c r="C39" i="22"/>
  <c r="C38" i="22"/>
  <c r="C140" i="21"/>
  <c r="C139" i="21"/>
  <c r="C113" i="21"/>
  <c r="C112" i="21"/>
  <c r="C86" i="21"/>
  <c r="C85" i="21"/>
  <c r="C59" i="21"/>
  <c r="C58" i="21"/>
  <c r="C32" i="21"/>
  <c r="C31" i="21"/>
  <c r="C4" i="21"/>
  <c r="C5" i="21"/>
  <c r="C140" i="19"/>
  <c r="C139" i="19"/>
  <c r="C113" i="19"/>
  <c r="C112" i="19"/>
  <c r="C86" i="19"/>
  <c r="C85" i="19"/>
  <c r="C59" i="19"/>
  <c r="C58" i="19"/>
  <c r="C32" i="19"/>
  <c r="C31" i="19"/>
  <c r="C150" i="30"/>
  <c r="C149" i="30"/>
  <c r="C121" i="30"/>
  <c r="C120" i="30"/>
  <c r="C92" i="30"/>
  <c r="C91" i="30"/>
  <c r="C63" i="30"/>
  <c r="C62" i="30"/>
  <c r="C34" i="30"/>
  <c r="C33" i="30"/>
  <c r="C150" i="29"/>
  <c r="C149" i="29"/>
  <c r="C121" i="29"/>
  <c r="C120" i="29"/>
  <c r="C92" i="29"/>
  <c r="C91" i="29"/>
  <c r="C63" i="29"/>
  <c r="C62" i="29"/>
  <c r="C34" i="29"/>
  <c r="C33" i="29"/>
  <c r="C185" i="15"/>
  <c r="C184" i="15"/>
  <c r="C155" i="15"/>
  <c r="C154" i="15"/>
  <c r="C125" i="15"/>
  <c r="C124" i="15"/>
  <c r="C95" i="15"/>
  <c r="C94" i="15"/>
  <c r="C65" i="15"/>
  <c r="C64" i="15"/>
  <c r="C35" i="15"/>
  <c r="C34" i="15"/>
  <c r="Q19" i="26"/>
  <c r="Q20" i="26"/>
  <c r="Q21" i="26"/>
  <c r="Q22" i="26"/>
  <c r="Q23" i="26"/>
  <c r="Q24" i="26"/>
  <c r="Q25" i="26"/>
  <c r="Q26" i="26"/>
  <c r="Q27" i="26"/>
  <c r="C845" i="13" l="1"/>
  <c r="C844" i="13"/>
  <c r="C810" i="13"/>
  <c r="C809" i="13"/>
  <c r="C775" i="13"/>
  <c r="C774" i="13"/>
  <c r="C740" i="13"/>
  <c r="C739" i="13"/>
  <c r="C705" i="13"/>
  <c r="C704" i="13"/>
  <c r="C670" i="13"/>
  <c r="C669" i="13"/>
  <c r="C635" i="13"/>
  <c r="C634" i="13"/>
  <c r="C600" i="13"/>
  <c r="C599" i="13"/>
  <c r="C565" i="13"/>
  <c r="C564" i="13"/>
  <c r="C530" i="13"/>
  <c r="C529" i="13"/>
  <c r="C495" i="13"/>
  <c r="C494" i="13"/>
  <c r="C460" i="13"/>
  <c r="C459" i="13"/>
  <c r="C425" i="13"/>
  <c r="C424" i="13"/>
  <c r="C390" i="13"/>
  <c r="C389" i="13"/>
  <c r="C355" i="13"/>
  <c r="C354" i="13"/>
  <c r="C320" i="13"/>
  <c r="C319" i="13"/>
  <c r="C285" i="13"/>
  <c r="C284" i="13"/>
  <c r="C250" i="13"/>
  <c r="C249" i="13"/>
  <c r="C215" i="13"/>
  <c r="C214" i="13"/>
  <c r="C180" i="13"/>
  <c r="C179" i="13"/>
  <c r="C145" i="13"/>
  <c r="C144" i="13"/>
  <c r="B20" i="24"/>
  <c r="M23" i="30"/>
  <c r="M52" i="30" s="1"/>
  <c r="M81" i="30" s="1"/>
  <c r="M110" i="30" s="1"/>
  <c r="M139" i="30" s="1"/>
  <c r="M168" i="30" s="1"/>
  <c r="N23" i="14" l="1"/>
  <c r="N52" i="14" s="1"/>
  <c r="N81" i="14" s="1"/>
  <c r="N110" i="14" s="1"/>
  <c r="N139" i="14" s="1"/>
  <c r="N168" i="14" s="1"/>
  <c r="N197" i="14" s="1"/>
  <c r="N226" i="14" s="1"/>
  <c r="N255" i="14" s="1"/>
  <c r="U255" i="14"/>
  <c r="U226" i="14"/>
  <c r="U197" i="14"/>
  <c r="U168" i="14"/>
  <c r="U139" i="14"/>
  <c r="U110" i="14"/>
  <c r="U81" i="14"/>
  <c r="U52" i="14"/>
  <c r="O8" i="29"/>
  <c r="P8" i="29" s="1"/>
  <c r="Q167" i="30"/>
  <c r="Q138" i="30"/>
  <c r="Q109" i="30"/>
  <c r="Q80" i="30"/>
  <c r="Q51" i="30"/>
  <c r="Q167" i="29"/>
  <c r="Q138" i="29"/>
  <c r="Q109" i="29"/>
  <c r="Q80" i="29"/>
  <c r="Q51" i="29"/>
  <c r="M23" i="29"/>
  <c r="M52" i="29" s="1"/>
  <c r="M81" i="29" s="1"/>
  <c r="M110" i="29" s="1"/>
  <c r="M139" i="29" s="1"/>
  <c r="M168" i="29" s="1"/>
  <c r="G12" i="24" s="1"/>
  <c r="M23" i="21"/>
  <c r="M50" i="21" s="1"/>
  <c r="M77" i="21" s="1"/>
  <c r="M104" i="21" s="1"/>
  <c r="M131" i="21" s="1"/>
  <c r="M158" i="21" s="1"/>
  <c r="G15" i="24" s="1"/>
  <c r="R1" i="29" l="1"/>
  <c r="N8" i="29"/>
  <c r="V1" i="14"/>
  <c r="P22" i="30"/>
  <c r="P17" i="30"/>
  <c r="P14" i="30"/>
  <c r="P9" i="30"/>
  <c r="P8" i="30"/>
  <c r="O167" i="29"/>
  <c r="N167" i="29" s="1"/>
  <c r="O166" i="29"/>
  <c r="N166" i="29" s="1"/>
  <c r="O165" i="29"/>
  <c r="O164" i="29"/>
  <c r="O163" i="29"/>
  <c r="N163" i="29" s="1"/>
  <c r="O162" i="29"/>
  <c r="N162" i="29" s="1"/>
  <c r="O161" i="29"/>
  <c r="O160" i="29"/>
  <c r="O159" i="29"/>
  <c r="N159" i="29" s="1"/>
  <c r="O158" i="29"/>
  <c r="N158" i="29" s="1"/>
  <c r="O157" i="29"/>
  <c r="O156" i="29"/>
  <c r="O155" i="29"/>
  <c r="N155" i="29" s="1"/>
  <c r="O154" i="29"/>
  <c r="N154" i="29" s="1"/>
  <c r="O153" i="29"/>
  <c r="O138" i="29"/>
  <c r="N138" i="29" s="1"/>
  <c r="O137" i="29"/>
  <c r="N137" i="29" s="1"/>
  <c r="O136" i="29"/>
  <c r="O135" i="29"/>
  <c r="O134" i="29"/>
  <c r="N134" i="29" s="1"/>
  <c r="O133" i="29"/>
  <c r="N133" i="29" s="1"/>
  <c r="O132" i="29"/>
  <c r="O131" i="29"/>
  <c r="P130" i="29"/>
  <c r="O130" i="29"/>
  <c r="N130" i="29" s="1"/>
  <c r="O129" i="29"/>
  <c r="N129" i="29" s="1"/>
  <c r="O128" i="29"/>
  <c r="O127" i="29"/>
  <c r="O126" i="29"/>
  <c r="N126" i="29" s="1"/>
  <c r="O125" i="29"/>
  <c r="N125" i="29" s="1"/>
  <c r="O124" i="29"/>
  <c r="O109" i="29"/>
  <c r="N109" i="29" s="1"/>
  <c r="O108" i="29"/>
  <c r="N108" i="29" s="1"/>
  <c r="O107" i="29"/>
  <c r="O106" i="29"/>
  <c r="O105" i="29"/>
  <c r="N105" i="29" s="1"/>
  <c r="O104" i="29"/>
  <c r="N104" i="29" s="1"/>
  <c r="O103" i="29"/>
  <c r="O102" i="29"/>
  <c r="O101" i="29"/>
  <c r="N101" i="29" s="1"/>
  <c r="O100" i="29"/>
  <c r="N100" i="29" s="1"/>
  <c r="O99" i="29"/>
  <c r="O98" i="29"/>
  <c r="O97" i="29"/>
  <c r="N97" i="29" s="1"/>
  <c r="P96" i="29"/>
  <c r="O96" i="29"/>
  <c r="N96" i="29" s="1"/>
  <c r="O95" i="29"/>
  <c r="O80" i="29"/>
  <c r="O79" i="29"/>
  <c r="O78" i="29"/>
  <c r="O77" i="29"/>
  <c r="O76" i="29"/>
  <c r="O75" i="29"/>
  <c r="O74" i="29"/>
  <c r="O73" i="29"/>
  <c r="O72" i="29"/>
  <c r="O71" i="29"/>
  <c r="O70" i="29"/>
  <c r="O69" i="29"/>
  <c r="O68" i="29"/>
  <c r="O67" i="29"/>
  <c r="O66" i="29"/>
  <c r="O51" i="29"/>
  <c r="N51" i="29" s="1"/>
  <c r="O50" i="29"/>
  <c r="O49" i="29"/>
  <c r="O48" i="29"/>
  <c r="O47" i="29"/>
  <c r="N47" i="29" s="1"/>
  <c r="O46" i="29"/>
  <c r="O45" i="29"/>
  <c r="O44" i="29"/>
  <c r="O43" i="29"/>
  <c r="N43" i="29" s="1"/>
  <c r="O42" i="29"/>
  <c r="O41" i="29"/>
  <c r="O40" i="29"/>
  <c r="P39" i="29"/>
  <c r="O39" i="29"/>
  <c r="N39" i="29" s="1"/>
  <c r="O38" i="29"/>
  <c r="O37" i="29"/>
  <c r="P13" i="29"/>
  <c r="P21" i="29"/>
  <c r="O9" i="29"/>
  <c r="N9" i="29" s="1"/>
  <c r="O10" i="29"/>
  <c r="N10" i="29" s="1"/>
  <c r="O11" i="29"/>
  <c r="N11" i="29" s="1"/>
  <c r="O12" i="29"/>
  <c r="N12" i="29" s="1"/>
  <c r="O13" i="29"/>
  <c r="N13" i="29" s="1"/>
  <c r="O14" i="29"/>
  <c r="N14" i="29" s="1"/>
  <c r="O15" i="29"/>
  <c r="N15" i="29" s="1"/>
  <c r="O16" i="29"/>
  <c r="N16" i="29" s="1"/>
  <c r="O17" i="29"/>
  <c r="N17" i="29" s="1"/>
  <c r="O18" i="29"/>
  <c r="N18" i="29" s="1"/>
  <c r="O19" i="29"/>
  <c r="N19" i="29" s="1"/>
  <c r="O20" i="29"/>
  <c r="N20" i="29" s="1"/>
  <c r="O21" i="29"/>
  <c r="N21" i="29" s="1"/>
  <c r="O22" i="29"/>
  <c r="N22" i="29" s="1"/>
  <c r="L23" i="30"/>
  <c r="L52" i="30" s="1"/>
  <c r="L81" i="30" s="1"/>
  <c r="L110" i="30" s="1"/>
  <c r="L139" i="30" s="1"/>
  <c r="L168" i="30" s="1"/>
  <c r="G13" i="24" s="1"/>
  <c r="L23" i="29"/>
  <c r="L52" i="29" s="1"/>
  <c r="L81" i="29" s="1"/>
  <c r="L110" i="29" s="1"/>
  <c r="L139" i="29" s="1"/>
  <c r="L168" i="29" s="1"/>
  <c r="P12" i="29" l="1"/>
  <c r="P134" i="29"/>
  <c r="P155" i="29"/>
  <c r="P11" i="29"/>
  <c r="P101" i="29"/>
  <c r="P129" i="29"/>
  <c r="P22" i="29"/>
  <c r="P20" i="29"/>
  <c r="P125" i="29"/>
  <c r="P166" i="29"/>
  <c r="P19" i="29"/>
  <c r="P14" i="29"/>
  <c r="P40" i="29"/>
  <c r="N40" i="29"/>
  <c r="P75" i="29"/>
  <c r="N75" i="29"/>
  <c r="P41" i="29"/>
  <c r="N41" i="29"/>
  <c r="P68" i="29"/>
  <c r="N68" i="29"/>
  <c r="P132" i="29"/>
  <c r="N132" i="29"/>
  <c r="P156" i="29"/>
  <c r="N156" i="29"/>
  <c r="P48" i="29"/>
  <c r="N48" i="29"/>
  <c r="P77" i="29"/>
  <c r="N77" i="29"/>
  <c r="P103" i="29"/>
  <c r="N103" i="29"/>
  <c r="P108" i="29"/>
  <c r="P127" i="29"/>
  <c r="N127" i="29"/>
  <c r="P157" i="29"/>
  <c r="N157" i="29"/>
  <c r="P162" i="29"/>
  <c r="P18" i="29"/>
  <c r="P10" i="29"/>
  <c r="P49" i="29"/>
  <c r="N49" i="29"/>
  <c r="P70" i="29"/>
  <c r="N70" i="29"/>
  <c r="P78" i="29"/>
  <c r="N78" i="29"/>
  <c r="P98" i="29"/>
  <c r="N98" i="29"/>
  <c r="P128" i="29"/>
  <c r="N128" i="29"/>
  <c r="P133" i="29"/>
  <c r="P138" i="29"/>
  <c r="P131" i="29"/>
  <c r="N131" i="29"/>
  <c r="P126" i="29"/>
  <c r="P42" i="29"/>
  <c r="N42" i="29"/>
  <c r="P69" i="29"/>
  <c r="N69" i="29"/>
  <c r="P97" i="29"/>
  <c r="P167" i="29"/>
  <c r="P17" i="29"/>
  <c r="P37" i="29"/>
  <c r="N37" i="29"/>
  <c r="P43" i="29"/>
  <c r="P50" i="29"/>
  <c r="N50" i="29"/>
  <c r="P71" i="29"/>
  <c r="N71" i="29"/>
  <c r="P79" i="29"/>
  <c r="N79" i="29"/>
  <c r="P99" i="29"/>
  <c r="N99" i="29"/>
  <c r="P104" i="29"/>
  <c r="P109" i="29"/>
  <c r="P153" i="29"/>
  <c r="N153" i="29"/>
  <c r="P158" i="29"/>
  <c r="P163" i="29"/>
  <c r="P67" i="29"/>
  <c r="N67" i="29"/>
  <c r="P107" i="29"/>
  <c r="N107" i="29"/>
  <c r="P161" i="29"/>
  <c r="N161" i="29"/>
  <c r="P16" i="29"/>
  <c r="P38" i="29"/>
  <c r="N38" i="29"/>
  <c r="P44" i="29"/>
  <c r="N44" i="29"/>
  <c r="P72" i="29"/>
  <c r="N72" i="29"/>
  <c r="P80" i="29"/>
  <c r="N80" i="29"/>
  <c r="P124" i="29"/>
  <c r="N124" i="29"/>
  <c r="P164" i="29"/>
  <c r="N164" i="29"/>
  <c r="P15" i="29"/>
  <c r="P45" i="29"/>
  <c r="N45" i="29"/>
  <c r="P51" i="29"/>
  <c r="P73" i="29"/>
  <c r="N73" i="29"/>
  <c r="P95" i="29"/>
  <c r="N95" i="29"/>
  <c r="P100" i="29"/>
  <c r="P105" i="29"/>
  <c r="P135" i="29"/>
  <c r="N135" i="29"/>
  <c r="P154" i="29"/>
  <c r="P159" i="29"/>
  <c r="P165" i="29"/>
  <c r="N165" i="29"/>
  <c r="P46" i="29"/>
  <c r="N46" i="29"/>
  <c r="P66" i="29"/>
  <c r="N66" i="29"/>
  <c r="P74" i="29"/>
  <c r="N74" i="29"/>
  <c r="P106" i="29"/>
  <c r="N106" i="29"/>
  <c r="P136" i="29"/>
  <c r="N136" i="29"/>
  <c r="P160" i="29"/>
  <c r="N160" i="29"/>
  <c r="P47" i="29"/>
  <c r="P76" i="29"/>
  <c r="N76" i="29"/>
  <c r="P102" i="29"/>
  <c r="N102" i="29"/>
  <c r="P137" i="29"/>
  <c r="P155" i="30"/>
  <c r="P157" i="30"/>
  <c r="P165" i="30"/>
  <c r="P158" i="30"/>
  <c r="P166" i="30"/>
  <c r="P159" i="30"/>
  <c r="P167" i="30"/>
  <c r="P154" i="30"/>
  <c r="P162" i="30"/>
  <c r="P163" i="30"/>
  <c r="P156" i="30"/>
  <c r="P164" i="30"/>
  <c r="P160" i="30"/>
  <c r="P153" i="30"/>
  <c r="P161" i="30"/>
  <c r="P126" i="30"/>
  <c r="P134" i="30"/>
  <c r="P124" i="30"/>
  <c r="P132" i="30"/>
  <c r="P125" i="30"/>
  <c r="P133" i="30"/>
  <c r="P128" i="30"/>
  <c r="P136" i="30"/>
  <c r="P129" i="30"/>
  <c r="P137" i="30"/>
  <c r="P130" i="30"/>
  <c r="P138" i="30"/>
  <c r="P127" i="30"/>
  <c r="P135" i="30"/>
  <c r="P131" i="30"/>
  <c r="P95" i="30"/>
  <c r="P96" i="30"/>
  <c r="P97" i="30"/>
  <c r="P105" i="30"/>
  <c r="P98" i="30"/>
  <c r="P106" i="30"/>
  <c r="P99" i="30"/>
  <c r="P107" i="30"/>
  <c r="P100" i="30"/>
  <c r="P108" i="30"/>
  <c r="P102" i="30"/>
  <c r="P103" i="30"/>
  <c r="P104" i="30"/>
  <c r="P101" i="30"/>
  <c r="P109" i="30"/>
  <c r="P80" i="30"/>
  <c r="P73" i="30"/>
  <c r="P67" i="30"/>
  <c r="P75" i="30"/>
  <c r="P72" i="30"/>
  <c r="P74" i="30"/>
  <c r="P68" i="30"/>
  <c r="P76" i="30"/>
  <c r="P69" i="30"/>
  <c r="P77" i="30"/>
  <c r="P70" i="30"/>
  <c r="P78" i="30"/>
  <c r="P66" i="30"/>
  <c r="P71" i="30"/>
  <c r="P79" i="30"/>
  <c r="P40" i="30"/>
  <c r="P41" i="30"/>
  <c r="P50" i="30"/>
  <c r="P43" i="30"/>
  <c r="P48" i="30"/>
  <c r="P49" i="30"/>
  <c r="P42" i="30"/>
  <c r="P44" i="30"/>
  <c r="P37" i="30"/>
  <c r="P45" i="30"/>
  <c r="P38" i="30"/>
  <c r="P46" i="30"/>
  <c r="P39" i="30"/>
  <c r="P47" i="30"/>
  <c r="P11" i="30"/>
  <c r="P16" i="30"/>
  <c r="P13" i="30"/>
  <c r="P18" i="30"/>
  <c r="P20" i="30"/>
  <c r="P15" i="30"/>
  <c r="P10" i="30"/>
  <c r="P21" i="30"/>
  <c r="P12" i="30"/>
  <c r="P19" i="30"/>
  <c r="P9" i="29"/>
  <c r="P51" i="30"/>
  <c r="C5" i="29"/>
  <c r="C4" i="29"/>
  <c r="C5" i="30"/>
  <c r="C4" i="30"/>
  <c r="H171" i="30"/>
  <c r="H142" i="30"/>
  <c r="H113" i="30"/>
  <c r="H84" i="30"/>
  <c r="H55" i="30"/>
  <c r="H26" i="30"/>
  <c r="H171" i="29"/>
  <c r="H142" i="29"/>
  <c r="H113" i="29"/>
  <c r="H84" i="29"/>
  <c r="H55" i="29"/>
  <c r="H26" i="29"/>
  <c r="C150" i="13" l="1"/>
  <c r="D150" i="13"/>
  <c r="H150" i="13"/>
  <c r="J150" i="13"/>
  <c r="K150" i="13"/>
  <c r="L150" i="13"/>
  <c r="G150" i="13" s="1"/>
  <c r="C151" i="13"/>
  <c r="D151" i="13"/>
  <c r="H151" i="13"/>
  <c r="J151" i="13"/>
  <c r="K151" i="13"/>
  <c r="L151" i="13"/>
  <c r="G151" i="13" s="1"/>
  <c r="C110" i="13"/>
  <c r="C109" i="13"/>
  <c r="C75" i="13"/>
  <c r="C74" i="13"/>
  <c r="C40" i="13"/>
  <c r="C39" i="13"/>
  <c r="M150" i="13" l="1"/>
  <c r="M151" i="13"/>
  <c r="I151" i="13"/>
  <c r="I150" i="13"/>
  <c r="A8" i="28" l="1"/>
  <c r="G258" i="14"/>
  <c r="S254" i="14"/>
  <c r="R254" i="14"/>
  <c r="Q254" i="14"/>
  <c r="P254" i="14"/>
  <c r="S253" i="14"/>
  <c r="R253" i="14"/>
  <c r="Q253" i="14"/>
  <c r="P253" i="14"/>
  <c r="S252" i="14"/>
  <c r="R252" i="14"/>
  <c r="Q252" i="14"/>
  <c r="P252" i="14"/>
  <c r="S251" i="14"/>
  <c r="R251" i="14"/>
  <c r="Q251" i="14"/>
  <c r="P251" i="14"/>
  <c r="S250" i="14"/>
  <c r="R250" i="14"/>
  <c r="Q250" i="14"/>
  <c r="P250" i="14"/>
  <c r="S249" i="14"/>
  <c r="R249" i="14"/>
  <c r="Q249" i="14"/>
  <c r="P249" i="14"/>
  <c r="S248" i="14"/>
  <c r="R248" i="14"/>
  <c r="Q248" i="14"/>
  <c r="P248" i="14"/>
  <c r="S247" i="14"/>
  <c r="R247" i="14"/>
  <c r="Q247" i="14"/>
  <c r="P247" i="14"/>
  <c r="S246" i="14"/>
  <c r="R246" i="14"/>
  <c r="Q246" i="14"/>
  <c r="P246" i="14"/>
  <c r="S242" i="14"/>
  <c r="R242" i="14"/>
  <c r="Q242" i="14"/>
  <c r="P242" i="14"/>
  <c r="S241" i="14"/>
  <c r="R241" i="14"/>
  <c r="Q241" i="14"/>
  <c r="P241" i="14"/>
  <c r="S240" i="14"/>
  <c r="R240" i="14"/>
  <c r="Q240" i="14"/>
  <c r="P240" i="14"/>
  <c r="G229" i="14"/>
  <c r="S225" i="14"/>
  <c r="R225" i="14"/>
  <c r="Q225" i="14"/>
  <c r="P225" i="14"/>
  <c r="S224" i="14"/>
  <c r="R224" i="14"/>
  <c r="Q224" i="14"/>
  <c r="P224" i="14"/>
  <c r="S223" i="14"/>
  <c r="R223" i="14"/>
  <c r="Q223" i="14"/>
  <c r="P223" i="14"/>
  <c r="S222" i="14"/>
  <c r="R222" i="14"/>
  <c r="Q222" i="14"/>
  <c r="P222" i="14"/>
  <c r="S221" i="14"/>
  <c r="R221" i="14"/>
  <c r="Q221" i="14"/>
  <c r="P221" i="14"/>
  <c r="S220" i="14"/>
  <c r="R220" i="14"/>
  <c r="Q220" i="14"/>
  <c r="P220" i="14"/>
  <c r="S219" i="14"/>
  <c r="R219" i="14"/>
  <c r="Q219" i="14"/>
  <c r="P219" i="14"/>
  <c r="S218" i="14"/>
  <c r="R218" i="14"/>
  <c r="Q218" i="14"/>
  <c r="P218" i="14"/>
  <c r="S217" i="14"/>
  <c r="R217" i="14"/>
  <c r="Q217" i="14"/>
  <c r="P217" i="14"/>
  <c r="S213" i="14"/>
  <c r="R213" i="14"/>
  <c r="Q213" i="14"/>
  <c r="P213" i="14"/>
  <c r="S212" i="14"/>
  <c r="R212" i="14"/>
  <c r="Q212" i="14"/>
  <c r="P212" i="14"/>
  <c r="S211" i="14"/>
  <c r="R211" i="14"/>
  <c r="Q211" i="14"/>
  <c r="P211" i="14"/>
  <c r="G200" i="14"/>
  <c r="S196" i="14"/>
  <c r="R196" i="14"/>
  <c r="Q196" i="14"/>
  <c r="P196" i="14"/>
  <c r="S195" i="14"/>
  <c r="R195" i="14"/>
  <c r="Q195" i="14"/>
  <c r="P195" i="14"/>
  <c r="S194" i="14"/>
  <c r="R194" i="14"/>
  <c r="Q194" i="14"/>
  <c r="P194" i="14"/>
  <c r="S193" i="14"/>
  <c r="R193" i="14"/>
  <c r="Q193" i="14"/>
  <c r="P193" i="14"/>
  <c r="S192" i="14"/>
  <c r="R192" i="14"/>
  <c r="Q192" i="14"/>
  <c r="P192" i="14"/>
  <c r="S191" i="14"/>
  <c r="R191" i="14"/>
  <c r="Q191" i="14"/>
  <c r="P191" i="14"/>
  <c r="S190" i="14"/>
  <c r="R190" i="14"/>
  <c r="Q190" i="14"/>
  <c r="P190" i="14"/>
  <c r="S189" i="14"/>
  <c r="R189" i="14"/>
  <c r="Q189" i="14"/>
  <c r="P189" i="14"/>
  <c r="S188" i="14"/>
  <c r="R188" i="14"/>
  <c r="Q188" i="14"/>
  <c r="P188" i="14"/>
  <c r="S184" i="14"/>
  <c r="R184" i="14"/>
  <c r="Q184" i="14"/>
  <c r="P184" i="14"/>
  <c r="S183" i="14"/>
  <c r="R183" i="14"/>
  <c r="Q183" i="14"/>
  <c r="P183" i="14"/>
  <c r="S182" i="14"/>
  <c r="R182" i="14"/>
  <c r="Q182" i="14"/>
  <c r="P182" i="14"/>
  <c r="G171" i="14"/>
  <c r="S167" i="14"/>
  <c r="R167" i="14"/>
  <c r="Q167" i="14"/>
  <c r="P167" i="14"/>
  <c r="S166" i="14"/>
  <c r="R166" i="14"/>
  <c r="Q166" i="14"/>
  <c r="P166" i="14"/>
  <c r="S165" i="14"/>
  <c r="R165" i="14"/>
  <c r="Q165" i="14"/>
  <c r="P165" i="14"/>
  <c r="S164" i="14"/>
  <c r="R164" i="14"/>
  <c r="Q164" i="14"/>
  <c r="P164" i="14"/>
  <c r="S163" i="14"/>
  <c r="R163" i="14"/>
  <c r="Q163" i="14"/>
  <c r="P163" i="14"/>
  <c r="S162" i="14"/>
  <c r="R162" i="14"/>
  <c r="Q162" i="14"/>
  <c r="P162" i="14"/>
  <c r="S161" i="14"/>
  <c r="R161" i="14"/>
  <c r="Q161" i="14"/>
  <c r="P161" i="14"/>
  <c r="S160" i="14"/>
  <c r="R160" i="14"/>
  <c r="Q160" i="14"/>
  <c r="P160" i="14"/>
  <c r="S159" i="14"/>
  <c r="R159" i="14"/>
  <c r="Q159" i="14"/>
  <c r="P159" i="14"/>
  <c r="S155" i="14"/>
  <c r="R155" i="14"/>
  <c r="Q155" i="14"/>
  <c r="P155" i="14"/>
  <c r="S154" i="14"/>
  <c r="R154" i="14"/>
  <c r="Q154" i="14"/>
  <c r="P154" i="14"/>
  <c r="S153" i="14"/>
  <c r="R153" i="14"/>
  <c r="Q153" i="14"/>
  <c r="P153" i="14"/>
  <c r="G142" i="14"/>
  <c r="S138" i="14"/>
  <c r="R138" i="14"/>
  <c r="Q138" i="14"/>
  <c r="P138" i="14"/>
  <c r="S137" i="14"/>
  <c r="R137" i="14"/>
  <c r="Q137" i="14"/>
  <c r="P137" i="14"/>
  <c r="S136" i="14"/>
  <c r="R136" i="14"/>
  <c r="Q136" i="14"/>
  <c r="P136" i="14"/>
  <c r="S135" i="14"/>
  <c r="R135" i="14"/>
  <c r="Q135" i="14"/>
  <c r="P135" i="14"/>
  <c r="S134" i="14"/>
  <c r="R134" i="14"/>
  <c r="Q134" i="14"/>
  <c r="P134" i="14"/>
  <c r="S133" i="14"/>
  <c r="R133" i="14"/>
  <c r="Q133" i="14"/>
  <c r="P133" i="14"/>
  <c r="S132" i="14"/>
  <c r="R132" i="14"/>
  <c r="Q132" i="14"/>
  <c r="P132" i="14"/>
  <c r="S131" i="14"/>
  <c r="R131" i="14"/>
  <c r="Q131" i="14"/>
  <c r="P131" i="14"/>
  <c r="S127" i="14"/>
  <c r="R127" i="14"/>
  <c r="Q127" i="14"/>
  <c r="P127" i="14"/>
  <c r="S126" i="14"/>
  <c r="R126" i="14"/>
  <c r="Q126" i="14"/>
  <c r="P126" i="14"/>
  <c r="S125" i="14"/>
  <c r="R125" i="14"/>
  <c r="Q125" i="14"/>
  <c r="P125" i="14"/>
  <c r="S124" i="14"/>
  <c r="R124" i="14"/>
  <c r="Q124" i="14"/>
  <c r="P124" i="14"/>
  <c r="G113" i="14"/>
  <c r="S109" i="14"/>
  <c r="R109" i="14"/>
  <c r="Q109" i="14"/>
  <c r="P109" i="14"/>
  <c r="S108" i="14"/>
  <c r="R108" i="14"/>
  <c r="Q108" i="14"/>
  <c r="P108" i="14"/>
  <c r="S107" i="14"/>
  <c r="R107" i="14"/>
  <c r="Q107" i="14"/>
  <c r="P107" i="14"/>
  <c r="S106" i="14"/>
  <c r="R106" i="14"/>
  <c r="Q106" i="14"/>
  <c r="P106" i="14"/>
  <c r="S105" i="14"/>
  <c r="R105" i="14"/>
  <c r="Q105" i="14"/>
  <c r="P105" i="14"/>
  <c r="S104" i="14"/>
  <c r="R104" i="14"/>
  <c r="Q104" i="14"/>
  <c r="P104" i="14"/>
  <c r="S103" i="14"/>
  <c r="R103" i="14"/>
  <c r="Q103" i="14"/>
  <c r="P103" i="14"/>
  <c r="S99" i="14"/>
  <c r="R99" i="14"/>
  <c r="Q99" i="14"/>
  <c r="P99" i="14"/>
  <c r="S98" i="14"/>
  <c r="R98" i="14"/>
  <c r="Q98" i="14"/>
  <c r="P98" i="14"/>
  <c r="S97" i="14"/>
  <c r="R97" i="14"/>
  <c r="Q97" i="14"/>
  <c r="P97" i="14"/>
  <c r="S96" i="14"/>
  <c r="R96" i="14"/>
  <c r="Q96" i="14"/>
  <c r="P96" i="14"/>
  <c r="S95" i="14"/>
  <c r="R95" i="14"/>
  <c r="Q95" i="14"/>
  <c r="P95" i="14"/>
  <c r="G84" i="14"/>
  <c r="S80" i="14"/>
  <c r="R80" i="14"/>
  <c r="Q80" i="14"/>
  <c r="P80" i="14"/>
  <c r="S79" i="14"/>
  <c r="R79" i="14"/>
  <c r="Q79" i="14"/>
  <c r="P79" i="14"/>
  <c r="S78" i="14"/>
  <c r="R78" i="14"/>
  <c r="Q78" i="14"/>
  <c r="P78" i="14"/>
  <c r="S77" i="14"/>
  <c r="R77" i="14"/>
  <c r="Q77" i="14"/>
  <c r="P77" i="14"/>
  <c r="S76" i="14"/>
  <c r="R76" i="14"/>
  <c r="Q76" i="14"/>
  <c r="P76" i="14"/>
  <c r="S75" i="14"/>
  <c r="R75" i="14"/>
  <c r="Q75" i="14"/>
  <c r="P75" i="14"/>
  <c r="S74" i="14"/>
  <c r="R74" i="14"/>
  <c r="Q74" i="14"/>
  <c r="P74" i="14"/>
  <c r="S73" i="14"/>
  <c r="R73" i="14"/>
  <c r="Q73" i="14"/>
  <c r="P73" i="14"/>
  <c r="S72" i="14"/>
  <c r="R72" i="14"/>
  <c r="Q72" i="14"/>
  <c r="P72" i="14"/>
  <c r="S68" i="14"/>
  <c r="R68" i="14"/>
  <c r="Q68" i="14"/>
  <c r="P68" i="14"/>
  <c r="S67" i="14"/>
  <c r="R67" i="14"/>
  <c r="Q67" i="14"/>
  <c r="P67" i="14"/>
  <c r="S66" i="14"/>
  <c r="R66" i="14"/>
  <c r="Q66" i="14"/>
  <c r="P66" i="14"/>
  <c r="G55" i="14"/>
  <c r="S51" i="14"/>
  <c r="R51" i="14"/>
  <c r="Q51" i="14"/>
  <c r="P51" i="14"/>
  <c r="S50" i="14"/>
  <c r="R50" i="14"/>
  <c r="Q50" i="14"/>
  <c r="P50" i="14"/>
  <c r="S49" i="14"/>
  <c r="R49" i="14"/>
  <c r="Q49" i="14"/>
  <c r="P49" i="14"/>
  <c r="S48" i="14"/>
  <c r="R48" i="14"/>
  <c r="Q48" i="14"/>
  <c r="P48" i="14"/>
  <c r="S47" i="14"/>
  <c r="R47" i="14"/>
  <c r="Q47" i="14"/>
  <c r="P47" i="14"/>
  <c r="S46" i="14"/>
  <c r="R46" i="14"/>
  <c r="Q46" i="14"/>
  <c r="P46" i="14"/>
  <c r="S42" i="14"/>
  <c r="R42" i="14"/>
  <c r="Q42" i="14"/>
  <c r="P42" i="14"/>
  <c r="S41" i="14"/>
  <c r="R41" i="14"/>
  <c r="Q41" i="14"/>
  <c r="P41" i="14"/>
  <c r="S40" i="14"/>
  <c r="R40" i="14"/>
  <c r="Q40" i="14"/>
  <c r="P40" i="14"/>
  <c r="S39" i="14"/>
  <c r="R39" i="14"/>
  <c r="Q39" i="14"/>
  <c r="P39" i="14"/>
  <c r="S38" i="14"/>
  <c r="R38" i="14"/>
  <c r="Q38" i="14"/>
  <c r="P38" i="14"/>
  <c r="S37" i="14"/>
  <c r="R37" i="14"/>
  <c r="Q37" i="14"/>
  <c r="P37" i="14"/>
  <c r="G26" i="14"/>
  <c r="O23" i="14"/>
  <c r="O52" i="14" s="1"/>
  <c r="O81" i="14" s="1"/>
  <c r="O110" i="14" s="1"/>
  <c r="O139" i="14" s="1"/>
  <c r="O168" i="14" s="1"/>
  <c r="O197" i="14" s="1"/>
  <c r="O226" i="14" s="1"/>
  <c r="O255" i="14" s="1"/>
  <c r="G10" i="24" s="1"/>
  <c r="S22" i="14"/>
  <c r="R22" i="14"/>
  <c r="Q22" i="14"/>
  <c r="P22" i="14"/>
  <c r="S21" i="14"/>
  <c r="R21" i="14"/>
  <c r="Q21" i="14"/>
  <c r="P21" i="14"/>
  <c r="S20" i="14"/>
  <c r="R20" i="14"/>
  <c r="Q20" i="14"/>
  <c r="P20" i="14"/>
  <c r="S16" i="14"/>
  <c r="R16" i="14"/>
  <c r="Q16" i="14"/>
  <c r="P16" i="14"/>
  <c r="S15" i="14"/>
  <c r="R15" i="14"/>
  <c r="Q15" i="14"/>
  <c r="P15" i="14"/>
  <c r="S14" i="14"/>
  <c r="R14" i="14"/>
  <c r="Q14" i="14"/>
  <c r="P14" i="14"/>
  <c r="S13" i="14"/>
  <c r="R13" i="14"/>
  <c r="Q13" i="14"/>
  <c r="P13" i="14"/>
  <c r="S12" i="14"/>
  <c r="R12" i="14"/>
  <c r="Q12" i="14"/>
  <c r="P12" i="14"/>
  <c r="S11" i="14"/>
  <c r="R11" i="14"/>
  <c r="Q11" i="14"/>
  <c r="P11" i="14"/>
  <c r="S10" i="14"/>
  <c r="R10" i="14"/>
  <c r="Q10" i="14"/>
  <c r="P10" i="14"/>
  <c r="S9" i="14"/>
  <c r="R9" i="14"/>
  <c r="Q9" i="14"/>
  <c r="P9" i="14"/>
  <c r="S8" i="14"/>
  <c r="R8" i="14"/>
  <c r="Q8" i="14"/>
  <c r="P8" i="14"/>
  <c r="C5" i="14"/>
  <c r="C4" i="14"/>
  <c r="T223" i="14" l="1"/>
  <c r="T249" i="14"/>
  <c r="T211" i="14"/>
  <c r="T222" i="14"/>
  <c r="T96" i="14"/>
  <c r="T98" i="14"/>
  <c r="T103" i="14"/>
  <c r="T105" i="14"/>
  <c r="T109" i="14"/>
  <c r="T124" i="14"/>
  <c r="T131" i="14"/>
  <c r="T167" i="14"/>
  <c r="T97" i="14"/>
  <c r="T104" i="14"/>
  <c r="T108" i="14"/>
  <c r="T125" i="14"/>
  <c r="T127" i="14"/>
  <c r="T132" i="14"/>
  <c r="T183" i="14"/>
  <c r="T188" i="14"/>
  <c r="T196" i="14"/>
  <c r="T51" i="14"/>
  <c r="T75" i="14"/>
  <c r="T133" i="14"/>
  <c r="T161" i="14"/>
  <c r="T9" i="14"/>
  <c r="T11" i="14"/>
  <c r="T13" i="14"/>
  <c r="T20" i="14"/>
  <c r="T22" i="14"/>
  <c r="T37" i="14"/>
  <c r="T48" i="14"/>
  <c r="T78" i="14"/>
  <c r="T80" i="14"/>
  <c r="T160" i="14"/>
  <c r="T8" i="14"/>
  <c r="T12" i="14"/>
  <c r="T15" i="14"/>
  <c r="T67" i="14"/>
  <c r="T72" i="14"/>
  <c r="T191" i="14"/>
  <c r="T212" i="14"/>
  <c r="T217" i="14"/>
  <c r="T219" i="14"/>
  <c r="T221" i="14"/>
  <c r="T225" i="14"/>
  <c r="T240" i="14"/>
  <c r="T247" i="14"/>
  <c r="T251" i="14"/>
  <c r="T95" i="14"/>
  <c r="T106" i="14"/>
  <c r="T134" i="14"/>
  <c r="T136" i="14"/>
  <c r="T138" i="14"/>
  <c r="T155" i="14"/>
  <c r="T162" i="14"/>
  <c r="T166" i="14"/>
  <c r="T14" i="14"/>
  <c r="T21" i="14"/>
  <c r="T40" i="14"/>
  <c r="T42" i="14"/>
  <c r="T194" i="14"/>
  <c r="T213" i="14"/>
  <c r="T220" i="14"/>
  <c r="T224" i="14"/>
  <c r="T241" i="14"/>
  <c r="T246" i="14"/>
  <c r="T248" i="14"/>
  <c r="T250" i="14"/>
  <c r="T252" i="14"/>
  <c r="T254" i="14"/>
  <c r="T107" i="14"/>
  <c r="T135" i="14"/>
  <c r="T154" i="14"/>
  <c r="T159" i="14"/>
  <c r="T163" i="14"/>
  <c r="T165" i="14"/>
  <c r="T47" i="14"/>
  <c r="T49" i="14"/>
  <c r="T74" i="14"/>
  <c r="T76" i="14"/>
  <c r="T153" i="14"/>
  <c r="T184" i="14"/>
  <c r="T189" i="14"/>
  <c r="T193" i="14"/>
  <c r="T218" i="14"/>
  <c r="T253" i="14"/>
  <c r="T39" i="14"/>
  <c r="T66" i="14"/>
  <c r="T126" i="14"/>
  <c r="T164" i="14"/>
  <c r="T195" i="14"/>
  <c r="T10" i="14"/>
  <c r="T41" i="14"/>
  <c r="T46" i="14"/>
  <c r="T50" i="14"/>
  <c r="T68" i="14"/>
  <c r="T73" i="14"/>
  <c r="T77" i="14"/>
  <c r="T99" i="14"/>
  <c r="T137" i="14"/>
  <c r="T190" i="14"/>
  <c r="T192" i="14"/>
  <c r="T16" i="14"/>
  <c r="T38" i="14"/>
  <c r="T79" i="14"/>
  <c r="T182" i="14"/>
  <c r="T242" i="14"/>
  <c r="H161" i="21" l="1"/>
  <c r="N159" i="21"/>
  <c r="Q157" i="21"/>
  <c r="P155" i="21"/>
  <c r="P154" i="21"/>
  <c r="P153" i="21"/>
  <c r="P152" i="21"/>
  <c r="P151" i="21"/>
  <c r="P150" i="21"/>
  <c r="P148" i="21"/>
  <c r="P147" i="21"/>
  <c r="P146" i="21"/>
  <c r="P145" i="21"/>
  <c r="P144" i="21"/>
  <c r="P143" i="21"/>
  <c r="H134" i="21"/>
  <c r="N132" i="21"/>
  <c r="Q130" i="21"/>
  <c r="P130" i="21"/>
  <c r="P129" i="21"/>
  <c r="P128" i="21"/>
  <c r="P127" i="21"/>
  <c r="P126" i="21"/>
  <c r="P125" i="21"/>
  <c r="P122" i="21"/>
  <c r="P121" i="21"/>
  <c r="P120" i="21"/>
  <c r="P118" i="21"/>
  <c r="P117" i="21"/>
  <c r="H107" i="21"/>
  <c r="N105" i="21"/>
  <c r="Q103" i="21"/>
  <c r="P103" i="21"/>
  <c r="P102" i="21"/>
  <c r="P101" i="21"/>
  <c r="P100" i="21"/>
  <c r="P98" i="21"/>
  <c r="P97" i="21"/>
  <c r="P96" i="21"/>
  <c r="P95" i="21"/>
  <c r="P94" i="21"/>
  <c r="P93" i="21"/>
  <c r="P92" i="21"/>
  <c r="P90" i="21"/>
  <c r="P89" i="21"/>
  <c r="H80" i="21"/>
  <c r="N78" i="21"/>
  <c r="Q76" i="21"/>
  <c r="P76" i="21"/>
  <c r="P75" i="21"/>
  <c r="P72" i="21"/>
  <c r="P71" i="21"/>
  <c r="P70" i="21"/>
  <c r="P69" i="21"/>
  <c r="P68" i="21"/>
  <c r="P67" i="21"/>
  <c r="P64" i="21"/>
  <c r="P63" i="21"/>
  <c r="P62" i="21"/>
  <c r="H53" i="21"/>
  <c r="N51" i="21"/>
  <c r="Q49" i="21"/>
  <c r="P48" i="21"/>
  <c r="P47" i="21"/>
  <c r="P46" i="21"/>
  <c r="P45" i="21"/>
  <c r="P43" i="21"/>
  <c r="P42" i="21"/>
  <c r="P40" i="21"/>
  <c r="P39" i="21"/>
  <c r="P38" i="21"/>
  <c r="P37" i="21"/>
  <c r="P35" i="21"/>
  <c r="H26" i="21"/>
  <c r="N24" i="21"/>
  <c r="L23" i="21"/>
  <c r="L50" i="21" s="1"/>
  <c r="L77" i="21" s="1"/>
  <c r="L104" i="21" s="1"/>
  <c r="L131" i="21" s="1"/>
  <c r="L158" i="21" s="1"/>
  <c r="P22" i="21"/>
  <c r="P20" i="21"/>
  <c r="P19" i="21"/>
  <c r="P18" i="21"/>
  <c r="P17" i="21"/>
  <c r="P16" i="21"/>
  <c r="P15" i="21"/>
  <c r="P14" i="21"/>
  <c r="P12" i="21"/>
  <c r="P11" i="21"/>
  <c r="P9" i="21"/>
  <c r="M23" i="19"/>
  <c r="M50" i="19" s="1"/>
  <c r="M77" i="19" s="1"/>
  <c r="M104" i="19" s="1"/>
  <c r="M131" i="19" s="1"/>
  <c r="M158" i="19" s="1"/>
  <c r="G14" i="24" s="1"/>
  <c r="K23" i="15"/>
  <c r="K53" i="15" s="1"/>
  <c r="K83" i="15" s="1"/>
  <c r="K113" i="15" s="1"/>
  <c r="K143" i="15" s="1"/>
  <c r="K173" i="15" s="1"/>
  <c r="K203" i="15" s="1"/>
  <c r="G11" i="24" s="1"/>
  <c r="F26" i="27"/>
  <c r="Q22" i="27"/>
  <c r="P22" i="27"/>
  <c r="Q21" i="27"/>
  <c r="P21" i="27"/>
  <c r="Q20" i="27"/>
  <c r="P20" i="27"/>
  <c r="Q19" i="27"/>
  <c r="P19" i="27"/>
  <c r="Q18" i="27"/>
  <c r="P18" i="27"/>
  <c r="Q17" i="27"/>
  <c r="P17" i="27"/>
  <c r="Q16" i="27"/>
  <c r="P16" i="27"/>
  <c r="Q15" i="27"/>
  <c r="P15" i="27"/>
  <c r="Q14" i="27"/>
  <c r="P14" i="27"/>
  <c r="Q13" i="27"/>
  <c r="P13" i="27"/>
  <c r="Q12" i="27"/>
  <c r="P12" i="27"/>
  <c r="Q11" i="27"/>
  <c r="P11" i="27"/>
  <c r="Q10" i="27"/>
  <c r="P10" i="27"/>
  <c r="Q9" i="27"/>
  <c r="P9" i="27"/>
  <c r="Q8" i="27"/>
  <c r="P8" i="27"/>
  <c r="B5" i="27"/>
  <c r="B4" i="27"/>
  <c r="P23" i="26"/>
  <c r="P24" i="26"/>
  <c r="P25" i="26"/>
  <c r="P26" i="26"/>
  <c r="P27" i="26"/>
  <c r="O7" i="26"/>
  <c r="N7" i="26"/>
  <c r="M7" i="26"/>
  <c r="L7" i="26"/>
  <c r="K7" i="26"/>
  <c r="J7" i="26"/>
  <c r="F31" i="26"/>
  <c r="P22" i="26"/>
  <c r="P21" i="26"/>
  <c r="P20" i="26"/>
  <c r="P19" i="26"/>
  <c r="Q18" i="26"/>
  <c r="P18" i="26"/>
  <c r="Q17" i="26"/>
  <c r="P17" i="26"/>
  <c r="Q16" i="26"/>
  <c r="P16" i="26"/>
  <c r="Q15" i="26"/>
  <c r="P15" i="26"/>
  <c r="Q14" i="26"/>
  <c r="P14" i="26"/>
  <c r="Q13" i="26"/>
  <c r="P13" i="26"/>
  <c r="Q12" i="26"/>
  <c r="P12" i="26"/>
  <c r="Q11" i="26"/>
  <c r="P11" i="26"/>
  <c r="Q10" i="26"/>
  <c r="P10" i="26"/>
  <c r="Q9" i="26"/>
  <c r="P9" i="26"/>
  <c r="Q8" i="26"/>
  <c r="P8" i="26"/>
  <c r="B5" i="26"/>
  <c r="B4" i="26"/>
  <c r="P123" i="21" l="1"/>
  <c r="P28" i="26"/>
  <c r="G17" i="24" s="1"/>
  <c r="P10" i="21"/>
  <c r="P119" i="21"/>
  <c r="P23" i="27"/>
  <c r="G18" i="24" s="1"/>
  <c r="P36" i="21"/>
  <c r="P44" i="21"/>
  <c r="P65" i="21"/>
  <c r="P73" i="21"/>
  <c r="P156" i="21"/>
  <c r="P8" i="21"/>
  <c r="P13" i="21"/>
  <c r="P21" i="21"/>
  <c r="P41" i="21"/>
  <c r="P49" i="21"/>
  <c r="P66" i="21"/>
  <c r="P74" i="21"/>
  <c r="P91" i="21"/>
  <c r="P99" i="21"/>
  <c r="P116" i="21"/>
  <c r="P124" i="21"/>
  <c r="P149" i="21"/>
  <c r="P157" i="21"/>
  <c r="U155" i="10"/>
  <c r="N155" i="10"/>
  <c r="B155" i="10"/>
  <c r="L155" i="10" s="1"/>
  <c r="N154" i="10"/>
  <c r="B154" i="10"/>
  <c r="L154" i="10" s="1"/>
  <c r="N153" i="10"/>
  <c r="B153" i="10"/>
  <c r="L153" i="10" s="1"/>
  <c r="N152" i="10"/>
  <c r="B152" i="10"/>
  <c r="L152" i="10" s="1"/>
  <c r="N151" i="10"/>
  <c r="B151" i="10"/>
  <c r="L151" i="10" s="1"/>
  <c r="N150" i="10"/>
  <c r="B150" i="10"/>
  <c r="L150" i="10" s="1"/>
  <c r="N149" i="10"/>
  <c r="B149" i="10"/>
  <c r="L149" i="10" s="1"/>
  <c r="N148" i="10"/>
  <c r="B148" i="10"/>
  <c r="L148" i="10" s="1"/>
  <c r="N147" i="10"/>
  <c r="B147" i="10"/>
  <c r="L147" i="10" s="1"/>
  <c r="N146" i="10"/>
  <c r="B146" i="10"/>
  <c r="L146" i="10" s="1"/>
  <c r="N145" i="10"/>
  <c r="B145" i="10"/>
  <c r="L145" i="10" s="1"/>
  <c r="N144" i="10"/>
  <c r="B144" i="10"/>
  <c r="L144" i="10" s="1"/>
  <c r="N143" i="10"/>
  <c r="B143" i="10"/>
  <c r="L143" i="10" s="1"/>
  <c r="N142" i="10"/>
  <c r="B142" i="10"/>
  <c r="L142" i="10" s="1"/>
  <c r="N141" i="10"/>
  <c r="B141" i="10"/>
  <c r="L141" i="10" s="1"/>
  <c r="N140" i="10"/>
  <c r="B140" i="10"/>
  <c r="L140" i="10" s="1"/>
  <c r="N139" i="10"/>
  <c r="B139" i="10"/>
  <c r="L139" i="10" s="1"/>
  <c r="N138" i="10"/>
  <c r="B138" i="10"/>
  <c r="L138" i="10" s="1"/>
  <c r="N137" i="10"/>
  <c r="B137" i="10"/>
  <c r="L137" i="10" s="1"/>
  <c r="N136" i="10"/>
  <c r="B136" i="10"/>
  <c r="L136" i="10" s="1"/>
  <c r="B133" i="10"/>
  <c r="B132" i="10"/>
  <c r="U123" i="10"/>
  <c r="N123" i="10"/>
  <c r="B123" i="10"/>
  <c r="L123" i="10" s="1"/>
  <c r="N122" i="10"/>
  <c r="B122" i="10"/>
  <c r="L122" i="10" s="1"/>
  <c r="N121" i="10"/>
  <c r="B121" i="10"/>
  <c r="L121" i="10" s="1"/>
  <c r="N120" i="10"/>
  <c r="B120" i="10"/>
  <c r="L120" i="10" s="1"/>
  <c r="R119" i="10"/>
  <c r="N119" i="10"/>
  <c r="B119" i="10"/>
  <c r="L119" i="10" s="1"/>
  <c r="N118" i="10"/>
  <c r="B118" i="10"/>
  <c r="L118" i="10" s="1"/>
  <c r="N117" i="10"/>
  <c r="B117" i="10"/>
  <c r="L117" i="10" s="1"/>
  <c r="N116" i="10"/>
  <c r="B116" i="10"/>
  <c r="L116" i="10" s="1"/>
  <c r="N115" i="10"/>
  <c r="B115" i="10"/>
  <c r="L115" i="10" s="1"/>
  <c r="N114" i="10"/>
  <c r="B114" i="10"/>
  <c r="L114" i="10" s="1"/>
  <c r="N113" i="10"/>
  <c r="B113" i="10"/>
  <c r="L113" i="10" s="1"/>
  <c r="N112" i="10"/>
  <c r="B112" i="10"/>
  <c r="L112" i="10" s="1"/>
  <c r="N111" i="10"/>
  <c r="B111" i="10"/>
  <c r="L111" i="10" s="1"/>
  <c r="N110" i="10"/>
  <c r="B110" i="10"/>
  <c r="L110" i="10" s="1"/>
  <c r="N109" i="10"/>
  <c r="B109" i="10"/>
  <c r="L109" i="10" s="1"/>
  <c r="N108" i="10"/>
  <c r="B108" i="10"/>
  <c r="L108" i="10" s="1"/>
  <c r="N107" i="10"/>
  <c r="B107" i="10"/>
  <c r="L107" i="10" s="1"/>
  <c r="N106" i="10"/>
  <c r="B106" i="10"/>
  <c r="L106" i="10" s="1"/>
  <c r="N105" i="10"/>
  <c r="B105" i="10"/>
  <c r="L105" i="10" s="1"/>
  <c r="N104" i="10"/>
  <c r="B104" i="10"/>
  <c r="L104" i="10" s="1"/>
  <c r="B101" i="10"/>
  <c r="B100" i="10"/>
  <c r="U91" i="10"/>
  <c r="N91" i="10"/>
  <c r="B91" i="10"/>
  <c r="L91" i="10" s="1"/>
  <c r="N90" i="10"/>
  <c r="B90" i="10"/>
  <c r="L90" i="10" s="1"/>
  <c r="N89" i="10"/>
  <c r="B89" i="10"/>
  <c r="L89" i="10" s="1"/>
  <c r="N88" i="10"/>
  <c r="B88" i="10"/>
  <c r="L88" i="10" s="1"/>
  <c r="N87" i="10"/>
  <c r="B87" i="10"/>
  <c r="L87" i="10" s="1"/>
  <c r="N86" i="10"/>
  <c r="B86" i="10"/>
  <c r="L86" i="10" s="1"/>
  <c r="N85" i="10"/>
  <c r="B85" i="10"/>
  <c r="L85" i="10" s="1"/>
  <c r="N84" i="10"/>
  <c r="B84" i="10"/>
  <c r="L84" i="10" s="1"/>
  <c r="N83" i="10"/>
  <c r="B83" i="10"/>
  <c r="L83" i="10" s="1"/>
  <c r="N82" i="10"/>
  <c r="B82" i="10"/>
  <c r="L82" i="10" s="1"/>
  <c r="N81" i="10"/>
  <c r="B81" i="10"/>
  <c r="L81" i="10" s="1"/>
  <c r="N80" i="10"/>
  <c r="B80" i="10"/>
  <c r="L80" i="10" s="1"/>
  <c r="N79" i="10"/>
  <c r="B79" i="10"/>
  <c r="L79" i="10" s="1"/>
  <c r="N78" i="10"/>
  <c r="B78" i="10"/>
  <c r="L78" i="10" s="1"/>
  <c r="N77" i="10"/>
  <c r="B77" i="10"/>
  <c r="L77" i="10" s="1"/>
  <c r="N76" i="10"/>
  <c r="B76" i="10"/>
  <c r="L76" i="10" s="1"/>
  <c r="N75" i="10"/>
  <c r="B75" i="10"/>
  <c r="L75" i="10" s="1"/>
  <c r="N74" i="10"/>
  <c r="B74" i="10"/>
  <c r="L74" i="10" s="1"/>
  <c r="N73" i="10"/>
  <c r="B73" i="10"/>
  <c r="L73" i="10" s="1"/>
  <c r="N72" i="10"/>
  <c r="B72" i="10"/>
  <c r="L72" i="10" s="1"/>
  <c r="B69" i="10"/>
  <c r="B68" i="10"/>
  <c r="U59" i="10"/>
  <c r="N59" i="10"/>
  <c r="R59" i="10" s="1"/>
  <c r="B59" i="10"/>
  <c r="L59" i="10" s="1"/>
  <c r="N58" i="10"/>
  <c r="R58" i="10" s="1"/>
  <c r="B58" i="10"/>
  <c r="L58" i="10" s="1"/>
  <c r="N57" i="10"/>
  <c r="R57" i="10" s="1"/>
  <c r="B57" i="10"/>
  <c r="L57" i="10" s="1"/>
  <c r="N56" i="10"/>
  <c r="B56" i="10"/>
  <c r="L56" i="10" s="1"/>
  <c r="N55" i="10"/>
  <c r="B55" i="10"/>
  <c r="L55" i="10" s="1"/>
  <c r="N54" i="10"/>
  <c r="B54" i="10"/>
  <c r="L54" i="10" s="1"/>
  <c r="N53" i="10"/>
  <c r="B53" i="10"/>
  <c r="L53" i="10" s="1"/>
  <c r="N52" i="10"/>
  <c r="B52" i="10"/>
  <c r="L52" i="10" s="1"/>
  <c r="N51" i="10"/>
  <c r="B51" i="10"/>
  <c r="L51" i="10" s="1"/>
  <c r="N50" i="10"/>
  <c r="B50" i="10"/>
  <c r="L50" i="10" s="1"/>
  <c r="N49" i="10"/>
  <c r="B49" i="10"/>
  <c r="L49" i="10" s="1"/>
  <c r="N48" i="10"/>
  <c r="B48" i="10"/>
  <c r="L48" i="10" s="1"/>
  <c r="N47" i="10"/>
  <c r="B47" i="10"/>
  <c r="L47" i="10" s="1"/>
  <c r="N46" i="10"/>
  <c r="B46" i="10"/>
  <c r="L46" i="10" s="1"/>
  <c r="N45" i="10"/>
  <c r="B45" i="10"/>
  <c r="L45" i="10" s="1"/>
  <c r="N44" i="10"/>
  <c r="B44" i="10"/>
  <c r="L44" i="10" s="1"/>
  <c r="N43" i="10"/>
  <c r="B43" i="10"/>
  <c r="L43" i="10" s="1"/>
  <c r="N42" i="10"/>
  <c r="B42" i="10"/>
  <c r="L42" i="10" s="1"/>
  <c r="N41" i="10"/>
  <c r="B41" i="10"/>
  <c r="L41" i="10" s="1"/>
  <c r="N40" i="10"/>
  <c r="B40" i="10"/>
  <c r="L40" i="10" s="1"/>
  <c r="B37" i="10"/>
  <c r="B36" i="10"/>
  <c r="N27" i="10"/>
  <c r="B27" i="10"/>
  <c r="L27" i="10" s="1"/>
  <c r="N26" i="10"/>
  <c r="R26" i="10" s="1"/>
  <c r="B26" i="10"/>
  <c r="L26" i="10" s="1"/>
  <c r="N25" i="10"/>
  <c r="R25" i="10" s="1"/>
  <c r="B25" i="10"/>
  <c r="L25" i="10" s="1"/>
  <c r="N24" i="10"/>
  <c r="R24" i="10" s="1"/>
  <c r="B24" i="10"/>
  <c r="L24" i="10" s="1"/>
  <c r="N23" i="10"/>
  <c r="B23" i="10"/>
  <c r="L23" i="10" s="1"/>
  <c r="N22" i="10"/>
  <c r="B22" i="10"/>
  <c r="L22" i="10" s="1"/>
  <c r="N21" i="10"/>
  <c r="B21" i="10"/>
  <c r="L21" i="10" s="1"/>
  <c r="N20" i="10"/>
  <c r="B20" i="10"/>
  <c r="L20" i="10" s="1"/>
  <c r="N19" i="10"/>
  <c r="B19" i="10"/>
  <c r="L19" i="10" s="1"/>
  <c r="N18" i="10"/>
  <c r="R18" i="10" s="1"/>
  <c r="L18" i="10"/>
  <c r="B18" i="10"/>
  <c r="N17" i="10"/>
  <c r="B17" i="10"/>
  <c r="L17" i="10" s="1"/>
  <c r="N16" i="10"/>
  <c r="B16" i="10"/>
  <c r="L16" i="10" s="1"/>
  <c r="N15" i="10"/>
  <c r="B15" i="10"/>
  <c r="L15" i="10" s="1"/>
  <c r="N14" i="10"/>
  <c r="B14" i="10"/>
  <c r="L14" i="10" s="1"/>
  <c r="N13" i="10"/>
  <c r="R13" i="10" s="1"/>
  <c r="B13" i="10"/>
  <c r="L13" i="10" s="1"/>
  <c r="N12" i="10"/>
  <c r="B12" i="10"/>
  <c r="L12" i="10" s="1"/>
  <c r="N11" i="10"/>
  <c r="B11" i="10"/>
  <c r="L11" i="10" s="1"/>
  <c r="N10" i="10"/>
  <c r="R10" i="10" s="1"/>
  <c r="B10" i="10"/>
  <c r="L10" i="10" s="1"/>
  <c r="N9" i="10"/>
  <c r="B9" i="10"/>
  <c r="L9" i="10" s="1"/>
  <c r="N8" i="10"/>
  <c r="B8" i="10"/>
  <c r="B5" i="10"/>
  <c r="B4" i="10"/>
  <c r="U155" i="9"/>
  <c r="N155" i="9"/>
  <c r="B155" i="9"/>
  <c r="L155" i="9" s="1"/>
  <c r="N154" i="9"/>
  <c r="B154" i="9"/>
  <c r="L154" i="9" s="1"/>
  <c r="N153" i="9"/>
  <c r="B153" i="9"/>
  <c r="L153" i="9" s="1"/>
  <c r="N152" i="9"/>
  <c r="B152" i="9"/>
  <c r="L152" i="9" s="1"/>
  <c r="N151" i="9"/>
  <c r="B151" i="9"/>
  <c r="L151" i="9" s="1"/>
  <c r="N150" i="9"/>
  <c r="B150" i="9"/>
  <c r="L150" i="9" s="1"/>
  <c r="N149" i="9"/>
  <c r="B149" i="9"/>
  <c r="L149" i="9" s="1"/>
  <c r="N148" i="9"/>
  <c r="B148" i="9"/>
  <c r="L148" i="9" s="1"/>
  <c r="N147" i="9"/>
  <c r="B147" i="9"/>
  <c r="L147" i="9" s="1"/>
  <c r="N146" i="9"/>
  <c r="B146" i="9"/>
  <c r="L146" i="9" s="1"/>
  <c r="N145" i="9"/>
  <c r="B145" i="9"/>
  <c r="L145" i="9" s="1"/>
  <c r="N144" i="9"/>
  <c r="B144" i="9"/>
  <c r="L144" i="9" s="1"/>
  <c r="N143" i="9"/>
  <c r="B143" i="9"/>
  <c r="L143" i="9" s="1"/>
  <c r="N142" i="9"/>
  <c r="B142" i="9"/>
  <c r="L142" i="9" s="1"/>
  <c r="N141" i="9"/>
  <c r="B141" i="9"/>
  <c r="L141" i="9" s="1"/>
  <c r="N140" i="9"/>
  <c r="B140" i="9"/>
  <c r="L140" i="9" s="1"/>
  <c r="N139" i="9"/>
  <c r="B139" i="9"/>
  <c r="L139" i="9" s="1"/>
  <c r="N138" i="9"/>
  <c r="B138" i="9"/>
  <c r="L138" i="9" s="1"/>
  <c r="N137" i="9"/>
  <c r="B137" i="9"/>
  <c r="L137" i="9" s="1"/>
  <c r="N136" i="9"/>
  <c r="B136" i="9"/>
  <c r="L136" i="9" s="1"/>
  <c r="B133" i="9"/>
  <c r="B132" i="9"/>
  <c r="U123" i="9"/>
  <c r="N123" i="9"/>
  <c r="B123" i="9"/>
  <c r="L123" i="9" s="1"/>
  <c r="N122" i="9"/>
  <c r="B122" i="9"/>
  <c r="L122" i="9" s="1"/>
  <c r="N121" i="9"/>
  <c r="B121" i="9"/>
  <c r="L121" i="9" s="1"/>
  <c r="N120" i="9"/>
  <c r="B120" i="9"/>
  <c r="L120" i="9" s="1"/>
  <c r="N119" i="9"/>
  <c r="B119" i="9"/>
  <c r="L119" i="9" s="1"/>
  <c r="N118" i="9"/>
  <c r="B118" i="9"/>
  <c r="L118" i="9" s="1"/>
  <c r="N117" i="9"/>
  <c r="B117" i="9"/>
  <c r="L117" i="9" s="1"/>
  <c r="N116" i="9"/>
  <c r="B116" i="9"/>
  <c r="L116" i="9" s="1"/>
  <c r="N115" i="9"/>
  <c r="B115" i="9"/>
  <c r="L115" i="9" s="1"/>
  <c r="N114" i="9"/>
  <c r="B114" i="9"/>
  <c r="L114" i="9" s="1"/>
  <c r="N113" i="9"/>
  <c r="B113" i="9"/>
  <c r="L113" i="9" s="1"/>
  <c r="N112" i="9"/>
  <c r="B112" i="9"/>
  <c r="L112" i="9" s="1"/>
  <c r="N111" i="9"/>
  <c r="B111" i="9"/>
  <c r="L111" i="9" s="1"/>
  <c r="N110" i="9"/>
  <c r="B110" i="9"/>
  <c r="L110" i="9" s="1"/>
  <c r="N109" i="9"/>
  <c r="B109" i="9"/>
  <c r="L109" i="9" s="1"/>
  <c r="N108" i="9"/>
  <c r="B108" i="9"/>
  <c r="L108" i="9" s="1"/>
  <c r="N107" i="9"/>
  <c r="B107" i="9"/>
  <c r="L107" i="9" s="1"/>
  <c r="N106" i="9"/>
  <c r="B106" i="9"/>
  <c r="L106" i="9" s="1"/>
  <c r="N105" i="9"/>
  <c r="B105" i="9"/>
  <c r="L105" i="9" s="1"/>
  <c r="N104" i="9"/>
  <c r="B104" i="9"/>
  <c r="L104" i="9" s="1"/>
  <c r="B101" i="9"/>
  <c r="B100" i="9"/>
  <c r="U91" i="9"/>
  <c r="N91" i="9"/>
  <c r="B91" i="9"/>
  <c r="L91" i="9" s="1"/>
  <c r="N90" i="9"/>
  <c r="B90" i="9"/>
  <c r="L90" i="9" s="1"/>
  <c r="N89" i="9"/>
  <c r="B89" i="9"/>
  <c r="L89" i="9" s="1"/>
  <c r="N88" i="9"/>
  <c r="B88" i="9"/>
  <c r="L88" i="9" s="1"/>
  <c r="N87" i="9"/>
  <c r="B87" i="9"/>
  <c r="L87" i="9" s="1"/>
  <c r="N86" i="9"/>
  <c r="B86" i="9"/>
  <c r="L86" i="9" s="1"/>
  <c r="N85" i="9"/>
  <c r="B85" i="9"/>
  <c r="L85" i="9" s="1"/>
  <c r="N84" i="9"/>
  <c r="B84" i="9"/>
  <c r="L84" i="9" s="1"/>
  <c r="N83" i="9"/>
  <c r="B83" i="9"/>
  <c r="L83" i="9" s="1"/>
  <c r="N82" i="9"/>
  <c r="B82" i="9"/>
  <c r="L82" i="9" s="1"/>
  <c r="N81" i="9"/>
  <c r="B81" i="9"/>
  <c r="L81" i="9" s="1"/>
  <c r="N80" i="9"/>
  <c r="B80" i="9"/>
  <c r="L80" i="9" s="1"/>
  <c r="N79" i="9"/>
  <c r="B79" i="9"/>
  <c r="L79" i="9" s="1"/>
  <c r="N78" i="9"/>
  <c r="B78" i="9"/>
  <c r="L78" i="9" s="1"/>
  <c r="N77" i="9"/>
  <c r="B77" i="9"/>
  <c r="L77" i="9" s="1"/>
  <c r="N76" i="9"/>
  <c r="B76" i="9"/>
  <c r="L76" i="9" s="1"/>
  <c r="N75" i="9"/>
  <c r="B75" i="9"/>
  <c r="L75" i="9" s="1"/>
  <c r="N74" i="9"/>
  <c r="B74" i="9"/>
  <c r="L74" i="9" s="1"/>
  <c r="N73" i="9"/>
  <c r="B73" i="9"/>
  <c r="L73" i="9" s="1"/>
  <c r="N72" i="9"/>
  <c r="B72" i="9"/>
  <c r="L72" i="9" s="1"/>
  <c r="B69" i="9"/>
  <c r="B68" i="9"/>
  <c r="U59" i="9"/>
  <c r="N59" i="9"/>
  <c r="B59" i="9"/>
  <c r="L59" i="9" s="1"/>
  <c r="N58" i="9"/>
  <c r="B58" i="9"/>
  <c r="L58" i="9" s="1"/>
  <c r="N57" i="9"/>
  <c r="R57" i="9" s="1"/>
  <c r="B57" i="9"/>
  <c r="L57" i="9" s="1"/>
  <c r="N56" i="9"/>
  <c r="R56" i="9" s="1"/>
  <c r="B56" i="9"/>
  <c r="L56" i="9" s="1"/>
  <c r="N55" i="9"/>
  <c r="R55" i="9" s="1"/>
  <c r="B55" i="9"/>
  <c r="L55" i="9" s="1"/>
  <c r="N54" i="9"/>
  <c r="B54" i="9"/>
  <c r="L54" i="9" s="1"/>
  <c r="N53" i="9"/>
  <c r="R53" i="9" s="1"/>
  <c r="B53" i="9"/>
  <c r="L53" i="9" s="1"/>
  <c r="N52" i="9"/>
  <c r="B52" i="9"/>
  <c r="L52" i="9" s="1"/>
  <c r="N51" i="9"/>
  <c r="R51" i="9" s="1"/>
  <c r="B51" i="9"/>
  <c r="L51" i="9" s="1"/>
  <c r="N50" i="9"/>
  <c r="B50" i="9"/>
  <c r="L50" i="9" s="1"/>
  <c r="N49" i="9"/>
  <c r="B49" i="9"/>
  <c r="L49" i="9" s="1"/>
  <c r="N48" i="9"/>
  <c r="B48" i="9"/>
  <c r="L48" i="9" s="1"/>
  <c r="N47" i="9"/>
  <c r="B47" i="9"/>
  <c r="L47" i="9" s="1"/>
  <c r="N46" i="9"/>
  <c r="B46" i="9"/>
  <c r="L46" i="9" s="1"/>
  <c r="N45" i="9"/>
  <c r="B45" i="9"/>
  <c r="L45" i="9" s="1"/>
  <c r="N44" i="9"/>
  <c r="B44" i="9"/>
  <c r="L44" i="9" s="1"/>
  <c r="N43" i="9"/>
  <c r="B43" i="9"/>
  <c r="L43" i="9" s="1"/>
  <c r="N42" i="9"/>
  <c r="B42" i="9"/>
  <c r="L42" i="9" s="1"/>
  <c r="N41" i="9"/>
  <c r="B41" i="9"/>
  <c r="L41" i="9" s="1"/>
  <c r="N40" i="9"/>
  <c r="B40" i="9"/>
  <c r="L40" i="9" s="1"/>
  <c r="B37" i="9"/>
  <c r="B36" i="9"/>
  <c r="N27" i="9"/>
  <c r="B27" i="9"/>
  <c r="L27" i="9" s="1"/>
  <c r="N26" i="9"/>
  <c r="B26" i="9"/>
  <c r="L26" i="9" s="1"/>
  <c r="N25" i="9"/>
  <c r="R25" i="9" s="1"/>
  <c r="B25" i="9"/>
  <c r="L25" i="9" s="1"/>
  <c r="R24" i="9"/>
  <c r="N24" i="9"/>
  <c r="B24" i="9"/>
  <c r="L24" i="9" s="1"/>
  <c r="N23" i="9"/>
  <c r="R23" i="9" s="1"/>
  <c r="B23" i="9"/>
  <c r="L23" i="9" s="1"/>
  <c r="N22" i="9"/>
  <c r="B22" i="9"/>
  <c r="L22" i="9" s="1"/>
  <c r="N21" i="9"/>
  <c r="B21" i="9"/>
  <c r="L21" i="9" s="1"/>
  <c r="N20" i="9"/>
  <c r="B20" i="9"/>
  <c r="L20" i="9" s="1"/>
  <c r="N19" i="9"/>
  <c r="B19" i="9"/>
  <c r="L19" i="9" s="1"/>
  <c r="N18" i="9"/>
  <c r="R18" i="9" s="1"/>
  <c r="B18" i="9"/>
  <c r="L18" i="9" s="1"/>
  <c r="N17" i="9"/>
  <c r="R17" i="9" s="1"/>
  <c r="L17" i="9"/>
  <c r="B17" i="9"/>
  <c r="N16" i="9"/>
  <c r="B16" i="9"/>
  <c r="L16" i="9" s="1"/>
  <c r="N15" i="9"/>
  <c r="B15" i="9"/>
  <c r="L15" i="9" s="1"/>
  <c r="N14" i="9"/>
  <c r="B14" i="9"/>
  <c r="L14" i="9" s="1"/>
  <c r="N13" i="9"/>
  <c r="B13" i="9"/>
  <c r="L13" i="9" s="1"/>
  <c r="N12" i="9"/>
  <c r="R12" i="9" s="1"/>
  <c r="B12" i="9"/>
  <c r="L12" i="9" s="1"/>
  <c r="N11" i="9"/>
  <c r="B11" i="9"/>
  <c r="L11" i="9" s="1"/>
  <c r="N10" i="9"/>
  <c r="R10" i="9" s="1"/>
  <c r="B10" i="9"/>
  <c r="L10" i="9" s="1"/>
  <c r="N9" i="9"/>
  <c r="R9" i="9" s="1"/>
  <c r="B9" i="9"/>
  <c r="L9" i="9" s="1"/>
  <c r="N8" i="9"/>
  <c r="B8" i="9"/>
  <c r="B5" i="9"/>
  <c r="B4" i="9"/>
  <c r="U155" i="8"/>
  <c r="N155" i="8"/>
  <c r="B155" i="8"/>
  <c r="L155" i="8" s="1"/>
  <c r="N154" i="8"/>
  <c r="B154" i="8"/>
  <c r="L154" i="8" s="1"/>
  <c r="N153" i="8"/>
  <c r="B153" i="8"/>
  <c r="L153" i="8" s="1"/>
  <c r="N152" i="8"/>
  <c r="B152" i="8"/>
  <c r="L152" i="8" s="1"/>
  <c r="N151" i="8"/>
  <c r="B151" i="8"/>
  <c r="L151" i="8" s="1"/>
  <c r="N150" i="8"/>
  <c r="L150" i="8"/>
  <c r="B150" i="8"/>
  <c r="N149" i="8"/>
  <c r="B149" i="8"/>
  <c r="L149" i="8" s="1"/>
  <c r="N148" i="8"/>
  <c r="B148" i="8"/>
  <c r="L148" i="8" s="1"/>
  <c r="N147" i="8"/>
  <c r="B147" i="8"/>
  <c r="L147" i="8" s="1"/>
  <c r="N146" i="8"/>
  <c r="B146" i="8"/>
  <c r="L146" i="8" s="1"/>
  <c r="N145" i="8"/>
  <c r="B145" i="8"/>
  <c r="L145" i="8" s="1"/>
  <c r="N144" i="8"/>
  <c r="B144" i="8"/>
  <c r="L144" i="8" s="1"/>
  <c r="R143" i="8"/>
  <c r="N143" i="8"/>
  <c r="B143" i="8"/>
  <c r="L143" i="8" s="1"/>
  <c r="N142" i="8"/>
  <c r="B142" i="8"/>
  <c r="L142" i="8" s="1"/>
  <c r="N141" i="8"/>
  <c r="B141" i="8"/>
  <c r="L141" i="8" s="1"/>
  <c r="N140" i="8"/>
  <c r="B140" i="8"/>
  <c r="L140" i="8" s="1"/>
  <c r="N139" i="8"/>
  <c r="B139" i="8"/>
  <c r="L139" i="8" s="1"/>
  <c r="N138" i="8"/>
  <c r="B138" i="8"/>
  <c r="L138" i="8" s="1"/>
  <c r="N137" i="8"/>
  <c r="B137" i="8"/>
  <c r="L137" i="8" s="1"/>
  <c r="N136" i="8"/>
  <c r="B136" i="8"/>
  <c r="L136" i="8" s="1"/>
  <c r="B133" i="8"/>
  <c r="B132" i="8"/>
  <c r="U123" i="8"/>
  <c r="N123" i="8"/>
  <c r="B123" i="8"/>
  <c r="L123" i="8" s="1"/>
  <c r="N122" i="8"/>
  <c r="B122" i="8"/>
  <c r="L122" i="8" s="1"/>
  <c r="N121" i="8"/>
  <c r="B121" i="8"/>
  <c r="L121" i="8" s="1"/>
  <c r="N120" i="8"/>
  <c r="B120" i="8"/>
  <c r="L120" i="8" s="1"/>
  <c r="N119" i="8"/>
  <c r="B119" i="8"/>
  <c r="L119" i="8" s="1"/>
  <c r="N118" i="8"/>
  <c r="B118" i="8"/>
  <c r="L118" i="8" s="1"/>
  <c r="N117" i="8"/>
  <c r="B117" i="8"/>
  <c r="L117" i="8" s="1"/>
  <c r="N116" i="8"/>
  <c r="B116" i="8"/>
  <c r="L116" i="8" s="1"/>
  <c r="N115" i="8"/>
  <c r="B115" i="8"/>
  <c r="L115" i="8" s="1"/>
  <c r="N114" i="8"/>
  <c r="B114" i="8"/>
  <c r="L114" i="8" s="1"/>
  <c r="N113" i="8"/>
  <c r="B113" i="8"/>
  <c r="L113" i="8" s="1"/>
  <c r="N112" i="8"/>
  <c r="B112" i="8"/>
  <c r="L112" i="8" s="1"/>
  <c r="N111" i="8"/>
  <c r="B111" i="8"/>
  <c r="L111" i="8" s="1"/>
  <c r="N110" i="8"/>
  <c r="B110" i="8"/>
  <c r="L110" i="8" s="1"/>
  <c r="N109" i="8"/>
  <c r="B109" i="8"/>
  <c r="L109" i="8" s="1"/>
  <c r="N108" i="8"/>
  <c r="B108" i="8"/>
  <c r="L108" i="8" s="1"/>
  <c r="N107" i="8"/>
  <c r="B107" i="8"/>
  <c r="L107" i="8" s="1"/>
  <c r="N106" i="8"/>
  <c r="B106" i="8"/>
  <c r="L106" i="8" s="1"/>
  <c r="N105" i="8"/>
  <c r="B105" i="8"/>
  <c r="L105" i="8" s="1"/>
  <c r="N104" i="8"/>
  <c r="B104" i="8"/>
  <c r="L104" i="8" s="1"/>
  <c r="B101" i="8"/>
  <c r="B100" i="8"/>
  <c r="U91" i="8"/>
  <c r="N91" i="8"/>
  <c r="B91" i="8"/>
  <c r="L91" i="8" s="1"/>
  <c r="N90" i="8"/>
  <c r="B90" i="8"/>
  <c r="L90" i="8" s="1"/>
  <c r="N89" i="8"/>
  <c r="B89" i="8"/>
  <c r="L89" i="8" s="1"/>
  <c r="N88" i="8"/>
  <c r="B88" i="8"/>
  <c r="L88" i="8" s="1"/>
  <c r="N87" i="8"/>
  <c r="B87" i="8"/>
  <c r="L87" i="8" s="1"/>
  <c r="N86" i="8"/>
  <c r="B86" i="8"/>
  <c r="L86" i="8" s="1"/>
  <c r="N85" i="8"/>
  <c r="B85" i="8"/>
  <c r="L85" i="8" s="1"/>
  <c r="N84" i="8"/>
  <c r="B84" i="8"/>
  <c r="L84" i="8" s="1"/>
  <c r="N83" i="8"/>
  <c r="B83" i="8"/>
  <c r="L83" i="8" s="1"/>
  <c r="N82" i="8"/>
  <c r="B82" i="8"/>
  <c r="L82" i="8" s="1"/>
  <c r="N81" i="8"/>
  <c r="B81" i="8"/>
  <c r="L81" i="8" s="1"/>
  <c r="N80" i="8"/>
  <c r="B80" i="8"/>
  <c r="L80" i="8" s="1"/>
  <c r="N79" i="8"/>
  <c r="B79" i="8"/>
  <c r="L79" i="8" s="1"/>
  <c r="N78" i="8"/>
  <c r="B78" i="8"/>
  <c r="L78" i="8" s="1"/>
  <c r="N77" i="8"/>
  <c r="B77" i="8"/>
  <c r="L77" i="8" s="1"/>
  <c r="N76" i="8"/>
  <c r="B76" i="8"/>
  <c r="L76" i="8" s="1"/>
  <c r="N75" i="8"/>
  <c r="B75" i="8"/>
  <c r="L75" i="8" s="1"/>
  <c r="N74" i="8"/>
  <c r="B74" i="8"/>
  <c r="L74" i="8" s="1"/>
  <c r="N73" i="8"/>
  <c r="B73" i="8"/>
  <c r="L73" i="8" s="1"/>
  <c r="N72" i="8"/>
  <c r="B72" i="8"/>
  <c r="L72" i="8" s="1"/>
  <c r="B69" i="8"/>
  <c r="B68" i="8"/>
  <c r="U59" i="8"/>
  <c r="N59" i="8"/>
  <c r="B59" i="8"/>
  <c r="L59" i="8" s="1"/>
  <c r="N58" i="8"/>
  <c r="B58" i="8"/>
  <c r="L58" i="8" s="1"/>
  <c r="N57" i="8"/>
  <c r="B57" i="8"/>
  <c r="L57" i="8" s="1"/>
  <c r="R56" i="8"/>
  <c r="N56" i="8"/>
  <c r="B56" i="8"/>
  <c r="L56" i="8" s="1"/>
  <c r="N55" i="8"/>
  <c r="B55" i="8"/>
  <c r="L55" i="8" s="1"/>
  <c r="N54" i="8"/>
  <c r="R54" i="8" s="1"/>
  <c r="B54" i="8"/>
  <c r="L54" i="8" s="1"/>
  <c r="N53" i="8"/>
  <c r="B53" i="8"/>
  <c r="L53" i="8" s="1"/>
  <c r="N52" i="8"/>
  <c r="B52" i="8"/>
  <c r="L52" i="8" s="1"/>
  <c r="N51" i="8"/>
  <c r="B51" i="8"/>
  <c r="L51" i="8" s="1"/>
  <c r="N50" i="8"/>
  <c r="R50" i="8" s="1"/>
  <c r="B50" i="8"/>
  <c r="L50" i="8" s="1"/>
  <c r="N49" i="8"/>
  <c r="B49" i="8"/>
  <c r="L49" i="8" s="1"/>
  <c r="N48" i="8"/>
  <c r="B48" i="8"/>
  <c r="L48" i="8" s="1"/>
  <c r="N47" i="8"/>
  <c r="B47" i="8"/>
  <c r="L47" i="8" s="1"/>
  <c r="N46" i="8"/>
  <c r="B46" i="8"/>
  <c r="L46" i="8" s="1"/>
  <c r="N45" i="8"/>
  <c r="B45" i="8"/>
  <c r="L45" i="8" s="1"/>
  <c r="R44" i="8"/>
  <c r="N44" i="8"/>
  <c r="B44" i="8"/>
  <c r="L44" i="8" s="1"/>
  <c r="N43" i="8"/>
  <c r="B43" i="8"/>
  <c r="L43" i="8" s="1"/>
  <c r="N42" i="8"/>
  <c r="B42" i="8"/>
  <c r="L42" i="8" s="1"/>
  <c r="N41" i="8"/>
  <c r="B41" i="8"/>
  <c r="L41" i="8" s="1"/>
  <c r="N40" i="8"/>
  <c r="B40" i="8"/>
  <c r="L40" i="8" s="1"/>
  <c r="B37" i="8"/>
  <c r="B36" i="8"/>
  <c r="N27" i="8"/>
  <c r="L27" i="8"/>
  <c r="B27" i="8"/>
  <c r="N26" i="8"/>
  <c r="R26" i="8" s="1"/>
  <c r="B26" i="8"/>
  <c r="L26" i="8" s="1"/>
  <c r="N25" i="8"/>
  <c r="B25" i="8"/>
  <c r="L25" i="8" s="1"/>
  <c r="N24" i="8"/>
  <c r="B24" i="8"/>
  <c r="L24" i="8" s="1"/>
  <c r="N23" i="8"/>
  <c r="B23" i="8"/>
  <c r="L23" i="8" s="1"/>
  <c r="N22" i="8"/>
  <c r="R22" i="8" s="1"/>
  <c r="B22" i="8"/>
  <c r="L22" i="8" s="1"/>
  <c r="N21" i="8"/>
  <c r="B21" i="8"/>
  <c r="L21" i="8" s="1"/>
  <c r="N20" i="8"/>
  <c r="B20" i="8"/>
  <c r="L20" i="8" s="1"/>
  <c r="N19" i="8"/>
  <c r="B19" i="8"/>
  <c r="L19" i="8" s="1"/>
  <c r="N18" i="8"/>
  <c r="B18" i="8"/>
  <c r="L18" i="8" s="1"/>
  <c r="N17" i="8"/>
  <c r="B17" i="8"/>
  <c r="L17" i="8" s="1"/>
  <c r="N16" i="8"/>
  <c r="B16" i="8"/>
  <c r="L16" i="8" s="1"/>
  <c r="R15" i="8"/>
  <c r="N15" i="8"/>
  <c r="B15" i="8"/>
  <c r="L15" i="8" s="1"/>
  <c r="N14" i="8"/>
  <c r="B14" i="8"/>
  <c r="L14" i="8" s="1"/>
  <c r="N13" i="8"/>
  <c r="B13" i="8"/>
  <c r="L13" i="8" s="1"/>
  <c r="N12" i="8"/>
  <c r="B12" i="8"/>
  <c r="L12" i="8" s="1"/>
  <c r="N11" i="8"/>
  <c r="B11" i="8"/>
  <c r="L11" i="8" s="1"/>
  <c r="N10" i="8"/>
  <c r="R10" i="8" s="1"/>
  <c r="B10" i="8"/>
  <c r="L10" i="8" s="1"/>
  <c r="N9" i="8"/>
  <c r="B9" i="8"/>
  <c r="L9" i="8" s="1"/>
  <c r="N8" i="8"/>
  <c r="B8" i="8"/>
  <c r="B5" i="8"/>
  <c r="B4" i="8"/>
  <c r="U155" i="7"/>
  <c r="N155" i="7"/>
  <c r="B155" i="7"/>
  <c r="L155" i="7" s="1"/>
  <c r="N154" i="7"/>
  <c r="B154" i="7"/>
  <c r="L154" i="7" s="1"/>
  <c r="N153" i="7"/>
  <c r="B153" i="7"/>
  <c r="L153" i="7" s="1"/>
  <c r="N152" i="7"/>
  <c r="B152" i="7"/>
  <c r="L152" i="7" s="1"/>
  <c r="N151" i="7"/>
  <c r="B151" i="7"/>
  <c r="L151" i="7" s="1"/>
  <c r="N150" i="7"/>
  <c r="B150" i="7"/>
  <c r="L150" i="7" s="1"/>
  <c r="N149" i="7"/>
  <c r="B149" i="7"/>
  <c r="L149" i="7" s="1"/>
  <c r="N148" i="7"/>
  <c r="B148" i="7"/>
  <c r="L148" i="7" s="1"/>
  <c r="N147" i="7"/>
  <c r="B147" i="7"/>
  <c r="L147" i="7" s="1"/>
  <c r="N146" i="7"/>
  <c r="B146" i="7"/>
  <c r="L146" i="7" s="1"/>
  <c r="N145" i="7"/>
  <c r="B145" i="7"/>
  <c r="L145" i="7" s="1"/>
  <c r="N144" i="7"/>
  <c r="B144" i="7"/>
  <c r="L144" i="7" s="1"/>
  <c r="N143" i="7"/>
  <c r="B143" i="7"/>
  <c r="L143" i="7" s="1"/>
  <c r="N142" i="7"/>
  <c r="B142" i="7"/>
  <c r="L142" i="7" s="1"/>
  <c r="N141" i="7"/>
  <c r="B141" i="7"/>
  <c r="L141" i="7" s="1"/>
  <c r="N140" i="7"/>
  <c r="B140" i="7"/>
  <c r="L140" i="7" s="1"/>
  <c r="N139" i="7"/>
  <c r="B139" i="7"/>
  <c r="L139" i="7" s="1"/>
  <c r="N138" i="7"/>
  <c r="B138" i="7"/>
  <c r="L138" i="7" s="1"/>
  <c r="N137" i="7"/>
  <c r="B137" i="7"/>
  <c r="L137" i="7" s="1"/>
  <c r="N136" i="7"/>
  <c r="B136" i="7"/>
  <c r="L136" i="7" s="1"/>
  <c r="B133" i="7"/>
  <c r="B132" i="7"/>
  <c r="U123" i="7"/>
  <c r="N123" i="7"/>
  <c r="B123" i="7"/>
  <c r="L123" i="7" s="1"/>
  <c r="N122" i="7"/>
  <c r="B122" i="7"/>
  <c r="L122" i="7" s="1"/>
  <c r="N121" i="7"/>
  <c r="B121" i="7"/>
  <c r="L121" i="7" s="1"/>
  <c r="N120" i="7"/>
  <c r="B120" i="7"/>
  <c r="L120" i="7" s="1"/>
  <c r="N119" i="7"/>
  <c r="B119" i="7"/>
  <c r="L119" i="7" s="1"/>
  <c r="N118" i="7"/>
  <c r="B118" i="7"/>
  <c r="L118" i="7" s="1"/>
  <c r="N117" i="7"/>
  <c r="B117" i="7"/>
  <c r="L117" i="7" s="1"/>
  <c r="N116" i="7"/>
  <c r="B116" i="7"/>
  <c r="L116" i="7" s="1"/>
  <c r="N115" i="7"/>
  <c r="B115" i="7"/>
  <c r="L115" i="7" s="1"/>
  <c r="N114" i="7"/>
  <c r="B114" i="7"/>
  <c r="L114" i="7" s="1"/>
  <c r="N113" i="7"/>
  <c r="B113" i="7"/>
  <c r="L113" i="7" s="1"/>
  <c r="N112" i="7"/>
  <c r="B112" i="7"/>
  <c r="L112" i="7" s="1"/>
  <c r="N111" i="7"/>
  <c r="B111" i="7"/>
  <c r="L111" i="7" s="1"/>
  <c r="N110" i="7"/>
  <c r="B110" i="7"/>
  <c r="L110" i="7" s="1"/>
  <c r="N109" i="7"/>
  <c r="B109" i="7"/>
  <c r="L109" i="7" s="1"/>
  <c r="N108" i="7"/>
  <c r="B108" i="7"/>
  <c r="L108" i="7" s="1"/>
  <c r="N107" i="7"/>
  <c r="B107" i="7"/>
  <c r="L107" i="7" s="1"/>
  <c r="N106" i="7"/>
  <c r="B106" i="7"/>
  <c r="L106" i="7" s="1"/>
  <c r="N105" i="7"/>
  <c r="B105" i="7"/>
  <c r="L105" i="7" s="1"/>
  <c r="N104" i="7"/>
  <c r="B104" i="7"/>
  <c r="L104" i="7" s="1"/>
  <c r="B101" i="7"/>
  <c r="B100" i="7"/>
  <c r="U91" i="7"/>
  <c r="N91" i="7"/>
  <c r="B91" i="7"/>
  <c r="L91" i="7" s="1"/>
  <c r="N90" i="7"/>
  <c r="B90" i="7"/>
  <c r="L90" i="7" s="1"/>
  <c r="N89" i="7"/>
  <c r="B89" i="7"/>
  <c r="L89" i="7" s="1"/>
  <c r="N88" i="7"/>
  <c r="B88" i="7"/>
  <c r="L88" i="7" s="1"/>
  <c r="N87" i="7"/>
  <c r="B87" i="7"/>
  <c r="L87" i="7" s="1"/>
  <c r="N86" i="7"/>
  <c r="B86" i="7"/>
  <c r="L86" i="7" s="1"/>
  <c r="N85" i="7"/>
  <c r="B85" i="7"/>
  <c r="L85" i="7" s="1"/>
  <c r="N84" i="7"/>
  <c r="B84" i="7"/>
  <c r="L84" i="7" s="1"/>
  <c r="N83" i="7"/>
  <c r="B83" i="7"/>
  <c r="L83" i="7" s="1"/>
  <c r="N82" i="7"/>
  <c r="B82" i="7"/>
  <c r="L82" i="7" s="1"/>
  <c r="N81" i="7"/>
  <c r="B81" i="7"/>
  <c r="L81" i="7" s="1"/>
  <c r="N80" i="7"/>
  <c r="B80" i="7"/>
  <c r="L80" i="7" s="1"/>
  <c r="N79" i="7"/>
  <c r="B79" i="7"/>
  <c r="L79" i="7" s="1"/>
  <c r="N78" i="7"/>
  <c r="B78" i="7"/>
  <c r="L78" i="7" s="1"/>
  <c r="N77" i="7"/>
  <c r="B77" i="7"/>
  <c r="L77" i="7" s="1"/>
  <c r="N76" i="7"/>
  <c r="B76" i="7"/>
  <c r="L76" i="7" s="1"/>
  <c r="N75" i="7"/>
  <c r="B75" i="7"/>
  <c r="L75" i="7" s="1"/>
  <c r="N74" i="7"/>
  <c r="B74" i="7"/>
  <c r="L74" i="7" s="1"/>
  <c r="N73" i="7"/>
  <c r="B73" i="7"/>
  <c r="L73" i="7" s="1"/>
  <c r="N72" i="7"/>
  <c r="B72" i="7"/>
  <c r="L72" i="7" s="1"/>
  <c r="B69" i="7"/>
  <c r="B68" i="7"/>
  <c r="U59" i="7"/>
  <c r="N59" i="7"/>
  <c r="R59" i="7" s="1"/>
  <c r="B59" i="7"/>
  <c r="L59" i="7" s="1"/>
  <c r="N58" i="7"/>
  <c r="B58" i="7"/>
  <c r="L58" i="7" s="1"/>
  <c r="N57" i="7"/>
  <c r="B57" i="7"/>
  <c r="L57" i="7" s="1"/>
  <c r="N56" i="7"/>
  <c r="B56" i="7"/>
  <c r="L56" i="7" s="1"/>
  <c r="N55" i="7"/>
  <c r="R55" i="7" s="1"/>
  <c r="B55" i="7"/>
  <c r="L55" i="7" s="1"/>
  <c r="N54" i="7"/>
  <c r="B54" i="7"/>
  <c r="L54" i="7" s="1"/>
  <c r="N53" i="7"/>
  <c r="R53" i="7" s="1"/>
  <c r="B53" i="7"/>
  <c r="L53" i="7" s="1"/>
  <c r="N52" i="7"/>
  <c r="B52" i="7"/>
  <c r="L52" i="7" s="1"/>
  <c r="N51" i="7"/>
  <c r="R51" i="7" s="1"/>
  <c r="B51" i="7"/>
  <c r="L51" i="7" s="1"/>
  <c r="N50" i="7"/>
  <c r="B50" i="7"/>
  <c r="L50" i="7" s="1"/>
  <c r="N49" i="7"/>
  <c r="B49" i="7"/>
  <c r="L49" i="7" s="1"/>
  <c r="N48" i="7"/>
  <c r="B48" i="7"/>
  <c r="L48" i="7" s="1"/>
  <c r="N47" i="7"/>
  <c r="R47" i="7" s="1"/>
  <c r="B47" i="7"/>
  <c r="L47" i="7" s="1"/>
  <c r="N46" i="7"/>
  <c r="B46" i="7"/>
  <c r="L46" i="7" s="1"/>
  <c r="N45" i="7"/>
  <c r="B45" i="7"/>
  <c r="L45" i="7" s="1"/>
  <c r="N44" i="7"/>
  <c r="B44" i="7"/>
  <c r="L44" i="7" s="1"/>
  <c r="N43" i="7"/>
  <c r="R43" i="7" s="1"/>
  <c r="B43" i="7"/>
  <c r="L43" i="7" s="1"/>
  <c r="N42" i="7"/>
  <c r="B42" i="7"/>
  <c r="L42" i="7" s="1"/>
  <c r="N41" i="7"/>
  <c r="R41" i="7" s="1"/>
  <c r="B41" i="7"/>
  <c r="L41" i="7" s="1"/>
  <c r="N40" i="7"/>
  <c r="B40" i="7"/>
  <c r="L40" i="7" s="1"/>
  <c r="B37" i="7"/>
  <c r="B36" i="7"/>
  <c r="N27" i="7"/>
  <c r="B27" i="7"/>
  <c r="L27" i="7" s="1"/>
  <c r="N26" i="7"/>
  <c r="B26" i="7"/>
  <c r="L26" i="7" s="1"/>
  <c r="N25" i="7"/>
  <c r="R25" i="7" s="1"/>
  <c r="B25" i="7"/>
  <c r="L25" i="7" s="1"/>
  <c r="N24" i="7"/>
  <c r="B24" i="7"/>
  <c r="L24" i="7" s="1"/>
  <c r="N23" i="7"/>
  <c r="R23" i="7" s="1"/>
  <c r="B23" i="7"/>
  <c r="L23" i="7" s="1"/>
  <c r="N22" i="7"/>
  <c r="B22" i="7"/>
  <c r="L22" i="7" s="1"/>
  <c r="N21" i="7"/>
  <c r="B21" i="7"/>
  <c r="L21" i="7" s="1"/>
  <c r="N20" i="7"/>
  <c r="R20" i="7" s="1"/>
  <c r="B20" i="7"/>
  <c r="L20" i="7" s="1"/>
  <c r="N19" i="7"/>
  <c r="B19" i="7"/>
  <c r="L19" i="7" s="1"/>
  <c r="N18" i="7"/>
  <c r="B18" i="7"/>
  <c r="L18" i="7" s="1"/>
  <c r="N17" i="7"/>
  <c r="R17" i="7" s="1"/>
  <c r="B17" i="7"/>
  <c r="L17" i="7" s="1"/>
  <c r="N16" i="7"/>
  <c r="B16" i="7"/>
  <c r="L16" i="7" s="1"/>
  <c r="N15" i="7"/>
  <c r="R15" i="7" s="1"/>
  <c r="B15" i="7"/>
  <c r="L15" i="7" s="1"/>
  <c r="N14" i="7"/>
  <c r="B14" i="7"/>
  <c r="L14" i="7" s="1"/>
  <c r="N13" i="7"/>
  <c r="R13" i="7" s="1"/>
  <c r="B13" i="7"/>
  <c r="L13" i="7" s="1"/>
  <c r="N12" i="7"/>
  <c r="B12" i="7"/>
  <c r="L12" i="7" s="1"/>
  <c r="N11" i="7"/>
  <c r="B11" i="7"/>
  <c r="L11" i="7" s="1"/>
  <c r="N10" i="7"/>
  <c r="B10" i="7"/>
  <c r="L10" i="7" s="1"/>
  <c r="N9" i="7"/>
  <c r="B9" i="7"/>
  <c r="L9" i="7" s="1"/>
  <c r="N8" i="7"/>
  <c r="B8" i="7"/>
  <c r="B5" i="7"/>
  <c r="B4" i="7"/>
  <c r="U155" i="5"/>
  <c r="N155" i="5"/>
  <c r="B155" i="5"/>
  <c r="L155" i="5" s="1"/>
  <c r="N154" i="5"/>
  <c r="B154" i="5"/>
  <c r="L154" i="5" s="1"/>
  <c r="N153" i="5"/>
  <c r="B153" i="5"/>
  <c r="L153" i="5" s="1"/>
  <c r="N152" i="5"/>
  <c r="B152" i="5"/>
  <c r="L152" i="5" s="1"/>
  <c r="N151" i="5"/>
  <c r="B151" i="5"/>
  <c r="L151" i="5" s="1"/>
  <c r="N150" i="5"/>
  <c r="B150" i="5"/>
  <c r="L150" i="5" s="1"/>
  <c r="N149" i="5"/>
  <c r="B149" i="5"/>
  <c r="L149" i="5" s="1"/>
  <c r="N148" i="5"/>
  <c r="B148" i="5"/>
  <c r="L148" i="5" s="1"/>
  <c r="N147" i="5"/>
  <c r="B147" i="5"/>
  <c r="L147" i="5" s="1"/>
  <c r="N146" i="5"/>
  <c r="B146" i="5"/>
  <c r="L146" i="5" s="1"/>
  <c r="N145" i="5"/>
  <c r="B145" i="5"/>
  <c r="L145" i="5" s="1"/>
  <c r="N144" i="5"/>
  <c r="B144" i="5"/>
  <c r="L144" i="5" s="1"/>
  <c r="N143" i="5"/>
  <c r="B143" i="5"/>
  <c r="L143" i="5" s="1"/>
  <c r="N142" i="5"/>
  <c r="B142" i="5"/>
  <c r="L142" i="5" s="1"/>
  <c r="N141" i="5"/>
  <c r="B141" i="5"/>
  <c r="L141" i="5" s="1"/>
  <c r="N140" i="5"/>
  <c r="B140" i="5"/>
  <c r="L140" i="5" s="1"/>
  <c r="N139" i="5"/>
  <c r="B139" i="5"/>
  <c r="L139" i="5" s="1"/>
  <c r="N138" i="5"/>
  <c r="B138" i="5"/>
  <c r="L138" i="5" s="1"/>
  <c r="N137" i="5"/>
  <c r="B137" i="5"/>
  <c r="L137" i="5" s="1"/>
  <c r="N136" i="5"/>
  <c r="B136" i="5"/>
  <c r="L136" i="5" s="1"/>
  <c r="B133" i="5"/>
  <c r="B132" i="5"/>
  <c r="U123" i="5"/>
  <c r="N123" i="5"/>
  <c r="B123" i="5"/>
  <c r="L123" i="5" s="1"/>
  <c r="N122" i="5"/>
  <c r="B122" i="5"/>
  <c r="L122" i="5" s="1"/>
  <c r="N121" i="5"/>
  <c r="B121" i="5"/>
  <c r="L121" i="5" s="1"/>
  <c r="N120" i="5"/>
  <c r="B120" i="5"/>
  <c r="L120" i="5" s="1"/>
  <c r="N119" i="5"/>
  <c r="B119" i="5"/>
  <c r="L119" i="5" s="1"/>
  <c r="N118" i="5"/>
  <c r="B118" i="5"/>
  <c r="L118" i="5" s="1"/>
  <c r="N117" i="5"/>
  <c r="B117" i="5"/>
  <c r="L117" i="5" s="1"/>
  <c r="N116" i="5"/>
  <c r="B116" i="5"/>
  <c r="L116" i="5" s="1"/>
  <c r="N115" i="5"/>
  <c r="B115" i="5"/>
  <c r="L115" i="5" s="1"/>
  <c r="N114" i="5"/>
  <c r="B114" i="5"/>
  <c r="L114" i="5" s="1"/>
  <c r="N113" i="5"/>
  <c r="B113" i="5"/>
  <c r="L113" i="5" s="1"/>
  <c r="N112" i="5"/>
  <c r="B112" i="5"/>
  <c r="L112" i="5" s="1"/>
  <c r="N111" i="5"/>
  <c r="B111" i="5"/>
  <c r="L111" i="5" s="1"/>
  <c r="N110" i="5"/>
  <c r="B110" i="5"/>
  <c r="L110" i="5" s="1"/>
  <c r="N109" i="5"/>
  <c r="B109" i="5"/>
  <c r="L109" i="5" s="1"/>
  <c r="N108" i="5"/>
  <c r="B108" i="5"/>
  <c r="L108" i="5" s="1"/>
  <c r="N107" i="5"/>
  <c r="B107" i="5"/>
  <c r="L107" i="5" s="1"/>
  <c r="N106" i="5"/>
  <c r="B106" i="5"/>
  <c r="L106" i="5" s="1"/>
  <c r="N105" i="5"/>
  <c r="B105" i="5"/>
  <c r="L105" i="5" s="1"/>
  <c r="N104" i="5"/>
  <c r="B104" i="5"/>
  <c r="L104" i="5" s="1"/>
  <c r="B101" i="5"/>
  <c r="B100" i="5"/>
  <c r="U91" i="5"/>
  <c r="N91" i="5"/>
  <c r="B91" i="5"/>
  <c r="L91" i="5" s="1"/>
  <c r="N90" i="5"/>
  <c r="B90" i="5"/>
  <c r="L90" i="5" s="1"/>
  <c r="N89" i="5"/>
  <c r="B89" i="5"/>
  <c r="L89" i="5" s="1"/>
  <c r="N88" i="5"/>
  <c r="B88" i="5"/>
  <c r="L88" i="5" s="1"/>
  <c r="N87" i="5"/>
  <c r="B87" i="5"/>
  <c r="L87" i="5" s="1"/>
  <c r="N86" i="5"/>
  <c r="B86" i="5"/>
  <c r="L86" i="5" s="1"/>
  <c r="N85" i="5"/>
  <c r="B85" i="5"/>
  <c r="L85" i="5" s="1"/>
  <c r="N84" i="5"/>
  <c r="B84" i="5"/>
  <c r="L84" i="5" s="1"/>
  <c r="N83" i="5"/>
  <c r="B83" i="5"/>
  <c r="L83" i="5" s="1"/>
  <c r="N82" i="5"/>
  <c r="B82" i="5"/>
  <c r="L82" i="5" s="1"/>
  <c r="N81" i="5"/>
  <c r="B81" i="5"/>
  <c r="L81" i="5" s="1"/>
  <c r="N80" i="5"/>
  <c r="B80" i="5"/>
  <c r="L80" i="5" s="1"/>
  <c r="N79" i="5"/>
  <c r="B79" i="5"/>
  <c r="L79" i="5" s="1"/>
  <c r="N78" i="5"/>
  <c r="B78" i="5"/>
  <c r="L78" i="5" s="1"/>
  <c r="N77" i="5"/>
  <c r="L77" i="5"/>
  <c r="B77" i="5"/>
  <c r="N76" i="5"/>
  <c r="B76" i="5"/>
  <c r="L76" i="5" s="1"/>
  <c r="N75" i="5"/>
  <c r="B75" i="5"/>
  <c r="L75" i="5" s="1"/>
  <c r="N74" i="5"/>
  <c r="B74" i="5"/>
  <c r="L74" i="5" s="1"/>
  <c r="N73" i="5"/>
  <c r="B73" i="5"/>
  <c r="L73" i="5" s="1"/>
  <c r="N72" i="5"/>
  <c r="B72" i="5"/>
  <c r="L72" i="5" s="1"/>
  <c r="B69" i="5"/>
  <c r="B68" i="5"/>
  <c r="U59" i="5"/>
  <c r="N59" i="5"/>
  <c r="B59" i="5"/>
  <c r="L59" i="5" s="1"/>
  <c r="N58" i="5"/>
  <c r="B58" i="5"/>
  <c r="L58" i="5" s="1"/>
  <c r="N57" i="5"/>
  <c r="B57" i="5"/>
  <c r="L57" i="5" s="1"/>
  <c r="N56" i="5"/>
  <c r="B56" i="5"/>
  <c r="L56" i="5" s="1"/>
  <c r="N55" i="5"/>
  <c r="R55" i="5" s="1"/>
  <c r="B55" i="5"/>
  <c r="L55" i="5" s="1"/>
  <c r="N54" i="5"/>
  <c r="L54" i="5"/>
  <c r="B54" i="5"/>
  <c r="N53" i="5"/>
  <c r="B53" i="5"/>
  <c r="L53" i="5" s="1"/>
  <c r="N52" i="5"/>
  <c r="B52" i="5"/>
  <c r="L52" i="5" s="1"/>
  <c r="N51" i="5"/>
  <c r="R51" i="5" s="1"/>
  <c r="B51" i="5"/>
  <c r="L51" i="5" s="1"/>
  <c r="N50" i="5"/>
  <c r="B50" i="5"/>
  <c r="L50" i="5" s="1"/>
  <c r="N49" i="5"/>
  <c r="R49" i="5" s="1"/>
  <c r="B49" i="5"/>
  <c r="L49" i="5" s="1"/>
  <c r="N48" i="5"/>
  <c r="B48" i="5"/>
  <c r="L48" i="5" s="1"/>
  <c r="N47" i="5"/>
  <c r="R47" i="5" s="1"/>
  <c r="B47" i="5"/>
  <c r="L47" i="5" s="1"/>
  <c r="N46" i="5"/>
  <c r="R46" i="5" s="1"/>
  <c r="B46" i="5"/>
  <c r="L46" i="5" s="1"/>
  <c r="N45" i="5"/>
  <c r="R45" i="5" s="1"/>
  <c r="B45" i="5"/>
  <c r="L45" i="5" s="1"/>
  <c r="N44" i="5"/>
  <c r="R44" i="5" s="1"/>
  <c r="B44" i="5"/>
  <c r="L44" i="5" s="1"/>
  <c r="N43" i="5"/>
  <c r="B43" i="5"/>
  <c r="L43" i="5" s="1"/>
  <c r="N42" i="5"/>
  <c r="B42" i="5"/>
  <c r="L42" i="5" s="1"/>
  <c r="N41" i="5"/>
  <c r="R41" i="5" s="1"/>
  <c r="B41" i="5"/>
  <c r="L41" i="5" s="1"/>
  <c r="N40" i="5"/>
  <c r="B40" i="5"/>
  <c r="L40" i="5" s="1"/>
  <c r="B37" i="5"/>
  <c r="B36" i="5"/>
  <c r="N27" i="5"/>
  <c r="R27" i="5" s="1"/>
  <c r="B27" i="5"/>
  <c r="L27" i="5" s="1"/>
  <c r="N26" i="5"/>
  <c r="B26" i="5"/>
  <c r="L26" i="5" s="1"/>
  <c r="N25" i="5"/>
  <c r="R25" i="5" s="1"/>
  <c r="B25" i="5"/>
  <c r="L25" i="5" s="1"/>
  <c r="N24" i="5"/>
  <c r="B24" i="5"/>
  <c r="L24" i="5" s="1"/>
  <c r="N23" i="5"/>
  <c r="R23" i="5" s="1"/>
  <c r="B23" i="5"/>
  <c r="L23" i="5" s="1"/>
  <c r="N22" i="5"/>
  <c r="R22" i="5" s="1"/>
  <c r="B22" i="5"/>
  <c r="L22" i="5" s="1"/>
  <c r="N21" i="5"/>
  <c r="B21" i="5"/>
  <c r="L21" i="5" s="1"/>
  <c r="N20" i="5"/>
  <c r="B20" i="5"/>
  <c r="L20" i="5" s="1"/>
  <c r="N19" i="5"/>
  <c r="R19" i="5" s="1"/>
  <c r="B19" i="5"/>
  <c r="L19" i="5" s="1"/>
  <c r="N18" i="5"/>
  <c r="R18" i="5" s="1"/>
  <c r="B18" i="5"/>
  <c r="L18" i="5" s="1"/>
  <c r="N17" i="5"/>
  <c r="B17" i="5"/>
  <c r="L17" i="5" s="1"/>
  <c r="N16" i="5"/>
  <c r="B16" i="5"/>
  <c r="L16" i="5" s="1"/>
  <c r="N15" i="5"/>
  <c r="R15" i="5" s="1"/>
  <c r="B15" i="5"/>
  <c r="L15" i="5" s="1"/>
  <c r="N14" i="5"/>
  <c r="R14" i="5" s="1"/>
  <c r="B14" i="5"/>
  <c r="L14" i="5" s="1"/>
  <c r="N13" i="5"/>
  <c r="B13" i="5"/>
  <c r="L13" i="5" s="1"/>
  <c r="N12" i="5"/>
  <c r="B12" i="5"/>
  <c r="L12" i="5" s="1"/>
  <c r="N11" i="5"/>
  <c r="R11" i="5" s="1"/>
  <c r="B11" i="5"/>
  <c r="L11" i="5" s="1"/>
  <c r="N10" i="5"/>
  <c r="B10" i="5"/>
  <c r="L10" i="5" s="1"/>
  <c r="N9" i="5"/>
  <c r="R9" i="5" s="1"/>
  <c r="B9" i="5"/>
  <c r="L9" i="5" s="1"/>
  <c r="N8" i="5"/>
  <c r="B8" i="5"/>
  <c r="B5" i="5"/>
  <c r="B4" i="5"/>
  <c r="Q86" i="5" l="1"/>
  <c r="O86" i="5"/>
  <c r="R75" i="7"/>
  <c r="Q75" i="7"/>
  <c r="O75" i="7"/>
  <c r="Q90" i="8"/>
  <c r="O90" i="8"/>
  <c r="Q119" i="9"/>
  <c r="O119" i="9"/>
  <c r="Q73" i="10"/>
  <c r="O73" i="10"/>
  <c r="R77" i="10"/>
  <c r="Q77" i="10"/>
  <c r="O77" i="10"/>
  <c r="Q123" i="10"/>
  <c r="O123" i="10"/>
  <c r="Q75" i="5"/>
  <c r="O75" i="5"/>
  <c r="Q105" i="5"/>
  <c r="O105" i="5"/>
  <c r="R109" i="5"/>
  <c r="Q109" i="5"/>
  <c r="O109" i="5"/>
  <c r="Q113" i="5"/>
  <c r="O113" i="5"/>
  <c r="Q117" i="5"/>
  <c r="O117" i="5"/>
  <c r="Q121" i="5"/>
  <c r="O121" i="5"/>
  <c r="Q106" i="7"/>
  <c r="O106" i="7"/>
  <c r="Q110" i="7"/>
  <c r="O110" i="7"/>
  <c r="Q114" i="7"/>
  <c r="O114" i="7"/>
  <c r="Q118" i="7"/>
  <c r="O118" i="7"/>
  <c r="Q122" i="7"/>
  <c r="O122" i="7"/>
  <c r="R139" i="8"/>
  <c r="Q139" i="8"/>
  <c r="O139" i="8"/>
  <c r="Q143" i="8"/>
  <c r="O143" i="8"/>
  <c r="Q150" i="8"/>
  <c r="O150" i="8"/>
  <c r="Q154" i="8"/>
  <c r="O154" i="8"/>
  <c r="R73" i="9"/>
  <c r="Q73" i="9"/>
  <c r="O73" i="9"/>
  <c r="Q77" i="9"/>
  <c r="O77" i="9"/>
  <c r="Q81" i="9"/>
  <c r="O81" i="9"/>
  <c r="Q85" i="9"/>
  <c r="O85" i="9"/>
  <c r="Q89" i="9"/>
  <c r="O89" i="9"/>
  <c r="Q138" i="9"/>
  <c r="O138" i="9"/>
  <c r="R142" i="9"/>
  <c r="Q142" i="9"/>
  <c r="O142" i="9"/>
  <c r="R146" i="9"/>
  <c r="Q146" i="9"/>
  <c r="O146" i="9"/>
  <c r="R150" i="9"/>
  <c r="Q150" i="9"/>
  <c r="O150" i="9"/>
  <c r="R154" i="9"/>
  <c r="Q154" i="9"/>
  <c r="O154" i="9"/>
  <c r="R104" i="10"/>
  <c r="Q104" i="10"/>
  <c r="O104" i="10"/>
  <c r="Q108" i="10"/>
  <c r="O108" i="10"/>
  <c r="Q112" i="10"/>
  <c r="O112" i="10"/>
  <c r="O116" i="10"/>
  <c r="Q116" i="10"/>
  <c r="Q138" i="10"/>
  <c r="O138" i="10"/>
  <c r="Q142" i="10"/>
  <c r="O142" i="10"/>
  <c r="Q146" i="10"/>
  <c r="O146" i="10"/>
  <c r="Q150" i="10"/>
  <c r="O150" i="10"/>
  <c r="R154" i="10"/>
  <c r="Q154" i="10"/>
  <c r="O154" i="10"/>
  <c r="Q139" i="5"/>
  <c r="O139" i="5"/>
  <c r="Q155" i="5"/>
  <c r="O155" i="5"/>
  <c r="R79" i="7"/>
  <c r="Q79" i="7"/>
  <c r="O79" i="7"/>
  <c r="R87" i="7"/>
  <c r="Q87" i="7"/>
  <c r="O87" i="7"/>
  <c r="R136" i="7"/>
  <c r="Q136" i="7"/>
  <c r="O136" i="7"/>
  <c r="Q140" i="7"/>
  <c r="O140" i="7"/>
  <c r="Q144" i="7"/>
  <c r="O144" i="7"/>
  <c r="Q152" i="7"/>
  <c r="O152" i="7"/>
  <c r="Q78" i="8"/>
  <c r="O78" i="8"/>
  <c r="Q82" i="8"/>
  <c r="O82" i="8"/>
  <c r="R104" i="8"/>
  <c r="Q104" i="8"/>
  <c r="O104" i="8"/>
  <c r="R112" i="8"/>
  <c r="Q112" i="8"/>
  <c r="O112" i="8"/>
  <c r="Q120" i="8"/>
  <c r="O120" i="8"/>
  <c r="Q146" i="8"/>
  <c r="O146" i="8"/>
  <c r="R111" i="9"/>
  <c r="Q111" i="9"/>
  <c r="O111" i="9"/>
  <c r="R115" i="9"/>
  <c r="Q115" i="9"/>
  <c r="O115" i="9"/>
  <c r="Q89" i="10"/>
  <c r="O89" i="10"/>
  <c r="Q83" i="5"/>
  <c r="O83" i="5"/>
  <c r="R91" i="5"/>
  <c r="Q91" i="5"/>
  <c r="O91" i="5"/>
  <c r="Q136" i="5"/>
  <c r="O136" i="5"/>
  <c r="R152" i="5"/>
  <c r="Q152" i="5"/>
  <c r="O152" i="5"/>
  <c r="Q76" i="7"/>
  <c r="O76" i="7"/>
  <c r="R141" i="7"/>
  <c r="Q141" i="7"/>
  <c r="O141" i="7"/>
  <c r="R145" i="7"/>
  <c r="Q145" i="7"/>
  <c r="O145" i="7"/>
  <c r="Q153" i="7"/>
  <c r="O153" i="7"/>
  <c r="R79" i="8"/>
  <c r="Q79" i="8"/>
  <c r="O79" i="8"/>
  <c r="Q83" i="8"/>
  <c r="O83" i="8"/>
  <c r="Q91" i="8"/>
  <c r="O91" i="8"/>
  <c r="Q105" i="8"/>
  <c r="O105" i="8"/>
  <c r="R113" i="8"/>
  <c r="Q113" i="8"/>
  <c r="O113" i="8"/>
  <c r="R117" i="8"/>
  <c r="Q117" i="8"/>
  <c r="O117" i="8"/>
  <c r="Q121" i="8"/>
  <c r="O121" i="8"/>
  <c r="R112" i="9"/>
  <c r="Q112" i="9"/>
  <c r="O112" i="9"/>
  <c r="R78" i="10"/>
  <c r="Q78" i="10"/>
  <c r="O78" i="10"/>
  <c r="Q86" i="10"/>
  <c r="O86" i="10"/>
  <c r="O72" i="5"/>
  <c r="Q72" i="5"/>
  <c r="R106" i="5"/>
  <c r="Q106" i="5"/>
  <c r="O106" i="5"/>
  <c r="Q110" i="5"/>
  <c r="O110" i="5"/>
  <c r="Q114" i="5"/>
  <c r="O114" i="5"/>
  <c r="R118" i="5"/>
  <c r="Q118" i="5"/>
  <c r="O118" i="5"/>
  <c r="Q122" i="5"/>
  <c r="O122" i="5"/>
  <c r="R107" i="7"/>
  <c r="Q107" i="7"/>
  <c r="O107" i="7"/>
  <c r="R111" i="7"/>
  <c r="Q111" i="7"/>
  <c r="O111" i="7"/>
  <c r="Q115" i="7"/>
  <c r="O115" i="7"/>
  <c r="R119" i="7"/>
  <c r="Q119" i="7"/>
  <c r="O119" i="7"/>
  <c r="Q123" i="7"/>
  <c r="O123" i="7"/>
  <c r="R91" i="8"/>
  <c r="Q136" i="8"/>
  <c r="O136" i="8"/>
  <c r="Q140" i="8"/>
  <c r="O140" i="8"/>
  <c r="R151" i="8"/>
  <c r="Q151" i="8"/>
  <c r="O151" i="8"/>
  <c r="R155" i="8"/>
  <c r="Q155" i="8"/>
  <c r="O155" i="8"/>
  <c r="Q74" i="9"/>
  <c r="O74" i="9"/>
  <c r="Q78" i="9"/>
  <c r="O78" i="9"/>
  <c r="Q82" i="9"/>
  <c r="O82" i="9"/>
  <c r="R86" i="9"/>
  <c r="Q86" i="9"/>
  <c r="O86" i="9"/>
  <c r="R90" i="9"/>
  <c r="Q90" i="9"/>
  <c r="O90" i="9"/>
  <c r="Q139" i="9"/>
  <c r="O139" i="9"/>
  <c r="Q143" i="9"/>
  <c r="O143" i="9"/>
  <c r="R147" i="9"/>
  <c r="Q147" i="9"/>
  <c r="O147" i="9"/>
  <c r="R151" i="9"/>
  <c r="Q151" i="9"/>
  <c r="O151" i="9"/>
  <c r="Q155" i="9"/>
  <c r="O155" i="9"/>
  <c r="Q105" i="10"/>
  <c r="O105" i="10"/>
  <c r="Q109" i="10"/>
  <c r="O109" i="10"/>
  <c r="Q113" i="10"/>
  <c r="O113" i="10"/>
  <c r="Q117" i="10"/>
  <c r="O117" i="10"/>
  <c r="R139" i="10"/>
  <c r="Q139" i="10"/>
  <c r="O139" i="10"/>
  <c r="Q143" i="10"/>
  <c r="O143" i="10"/>
  <c r="R147" i="10"/>
  <c r="Q147" i="10"/>
  <c r="O147" i="10"/>
  <c r="R151" i="10"/>
  <c r="Q151" i="10"/>
  <c r="O151" i="10"/>
  <c r="R155" i="10"/>
  <c r="Q155" i="10"/>
  <c r="O155" i="10"/>
  <c r="Q86" i="8"/>
  <c r="O86" i="8"/>
  <c r="R81" i="10"/>
  <c r="Q81" i="10"/>
  <c r="O81" i="10"/>
  <c r="Q79" i="5"/>
  <c r="O79" i="5"/>
  <c r="Q144" i="5"/>
  <c r="O144" i="5"/>
  <c r="Q72" i="7"/>
  <c r="O72" i="7"/>
  <c r="O80" i="7"/>
  <c r="Q80" i="7"/>
  <c r="Q84" i="7"/>
  <c r="O84" i="7"/>
  <c r="Q88" i="7"/>
  <c r="O88" i="7"/>
  <c r="Q137" i="7"/>
  <c r="O137" i="7"/>
  <c r="Q149" i="7"/>
  <c r="O149" i="7"/>
  <c r="Q75" i="8"/>
  <c r="O75" i="8"/>
  <c r="Q87" i="8"/>
  <c r="O87" i="8"/>
  <c r="R109" i="8"/>
  <c r="Q109" i="8"/>
  <c r="O109" i="8"/>
  <c r="Q147" i="8"/>
  <c r="O147" i="8"/>
  <c r="Q104" i="9"/>
  <c r="O104" i="9"/>
  <c r="Q108" i="9"/>
  <c r="O108" i="9"/>
  <c r="R116" i="9"/>
  <c r="Q116" i="9"/>
  <c r="O116" i="9"/>
  <c r="R120" i="9"/>
  <c r="Q120" i="9"/>
  <c r="O120" i="9"/>
  <c r="Q74" i="10"/>
  <c r="O74" i="10"/>
  <c r="R82" i="10"/>
  <c r="Q82" i="10"/>
  <c r="O82" i="10"/>
  <c r="Q90" i="10"/>
  <c r="O90" i="10"/>
  <c r="Q120" i="10"/>
  <c r="O120" i="10"/>
  <c r="O76" i="5"/>
  <c r="Q76" i="5"/>
  <c r="R80" i="5"/>
  <c r="Q80" i="5"/>
  <c r="O80" i="5"/>
  <c r="R84" i="5"/>
  <c r="Q84" i="5"/>
  <c r="O84" i="5"/>
  <c r="O88" i="5"/>
  <c r="Q88" i="5"/>
  <c r="Q137" i="5"/>
  <c r="O137" i="5"/>
  <c r="Q141" i="5"/>
  <c r="O141" i="5"/>
  <c r="Q145" i="5"/>
  <c r="O145" i="5"/>
  <c r="Q149" i="5"/>
  <c r="O149" i="5"/>
  <c r="Q153" i="5"/>
  <c r="O153" i="5"/>
  <c r="R73" i="7"/>
  <c r="Q73" i="7"/>
  <c r="O73" i="7"/>
  <c r="R77" i="7"/>
  <c r="Q77" i="7"/>
  <c r="O77" i="7"/>
  <c r="R81" i="7"/>
  <c r="Q81" i="7"/>
  <c r="O81" i="7"/>
  <c r="R85" i="7"/>
  <c r="Q85" i="7"/>
  <c r="O85" i="7"/>
  <c r="R89" i="7"/>
  <c r="Q89" i="7"/>
  <c r="O89" i="7"/>
  <c r="Q138" i="7"/>
  <c r="O138" i="7"/>
  <c r="Q142" i="7"/>
  <c r="O142" i="7"/>
  <c r="Q146" i="7"/>
  <c r="O146" i="7"/>
  <c r="Q150" i="7"/>
  <c r="O150" i="7"/>
  <c r="Q154" i="7"/>
  <c r="O154" i="7"/>
  <c r="Q72" i="8"/>
  <c r="O72" i="8"/>
  <c r="Q76" i="8"/>
  <c r="O76" i="8"/>
  <c r="O80" i="8"/>
  <c r="Q80" i="8"/>
  <c r="R84" i="8"/>
  <c r="Q84" i="8"/>
  <c r="O84" i="8"/>
  <c r="R88" i="8"/>
  <c r="Q88" i="8"/>
  <c r="O88" i="8"/>
  <c r="Q106" i="8"/>
  <c r="O106" i="8"/>
  <c r="Q110" i="8"/>
  <c r="O110" i="8"/>
  <c r="Q114" i="8"/>
  <c r="O114" i="8"/>
  <c r="Q118" i="8"/>
  <c r="O118" i="8"/>
  <c r="Q122" i="8"/>
  <c r="O122" i="8"/>
  <c r="Q144" i="8"/>
  <c r="O144" i="8"/>
  <c r="R148" i="8"/>
  <c r="Q148" i="8"/>
  <c r="O148" i="8"/>
  <c r="Q105" i="9"/>
  <c r="O105" i="9"/>
  <c r="Q109" i="9"/>
  <c r="O109" i="9"/>
  <c r="Q113" i="9"/>
  <c r="O113" i="9"/>
  <c r="Q117" i="9"/>
  <c r="O117" i="9"/>
  <c r="Q121" i="9"/>
  <c r="O121" i="9"/>
  <c r="Q75" i="10"/>
  <c r="O75" i="10"/>
  <c r="Q79" i="10"/>
  <c r="O79" i="10"/>
  <c r="Q83" i="10"/>
  <c r="O83" i="10"/>
  <c r="Q87" i="10"/>
  <c r="O87" i="10"/>
  <c r="Q91" i="10"/>
  <c r="O91" i="10"/>
  <c r="Q121" i="10"/>
  <c r="O121" i="10"/>
  <c r="R104" i="7"/>
  <c r="Q104" i="7"/>
  <c r="O104" i="7"/>
  <c r="Q108" i="7"/>
  <c r="O108" i="7"/>
  <c r="R112" i="7"/>
  <c r="Q112" i="7"/>
  <c r="O112" i="7"/>
  <c r="R116" i="7"/>
  <c r="Q116" i="7"/>
  <c r="O116" i="7"/>
  <c r="O120" i="7"/>
  <c r="Q120" i="7"/>
  <c r="Q137" i="8"/>
  <c r="O137" i="8"/>
  <c r="Q141" i="8"/>
  <c r="O141" i="8"/>
  <c r="Q152" i="8"/>
  <c r="O152" i="8"/>
  <c r="R75" i="9"/>
  <c r="Q75" i="9"/>
  <c r="O75" i="9"/>
  <c r="R79" i="9"/>
  <c r="Q79" i="9"/>
  <c r="O79" i="9"/>
  <c r="Q83" i="9"/>
  <c r="O83" i="9"/>
  <c r="Q87" i="9"/>
  <c r="O87" i="9"/>
  <c r="R91" i="9"/>
  <c r="Q91" i="9"/>
  <c r="O91" i="9"/>
  <c r="Q136" i="9"/>
  <c r="O136" i="9"/>
  <c r="Q140" i="9"/>
  <c r="O140" i="9"/>
  <c r="Q144" i="9"/>
  <c r="O144" i="9"/>
  <c r="R148" i="9"/>
  <c r="Q148" i="9"/>
  <c r="O148" i="9"/>
  <c r="R152" i="9"/>
  <c r="Q152" i="9"/>
  <c r="O152" i="9"/>
  <c r="Q106" i="10"/>
  <c r="O106" i="10"/>
  <c r="Q110" i="10"/>
  <c r="O110" i="10"/>
  <c r="R114" i="10"/>
  <c r="Q114" i="10"/>
  <c r="O114" i="10"/>
  <c r="R118" i="10"/>
  <c r="Q118" i="10"/>
  <c r="O118" i="10"/>
  <c r="Q136" i="10"/>
  <c r="O136" i="10"/>
  <c r="R140" i="10"/>
  <c r="Q140" i="10"/>
  <c r="O140" i="10"/>
  <c r="Q144" i="10"/>
  <c r="O144" i="10"/>
  <c r="R148" i="10"/>
  <c r="Q148" i="10"/>
  <c r="O148" i="10"/>
  <c r="Q152" i="10"/>
  <c r="O152" i="10"/>
  <c r="Q116" i="8"/>
  <c r="O116" i="8"/>
  <c r="Q85" i="10"/>
  <c r="O85" i="10"/>
  <c r="Q87" i="5"/>
  <c r="O87" i="5"/>
  <c r="Q140" i="5"/>
  <c r="O140" i="5"/>
  <c r="Q111" i="5"/>
  <c r="O111" i="5"/>
  <c r="Q115" i="5"/>
  <c r="O115" i="5"/>
  <c r="Q123" i="5"/>
  <c r="O123" i="5"/>
  <c r="Q77" i="5"/>
  <c r="O77" i="5"/>
  <c r="Q85" i="5"/>
  <c r="O85" i="5"/>
  <c r="R89" i="5"/>
  <c r="Q89" i="5"/>
  <c r="O89" i="5"/>
  <c r="R138" i="5"/>
  <c r="Q138" i="5"/>
  <c r="O138" i="5"/>
  <c r="Q150" i="5"/>
  <c r="O150" i="5"/>
  <c r="Q74" i="7"/>
  <c r="O74" i="7"/>
  <c r="Q82" i="7"/>
  <c r="O82" i="7"/>
  <c r="Q90" i="7"/>
  <c r="O90" i="7"/>
  <c r="Q151" i="7"/>
  <c r="O151" i="7"/>
  <c r="Q73" i="8"/>
  <c r="O73" i="8"/>
  <c r="Q81" i="8"/>
  <c r="O81" i="8"/>
  <c r="Q111" i="8"/>
  <c r="O111" i="8"/>
  <c r="Q149" i="8"/>
  <c r="O149" i="8"/>
  <c r="R106" i="9"/>
  <c r="Q106" i="9"/>
  <c r="O106" i="9"/>
  <c r="R110" i="9"/>
  <c r="Q110" i="9"/>
  <c r="O110" i="9"/>
  <c r="R114" i="9"/>
  <c r="Q114" i="9"/>
  <c r="O114" i="9"/>
  <c r="R118" i="9"/>
  <c r="Q118" i="9"/>
  <c r="O118" i="9"/>
  <c r="R122" i="9"/>
  <c r="Q122" i="9"/>
  <c r="O122" i="9"/>
  <c r="O72" i="10"/>
  <c r="Q72" i="10"/>
  <c r="R76" i="10"/>
  <c r="Q76" i="10"/>
  <c r="O76" i="10"/>
  <c r="R80" i="10"/>
  <c r="Q80" i="10"/>
  <c r="O80" i="10"/>
  <c r="R84" i="10"/>
  <c r="Q84" i="10"/>
  <c r="O84" i="10"/>
  <c r="O88" i="10"/>
  <c r="Q88" i="10"/>
  <c r="Q122" i="10"/>
  <c r="O122" i="10"/>
  <c r="Q78" i="5"/>
  <c r="O78" i="5"/>
  <c r="Q82" i="5"/>
  <c r="O82" i="5"/>
  <c r="Q90" i="5"/>
  <c r="O90" i="5"/>
  <c r="Q143" i="5"/>
  <c r="O143" i="5"/>
  <c r="Q147" i="5"/>
  <c r="O147" i="5"/>
  <c r="Q151" i="5"/>
  <c r="O151" i="5"/>
  <c r="R83" i="7"/>
  <c r="Q83" i="7"/>
  <c r="O83" i="7"/>
  <c r="R91" i="7"/>
  <c r="Q91" i="7"/>
  <c r="O91" i="7"/>
  <c r="Q148" i="7"/>
  <c r="O148" i="7"/>
  <c r="Q74" i="8"/>
  <c r="O74" i="8"/>
  <c r="Q108" i="8"/>
  <c r="O108" i="8"/>
  <c r="Q107" i="9"/>
  <c r="O107" i="9"/>
  <c r="Q123" i="9"/>
  <c r="O123" i="9"/>
  <c r="R148" i="5"/>
  <c r="Q148" i="5"/>
  <c r="O148" i="5"/>
  <c r="Q73" i="5"/>
  <c r="O73" i="5"/>
  <c r="Q107" i="5"/>
  <c r="O107" i="5"/>
  <c r="Q119" i="5"/>
  <c r="O119" i="5"/>
  <c r="Q81" i="5"/>
  <c r="O81" i="5"/>
  <c r="Q142" i="5"/>
  <c r="O142" i="5"/>
  <c r="Q146" i="5"/>
  <c r="O146" i="5"/>
  <c r="R154" i="5"/>
  <c r="Q154" i="5"/>
  <c r="O154" i="5"/>
  <c r="Q78" i="7"/>
  <c r="O78" i="7"/>
  <c r="Q86" i="7"/>
  <c r="O86" i="7"/>
  <c r="Q139" i="7"/>
  <c r="O139" i="7"/>
  <c r="Q143" i="7"/>
  <c r="O143" i="7"/>
  <c r="Q147" i="7"/>
  <c r="O147" i="7"/>
  <c r="Q155" i="7"/>
  <c r="O155" i="7"/>
  <c r="Q77" i="8"/>
  <c r="O77" i="8"/>
  <c r="Q85" i="8"/>
  <c r="O85" i="8"/>
  <c r="Q89" i="8"/>
  <c r="O89" i="8"/>
  <c r="R107" i="8"/>
  <c r="Q107" i="8"/>
  <c r="O107" i="8"/>
  <c r="Q115" i="8"/>
  <c r="O115" i="8"/>
  <c r="Q119" i="8"/>
  <c r="O119" i="8"/>
  <c r="Q123" i="8"/>
  <c r="O123" i="8"/>
  <c r="Q145" i="8"/>
  <c r="O145" i="8"/>
  <c r="Q74" i="5"/>
  <c r="O74" i="5"/>
  <c r="O104" i="5"/>
  <c r="Q104" i="5"/>
  <c r="R108" i="5"/>
  <c r="Q108" i="5"/>
  <c r="O108" i="5"/>
  <c r="R112" i="5"/>
  <c r="Q112" i="5"/>
  <c r="O112" i="5"/>
  <c r="Q116" i="5"/>
  <c r="O116" i="5"/>
  <c r="O120" i="5"/>
  <c r="Q120" i="5"/>
  <c r="R105" i="7"/>
  <c r="Q105" i="7"/>
  <c r="O105" i="7"/>
  <c r="R109" i="7"/>
  <c r="Q109" i="7"/>
  <c r="O109" i="7"/>
  <c r="R113" i="7"/>
  <c r="Q113" i="7"/>
  <c r="O113" i="7"/>
  <c r="Q117" i="7"/>
  <c r="O117" i="7"/>
  <c r="Q121" i="7"/>
  <c r="O121" i="7"/>
  <c r="Q138" i="8"/>
  <c r="O138" i="8"/>
  <c r="Q142" i="8"/>
  <c r="O142" i="8"/>
  <c r="Q153" i="8"/>
  <c r="O153" i="8"/>
  <c r="Q72" i="9"/>
  <c r="O72" i="9"/>
  <c r="Q76" i="9"/>
  <c r="O76" i="9"/>
  <c r="R80" i="9"/>
  <c r="Q80" i="9"/>
  <c r="O80" i="9"/>
  <c r="Q84" i="9"/>
  <c r="O84" i="9"/>
  <c r="Q88" i="9"/>
  <c r="O88" i="9"/>
  <c r="Q137" i="9"/>
  <c r="O137" i="9"/>
  <c r="Q141" i="9"/>
  <c r="O141" i="9"/>
  <c r="Q145" i="9"/>
  <c r="O145" i="9"/>
  <c r="Q149" i="9"/>
  <c r="O149" i="9"/>
  <c r="Q153" i="9"/>
  <c r="O153" i="9"/>
  <c r="Q107" i="10"/>
  <c r="O107" i="10"/>
  <c r="Q111" i="10"/>
  <c r="O111" i="10"/>
  <c r="Q115" i="10"/>
  <c r="O115" i="10"/>
  <c r="Q119" i="10"/>
  <c r="O119" i="10"/>
  <c r="Q137" i="10"/>
  <c r="O137" i="10"/>
  <c r="Q141" i="10"/>
  <c r="O141" i="10"/>
  <c r="Q145" i="10"/>
  <c r="O145" i="10"/>
  <c r="Q149" i="10"/>
  <c r="O149" i="10"/>
  <c r="Q153" i="10"/>
  <c r="O153" i="10"/>
  <c r="R120" i="7"/>
  <c r="R90" i="8"/>
  <c r="V1" i="5"/>
  <c r="R139" i="9"/>
  <c r="V1" i="10"/>
  <c r="V1" i="7"/>
  <c r="R43" i="5"/>
  <c r="R147" i="7"/>
  <c r="R136" i="5"/>
  <c r="R10" i="7"/>
  <c r="R145" i="10"/>
  <c r="R76" i="5"/>
  <c r="R88" i="9"/>
  <c r="R116" i="10"/>
  <c r="R19" i="7"/>
  <c r="R123" i="7"/>
  <c r="R154" i="7"/>
  <c r="R51" i="8"/>
  <c r="R19" i="9"/>
  <c r="R79" i="5"/>
  <c r="R111" i="5"/>
  <c r="R116" i="5"/>
  <c r="R76" i="7"/>
  <c r="R106" i="8"/>
  <c r="R119" i="8"/>
  <c r="R54" i="10"/>
  <c r="R21" i="5"/>
  <c r="R40" i="5"/>
  <c r="R119" i="9"/>
  <c r="R88" i="5"/>
  <c r="R26" i="7"/>
  <c r="R57" i="7"/>
  <c r="R121" i="7"/>
  <c r="R110" i="10"/>
  <c r="R49" i="7"/>
  <c r="R86" i="8"/>
  <c r="R104" i="9"/>
  <c r="R113" i="5"/>
  <c r="R115" i="5"/>
  <c r="R111" i="8"/>
  <c r="R40" i="8"/>
  <c r="R78" i="7"/>
  <c r="R139" i="7"/>
  <c r="R143" i="7"/>
  <c r="R123" i="9"/>
  <c r="R21" i="10"/>
  <c r="R151" i="7"/>
  <c r="R76" i="8"/>
  <c r="R82" i="9"/>
  <c r="R72" i="10"/>
  <c r="R120" i="10"/>
  <c r="R22" i="10"/>
  <c r="R137" i="10"/>
  <c r="V1" i="8"/>
  <c r="R11" i="9"/>
  <c r="R59" i="9"/>
  <c r="R72" i="9"/>
  <c r="R86" i="10"/>
  <c r="R121" i="10"/>
  <c r="R152" i="10"/>
  <c r="R74" i="7"/>
  <c r="R150" i="7"/>
  <c r="R83" i="10"/>
  <c r="R140" i="9"/>
  <c r="R9" i="10"/>
  <c r="R49" i="10"/>
  <c r="R106" i="10"/>
  <c r="R22" i="7"/>
  <c r="R20" i="9"/>
  <c r="R15" i="10"/>
  <c r="R122" i="10"/>
  <c r="V1" i="9"/>
  <c r="R47" i="9"/>
  <c r="R107" i="9"/>
  <c r="R10" i="5"/>
  <c r="R48" i="5"/>
  <c r="R105" i="5"/>
  <c r="R120" i="5"/>
  <c r="R21" i="7"/>
  <c r="R115" i="7"/>
  <c r="R72" i="5"/>
  <c r="R9" i="7"/>
  <c r="R42" i="5"/>
  <c r="R52" i="5"/>
  <c r="R59" i="5"/>
  <c r="R140" i="5"/>
  <c r="R153" i="5"/>
  <c r="R114" i="5"/>
  <c r="R13" i="5"/>
  <c r="R26" i="5"/>
  <c r="R75" i="5"/>
  <c r="R85" i="5"/>
  <c r="R27" i="7"/>
  <c r="R45" i="7"/>
  <c r="R117" i="7"/>
  <c r="R90" i="5"/>
  <c r="R110" i="5"/>
  <c r="R18" i="7"/>
  <c r="R23" i="8"/>
  <c r="R87" i="5"/>
  <c r="R104" i="5"/>
  <c r="R24" i="7"/>
  <c r="R56" i="5"/>
  <c r="R86" i="5"/>
  <c r="R107" i="5"/>
  <c r="R142" i="5"/>
  <c r="R17" i="5"/>
  <c r="R122" i="5"/>
  <c r="R144" i="5"/>
  <c r="R14" i="7"/>
  <c r="R59" i="8"/>
  <c r="R80" i="8"/>
  <c r="R140" i="7"/>
  <c r="R144" i="7"/>
  <c r="R146" i="7"/>
  <c r="R11" i="8"/>
  <c r="R115" i="8"/>
  <c r="R147" i="8"/>
  <c r="R72" i="7"/>
  <c r="R90" i="7"/>
  <c r="R110" i="7"/>
  <c r="R24" i="8"/>
  <c r="R155" i="7"/>
  <c r="R27" i="8"/>
  <c r="R108" i="8"/>
  <c r="R12" i="8"/>
  <c r="R19" i="8"/>
  <c r="R55" i="8"/>
  <c r="R42" i="8"/>
  <c r="R47" i="8"/>
  <c r="R87" i="8"/>
  <c r="R136" i="8"/>
  <c r="R27" i="9"/>
  <c r="R77" i="9"/>
  <c r="R43" i="8"/>
  <c r="R75" i="8"/>
  <c r="R83" i="8"/>
  <c r="R116" i="8"/>
  <c r="R123" i="8"/>
  <c r="R41" i="9"/>
  <c r="R90" i="10"/>
  <c r="R108" i="10"/>
  <c r="R44" i="9"/>
  <c r="R48" i="9"/>
  <c r="R143" i="9"/>
  <c r="R15" i="9"/>
  <c r="R21" i="9"/>
  <c r="R108" i="9"/>
  <c r="R72" i="8"/>
  <c r="R146" i="8"/>
  <c r="R52" i="9"/>
  <c r="R83" i="9"/>
  <c r="R27" i="10"/>
  <c r="R41" i="10"/>
  <c r="R53" i="10"/>
  <c r="R13" i="9"/>
  <c r="R22" i="9"/>
  <c r="R45" i="9"/>
  <c r="R49" i="9"/>
  <c r="R23" i="10"/>
  <c r="R40" i="9"/>
  <c r="R76" i="9"/>
  <c r="R155" i="9"/>
  <c r="R14" i="9"/>
  <c r="R43" i="9"/>
  <c r="R138" i="9"/>
  <c r="R51" i="10"/>
  <c r="R11" i="10"/>
  <c r="R45" i="10"/>
  <c r="R74" i="10"/>
  <c r="R144" i="10"/>
  <c r="R84" i="9"/>
  <c r="R87" i="9"/>
  <c r="R136" i="9"/>
  <c r="R144" i="9"/>
  <c r="R20" i="10"/>
  <c r="R43" i="10"/>
  <c r="R47" i="10"/>
  <c r="R79" i="10"/>
  <c r="R88" i="10"/>
  <c r="R14" i="10"/>
  <c r="R16" i="10"/>
  <c r="R117" i="10"/>
  <c r="R123" i="10"/>
  <c r="R8" i="10"/>
  <c r="R12" i="10"/>
  <c r="R48" i="10"/>
  <c r="R52" i="10"/>
  <c r="R56" i="10"/>
  <c r="R40" i="10"/>
  <c r="R44" i="10"/>
  <c r="R50" i="10"/>
  <c r="R17" i="10"/>
  <c r="R42" i="10"/>
  <c r="R46" i="10"/>
  <c r="R112" i="10"/>
  <c r="R136" i="10"/>
  <c r="R19" i="10"/>
  <c r="R143" i="10"/>
  <c r="R85" i="10"/>
  <c r="R87" i="10"/>
  <c r="R105" i="10"/>
  <c r="R107" i="10"/>
  <c r="R89" i="10"/>
  <c r="R91" i="10"/>
  <c r="R109" i="10"/>
  <c r="R111" i="10"/>
  <c r="R142" i="10"/>
  <c r="R146" i="10"/>
  <c r="R55" i="10"/>
  <c r="R113" i="10"/>
  <c r="R115" i="10"/>
  <c r="R138" i="10"/>
  <c r="R153" i="10"/>
  <c r="R73" i="10"/>
  <c r="R75" i="10"/>
  <c r="R141" i="10"/>
  <c r="R150" i="10"/>
  <c r="R149" i="10"/>
  <c r="R58" i="9"/>
  <c r="R113" i="9"/>
  <c r="R8" i="9"/>
  <c r="R16" i="9"/>
  <c r="R89" i="9"/>
  <c r="R109" i="9"/>
  <c r="R141" i="9"/>
  <c r="R42" i="9"/>
  <c r="R85" i="9"/>
  <c r="R105" i="9"/>
  <c r="R121" i="9"/>
  <c r="R46" i="9"/>
  <c r="R26" i="9"/>
  <c r="R50" i="9"/>
  <c r="R74" i="9"/>
  <c r="R81" i="9"/>
  <c r="R117" i="9"/>
  <c r="R137" i="9"/>
  <c r="R54" i="9"/>
  <c r="R78" i="9"/>
  <c r="R145" i="9"/>
  <c r="R149" i="9"/>
  <c r="R153" i="9"/>
  <c r="R9" i="8"/>
  <c r="R49" i="8"/>
  <c r="R52" i="8"/>
  <c r="R149" i="8"/>
  <c r="R57" i="8"/>
  <c r="R58" i="8"/>
  <c r="R73" i="8"/>
  <c r="R74" i="8"/>
  <c r="R81" i="8"/>
  <c r="R114" i="8"/>
  <c r="R122" i="8"/>
  <c r="R140" i="8"/>
  <c r="R21" i="8"/>
  <c r="R8" i="8"/>
  <c r="R45" i="8"/>
  <c r="R46" i="8"/>
  <c r="R48" i="8"/>
  <c r="R142" i="8"/>
  <c r="R153" i="8"/>
  <c r="R118" i="8"/>
  <c r="R17" i="8"/>
  <c r="R18" i="8"/>
  <c r="R20" i="8"/>
  <c r="R78" i="8"/>
  <c r="R110" i="8"/>
  <c r="R53" i="8"/>
  <c r="R85" i="8"/>
  <c r="R25" i="8"/>
  <c r="R41" i="8"/>
  <c r="R89" i="8"/>
  <c r="R144" i="8"/>
  <c r="R13" i="8"/>
  <c r="R14" i="8"/>
  <c r="R16" i="8"/>
  <c r="R77" i="8"/>
  <c r="R82" i="8"/>
  <c r="R105" i="8"/>
  <c r="R138" i="8"/>
  <c r="R154" i="8"/>
  <c r="R121" i="8"/>
  <c r="R141" i="8"/>
  <c r="R120" i="8"/>
  <c r="R137" i="8"/>
  <c r="R152" i="8"/>
  <c r="R150" i="8"/>
  <c r="R145" i="8"/>
  <c r="R11" i="7"/>
  <c r="R118" i="7"/>
  <c r="R8" i="7"/>
  <c r="R12" i="7"/>
  <c r="R88" i="7"/>
  <c r="R149" i="7"/>
  <c r="R108" i="7"/>
  <c r="R153" i="7"/>
  <c r="R40" i="7"/>
  <c r="R42" i="7"/>
  <c r="R44" i="7"/>
  <c r="R46" i="7"/>
  <c r="R48" i="7"/>
  <c r="R50" i="7"/>
  <c r="R52" i="7"/>
  <c r="R54" i="7"/>
  <c r="R56" i="7"/>
  <c r="R58" i="7"/>
  <c r="R84" i="7"/>
  <c r="R86" i="7"/>
  <c r="R114" i="7"/>
  <c r="R122" i="7"/>
  <c r="R137" i="7"/>
  <c r="R16" i="7"/>
  <c r="R80" i="7"/>
  <c r="R82" i="7"/>
  <c r="R106" i="7"/>
  <c r="R138" i="7"/>
  <c r="R142" i="7"/>
  <c r="R148" i="7"/>
  <c r="R152" i="7"/>
  <c r="R8" i="5"/>
  <c r="R12" i="5"/>
  <c r="R16" i="5"/>
  <c r="R20" i="5"/>
  <c r="R24" i="5"/>
  <c r="R53" i="5"/>
  <c r="R57" i="5"/>
  <c r="R145" i="5"/>
  <c r="R50" i="5"/>
  <c r="R54" i="5"/>
  <c r="R58" i="5"/>
  <c r="R146" i="5"/>
  <c r="R82" i="5"/>
  <c r="R141" i="5"/>
  <c r="R73" i="5"/>
  <c r="R77" i="5"/>
  <c r="R81" i="5"/>
  <c r="R143" i="5"/>
  <c r="R121" i="5"/>
  <c r="R74" i="5"/>
  <c r="R78" i="5"/>
  <c r="R83" i="5"/>
  <c r="R123" i="5"/>
  <c r="R147" i="5"/>
  <c r="R150" i="5"/>
  <c r="R117" i="5"/>
  <c r="R119" i="5"/>
  <c r="R137" i="5"/>
  <c r="R139" i="5"/>
  <c r="R149" i="5"/>
  <c r="R151" i="5"/>
  <c r="R155" i="5"/>
  <c r="O1" i="1" l="1"/>
  <c r="D28" i="24"/>
  <c r="G1328" i="23"/>
  <c r="G1293" i="23"/>
  <c r="G1258" i="23"/>
  <c r="G1223" i="23"/>
  <c r="G1188" i="23"/>
  <c r="G1153" i="23"/>
  <c r="G1118" i="23"/>
  <c r="G1083" i="23"/>
  <c r="G1048" i="23"/>
  <c r="G1013" i="23"/>
  <c r="G978" i="23"/>
  <c r="G943" i="23"/>
  <c r="G908" i="23"/>
  <c r="G873" i="23"/>
  <c r="G838" i="23"/>
  <c r="G803" i="23"/>
  <c r="G768" i="23"/>
  <c r="G733" i="23"/>
  <c r="G698" i="23"/>
  <c r="G663" i="23"/>
  <c r="G628" i="23"/>
  <c r="G593" i="23"/>
  <c r="G558" i="23"/>
  <c r="G523" i="23"/>
  <c r="G488" i="23"/>
  <c r="G453" i="23"/>
  <c r="G418" i="23"/>
  <c r="G383" i="23"/>
  <c r="G348" i="23"/>
  <c r="G313" i="23"/>
  <c r="G278" i="23"/>
  <c r="G243" i="23"/>
  <c r="G208" i="23"/>
  <c r="G173" i="23"/>
  <c r="G138" i="23"/>
  <c r="G103" i="23"/>
  <c r="G68" i="23"/>
  <c r="G33" i="23"/>
  <c r="G1698" i="22"/>
  <c r="G1664" i="22"/>
  <c r="G1630" i="22"/>
  <c r="G1596" i="22"/>
  <c r="G1562" i="22"/>
  <c r="G1528" i="22"/>
  <c r="G1494" i="22"/>
  <c r="G1460" i="22"/>
  <c r="G1426" i="22"/>
  <c r="G1392" i="22"/>
  <c r="G1358" i="22"/>
  <c r="G1324" i="22"/>
  <c r="G1290" i="22"/>
  <c r="G1256" i="22"/>
  <c r="G1222" i="22"/>
  <c r="G1188" i="22"/>
  <c r="G1154" i="22"/>
  <c r="G1120" i="22"/>
  <c r="G1086" i="22"/>
  <c r="G1052" i="22"/>
  <c r="G1018" i="22"/>
  <c r="G984" i="22"/>
  <c r="G950" i="22"/>
  <c r="G916" i="22"/>
  <c r="G882" i="22"/>
  <c r="G848" i="22"/>
  <c r="G814" i="22"/>
  <c r="G780" i="22"/>
  <c r="G746" i="22"/>
  <c r="G712" i="22"/>
  <c r="G678" i="22"/>
  <c r="G644" i="22"/>
  <c r="G610" i="22"/>
  <c r="G576" i="22"/>
  <c r="G542" i="22"/>
  <c r="G508" i="22"/>
  <c r="G474" i="22"/>
  <c r="G440" i="22"/>
  <c r="G406" i="22"/>
  <c r="G372" i="22"/>
  <c r="G338" i="22"/>
  <c r="G304" i="22"/>
  <c r="G270" i="22"/>
  <c r="G236" i="22"/>
  <c r="G202" i="22"/>
  <c r="G168" i="22"/>
  <c r="G134" i="22"/>
  <c r="G100" i="22"/>
  <c r="G66" i="22"/>
  <c r="G32" i="22"/>
  <c r="H161" i="19"/>
  <c r="H134" i="19"/>
  <c r="H107" i="19"/>
  <c r="H80" i="19"/>
  <c r="H53" i="19"/>
  <c r="H26" i="19"/>
  <c r="G207" i="15"/>
  <c r="G177" i="15"/>
  <c r="G147" i="15"/>
  <c r="G117" i="15"/>
  <c r="G87" i="15"/>
  <c r="G57" i="15"/>
  <c r="G27" i="15"/>
  <c r="D874" i="13"/>
  <c r="D839" i="13"/>
  <c r="D804" i="13"/>
  <c r="D769" i="13"/>
  <c r="D734" i="13"/>
  <c r="D699" i="13"/>
  <c r="D664" i="13"/>
  <c r="D629" i="13"/>
  <c r="D594" i="13"/>
  <c r="D559" i="13"/>
  <c r="D524" i="13"/>
  <c r="D489" i="13"/>
  <c r="D454" i="13"/>
  <c r="D419" i="13"/>
  <c r="D384" i="13"/>
  <c r="D349" i="13"/>
  <c r="D314" i="13"/>
  <c r="D279" i="13"/>
  <c r="D244" i="13"/>
  <c r="D209" i="13"/>
  <c r="D174" i="13"/>
  <c r="D139" i="13"/>
  <c r="D104" i="13"/>
  <c r="D69" i="13"/>
  <c r="D34" i="13"/>
  <c r="D169" i="12"/>
  <c r="D135" i="12"/>
  <c r="D101" i="12"/>
  <c r="D67" i="12"/>
  <c r="D33" i="12"/>
  <c r="E319" i="11"/>
  <c r="E287" i="11"/>
  <c r="E255" i="11"/>
  <c r="E223" i="11"/>
  <c r="E191" i="11"/>
  <c r="E159" i="11"/>
  <c r="E127" i="11"/>
  <c r="E95" i="11"/>
  <c r="E63" i="11"/>
  <c r="E31" i="11"/>
  <c r="A8" i="3"/>
  <c r="D11" i="1"/>
  <c r="B127" i="4" l="1"/>
  <c r="B159" i="4"/>
  <c r="B95" i="4"/>
  <c r="F142" i="30"/>
  <c r="F26" i="30"/>
  <c r="F113" i="30"/>
  <c r="F55" i="30"/>
  <c r="F84" i="30"/>
  <c r="F171" i="30"/>
  <c r="A9" i="28"/>
  <c r="F113" i="29"/>
  <c r="F142" i="29"/>
  <c r="F26" i="29"/>
  <c r="F55" i="29"/>
  <c r="F84" i="29"/>
  <c r="F171" i="29"/>
  <c r="E258" i="14"/>
  <c r="E142" i="14"/>
  <c r="E26" i="14"/>
  <c r="E55" i="14"/>
  <c r="E229" i="14"/>
  <c r="E113" i="14"/>
  <c r="E171" i="14"/>
  <c r="E200" i="14"/>
  <c r="E84" i="14"/>
  <c r="F53" i="21"/>
  <c r="F161" i="21"/>
  <c r="F26" i="21"/>
  <c r="F80" i="21"/>
  <c r="F107" i="21"/>
  <c r="F134" i="21"/>
  <c r="D31" i="26"/>
  <c r="D26" i="27"/>
  <c r="B127" i="10"/>
  <c r="B159" i="10"/>
  <c r="B95" i="10"/>
  <c r="B31" i="10"/>
  <c r="B63" i="10"/>
  <c r="B127" i="9"/>
  <c r="B63" i="9"/>
  <c r="B95" i="9"/>
  <c r="B31" i="9"/>
  <c r="B159" i="9"/>
  <c r="B127" i="8"/>
  <c r="B95" i="8"/>
  <c r="B63" i="8"/>
  <c r="B31" i="8"/>
  <c r="B159" i="8"/>
  <c r="B159" i="7"/>
  <c r="B127" i="7"/>
  <c r="B95" i="7"/>
  <c r="B63" i="7"/>
  <c r="B31" i="7"/>
  <c r="A9" i="3"/>
  <c r="B159" i="5"/>
  <c r="B127" i="5"/>
  <c r="B95" i="5"/>
  <c r="B31" i="5"/>
  <c r="B63" i="5"/>
  <c r="B29" i="24"/>
  <c r="D1328" i="23"/>
  <c r="D1293" i="23"/>
  <c r="D1258" i="23"/>
  <c r="D1223" i="23"/>
  <c r="D1188" i="23"/>
  <c r="D1153" i="23"/>
  <c r="D1118" i="23"/>
  <c r="D1083" i="23"/>
  <c r="D1048" i="23"/>
  <c r="D1013" i="23"/>
  <c r="D978" i="23"/>
  <c r="D943" i="23"/>
  <c r="D908" i="23"/>
  <c r="D873" i="23"/>
  <c r="D838" i="23"/>
  <c r="D803" i="23"/>
  <c r="D768" i="23"/>
  <c r="D733" i="23"/>
  <c r="D698" i="23"/>
  <c r="D663" i="23"/>
  <c r="D628" i="23"/>
  <c r="D593" i="23"/>
  <c r="D558" i="23"/>
  <c r="D523" i="23"/>
  <c r="D488" i="23"/>
  <c r="D453" i="23"/>
  <c r="D418" i="23"/>
  <c r="D383" i="23"/>
  <c r="D348" i="23"/>
  <c r="D313" i="23"/>
  <c r="D278" i="23"/>
  <c r="D243" i="23"/>
  <c r="D208" i="23"/>
  <c r="D173" i="23"/>
  <c r="D138" i="23"/>
  <c r="D103" i="23"/>
  <c r="D68" i="23"/>
  <c r="D33" i="23"/>
  <c r="D1698" i="22"/>
  <c r="D1664" i="22"/>
  <c r="D1630" i="22"/>
  <c r="D1596" i="22"/>
  <c r="D1562" i="22"/>
  <c r="D1528" i="22"/>
  <c r="D1494" i="22"/>
  <c r="D1460" i="22"/>
  <c r="D1426" i="22"/>
  <c r="D1392" i="22"/>
  <c r="D1358" i="22"/>
  <c r="D1324" i="22"/>
  <c r="D1290" i="22"/>
  <c r="D1256" i="22"/>
  <c r="D1222" i="22"/>
  <c r="D1188" i="22"/>
  <c r="D1154" i="22"/>
  <c r="D1120" i="22"/>
  <c r="D1086" i="22"/>
  <c r="D1052" i="22"/>
  <c r="D1018" i="22"/>
  <c r="D984" i="22"/>
  <c r="D950" i="22"/>
  <c r="D916" i="22"/>
  <c r="D882" i="22"/>
  <c r="D848" i="22"/>
  <c r="D814" i="22"/>
  <c r="D780" i="22"/>
  <c r="D746" i="22"/>
  <c r="D712" i="22"/>
  <c r="D678" i="22"/>
  <c r="D644" i="22"/>
  <c r="D610" i="22"/>
  <c r="D576" i="22"/>
  <c r="D542" i="22"/>
  <c r="D508" i="22"/>
  <c r="D474" i="22"/>
  <c r="D440" i="22"/>
  <c r="D406" i="22"/>
  <c r="D372" i="22"/>
  <c r="D338" i="22"/>
  <c r="D304" i="22"/>
  <c r="D270" i="22"/>
  <c r="D236" i="22"/>
  <c r="D202" i="22"/>
  <c r="D168" i="22"/>
  <c r="D134" i="22"/>
  <c r="D100" i="22"/>
  <c r="D66" i="22"/>
  <c r="D32" i="22"/>
  <c r="F161" i="19"/>
  <c r="F134" i="19"/>
  <c r="F107" i="19"/>
  <c r="F80" i="19"/>
  <c r="F53" i="19"/>
  <c r="F26" i="19"/>
  <c r="D207" i="15"/>
  <c r="D177" i="15"/>
  <c r="D147" i="15"/>
  <c r="D117" i="15"/>
  <c r="D87" i="15"/>
  <c r="D57" i="15"/>
  <c r="D27" i="15"/>
  <c r="B874" i="13"/>
  <c r="B839" i="13"/>
  <c r="B804" i="13"/>
  <c r="B769" i="13"/>
  <c r="B734" i="13"/>
  <c r="B699" i="13"/>
  <c r="B664" i="13"/>
  <c r="B629" i="13"/>
  <c r="B594" i="13"/>
  <c r="B559" i="13"/>
  <c r="B524" i="13"/>
  <c r="B489" i="13"/>
  <c r="B454" i="13"/>
  <c r="B419" i="13"/>
  <c r="B349" i="13"/>
  <c r="B384" i="13"/>
  <c r="B314" i="13"/>
  <c r="B279" i="13"/>
  <c r="B244" i="13"/>
  <c r="B209" i="13"/>
  <c r="B174" i="13"/>
  <c r="B139" i="13"/>
  <c r="B104" i="13"/>
  <c r="B69" i="13"/>
  <c r="B34" i="13"/>
  <c r="B169" i="12"/>
  <c r="B135" i="12"/>
  <c r="B101" i="12"/>
  <c r="B67" i="12"/>
  <c r="B33" i="12"/>
  <c r="B319" i="11"/>
  <c r="B287" i="11"/>
  <c r="B255" i="11"/>
  <c r="B191" i="11"/>
  <c r="B223" i="11"/>
  <c r="B159" i="11"/>
  <c r="B127" i="11"/>
  <c r="B95" i="11"/>
  <c r="B63" i="11"/>
  <c r="B31" i="11"/>
  <c r="B63" i="4"/>
  <c r="B31" i="4"/>
  <c r="J869" i="13" l="1"/>
  <c r="J868" i="13"/>
  <c r="J867" i="13"/>
  <c r="J866" i="13"/>
  <c r="J865" i="13"/>
  <c r="J864" i="13"/>
  <c r="J863" i="13"/>
  <c r="J862" i="13"/>
  <c r="J861" i="13"/>
  <c r="J860" i="13"/>
  <c r="J859" i="13"/>
  <c r="J858" i="13"/>
  <c r="J857" i="13"/>
  <c r="J856" i="13"/>
  <c r="J855" i="13"/>
  <c r="J854" i="13"/>
  <c r="J853" i="13"/>
  <c r="J852" i="13"/>
  <c r="J851" i="13"/>
  <c r="J850" i="13"/>
  <c r="J834" i="13"/>
  <c r="J833" i="13"/>
  <c r="J832" i="13"/>
  <c r="J831" i="13"/>
  <c r="J830" i="13"/>
  <c r="J829" i="13"/>
  <c r="J828" i="13"/>
  <c r="J827" i="13"/>
  <c r="J826" i="13"/>
  <c r="J825" i="13"/>
  <c r="J824" i="13"/>
  <c r="J823" i="13"/>
  <c r="J822" i="13"/>
  <c r="J821" i="13"/>
  <c r="J820" i="13"/>
  <c r="J819" i="13"/>
  <c r="J818" i="13"/>
  <c r="J817" i="13"/>
  <c r="J816" i="13"/>
  <c r="J815" i="13"/>
  <c r="J799" i="13"/>
  <c r="J798" i="13"/>
  <c r="J797" i="13"/>
  <c r="J796" i="13"/>
  <c r="J795" i="13"/>
  <c r="J794" i="13"/>
  <c r="J793" i="13"/>
  <c r="J792" i="13"/>
  <c r="J791" i="13"/>
  <c r="J790" i="13"/>
  <c r="J789" i="13"/>
  <c r="J788" i="13"/>
  <c r="J787" i="13"/>
  <c r="J786" i="13"/>
  <c r="J785" i="13"/>
  <c r="J784" i="13"/>
  <c r="J783" i="13"/>
  <c r="J782" i="13"/>
  <c r="J781" i="13"/>
  <c r="J780" i="13"/>
  <c r="J764" i="13"/>
  <c r="J763" i="13"/>
  <c r="J762" i="13"/>
  <c r="J761" i="13"/>
  <c r="J760" i="13"/>
  <c r="J759" i="13"/>
  <c r="J758" i="13"/>
  <c r="J757" i="13"/>
  <c r="J756" i="13"/>
  <c r="J755" i="13"/>
  <c r="J754" i="13"/>
  <c r="J753" i="13"/>
  <c r="J752" i="13"/>
  <c r="J751" i="13"/>
  <c r="J750" i="13"/>
  <c r="J749" i="13"/>
  <c r="J748" i="13"/>
  <c r="J747" i="13"/>
  <c r="J746" i="13"/>
  <c r="J745" i="13"/>
  <c r="J729" i="13"/>
  <c r="J728" i="13"/>
  <c r="J727" i="13"/>
  <c r="J726" i="13"/>
  <c r="J725" i="13"/>
  <c r="J724" i="13"/>
  <c r="J723" i="13"/>
  <c r="J722" i="13"/>
  <c r="J721" i="13"/>
  <c r="J720" i="13"/>
  <c r="J719" i="13"/>
  <c r="J718" i="13"/>
  <c r="J717" i="13"/>
  <c r="J716" i="13"/>
  <c r="J715" i="13"/>
  <c r="J714" i="13"/>
  <c r="J713" i="13"/>
  <c r="J712" i="13"/>
  <c r="J711" i="13"/>
  <c r="J710" i="13"/>
  <c r="J694" i="13"/>
  <c r="J693" i="13"/>
  <c r="J692" i="13"/>
  <c r="J691" i="13"/>
  <c r="J690" i="13"/>
  <c r="J689" i="13"/>
  <c r="J688" i="13"/>
  <c r="J687" i="13"/>
  <c r="J686" i="13"/>
  <c r="J685" i="13"/>
  <c r="J684" i="13"/>
  <c r="J683" i="13"/>
  <c r="J682" i="13"/>
  <c r="J681" i="13"/>
  <c r="J680" i="13"/>
  <c r="J679" i="13"/>
  <c r="J678" i="13"/>
  <c r="J677" i="13"/>
  <c r="J676" i="13"/>
  <c r="J675" i="13"/>
  <c r="J659" i="13"/>
  <c r="J658" i="13"/>
  <c r="J657" i="13"/>
  <c r="J656" i="13"/>
  <c r="J655" i="13"/>
  <c r="J654" i="13"/>
  <c r="J653" i="13"/>
  <c r="J652" i="13"/>
  <c r="J651" i="13"/>
  <c r="J650" i="13"/>
  <c r="J649" i="13"/>
  <c r="J648" i="13"/>
  <c r="J647" i="13"/>
  <c r="J646" i="13"/>
  <c r="J645" i="13"/>
  <c r="J644" i="13"/>
  <c r="J643" i="13"/>
  <c r="J642" i="13"/>
  <c r="J641" i="13"/>
  <c r="J640" i="13"/>
  <c r="J624" i="13"/>
  <c r="J623" i="13"/>
  <c r="J622" i="13"/>
  <c r="J621" i="13"/>
  <c r="J620" i="13"/>
  <c r="J619" i="13"/>
  <c r="J618" i="13"/>
  <c r="J617" i="13"/>
  <c r="J616" i="13"/>
  <c r="J615" i="13"/>
  <c r="J614" i="13"/>
  <c r="J613" i="13"/>
  <c r="J612" i="13"/>
  <c r="J611" i="13"/>
  <c r="J610" i="13"/>
  <c r="J609" i="13"/>
  <c r="J608" i="13"/>
  <c r="J607" i="13"/>
  <c r="J606" i="13"/>
  <c r="J605" i="13"/>
  <c r="J589" i="13"/>
  <c r="J588" i="13"/>
  <c r="J587" i="13"/>
  <c r="J586" i="13"/>
  <c r="J585" i="13"/>
  <c r="J584" i="13"/>
  <c r="J583" i="13"/>
  <c r="J582" i="13"/>
  <c r="J581" i="13"/>
  <c r="J580" i="13"/>
  <c r="J579" i="13"/>
  <c r="J578" i="13"/>
  <c r="J577" i="13"/>
  <c r="J576" i="13"/>
  <c r="J575" i="13"/>
  <c r="J574" i="13"/>
  <c r="J573" i="13"/>
  <c r="J572" i="13"/>
  <c r="J571" i="13"/>
  <c r="J570" i="13"/>
  <c r="J554" i="13"/>
  <c r="J553" i="13"/>
  <c r="J552" i="13"/>
  <c r="J551" i="13"/>
  <c r="J550" i="13"/>
  <c r="J549" i="13"/>
  <c r="J548" i="13"/>
  <c r="J547" i="13"/>
  <c r="J546" i="13"/>
  <c r="J545" i="13"/>
  <c r="J544" i="13"/>
  <c r="J543" i="13"/>
  <c r="J542" i="13"/>
  <c r="J541" i="13"/>
  <c r="J540" i="13"/>
  <c r="J539" i="13"/>
  <c r="J538" i="13"/>
  <c r="J537" i="13"/>
  <c r="J536" i="13"/>
  <c r="J535" i="13"/>
  <c r="J519" i="13"/>
  <c r="J518" i="13"/>
  <c r="J517" i="13"/>
  <c r="J516" i="13"/>
  <c r="J515" i="13"/>
  <c r="J514" i="13"/>
  <c r="J513" i="13"/>
  <c r="J512" i="13"/>
  <c r="J511" i="13"/>
  <c r="J510" i="13"/>
  <c r="J509" i="13"/>
  <c r="J508" i="13"/>
  <c r="J507" i="13"/>
  <c r="J506" i="13"/>
  <c r="J505" i="13"/>
  <c r="J504" i="13"/>
  <c r="J503" i="13"/>
  <c r="J502" i="13"/>
  <c r="J501" i="13"/>
  <c r="J500" i="13"/>
  <c r="J484" i="13"/>
  <c r="J483" i="13"/>
  <c r="J482" i="13"/>
  <c r="J481" i="13"/>
  <c r="J480" i="13"/>
  <c r="J479" i="13"/>
  <c r="J478" i="13"/>
  <c r="J477" i="13"/>
  <c r="J476" i="13"/>
  <c r="J475" i="13"/>
  <c r="J474" i="13"/>
  <c r="J473" i="13"/>
  <c r="J472" i="13"/>
  <c r="J471" i="13"/>
  <c r="J470" i="13"/>
  <c r="J469" i="13"/>
  <c r="J468" i="13"/>
  <c r="J467" i="13"/>
  <c r="J466" i="13"/>
  <c r="J465" i="13"/>
  <c r="J449" i="13"/>
  <c r="J448" i="13"/>
  <c r="J447" i="13"/>
  <c r="J446" i="13"/>
  <c r="J445" i="13"/>
  <c r="J444" i="13"/>
  <c r="J443" i="13"/>
  <c r="J442" i="13"/>
  <c r="J441" i="13"/>
  <c r="J440" i="13"/>
  <c r="J439" i="13"/>
  <c r="J438" i="13"/>
  <c r="J437" i="13"/>
  <c r="J436" i="13"/>
  <c r="J435" i="13"/>
  <c r="J434" i="13"/>
  <c r="J433" i="13"/>
  <c r="J432" i="13"/>
  <c r="J431" i="13"/>
  <c r="J430" i="13"/>
  <c r="J414" i="13"/>
  <c r="J413" i="13"/>
  <c r="J412" i="13"/>
  <c r="J411" i="13"/>
  <c r="J410" i="13"/>
  <c r="J409" i="13"/>
  <c r="J408" i="13"/>
  <c r="J407" i="13"/>
  <c r="J406" i="13"/>
  <c r="J405" i="13"/>
  <c r="J404" i="13"/>
  <c r="J403" i="13"/>
  <c r="J402" i="13"/>
  <c r="J401" i="13"/>
  <c r="J400" i="13"/>
  <c r="J399" i="13"/>
  <c r="J398" i="13"/>
  <c r="J397" i="13"/>
  <c r="J396" i="13"/>
  <c r="J395" i="13"/>
  <c r="J379" i="13"/>
  <c r="J378" i="13"/>
  <c r="J377" i="13"/>
  <c r="J376" i="13"/>
  <c r="J375" i="13"/>
  <c r="J374" i="13"/>
  <c r="J373" i="13"/>
  <c r="J372" i="13"/>
  <c r="J371" i="13"/>
  <c r="J370" i="13"/>
  <c r="J369" i="13"/>
  <c r="J368" i="13"/>
  <c r="J367" i="13"/>
  <c r="J366" i="13"/>
  <c r="J365" i="13"/>
  <c r="J364" i="13"/>
  <c r="J363" i="13"/>
  <c r="J362" i="13"/>
  <c r="J361" i="13"/>
  <c r="J360" i="13"/>
  <c r="J344" i="13"/>
  <c r="J343" i="13"/>
  <c r="J342" i="13"/>
  <c r="J341" i="13"/>
  <c r="J340" i="13"/>
  <c r="J339" i="13"/>
  <c r="J338" i="13"/>
  <c r="J337" i="13"/>
  <c r="J336" i="13"/>
  <c r="J335" i="13"/>
  <c r="J334" i="13"/>
  <c r="J333" i="13"/>
  <c r="J332" i="13"/>
  <c r="J331" i="13"/>
  <c r="J330" i="13"/>
  <c r="J329" i="13"/>
  <c r="J328" i="13"/>
  <c r="J327" i="13"/>
  <c r="J326" i="13"/>
  <c r="J325" i="13"/>
  <c r="J309" i="13"/>
  <c r="J308" i="13"/>
  <c r="J307" i="13"/>
  <c r="J306" i="13"/>
  <c r="J305" i="13"/>
  <c r="J304" i="13"/>
  <c r="J303" i="13"/>
  <c r="J302" i="13"/>
  <c r="J301" i="13"/>
  <c r="J300" i="13"/>
  <c r="J299" i="13"/>
  <c r="J298" i="13"/>
  <c r="J297" i="13"/>
  <c r="J296" i="13"/>
  <c r="J295" i="13"/>
  <c r="J294" i="13"/>
  <c r="J293" i="13"/>
  <c r="J292" i="13"/>
  <c r="J291" i="13"/>
  <c r="J290" i="13"/>
  <c r="J274" i="13"/>
  <c r="J273" i="13"/>
  <c r="J272" i="13"/>
  <c r="J271" i="13"/>
  <c r="J270" i="13"/>
  <c r="J269" i="13"/>
  <c r="J268" i="13"/>
  <c r="J267" i="13"/>
  <c r="J266" i="13"/>
  <c r="J265" i="13"/>
  <c r="J264" i="13"/>
  <c r="J263" i="13"/>
  <c r="J262" i="13"/>
  <c r="J261" i="13"/>
  <c r="J260" i="13"/>
  <c r="J259" i="13"/>
  <c r="J258" i="13"/>
  <c r="J257" i="13"/>
  <c r="J256" i="13"/>
  <c r="J255" i="13"/>
  <c r="J239" i="13"/>
  <c r="J238" i="13"/>
  <c r="J237" i="13"/>
  <c r="J236" i="13"/>
  <c r="J235" i="13"/>
  <c r="J234" i="13"/>
  <c r="J233" i="13"/>
  <c r="J232" i="13"/>
  <c r="J231" i="13"/>
  <c r="J230" i="13"/>
  <c r="J229" i="13"/>
  <c r="J228" i="13"/>
  <c r="J227" i="13"/>
  <c r="J226" i="13"/>
  <c r="J225" i="13"/>
  <c r="J224" i="13"/>
  <c r="J223" i="13"/>
  <c r="J222" i="13"/>
  <c r="J221" i="13"/>
  <c r="J220" i="13"/>
  <c r="J204" i="13"/>
  <c r="J203" i="13"/>
  <c r="J202" i="13"/>
  <c r="J201" i="13"/>
  <c r="J200" i="13"/>
  <c r="J199" i="13"/>
  <c r="J198" i="13"/>
  <c r="J197" i="13"/>
  <c r="J196" i="13"/>
  <c r="J195" i="13"/>
  <c r="J194" i="13"/>
  <c r="J193" i="13"/>
  <c r="J192" i="13"/>
  <c r="J191" i="13"/>
  <c r="J190" i="13"/>
  <c r="J189" i="13"/>
  <c r="J188" i="13"/>
  <c r="J187" i="13"/>
  <c r="J186" i="13"/>
  <c r="J185" i="13"/>
  <c r="J169" i="13"/>
  <c r="J168" i="13"/>
  <c r="J167" i="13"/>
  <c r="J166" i="13"/>
  <c r="J165" i="13"/>
  <c r="J164" i="13"/>
  <c r="J163" i="13"/>
  <c r="J162" i="13"/>
  <c r="J161" i="13"/>
  <c r="J160" i="13"/>
  <c r="J159" i="13"/>
  <c r="J158" i="13"/>
  <c r="J157" i="13"/>
  <c r="J156" i="13"/>
  <c r="J155" i="13"/>
  <c r="J154" i="13"/>
  <c r="J153" i="13"/>
  <c r="J152" i="13"/>
  <c r="J134" i="13"/>
  <c r="J133" i="13"/>
  <c r="J132" i="13"/>
  <c r="J131" i="13"/>
  <c r="J130" i="13"/>
  <c r="J129" i="13"/>
  <c r="J128" i="13"/>
  <c r="J127" i="13"/>
  <c r="J126" i="13"/>
  <c r="J125" i="13"/>
  <c r="J124" i="13"/>
  <c r="J123" i="13"/>
  <c r="J122" i="13"/>
  <c r="J121" i="13"/>
  <c r="J120" i="13"/>
  <c r="J119" i="13"/>
  <c r="J118" i="13"/>
  <c r="J117" i="13"/>
  <c r="J116" i="13"/>
  <c r="J115" i="13"/>
  <c r="J99" i="13"/>
  <c r="J98" i="13"/>
  <c r="J97" i="13"/>
  <c r="J96" i="13"/>
  <c r="J95" i="13"/>
  <c r="J94" i="13"/>
  <c r="J93" i="13"/>
  <c r="J92" i="13"/>
  <c r="J91" i="13"/>
  <c r="J90" i="13"/>
  <c r="J89" i="13"/>
  <c r="J88" i="13"/>
  <c r="J87" i="13"/>
  <c r="J86" i="13"/>
  <c r="J85" i="13"/>
  <c r="J84" i="13"/>
  <c r="J83" i="13"/>
  <c r="J82" i="13"/>
  <c r="J81" i="13"/>
  <c r="J80" i="13"/>
  <c r="J64" i="13"/>
  <c r="J63" i="13"/>
  <c r="J62" i="13"/>
  <c r="J61" i="13"/>
  <c r="J60" i="13"/>
  <c r="J59" i="13"/>
  <c r="J58" i="13"/>
  <c r="J57" i="13"/>
  <c r="J56" i="13"/>
  <c r="J55" i="13"/>
  <c r="J54" i="13"/>
  <c r="J53" i="13"/>
  <c r="J52" i="13"/>
  <c r="J51" i="13"/>
  <c r="J50" i="13"/>
  <c r="J49" i="13"/>
  <c r="J48" i="13"/>
  <c r="J47" i="13"/>
  <c r="J46" i="13"/>
  <c r="J45" i="13"/>
  <c r="J11" i="13"/>
  <c r="J12" i="13"/>
  <c r="J13" i="13"/>
  <c r="J14" i="13"/>
  <c r="J15" i="13"/>
  <c r="J16" i="13"/>
  <c r="J17" i="13"/>
  <c r="J18" i="13"/>
  <c r="J19" i="13"/>
  <c r="J20" i="13"/>
  <c r="J21" i="13"/>
  <c r="J22" i="13"/>
  <c r="J23" i="13"/>
  <c r="J24" i="13"/>
  <c r="J25" i="13"/>
  <c r="J26" i="13"/>
  <c r="J27" i="13"/>
  <c r="J28" i="13"/>
  <c r="J29" i="13"/>
  <c r="J10" i="13"/>
  <c r="H869" i="13" l="1"/>
  <c r="H868" i="13"/>
  <c r="H867" i="13"/>
  <c r="H866" i="13"/>
  <c r="H865" i="13"/>
  <c r="H864" i="13"/>
  <c r="H863" i="13"/>
  <c r="H862" i="13"/>
  <c r="H861" i="13"/>
  <c r="H860" i="13"/>
  <c r="H859" i="13"/>
  <c r="H858" i="13"/>
  <c r="H857" i="13"/>
  <c r="H856" i="13"/>
  <c r="H855" i="13"/>
  <c r="H854" i="13"/>
  <c r="H853" i="13"/>
  <c r="H852" i="13"/>
  <c r="H851" i="13"/>
  <c r="H850" i="13"/>
  <c r="H834" i="13"/>
  <c r="H833" i="13"/>
  <c r="H832" i="13"/>
  <c r="H831" i="13"/>
  <c r="H830" i="13"/>
  <c r="H829" i="13"/>
  <c r="H828" i="13"/>
  <c r="H827" i="13"/>
  <c r="H826" i="13"/>
  <c r="H825" i="13"/>
  <c r="H824" i="13"/>
  <c r="H823" i="13"/>
  <c r="H822" i="13"/>
  <c r="H821" i="13"/>
  <c r="H820" i="13"/>
  <c r="H819" i="13"/>
  <c r="H818" i="13"/>
  <c r="H817" i="13"/>
  <c r="H816" i="13"/>
  <c r="H815" i="13"/>
  <c r="H799" i="13"/>
  <c r="H798" i="13"/>
  <c r="H797" i="13"/>
  <c r="H796" i="13"/>
  <c r="H795" i="13"/>
  <c r="H794" i="13"/>
  <c r="H793" i="13"/>
  <c r="H792" i="13"/>
  <c r="H791" i="13"/>
  <c r="H790" i="13"/>
  <c r="H789" i="13"/>
  <c r="H788" i="13"/>
  <c r="H787" i="13"/>
  <c r="H786" i="13"/>
  <c r="H785" i="13"/>
  <c r="H784" i="13"/>
  <c r="H783" i="13"/>
  <c r="H782" i="13"/>
  <c r="H781" i="13"/>
  <c r="H780" i="13"/>
  <c r="H764" i="13"/>
  <c r="H763" i="13"/>
  <c r="H762" i="13"/>
  <c r="H761" i="13"/>
  <c r="H760" i="13"/>
  <c r="H759" i="13"/>
  <c r="H758" i="13"/>
  <c r="H757" i="13"/>
  <c r="H756" i="13"/>
  <c r="H755" i="13"/>
  <c r="H754" i="13"/>
  <c r="H753" i="13"/>
  <c r="H752" i="13"/>
  <c r="H751" i="13"/>
  <c r="H750" i="13"/>
  <c r="H749" i="13"/>
  <c r="H748" i="13"/>
  <c r="H747" i="13"/>
  <c r="H746" i="13"/>
  <c r="H745" i="13"/>
  <c r="H729" i="13"/>
  <c r="H728" i="13"/>
  <c r="H727" i="13"/>
  <c r="H726" i="13"/>
  <c r="H725" i="13"/>
  <c r="H724" i="13"/>
  <c r="H723" i="13"/>
  <c r="H722" i="13"/>
  <c r="H721" i="13"/>
  <c r="H720" i="13"/>
  <c r="H719" i="13"/>
  <c r="H718" i="13"/>
  <c r="H717" i="13"/>
  <c r="H716" i="13"/>
  <c r="H715" i="13"/>
  <c r="H714" i="13"/>
  <c r="H713" i="13"/>
  <c r="H712" i="13"/>
  <c r="H711" i="13"/>
  <c r="H710" i="13"/>
  <c r="H694" i="13"/>
  <c r="H693" i="13"/>
  <c r="H692" i="13"/>
  <c r="H691" i="13"/>
  <c r="H690" i="13"/>
  <c r="H689" i="13"/>
  <c r="H688" i="13"/>
  <c r="H687" i="13"/>
  <c r="H686" i="13"/>
  <c r="H685" i="13"/>
  <c r="H684" i="13"/>
  <c r="H683" i="13"/>
  <c r="H682" i="13"/>
  <c r="H681" i="13"/>
  <c r="H680" i="13"/>
  <c r="H679" i="13"/>
  <c r="H678" i="13"/>
  <c r="H677" i="13"/>
  <c r="H676" i="13"/>
  <c r="H675" i="13"/>
  <c r="H659" i="13"/>
  <c r="H658" i="13"/>
  <c r="H657" i="13"/>
  <c r="H656" i="13"/>
  <c r="H655" i="13"/>
  <c r="H654" i="13"/>
  <c r="H653" i="13"/>
  <c r="H652" i="13"/>
  <c r="H651" i="13"/>
  <c r="H650" i="13"/>
  <c r="H649" i="13"/>
  <c r="H648" i="13"/>
  <c r="H647" i="13"/>
  <c r="H646" i="13"/>
  <c r="H645" i="13"/>
  <c r="H644" i="13"/>
  <c r="H643" i="13"/>
  <c r="H642" i="13"/>
  <c r="H641" i="13"/>
  <c r="H640" i="13"/>
  <c r="H624" i="13"/>
  <c r="H623" i="13"/>
  <c r="H622" i="13"/>
  <c r="H621" i="13"/>
  <c r="H620" i="13"/>
  <c r="H619" i="13"/>
  <c r="H618" i="13"/>
  <c r="H617" i="13"/>
  <c r="H616" i="13"/>
  <c r="H615" i="13"/>
  <c r="H614" i="13"/>
  <c r="H613" i="13"/>
  <c r="H612" i="13"/>
  <c r="H611" i="13"/>
  <c r="H610" i="13"/>
  <c r="H609" i="13"/>
  <c r="H608" i="13"/>
  <c r="H607" i="13"/>
  <c r="H606" i="13"/>
  <c r="H605" i="13"/>
  <c r="H589" i="13"/>
  <c r="H588" i="13"/>
  <c r="H587" i="13"/>
  <c r="H586" i="13"/>
  <c r="H585" i="13"/>
  <c r="H584" i="13"/>
  <c r="H583" i="13"/>
  <c r="H582" i="13"/>
  <c r="H581" i="13"/>
  <c r="H580" i="13"/>
  <c r="H579" i="13"/>
  <c r="H578" i="13"/>
  <c r="H577" i="13"/>
  <c r="H576" i="13"/>
  <c r="H575" i="13"/>
  <c r="H574" i="13"/>
  <c r="H573" i="13"/>
  <c r="H572" i="13"/>
  <c r="H571" i="13"/>
  <c r="H570" i="13"/>
  <c r="H554" i="13"/>
  <c r="H553" i="13"/>
  <c r="H552" i="13"/>
  <c r="H551" i="13"/>
  <c r="H550" i="13"/>
  <c r="H549" i="13"/>
  <c r="H548" i="13"/>
  <c r="H547" i="13"/>
  <c r="H546" i="13"/>
  <c r="H545" i="13"/>
  <c r="H544" i="13"/>
  <c r="H543" i="13"/>
  <c r="H542" i="13"/>
  <c r="H541" i="13"/>
  <c r="H540" i="13"/>
  <c r="H539" i="13"/>
  <c r="H538" i="13"/>
  <c r="H537" i="13"/>
  <c r="H536" i="13"/>
  <c r="H535" i="13"/>
  <c r="H519" i="13"/>
  <c r="H518" i="13"/>
  <c r="H517" i="13"/>
  <c r="H516" i="13"/>
  <c r="H515" i="13"/>
  <c r="H514" i="13"/>
  <c r="H513" i="13"/>
  <c r="H512" i="13"/>
  <c r="H511" i="13"/>
  <c r="H510" i="13"/>
  <c r="H509" i="13"/>
  <c r="H508" i="13"/>
  <c r="H507" i="13"/>
  <c r="H506" i="13"/>
  <c r="H505" i="13"/>
  <c r="H504" i="13"/>
  <c r="H503" i="13"/>
  <c r="H502" i="13"/>
  <c r="H501" i="13"/>
  <c r="H500" i="13"/>
  <c r="H484" i="13"/>
  <c r="H483" i="13"/>
  <c r="H482" i="13"/>
  <c r="H481" i="13"/>
  <c r="H480" i="13"/>
  <c r="H479" i="13"/>
  <c r="H478" i="13"/>
  <c r="H477" i="13"/>
  <c r="H476" i="13"/>
  <c r="H475" i="13"/>
  <c r="H474" i="13"/>
  <c r="H473" i="13"/>
  <c r="H472" i="13"/>
  <c r="H471" i="13"/>
  <c r="H470" i="13"/>
  <c r="H469" i="13"/>
  <c r="H468" i="13"/>
  <c r="H467" i="13"/>
  <c r="H466" i="13"/>
  <c r="H465" i="13"/>
  <c r="H449" i="13"/>
  <c r="H448" i="13"/>
  <c r="H447" i="13"/>
  <c r="H446" i="13"/>
  <c r="H445" i="13"/>
  <c r="H444" i="13"/>
  <c r="H443" i="13"/>
  <c r="H442" i="13"/>
  <c r="H441" i="13"/>
  <c r="H440" i="13"/>
  <c r="H439" i="13"/>
  <c r="H438" i="13"/>
  <c r="H437" i="13"/>
  <c r="H436" i="13"/>
  <c r="H435" i="13"/>
  <c r="H434" i="13"/>
  <c r="H433" i="13"/>
  <c r="H432" i="13"/>
  <c r="H431" i="13"/>
  <c r="H430" i="13"/>
  <c r="H414" i="13"/>
  <c r="H413" i="13"/>
  <c r="H412" i="13"/>
  <c r="H411" i="13"/>
  <c r="H410" i="13"/>
  <c r="H409" i="13"/>
  <c r="H408" i="13"/>
  <c r="H407" i="13"/>
  <c r="H406" i="13"/>
  <c r="H405" i="13"/>
  <c r="H404" i="13"/>
  <c r="H403" i="13"/>
  <c r="H402" i="13"/>
  <c r="H401" i="13"/>
  <c r="H400" i="13"/>
  <c r="H399" i="13"/>
  <c r="H398" i="13"/>
  <c r="H397" i="13"/>
  <c r="H396" i="13"/>
  <c r="H395" i="13"/>
  <c r="H379" i="13"/>
  <c r="H378" i="13"/>
  <c r="H377" i="13"/>
  <c r="H376" i="13"/>
  <c r="H375" i="13"/>
  <c r="H374" i="13"/>
  <c r="H373" i="13"/>
  <c r="H372" i="13"/>
  <c r="H371" i="13"/>
  <c r="H370" i="13"/>
  <c r="H369" i="13"/>
  <c r="H368" i="13"/>
  <c r="H367" i="13"/>
  <c r="H366" i="13"/>
  <c r="H365" i="13"/>
  <c r="H364" i="13"/>
  <c r="H363" i="13"/>
  <c r="H362" i="13"/>
  <c r="H361" i="13"/>
  <c r="H360" i="13"/>
  <c r="H344" i="13"/>
  <c r="H343" i="13"/>
  <c r="H342" i="13"/>
  <c r="H341" i="13"/>
  <c r="H340" i="13"/>
  <c r="H339" i="13"/>
  <c r="H338" i="13"/>
  <c r="H337" i="13"/>
  <c r="H336" i="13"/>
  <c r="H335" i="13"/>
  <c r="H334" i="13"/>
  <c r="H333" i="13"/>
  <c r="H332" i="13"/>
  <c r="H331" i="13"/>
  <c r="H330" i="13"/>
  <c r="H329" i="13"/>
  <c r="H328" i="13"/>
  <c r="H327" i="13"/>
  <c r="H326" i="13"/>
  <c r="H325" i="13"/>
  <c r="H309" i="13"/>
  <c r="H308" i="13"/>
  <c r="H307" i="13"/>
  <c r="H306" i="13"/>
  <c r="H305" i="13"/>
  <c r="H304" i="13"/>
  <c r="H303" i="13"/>
  <c r="H302" i="13"/>
  <c r="H301" i="13"/>
  <c r="H300" i="13"/>
  <c r="H299" i="13"/>
  <c r="H298" i="13"/>
  <c r="H297" i="13"/>
  <c r="H296" i="13"/>
  <c r="H295" i="13"/>
  <c r="H294" i="13"/>
  <c r="H293" i="13"/>
  <c r="H292" i="13"/>
  <c r="H291" i="13"/>
  <c r="H290" i="13"/>
  <c r="H274" i="13"/>
  <c r="H273" i="13"/>
  <c r="H272" i="13"/>
  <c r="H271" i="13"/>
  <c r="H270" i="13"/>
  <c r="H269" i="13"/>
  <c r="H268" i="13"/>
  <c r="H267" i="13"/>
  <c r="H266" i="13"/>
  <c r="H265" i="13"/>
  <c r="H264" i="13"/>
  <c r="H263" i="13"/>
  <c r="H262" i="13"/>
  <c r="H261" i="13"/>
  <c r="H260" i="13"/>
  <c r="H259" i="13"/>
  <c r="H258" i="13"/>
  <c r="H257" i="13"/>
  <c r="H256" i="13"/>
  <c r="H255" i="13"/>
  <c r="H239" i="13"/>
  <c r="H238" i="13"/>
  <c r="H237" i="13"/>
  <c r="H236" i="13"/>
  <c r="H235" i="13"/>
  <c r="H234" i="13"/>
  <c r="H233" i="13"/>
  <c r="H232" i="13"/>
  <c r="H231" i="13"/>
  <c r="H230" i="13"/>
  <c r="H229" i="13"/>
  <c r="H228" i="13"/>
  <c r="H227" i="13"/>
  <c r="H226" i="13"/>
  <c r="H225" i="13"/>
  <c r="H224" i="13"/>
  <c r="H223" i="13"/>
  <c r="H222" i="13"/>
  <c r="H221" i="13"/>
  <c r="H220" i="13"/>
  <c r="H204" i="13"/>
  <c r="H203" i="13"/>
  <c r="H202" i="13"/>
  <c r="H201" i="13"/>
  <c r="H200" i="13"/>
  <c r="H199" i="13"/>
  <c r="H198" i="13"/>
  <c r="H197" i="13"/>
  <c r="H196" i="13"/>
  <c r="H195" i="13"/>
  <c r="H194" i="13"/>
  <c r="H193" i="13"/>
  <c r="H192" i="13"/>
  <c r="H191" i="13"/>
  <c r="H190" i="13"/>
  <c r="H189" i="13"/>
  <c r="H188" i="13"/>
  <c r="H187" i="13"/>
  <c r="H186" i="13"/>
  <c r="H185" i="13"/>
  <c r="H169" i="13"/>
  <c r="H168" i="13"/>
  <c r="H167" i="13"/>
  <c r="H166" i="13"/>
  <c r="H165" i="13"/>
  <c r="H164" i="13"/>
  <c r="H163" i="13"/>
  <c r="H162" i="13"/>
  <c r="H161" i="13"/>
  <c r="H160" i="13"/>
  <c r="H159" i="13"/>
  <c r="H158" i="13"/>
  <c r="H157" i="13"/>
  <c r="H156" i="13"/>
  <c r="H155" i="13"/>
  <c r="H154" i="13"/>
  <c r="H153" i="13"/>
  <c r="H152" i="13"/>
  <c r="H134" i="13"/>
  <c r="H133" i="13"/>
  <c r="H132" i="13"/>
  <c r="H131" i="13"/>
  <c r="H130" i="13"/>
  <c r="H129" i="13"/>
  <c r="H128" i="13"/>
  <c r="H127" i="13"/>
  <c r="H126" i="13"/>
  <c r="H125" i="13"/>
  <c r="H124" i="13"/>
  <c r="H123" i="13"/>
  <c r="H122" i="13"/>
  <c r="H121" i="13"/>
  <c r="H120" i="13"/>
  <c r="H119" i="13"/>
  <c r="H118" i="13"/>
  <c r="H117" i="13"/>
  <c r="H116" i="13"/>
  <c r="H115" i="13"/>
  <c r="H99" i="13"/>
  <c r="H98" i="13"/>
  <c r="H97" i="13"/>
  <c r="H96" i="13"/>
  <c r="H95" i="13"/>
  <c r="H94" i="13"/>
  <c r="H93" i="13"/>
  <c r="H92" i="13"/>
  <c r="H91" i="13"/>
  <c r="H90" i="13"/>
  <c r="H89" i="13"/>
  <c r="H88" i="13"/>
  <c r="H87" i="13"/>
  <c r="H86" i="13"/>
  <c r="H85" i="13"/>
  <c r="H84" i="13"/>
  <c r="H83" i="13"/>
  <c r="H82" i="13"/>
  <c r="H81" i="13"/>
  <c r="H80" i="13"/>
  <c r="H64" i="13"/>
  <c r="H63" i="13"/>
  <c r="H62" i="13"/>
  <c r="H61" i="13"/>
  <c r="H60" i="13"/>
  <c r="H59" i="13"/>
  <c r="H58" i="13"/>
  <c r="H57" i="13"/>
  <c r="H56" i="13"/>
  <c r="H55" i="13"/>
  <c r="H54" i="13"/>
  <c r="H53" i="13"/>
  <c r="H52" i="13"/>
  <c r="H51" i="13"/>
  <c r="H50" i="13"/>
  <c r="H49" i="13"/>
  <c r="H48" i="13"/>
  <c r="H47" i="13"/>
  <c r="H46" i="13"/>
  <c r="H45" i="13"/>
  <c r="H29" i="13"/>
  <c r="H28" i="13"/>
  <c r="H27" i="13"/>
  <c r="H26" i="13"/>
  <c r="H25" i="13"/>
  <c r="H24" i="13"/>
  <c r="H23" i="13"/>
  <c r="H22" i="13"/>
  <c r="H21" i="13"/>
  <c r="H20" i="13"/>
  <c r="H19" i="13"/>
  <c r="H18" i="13"/>
  <c r="H17" i="13"/>
  <c r="H16" i="13"/>
  <c r="H15" i="13"/>
  <c r="H14" i="13"/>
  <c r="H13" i="13"/>
  <c r="H12" i="13"/>
  <c r="H11" i="13"/>
  <c r="G4" i="1" l="1"/>
  <c r="G1" i="1" l="1"/>
  <c r="C142" i="12" l="1"/>
  <c r="C141" i="12"/>
  <c r="C140" i="12"/>
  <c r="C108" i="12"/>
  <c r="C107" i="12"/>
  <c r="C106" i="12"/>
  <c r="C74" i="12"/>
  <c r="C73" i="12"/>
  <c r="C72" i="12"/>
  <c r="C40" i="12"/>
  <c r="C39" i="12"/>
  <c r="C38" i="12"/>
  <c r="B37" i="4" l="1"/>
  <c r="B36" i="4"/>
  <c r="U59" i="4" l="1"/>
  <c r="V1" i="4" l="1"/>
  <c r="G26" i="24"/>
  <c r="J44" i="23" l="1"/>
  <c r="Q157" i="19" l="1"/>
  <c r="Q130" i="19"/>
  <c r="Q103" i="19"/>
  <c r="Q76" i="19"/>
  <c r="Q49" i="19"/>
  <c r="R1" i="19" s="1"/>
  <c r="O202" i="15"/>
  <c r="O172" i="15"/>
  <c r="O142" i="15"/>
  <c r="O112" i="15"/>
  <c r="O82" i="15"/>
  <c r="O52" i="15"/>
  <c r="N870" i="13"/>
  <c r="N835" i="13"/>
  <c r="N800" i="13"/>
  <c r="N765" i="13"/>
  <c r="N730" i="13"/>
  <c r="N695" i="13"/>
  <c r="N660" i="13"/>
  <c r="N625" i="13"/>
  <c r="N590" i="13"/>
  <c r="N555" i="13"/>
  <c r="N520" i="13"/>
  <c r="N485" i="13"/>
  <c r="N415" i="13"/>
  <c r="N450" i="13"/>
  <c r="N380" i="13"/>
  <c r="N345" i="13"/>
  <c r="N310" i="13"/>
  <c r="N275" i="13"/>
  <c r="N240" i="13"/>
  <c r="N205" i="13"/>
  <c r="N170" i="13"/>
  <c r="N135" i="13"/>
  <c r="N100" i="13"/>
  <c r="N65" i="13"/>
  <c r="P1" i="13" l="1"/>
  <c r="C8" i="11"/>
  <c r="E8" i="11"/>
  <c r="G8" i="11"/>
  <c r="I8" i="11"/>
  <c r="K8" i="11"/>
  <c r="M8" i="11"/>
  <c r="C9" i="11"/>
  <c r="E9" i="11"/>
  <c r="G9" i="11"/>
  <c r="I9" i="11"/>
  <c r="K9" i="11"/>
  <c r="M9" i="11"/>
  <c r="C10" i="11"/>
  <c r="E10" i="11"/>
  <c r="G10" i="11"/>
  <c r="I10" i="11"/>
  <c r="K10" i="11"/>
  <c r="M10" i="11"/>
  <c r="C11" i="11"/>
  <c r="E11" i="11"/>
  <c r="G11" i="11"/>
  <c r="I11" i="11"/>
  <c r="K11" i="11"/>
  <c r="M11" i="11"/>
  <c r="C12" i="11"/>
  <c r="E12" i="11"/>
  <c r="G12" i="11"/>
  <c r="I12" i="11"/>
  <c r="K12" i="11"/>
  <c r="M12" i="11"/>
  <c r="C13" i="11"/>
  <c r="E13" i="11"/>
  <c r="G13" i="11"/>
  <c r="I13" i="11"/>
  <c r="K13" i="11"/>
  <c r="M13" i="11"/>
  <c r="C14" i="11"/>
  <c r="E14" i="11"/>
  <c r="G14" i="11"/>
  <c r="I14" i="11"/>
  <c r="K14" i="11"/>
  <c r="M14" i="11"/>
  <c r="C15" i="11"/>
  <c r="E15" i="11"/>
  <c r="G15" i="11"/>
  <c r="I15" i="11"/>
  <c r="K15" i="11"/>
  <c r="M15" i="11"/>
  <c r="C16" i="11"/>
  <c r="E16" i="11"/>
  <c r="G16" i="11"/>
  <c r="I16" i="11"/>
  <c r="K16" i="11"/>
  <c r="M16" i="11"/>
  <c r="C17" i="11"/>
  <c r="E17" i="11"/>
  <c r="G17" i="11"/>
  <c r="I17" i="11"/>
  <c r="K17" i="11"/>
  <c r="M17" i="11"/>
  <c r="C18" i="11"/>
  <c r="E18" i="11"/>
  <c r="G18" i="11"/>
  <c r="I18" i="11"/>
  <c r="K18" i="11"/>
  <c r="M18" i="11"/>
  <c r="C19" i="11"/>
  <c r="E19" i="11"/>
  <c r="G19" i="11"/>
  <c r="I19" i="11"/>
  <c r="K19" i="11"/>
  <c r="M19" i="11"/>
  <c r="C20" i="11"/>
  <c r="E20" i="11"/>
  <c r="G20" i="11"/>
  <c r="I20" i="11"/>
  <c r="K20" i="11"/>
  <c r="M20" i="11"/>
  <c r="C21" i="11"/>
  <c r="E21" i="11"/>
  <c r="G21" i="11"/>
  <c r="I21" i="11"/>
  <c r="K21" i="11"/>
  <c r="M21" i="11"/>
  <c r="C22" i="11"/>
  <c r="E22" i="11"/>
  <c r="G22" i="11"/>
  <c r="I22" i="11"/>
  <c r="K22" i="11"/>
  <c r="M22" i="11"/>
  <c r="C23" i="11"/>
  <c r="E23" i="11"/>
  <c r="G23" i="11"/>
  <c r="I23" i="11"/>
  <c r="K23" i="11"/>
  <c r="M23" i="11"/>
  <c r="C24" i="11"/>
  <c r="E24" i="11"/>
  <c r="G24" i="11"/>
  <c r="I24" i="11"/>
  <c r="K24" i="11"/>
  <c r="M24" i="11"/>
  <c r="C25" i="11"/>
  <c r="E25" i="11"/>
  <c r="G25" i="11"/>
  <c r="I25" i="11"/>
  <c r="K25" i="11"/>
  <c r="M25" i="11"/>
  <c r="C26" i="11"/>
  <c r="E26" i="11"/>
  <c r="G26" i="11"/>
  <c r="I26" i="11"/>
  <c r="K26" i="11"/>
  <c r="M26" i="11"/>
  <c r="C27" i="11"/>
  <c r="E27" i="11"/>
  <c r="G27" i="11"/>
  <c r="I27" i="11"/>
  <c r="K27" i="11"/>
  <c r="M27" i="11"/>
  <c r="O8" i="11" l="1"/>
  <c r="Q8" i="11" s="1"/>
  <c r="O17" i="11"/>
  <c r="Q17" i="11" s="1"/>
  <c r="O16" i="11"/>
  <c r="Q16" i="11" s="1"/>
  <c r="O14" i="11"/>
  <c r="Q14" i="11" s="1"/>
  <c r="O13" i="11"/>
  <c r="Q13" i="11" s="1"/>
  <c r="O11" i="11"/>
  <c r="Q11" i="11" s="1"/>
  <c r="O9" i="11"/>
  <c r="Q9" i="11" s="1"/>
  <c r="O27" i="11"/>
  <c r="Q27" i="11" s="1"/>
  <c r="O25" i="11"/>
  <c r="Q25" i="11" s="1"/>
  <c r="O20" i="11"/>
  <c r="Q20" i="11" s="1"/>
  <c r="O12" i="11"/>
  <c r="Q12" i="11" s="1"/>
  <c r="O10" i="11"/>
  <c r="Q10" i="11" s="1"/>
  <c r="O23" i="11"/>
  <c r="Q23" i="11" s="1"/>
  <c r="O15" i="11"/>
  <c r="Q15" i="11" s="1"/>
  <c r="O21" i="11"/>
  <c r="Q21" i="11" s="1"/>
  <c r="O26" i="11"/>
  <c r="Q26" i="11" s="1"/>
  <c r="O24" i="11"/>
  <c r="Q24" i="11" s="1"/>
  <c r="O19" i="11"/>
  <c r="Q19" i="11" s="1"/>
  <c r="O22" i="11"/>
  <c r="Q22" i="11" s="1"/>
  <c r="O18" i="11"/>
  <c r="Q18" i="11" s="1"/>
  <c r="J9" i="23" l="1"/>
  <c r="J29" i="23" s="1"/>
  <c r="L1323" i="23"/>
  <c r="L1322" i="23"/>
  <c r="L1321" i="23"/>
  <c r="L1320" i="23"/>
  <c r="L1319" i="23"/>
  <c r="L1318" i="23"/>
  <c r="L1317" i="23"/>
  <c r="L1316" i="23"/>
  <c r="L1315" i="23"/>
  <c r="L1314" i="23"/>
  <c r="L1313" i="23"/>
  <c r="L1312" i="23"/>
  <c r="L1311" i="23"/>
  <c r="L1310" i="23"/>
  <c r="L1309" i="23"/>
  <c r="L1308" i="23"/>
  <c r="L1307" i="23"/>
  <c r="L1306" i="23"/>
  <c r="L1305" i="23"/>
  <c r="L1304" i="23"/>
  <c r="L1288" i="23"/>
  <c r="L1287" i="23"/>
  <c r="L1286" i="23"/>
  <c r="L1285" i="23"/>
  <c r="L1284" i="23"/>
  <c r="L1283" i="23"/>
  <c r="L1282" i="23"/>
  <c r="L1281" i="23"/>
  <c r="L1280" i="23"/>
  <c r="L1279" i="23"/>
  <c r="L1278" i="23"/>
  <c r="L1277" i="23"/>
  <c r="L1276" i="23"/>
  <c r="L1275" i="23"/>
  <c r="L1274" i="23"/>
  <c r="L1273" i="23"/>
  <c r="L1272" i="23"/>
  <c r="L1271" i="23"/>
  <c r="L1270" i="23"/>
  <c r="L1269" i="23"/>
  <c r="L1253" i="23"/>
  <c r="L1252" i="23"/>
  <c r="L1251" i="23"/>
  <c r="L1250" i="23"/>
  <c r="L1249" i="23"/>
  <c r="L1248" i="23"/>
  <c r="L1247" i="23"/>
  <c r="L1246" i="23"/>
  <c r="L1245" i="23"/>
  <c r="L1244" i="23"/>
  <c r="L1243" i="23"/>
  <c r="L1242" i="23"/>
  <c r="L1241" i="23"/>
  <c r="L1240" i="23"/>
  <c r="L1239" i="23"/>
  <c r="L1238" i="23"/>
  <c r="L1237" i="23"/>
  <c r="L1236" i="23"/>
  <c r="L1235" i="23"/>
  <c r="L1234" i="23"/>
  <c r="L1218" i="23"/>
  <c r="L1217" i="23"/>
  <c r="L1216" i="23"/>
  <c r="L1215" i="23"/>
  <c r="L1214" i="23"/>
  <c r="L1213" i="23"/>
  <c r="L1212" i="23"/>
  <c r="L1211" i="23"/>
  <c r="L1210" i="23"/>
  <c r="L1209" i="23"/>
  <c r="L1208" i="23"/>
  <c r="L1207" i="23"/>
  <c r="L1206" i="23"/>
  <c r="L1205" i="23"/>
  <c r="L1204" i="23"/>
  <c r="L1203" i="23"/>
  <c r="L1202" i="23"/>
  <c r="L1201" i="23"/>
  <c r="L1200" i="23"/>
  <c r="L1199" i="23"/>
  <c r="L1183" i="23"/>
  <c r="L1182" i="23"/>
  <c r="L1181" i="23"/>
  <c r="L1180" i="23"/>
  <c r="L1179" i="23"/>
  <c r="L1178" i="23"/>
  <c r="L1177" i="23"/>
  <c r="L1176" i="23"/>
  <c r="L1175" i="23"/>
  <c r="L1174" i="23"/>
  <c r="L1173" i="23"/>
  <c r="L1172" i="23"/>
  <c r="L1171" i="23"/>
  <c r="L1170" i="23"/>
  <c r="L1169" i="23"/>
  <c r="L1168" i="23"/>
  <c r="L1167" i="23"/>
  <c r="L1166" i="23"/>
  <c r="L1165" i="23"/>
  <c r="L1164" i="23"/>
  <c r="L1148" i="23"/>
  <c r="L1147" i="23"/>
  <c r="L1146" i="23"/>
  <c r="L1145" i="23"/>
  <c r="L1144" i="23"/>
  <c r="L1143" i="23"/>
  <c r="L1142" i="23"/>
  <c r="L1141" i="23"/>
  <c r="L1140" i="23"/>
  <c r="L1139" i="23"/>
  <c r="L1138" i="23"/>
  <c r="L1137" i="23"/>
  <c r="L1136" i="23"/>
  <c r="L1135" i="23"/>
  <c r="L1134" i="23"/>
  <c r="L1133" i="23"/>
  <c r="L1132" i="23"/>
  <c r="L1131" i="23"/>
  <c r="L1130" i="23"/>
  <c r="L1129" i="23"/>
  <c r="L1113" i="23"/>
  <c r="L1112" i="23"/>
  <c r="L1111" i="23"/>
  <c r="L1110" i="23"/>
  <c r="L1109" i="23"/>
  <c r="L1108" i="23"/>
  <c r="L1107" i="23"/>
  <c r="L1106" i="23"/>
  <c r="L1105" i="23"/>
  <c r="L1104" i="23"/>
  <c r="L1103" i="23"/>
  <c r="L1102" i="23"/>
  <c r="L1101" i="23"/>
  <c r="L1100" i="23"/>
  <c r="L1099" i="23"/>
  <c r="L1098" i="23"/>
  <c r="L1097" i="23"/>
  <c r="L1096" i="23"/>
  <c r="L1095" i="23"/>
  <c r="L1094" i="23"/>
  <c r="L1078" i="23"/>
  <c r="L1077" i="23"/>
  <c r="L1076" i="23"/>
  <c r="L1075" i="23"/>
  <c r="L1074" i="23"/>
  <c r="L1073" i="23"/>
  <c r="L1072" i="23"/>
  <c r="L1071" i="23"/>
  <c r="L1070" i="23"/>
  <c r="L1069" i="23"/>
  <c r="L1068" i="23"/>
  <c r="L1067" i="23"/>
  <c r="L1066" i="23"/>
  <c r="L1065" i="23"/>
  <c r="L1064" i="23"/>
  <c r="L1063" i="23"/>
  <c r="L1062" i="23"/>
  <c r="L1061" i="23"/>
  <c r="L1060" i="23"/>
  <c r="L1059" i="23"/>
  <c r="L1043" i="23"/>
  <c r="L1042" i="23"/>
  <c r="L1041" i="23"/>
  <c r="L1040" i="23"/>
  <c r="L1039" i="23"/>
  <c r="L1038" i="23"/>
  <c r="L1037" i="23"/>
  <c r="L1036" i="23"/>
  <c r="L1035" i="23"/>
  <c r="L1034" i="23"/>
  <c r="L1033" i="23"/>
  <c r="L1032" i="23"/>
  <c r="L1031" i="23"/>
  <c r="L1030" i="23"/>
  <c r="L1029" i="23"/>
  <c r="L1028" i="23"/>
  <c r="L1027" i="23"/>
  <c r="L1026" i="23"/>
  <c r="L1025" i="23"/>
  <c r="L1024" i="23"/>
  <c r="L1008" i="23"/>
  <c r="L1007" i="23"/>
  <c r="L1006" i="23"/>
  <c r="L1005" i="23"/>
  <c r="L1004" i="23"/>
  <c r="L1003" i="23"/>
  <c r="L1002" i="23"/>
  <c r="L1001" i="23"/>
  <c r="L1000" i="23"/>
  <c r="L999" i="23"/>
  <c r="L998" i="23"/>
  <c r="L997" i="23"/>
  <c r="L996" i="23"/>
  <c r="L995" i="23"/>
  <c r="L994" i="23"/>
  <c r="L993" i="23"/>
  <c r="L992" i="23"/>
  <c r="L991" i="23"/>
  <c r="L990" i="23"/>
  <c r="L989" i="23"/>
  <c r="L973" i="23"/>
  <c r="L972" i="23"/>
  <c r="L971" i="23"/>
  <c r="L970" i="23"/>
  <c r="L969" i="23"/>
  <c r="L968" i="23"/>
  <c r="L967" i="23"/>
  <c r="L966" i="23"/>
  <c r="L965" i="23"/>
  <c r="L964" i="23"/>
  <c r="L963" i="23"/>
  <c r="L962" i="23"/>
  <c r="L961" i="23"/>
  <c r="L960" i="23"/>
  <c r="L959" i="23"/>
  <c r="L958" i="23"/>
  <c r="L957" i="23"/>
  <c r="L956" i="23"/>
  <c r="L955" i="23"/>
  <c r="L954" i="23"/>
  <c r="L938" i="23"/>
  <c r="L937" i="23"/>
  <c r="L936" i="23"/>
  <c r="L935" i="23"/>
  <c r="L934" i="23"/>
  <c r="L933" i="23"/>
  <c r="L932" i="23"/>
  <c r="L931" i="23"/>
  <c r="L930" i="23"/>
  <c r="L929" i="23"/>
  <c r="L928" i="23"/>
  <c r="L927" i="23"/>
  <c r="L926" i="23"/>
  <c r="L925" i="23"/>
  <c r="L924" i="23"/>
  <c r="L923" i="23"/>
  <c r="L922" i="23"/>
  <c r="L921" i="23"/>
  <c r="L920" i="23"/>
  <c r="L919" i="23"/>
  <c r="L903" i="23"/>
  <c r="L902" i="23"/>
  <c r="L901" i="23"/>
  <c r="L900" i="23"/>
  <c r="L899" i="23"/>
  <c r="L898" i="23"/>
  <c r="L897" i="23"/>
  <c r="L896" i="23"/>
  <c r="L895" i="23"/>
  <c r="L894" i="23"/>
  <c r="L893" i="23"/>
  <c r="L892" i="23"/>
  <c r="L891" i="23"/>
  <c r="L890" i="23"/>
  <c r="L889" i="23"/>
  <c r="L888" i="23"/>
  <c r="L887" i="23"/>
  <c r="L886" i="23"/>
  <c r="L885" i="23"/>
  <c r="L884" i="23"/>
  <c r="L868" i="23"/>
  <c r="L867" i="23"/>
  <c r="L866" i="23"/>
  <c r="L865" i="23"/>
  <c r="L864" i="23"/>
  <c r="L863" i="23"/>
  <c r="L862" i="23"/>
  <c r="L861" i="23"/>
  <c r="L860" i="23"/>
  <c r="L859" i="23"/>
  <c r="L858" i="23"/>
  <c r="L857" i="23"/>
  <c r="L856" i="23"/>
  <c r="L855" i="23"/>
  <c r="L854" i="23"/>
  <c r="L853" i="23"/>
  <c r="L852" i="23"/>
  <c r="L851" i="23"/>
  <c r="L850" i="23"/>
  <c r="L849" i="23"/>
  <c r="L833" i="23"/>
  <c r="L832" i="23"/>
  <c r="L831" i="23"/>
  <c r="L830" i="23"/>
  <c r="L829" i="23"/>
  <c r="L828" i="23"/>
  <c r="L827" i="23"/>
  <c r="L826" i="23"/>
  <c r="L825" i="23"/>
  <c r="L824" i="23"/>
  <c r="L823" i="23"/>
  <c r="L822" i="23"/>
  <c r="L821" i="23"/>
  <c r="L820" i="23"/>
  <c r="L819" i="23"/>
  <c r="L818" i="23"/>
  <c r="L817" i="23"/>
  <c r="L816" i="23"/>
  <c r="L815" i="23"/>
  <c r="L814" i="23"/>
  <c r="L798" i="23"/>
  <c r="L797" i="23"/>
  <c r="L796" i="23"/>
  <c r="L795" i="23"/>
  <c r="L794" i="23"/>
  <c r="L793" i="23"/>
  <c r="L792" i="23"/>
  <c r="L791" i="23"/>
  <c r="L790" i="23"/>
  <c r="L789" i="23"/>
  <c r="L788" i="23"/>
  <c r="L787" i="23"/>
  <c r="L786" i="23"/>
  <c r="L785" i="23"/>
  <c r="L784" i="23"/>
  <c r="L783" i="23"/>
  <c r="L782" i="23"/>
  <c r="L781" i="23"/>
  <c r="L780" i="23"/>
  <c r="L779" i="23"/>
  <c r="L763" i="23"/>
  <c r="L762" i="23"/>
  <c r="L761" i="23"/>
  <c r="L760" i="23"/>
  <c r="L759" i="23"/>
  <c r="L758" i="23"/>
  <c r="L757" i="23"/>
  <c r="L756" i="23"/>
  <c r="L755" i="23"/>
  <c r="L754" i="23"/>
  <c r="L753" i="23"/>
  <c r="L752" i="23"/>
  <c r="L751" i="23"/>
  <c r="L750" i="23"/>
  <c r="L749" i="23"/>
  <c r="L748" i="23"/>
  <c r="L747" i="23"/>
  <c r="L746" i="23"/>
  <c r="L745" i="23"/>
  <c r="L744" i="23"/>
  <c r="L728" i="23"/>
  <c r="L727" i="23"/>
  <c r="L726" i="23"/>
  <c r="L725" i="23"/>
  <c r="L724" i="23"/>
  <c r="L723" i="23"/>
  <c r="L722" i="23"/>
  <c r="L721" i="23"/>
  <c r="L720" i="23"/>
  <c r="L719" i="23"/>
  <c r="L718" i="23"/>
  <c r="L717" i="23"/>
  <c r="L716" i="23"/>
  <c r="L715" i="23"/>
  <c r="L714" i="23"/>
  <c r="L713" i="23"/>
  <c r="L712" i="23"/>
  <c r="L711" i="23"/>
  <c r="L710" i="23"/>
  <c r="L709" i="23"/>
  <c r="L693" i="23"/>
  <c r="L692" i="23"/>
  <c r="L691" i="23"/>
  <c r="L690" i="23"/>
  <c r="L689" i="23"/>
  <c r="L688" i="23"/>
  <c r="L687" i="23"/>
  <c r="L686" i="23"/>
  <c r="L685" i="23"/>
  <c r="L684" i="23"/>
  <c r="L683" i="23"/>
  <c r="L682" i="23"/>
  <c r="L681" i="23"/>
  <c r="L680" i="23"/>
  <c r="L679" i="23"/>
  <c r="L678" i="23"/>
  <c r="L677" i="23"/>
  <c r="L676" i="23"/>
  <c r="L675" i="23"/>
  <c r="L674" i="23"/>
  <c r="L658" i="23"/>
  <c r="L657" i="23"/>
  <c r="L656" i="23"/>
  <c r="L655" i="23"/>
  <c r="L654" i="23"/>
  <c r="L653" i="23"/>
  <c r="L652" i="23"/>
  <c r="L651" i="23"/>
  <c r="L650" i="23"/>
  <c r="L649" i="23"/>
  <c r="L648" i="23"/>
  <c r="L647" i="23"/>
  <c r="L646" i="23"/>
  <c r="L645" i="23"/>
  <c r="L644" i="23"/>
  <c r="L643" i="23"/>
  <c r="L642" i="23"/>
  <c r="L641" i="23"/>
  <c r="L640" i="23"/>
  <c r="L639" i="23"/>
  <c r="L623" i="23"/>
  <c r="L622" i="23"/>
  <c r="L621" i="23"/>
  <c r="L620" i="23"/>
  <c r="L619" i="23"/>
  <c r="L618" i="23"/>
  <c r="L617" i="23"/>
  <c r="L616" i="23"/>
  <c r="L615" i="23"/>
  <c r="L614" i="23"/>
  <c r="L613" i="23"/>
  <c r="L612" i="23"/>
  <c r="L611" i="23"/>
  <c r="L610" i="23"/>
  <c r="L609" i="23"/>
  <c r="L608" i="23"/>
  <c r="L607" i="23"/>
  <c r="L606" i="23"/>
  <c r="L605" i="23"/>
  <c r="L604" i="23"/>
  <c r="L588" i="23"/>
  <c r="L587" i="23"/>
  <c r="L586" i="23"/>
  <c r="L585" i="23"/>
  <c r="L584" i="23"/>
  <c r="L583" i="23"/>
  <c r="L582" i="23"/>
  <c r="L581" i="23"/>
  <c r="L580" i="23"/>
  <c r="L579" i="23"/>
  <c r="L578" i="23"/>
  <c r="L577" i="23"/>
  <c r="L576" i="23"/>
  <c r="L575" i="23"/>
  <c r="L574" i="23"/>
  <c r="L573" i="23"/>
  <c r="L572" i="23"/>
  <c r="L571" i="23"/>
  <c r="L570" i="23"/>
  <c r="L569" i="23"/>
  <c r="L553" i="23"/>
  <c r="L552" i="23"/>
  <c r="L551" i="23"/>
  <c r="L550" i="23"/>
  <c r="L549" i="23"/>
  <c r="L548" i="23"/>
  <c r="L547" i="23"/>
  <c r="L546" i="23"/>
  <c r="L545" i="23"/>
  <c r="L544" i="23"/>
  <c r="L543" i="23"/>
  <c r="L542" i="23"/>
  <c r="L541" i="23"/>
  <c r="L540" i="23"/>
  <c r="L539" i="23"/>
  <c r="L538" i="23"/>
  <c r="L537" i="23"/>
  <c r="L536" i="23"/>
  <c r="L535" i="23"/>
  <c r="L534" i="23"/>
  <c r="L518" i="23"/>
  <c r="L517" i="23"/>
  <c r="L516" i="23"/>
  <c r="L515" i="23"/>
  <c r="L514" i="23"/>
  <c r="L513" i="23"/>
  <c r="L512" i="23"/>
  <c r="L511" i="23"/>
  <c r="L510" i="23"/>
  <c r="L509" i="23"/>
  <c r="L508" i="23"/>
  <c r="L507" i="23"/>
  <c r="L506" i="23"/>
  <c r="L505" i="23"/>
  <c r="L504" i="23"/>
  <c r="L503" i="23"/>
  <c r="L502" i="23"/>
  <c r="L501" i="23"/>
  <c r="L500" i="23"/>
  <c r="L499" i="23"/>
  <c r="L483" i="23"/>
  <c r="L482" i="23"/>
  <c r="L481" i="23"/>
  <c r="L480" i="23"/>
  <c r="L479" i="23"/>
  <c r="L478" i="23"/>
  <c r="L477" i="23"/>
  <c r="L476" i="23"/>
  <c r="L475" i="23"/>
  <c r="L474" i="23"/>
  <c r="L473" i="23"/>
  <c r="L472" i="23"/>
  <c r="L471" i="23"/>
  <c r="L470" i="23"/>
  <c r="L469" i="23"/>
  <c r="L468" i="23"/>
  <c r="L467" i="23"/>
  <c r="L466" i="23"/>
  <c r="L465" i="23"/>
  <c r="L464" i="23"/>
  <c r="L448" i="23"/>
  <c r="L447" i="23"/>
  <c r="L446" i="23"/>
  <c r="L445" i="23"/>
  <c r="L444" i="23"/>
  <c r="L443" i="23"/>
  <c r="L442" i="23"/>
  <c r="L441" i="23"/>
  <c r="L440" i="23"/>
  <c r="L439" i="23"/>
  <c r="L438" i="23"/>
  <c r="L437" i="23"/>
  <c r="L436" i="23"/>
  <c r="L435" i="23"/>
  <c r="L434" i="23"/>
  <c r="L433" i="23"/>
  <c r="L432" i="23"/>
  <c r="L431" i="23"/>
  <c r="L430" i="23"/>
  <c r="L429" i="23"/>
  <c r="L413" i="23"/>
  <c r="L412" i="23"/>
  <c r="L411" i="23"/>
  <c r="L410" i="23"/>
  <c r="L409" i="23"/>
  <c r="L408" i="23"/>
  <c r="L407" i="23"/>
  <c r="L406" i="23"/>
  <c r="L405" i="23"/>
  <c r="L404" i="23"/>
  <c r="L403" i="23"/>
  <c r="L402" i="23"/>
  <c r="L401" i="23"/>
  <c r="L400" i="23"/>
  <c r="L399" i="23"/>
  <c r="L398" i="23"/>
  <c r="L397" i="23"/>
  <c r="L396" i="23"/>
  <c r="L395" i="23"/>
  <c r="L394" i="23"/>
  <c r="L378" i="23"/>
  <c r="L377" i="23"/>
  <c r="L376" i="23"/>
  <c r="L375" i="23"/>
  <c r="L374" i="23"/>
  <c r="L373" i="23"/>
  <c r="L372" i="23"/>
  <c r="L371" i="23"/>
  <c r="L370" i="23"/>
  <c r="L369" i="23"/>
  <c r="L368" i="23"/>
  <c r="L367" i="23"/>
  <c r="L366" i="23"/>
  <c r="L365" i="23"/>
  <c r="L364" i="23"/>
  <c r="L363" i="23"/>
  <c r="L362" i="23"/>
  <c r="L361" i="23"/>
  <c r="L360" i="23"/>
  <c r="L359" i="23"/>
  <c r="L343" i="23"/>
  <c r="L342" i="23"/>
  <c r="L341" i="23"/>
  <c r="L340" i="23"/>
  <c r="L339" i="23"/>
  <c r="L338" i="23"/>
  <c r="L337" i="23"/>
  <c r="L336" i="23"/>
  <c r="L335" i="23"/>
  <c r="L334" i="23"/>
  <c r="L333" i="23"/>
  <c r="L332" i="23"/>
  <c r="L331" i="23"/>
  <c r="L330" i="23"/>
  <c r="L329" i="23"/>
  <c r="L328" i="23"/>
  <c r="L327" i="23"/>
  <c r="L326" i="23"/>
  <c r="L325" i="23"/>
  <c r="L324" i="23"/>
  <c r="L308" i="23"/>
  <c r="L307" i="23"/>
  <c r="L306" i="23"/>
  <c r="L305" i="23"/>
  <c r="L304" i="23"/>
  <c r="L303" i="23"/>
  <c r="L302" i="23"/>
  <c r="L301" i="23"/>
  <c r="L300" i="23"/>
  <c r="L299" i="23"/>
  <c r="L298" i="23"/>
  <c r="L297" i="23"/>
  <c r="L296" i="23"/>
  <c r="L295" i="23"/>
  <c r="L294" i="23"/>
  <c r="L293" i="23"/>
  <c r="L292" i="23"/>
  <c r="L291" i="23"/>
  <c r="L290" i="23"/>
  <c r="L289" i="23"/>
  <c r="L273" i="23"/>
  <c r="L272" i="23"/>
  <c r="L271" i="23"/>
  <c r="L270" i="23"/>
  <c r="L269" i="23"/>
  <c r="L268" i="23"/>
  <c r="L267" i="23"/>
  <c r="L266" i="23"/>
  <c r="L265" i="23"/>
  <c r="L264" i="23"/>
  <c r="L263" i="23"/>
  <c r="L262" i="23"/>
  <c r="L261" i="23"/>
  <c r="L260" i="23"/>
  <c r="L259" i="23"/>
  <c r="L258" i="23"/>
  <c r="L257" i="23"/>
  <c r="L256" i="23"/>
  <c r="L255" i="23"/>
  <c r="L254" i="23"/>
  <c r="L238" i="23"/>
  <c r="L237" i="23"/>
  <c r="L236" i="23"/>
  <c r="L235" i="23"/>
  <c r="L234" i="23"/>
  <c r="L233" i="23"/>
  <c r="L232" i="23"/>
  <c r="L231" i="23"/>
  <c r="L230" i="23"/>
  <c r="L229" i="23"/>
  <c r="L228" i="23"/>
  <c r="L227" i="23"/>
  <c r="L226" i="23"/>
  <c r="L225" i="23"/>
  <c r="L224" i="23"/>
  <c r="L223" i="23"/>
  <c r="L222" i="23"/>
  <c r="L221" i="23"/>
  <c r="L220" i="23"/>
  <c r="L219" i="23"/>
  <c r="L203" i="23"/>
  <c r="L202" i="23"/>
  <c r="L201" i="23"/>
  <c r="L200" i="23"/>
  <c r="L199" i="23"/>
  <c r="L198" i="23"/>
  <c r="L197" i="23"/>
  <c r="L196" i="23"/>
  <c r="L195" i="23"/>
  <c r="L194" i="23"/>
  <c r="L193" i="23"/>
  <c r="L192" i="23"/>
  <c r="L191" i="23"/>
  <c r="L190" i="23"/>
  <c r="L189" i="23"/>
  <c r="L188" i="23"/>
  <c r="L187" i="23"/>
  <c r="L186" i="23"/>
  <c r="L185" i="23"/>
  <c r="L184" i="23"/>
  <c r="L168" i="23"/>
  <c r="L167" i="23"/>
  <c r="L166" i="23"/>
  <c r="L165" i="23"/>
  <c r="L164" i="23"/>
  <c r="L163" i="23"/>
  <c r="L162" i="23"/>
  <c r="L161" i="23"/>
  <c r="L160" i="23"/>
  <c r="L159" i="23"/>
  <c r="L158" i="23"/>
  <c r="L157" i="23"/>
  <c r="L156" i="23"/>
  <c r="L155" i="23"/>
  <c r="L154" i="23"/>
  <c r="L153" i="23"/>
  <c r="L152" i="23"/>
  <c r="L151" i="23"/>
  <c r="L150" i="23"/>
  <c r="L149" i="23"/>
  <c r="L133" i="23"/>
  <c r="L132" i="23"/>
  <c r="L131" i="23"/>
  <c r="L130" i="23"/>
  <c r="L129" i="23"/>
  <c r="L128" i="23"/>
  <c r="L127" i="23"/>
  <c r="L126" i="23"/>
  <c r="L125" i="23"/>
  <c r="L124" i="23"/>
  <c r="L123" i="23"/>
  <c r="L122" i="23"/>
  <c r="L121" i="23"/>
  <c r="L120" i="23"/>
  <c r="L119" i="23"/>
  <c r="L118" i="23"/>
  <c r="L117" i="23"/>
  <c r="L116" i="23"/>
  <c r="L115" i="23"/>
  <c r="L114" i="23"/>
  <c r="L98" i="23"/>
  <c r="L97" i="23"/>
  <c r="L96" i="23"/>
  <c r="L95" i="23"/>
  <c r="L94" i="23"/>
  <c r="L93" i="23"/>
  <c r="L92" i="23"/>
  <c r="L91" i="23"/>
  <c r="L90" i="23"/>
  <c r="L89" i="23"/>
  <c r="L88" i="23"/>
  <c r="L87" i="23"/>
  <c r="L86" i="23"/>
  <c r="L85" i="23"/>
  <c r="L84" i="23"/>
  <c r="L83" i="23"/>
  <c r="L82" i="23"/>
  <c r="L81" i="23"/>
  <c r="L80" i="23"/>
  <c r="L79" i="23"/>
  <c r="L63" i="23"/>
  <c r="L62" i="23"/>
  <c r="L61" i="23"/>
  <c r="L60" i="23"/>
  <c r="L59" i="23"/>
  <c r="L58" i="23"/>
  <c r="L57" i="23"/>
  <c r="L56" i="23"/>
  <c r="L55" i="23"/>
  <c r="L54" i="23"/>
  <c r="L53" i="23"/>
  <c r="L52" i="23"/>
  <c r="L51" i="23"/>
  <c r="L50" i="23"/>
  <c r="L49" i="23"/>
  <c r="L48" i="23"/>
  <c r="L47" i="23"/>
  <c r="L46" i="23"/>
  <c r="L45" i="23"/>
  <c r="L44" i="23"/>
  <c r="L28" i="23"/>
  <c r="L27" i="23"/>
  <c r="L26" i="23"/>
  <c r="L25" i="23"/>
  <c r="L24" i="23"/>
  <c r="L23" i="23"/>
  <c r="L22" i="23"/>
  <c r="L21" i="23"/>
  <c r="L20" i="23"/>
  <c r="L19" i="23"/>
  <c r="L18" i="23"/>
  <c r="L17" i="23"/>
  <c r="L16" i="23"/>
  <c r="L15" i="23"/>
  <c r="L14" i="23"/>
  <c r="L13" i="23"/>
  <c r="L12" i="23"/>
  <c r="L11" i="23"/>
  <c r="L10" i="23"/>
  <c r="L9" i="23"/>
  <c r="M29" i="23" l="1"/>
  <c r="D869" i="13"/>
  <c r="C869" i="13"/>
  <c r="D868" i="13"/>
  <c r="C868" i="13"/>
  <c r="D867" i="13"/>
  <c r="C867" i="13"/>
  <c r="D866" i="13"/>
  <c r="C866" i="13"/>
  <c r="D865" i="13"/>
  <c r="C865" i="13"/>
  <c r="D864" i="13"/>
  <c r="C864" i="13"/>
  <c r="D863" i="13"/>
  <c r="C863" i="13"/>
  <c r="D862" i="13"/>
  <c r="C862" i="13"/>
  <c r="D861" i="13"/>
  <c r="C861" i="13"/>
  <c r="D860" i="13"/>
  <c r="C860" i="13"/>
  <c r="D859" i="13"/>
  <c r="C859" i="13"/>
  <c r="D858" i="13"/>
  <c r="C858" i="13"/>
  <c r="D857" i="13"/>
  <c r="C857" i="13"/>
  <c r="D856" i="13"/>
  <c r="C856" i="13"/>
  <c r="D855" i="13"/>
  <c r="C855" i="13"/>
  <c r="D854" i="13"/>
  <c r="C854" i="13"/>
  <c r="D853" i="13"/>
  <c r="C853" i="13"/>
  <c r="D852" i="13"/>
  <c r="C852" i="13"/>
  <c r="D851" i="13"/>
  <c r="C851" i="13"/>
  <c r="D850" i="13"/>
  <c r="C850" i="13"/>
  <c r="D834" i="13"/>
  <c r="C834" i="13"/>
  <c r="D833" i="13"/>
  <c r="C833" i="13"/>
  <c r="D832" i="13"/>
  <c r="C832" i="13"/>
  <c r="D831" i="13"/>
  <c r="C831" i="13"/>
  <c r="D830" i="13"/>
  <c r="C830" i="13"/>
  <c r="D829" i="13"/>
  <c r="C829" i="13"/>
  <c r="D828" i="13"/>
  <c r="C828" i="13"/>
  <c r="D827" i="13"/>
  <c r="C827" i="13"/>
  <c r="D826" i="13"/>
  <c r="C826" i="13"/>
  <c r="D825" i="13"/>
  <c r="C825" i="13"/>
  <c r="D824" i="13"/>
  <c r="C824" i="13"/>
  <c r="D823" i="13"/>
  <c r="C823" i="13"/>
  <c r="D822" i="13"/>
  <c r="C822" i="13"/>
  <c r="D821" i="13"/>
  <c r="C821" i="13"/>
  <c r="D820" i="13"/>
  <c r="C820" i="13"/>
  <c r="D819" i="13"/>
  <c r="C819" i="13"/>
  <c r="D818" i="13"/>
  <c r="C818" i="13"/>
  <c r="D817" i="13"/>
  <c r="C817" i="13"/>
  <c r="D816" i="13"/>
  <c r="C816" i="13"/>
  <c r="D815" i="13"/>
  <c r="C815" i="13"/>
  <c r="D799" i="13"/>
  <c r="C799" i="13"/>
  <c r="D798" i="13"/>
  <c r="C798" i="13"/>
  <c r="D797" i="13"/>
  <c r="C797" i="13"/>
  <c r="D796" i="13"/>
  <c r="C796" i="13"/>
  <c r="D795" i="13"/>
  <c r="C795" i="13"/>
  <c r="D794" i="13"/>
  <c r="C794" i="13"/>
  <c r="D793" i="13"/>
  <c r="C793" i="13"/>
  <c r="D792" i="13"/>
  <c r="C792" i="13"/>
  <c r="D791" i="13"/>
  <c r="C791" i="13"/>
  <c r="D790" i="13"/>
  <c r="C790" i="13"/>
  <c r="D789" i="13"/>
  <c r="C789" i="13"/>
  <c r="D788" i="13"/>
  <c r="C788" i="13"/>
  <c r="D787" i="13"/>
  <c r="C787" i="13"/>
  <c r="D786" i="13"/>
  <c r="C786" i="13"/>
  <c r="D785" i="13"/>
  <c r="C785" i="13"/>
  <c r="D784" i="13"/>
  <c r="C784" i="13"/>
  <c r="D783" i="13"/>
  <c r="C783" i="13"/>
  <c r="D782" i="13"/>
  <c r="C782" i="13"/>
  <c r="D781" i="13"/>
  <c r="C781" i="13"/>
  <c r="D780" i="13"/>
  <c r="C780" i="13"/>
  <c r="D764" i="13"/>
  <c r="C764" i="13"/>
  <c r="D763" i="13"/>
  <c r="C763" i="13"/>
  <c r="D762" i="13"/>
  <c r="C762" i="13"/>
  <c r="D761" i="13"/>
  <c r="C761" i="13"/>
  <c r="D760" i="13"/>
  <c r="C760" i="13"/>
  <c r="D759" i="13"/>
  <c r="C759" i="13"/>
  <c r="D758" i="13"/>
  <c r="C758" i="13"/>
  <c r="D757" i="13"/>
  <c r="C757" i="13"/>
  <c r="D756" i="13"/>
  <c r="C756" i="13"/>
  <c r="D755" i="13"/>
  <c r="C755" i="13"/>
  <c r="D754" i="13"/>
  <c r="C754" i="13"/>
  <c r="D753" i="13"/>
  <c r="C753" i="13"/>
  <c r="D752" i="13"/>
  <c r="C752" i="13"/>
  <c r="D751" i="13"/>
  <c r="C751" i="13"/>
  <c r="D750" i="13"/>
  <c r="C750" i="13"/>
  <c r="D749" i="13"/>
  <c r="C749" i="13"/>
  <c r="D748" i="13"/>
  <c r="C748" i="13"/>
  <c r="D747" i="13"/>
  <c r="C747" i="13"/>
  <c r="D746" i="13"/>
  <c r="C746" i="13"/>
  <c r="D745" i="13"/>
  <c r="C745" i="13"/>
  <c r="D729" i="13"/>
  <c r="C729" i="13"/>
  <c r="D728" i="13"/>
  <c r="C728" i="13"/>
  <c r="D727" i="13"/>
  <c r="C727" i="13"/>
  <c r="D726" i="13"/>
  <c r="C726" i="13"/>
  <c r="D725" i="13"/>
  <c r="C725" i="13"/>
  <c r="D724" i="13"/>
  <c r="C724" i="13"/>
  <c r="D723" i="13"/>
  <c r="C723" i="13"/>
  <c r="D722" i="13"/>
  <c r="C722" i="13"/>
  <c r="D721" i="13"/>
  <c r="C721" i="13"/>
  <c r="D720" i="13"/>
  <c r="C720" i="13"/>
  <c r="D719" i="13"/>
  <c r="C719" i="13"/>
  <c r="D718" i="13"/>
  <c r="C718" i="13"/>
  <c r="D717" i="13"/>
  <c r="C717" i="13"/>
  <c r="D716" i="13"/>
  <c r="C716" i="13"/>
  <c r="D715" i="13"/>
  <c r="C715" i="13"/>
  <c r="D714" i="13"/>
  <c r="C714" i="13"/>
  <c r="D713" i="13"/>
  <c r="C713" i="13"/>
  <c r="D712" i="13"/>
  <c r="C712" i="13"/>
  <c r="D711" i="13"/>
  <c r="C711" i="13"/>
  <c r="D710" i="13"/>
  <c r="C710" i="13"/>
  <c r="D694" i="13"/>
  <c r="C694" i="13"/>
  <c r="D693" i="13"/>
  <c r="C693" i="13"/>
  <c r="D692" i="13"/>
  <c r="C692" i="13"/>
  <c r="D691" i="13"/>
  <c r="C691" i="13"/>
  <c r="D690" i="13"/>
  <c r="C690" i="13"/>
  <c r="D689" i="13"/>
  <c r="C689" i="13"/>
  <c r="D688" i="13"/>
  <c r="C688" i="13"/>
  <c r="D687" i="13"/>
  <c r="C687" i="13"/>
  <c r="D686" i="13"/>
  <c r="C686" i="13"/>
  <c r="D685" i="13"/>
  <c r="C685" i="13"/>
  <c r="D684" i="13"/>
  <c r="C684" i="13"/>
  <c r="D683" i="13"/>
  <c r="C683" i="13"/>
  <c r="D682" i="13"/>
  <c r="C682" i="13"/>
  <c r="D681" i="13"/>
  <c r="C681" i="13"/>
  <c r="D680" i="13"/>
  <c r="C680" i="13"/>
  <c r="D679" i="13"/>
  <c r="C679" i="13"/>
  <c r="D678" i="13"/>
  <c r="C678" i="13"/>
  <c r="D677" i="13"/>
  <c r="C677" i="13"/>
  <c r="D676" i="13"/>
  <c r="C676" i="13"/>
  <c r="D675" i="13"/>
  <c r="C675" i="13"/>
  <c r="D659" i="13"/>
  <c r="C659" i="13"/>
  <c r="D658" i="13"/>
  <c r="C658" i="13"/>
  <c r="D657" i="13"/>
  <c r="C657" i="13"/>
  <c r="D656" i="13"/>
  <c r="C656" i="13"/>
  <c r="D655" i="13"/>
  <c r="C655" i="13"/>
  <c r="D654" i="13"/>
  <c r="C654" i="13"/>
  <c r="D653" i="13"/>
  <c r="C653" i="13"/>
  <c r="D652" i="13"/>
  <c r="C652" i="13"/>
  <c r="D651" i="13"/>
  <c r="C651" i="13"/>
  <c r="D650" i="13"/>
  <c r="C650" i="13"/>
  <c r="D649" i="13"/>
  <c r="C649" i="13"/>
  <c r="D648" i="13"/>
  <c r="C648" i="13"/>
  <c r="D647" i="13"/>
  <c r="C647" i="13"/>
  <c r="D646" i="13"/>
  <c r="C646" i="13"/>
  <c r="D645" i="13"/>
  <c r="C645" i="13"/>
  <c r="D644" i="13"/>
  <c r="C644" i="13"/>
  <c r="D643" i="13"/>
  <c r="C643" i="13"/>
  <c r="D642" i="13"/>
  <c r="C642" i="13"/>
  <c r="D641" i="13"/>
  <c r="C641" i="13"/>
  <c r="D640" i="13"/>
  <c r="C640" i="13"/>
  <c r="D624" i="13"/>
  <c r="C624" i="13"/>
  <c r="D623" i="13"/>
  <c r="C623" i="13"/>
  <c r="D622" i="13"/>
  <c r="C622" i="13"/>
  <c r="D621" i="13"/>
  <c r="C621" i="13"/>
  <c r="D620" i="13"/>
  <c r="C620" i="13"/>
  <c r="D619" i="13"/>
  <c r="C619" i="13"/>
  <c r="D618" i="13"/>
  <c r="C618" i="13"/>
  <c r="D617" i="13"/>
  <c r="C617" i="13"/>
  <c r="D616" i="13"/>
  <c r="C616" i="13"/>
  <c r="D615" i="13"/>
  <c r="C615" i="13"/>
  <c r="D614" i="13"/>
  <c r="C614" i="13"/>
  <c r="D613" i="13"/>
  <c r="C613" i="13"/>
  <c r="D612" i="13"/>
  <c r="C612" i="13"/>
  <c r="D611" i="13"/>
  <c r="C611" i="13"/>
  <c r="D610" i="13"/>
  <c r="C610" i="13"/>
  <c r="D609" i="13"/>
  <c r="C609" i="13"/>
  <c r="D608" i="13"/>
  <c r="C608" i="13"/>
  <c r="D607" i="13"/>
  <c r="C607" i="13"/>
  <c r="D606" i="13"/>
  <c r="C606" i="13"/>
  <c r="D605" i="13"/>
  <c r="C605" i="13"/>
  <c r="D589" i="13"/>
  <c r="C589" i="13"/>
  <c r="D588" i="13"/>
  <c r="C588" i="13"/>
  <c r="D587" i="13"/>
  <c r="C587" i="13"/>
  <c r="D586" i="13"/>
  <c r="C586" i="13"/>
  <c r="D585" i="13"/>
  <c r="C585" i="13"/>
  <c r="D584" i="13"/>
  <c r="C584" i="13"/>
  <c r="D583" i="13"/>
  <c r="C583" i="13"/>
  <c r="D582" i="13"/>
  <c r="C582" i="13"/>
  <c r="D581" i="13"/>
  <c r="C581" i="13"/>
  <c r="D580" i="13"/>
  <c r="C580" i="13"/>
  <c r="D579" i="13"/>
  <c r="C579" i="13"/>
  <c r="D578" i="13"/>
  <c r="C578" i="13"/>
  <c r="D577" i="13"/>
  <c r="C577" i="13"/>
  <c r="D576" i="13"/>
  <c r="C576" i="13"/>
  <c r="D575" i="13"/>
  <c r="C575" i="13"/>
  <c r="D574" i="13"/>
  <c r="C574" i="13"/>
  <c r="D573" i="13"/>
  <c r="C573" i="13"/>
  <c r="D572" i="13"/>
  <c r="C572" i="13"/>
  <c r="D571" i="13"/>
  <c r="C571" i="13"/>
  <c r="D570" i="13"/>
  <c r="C570" i="13"/>
  <c r="D554" i="13"/>
  <c r="C554" i="13"/>
  <c r="D553" i="13"/>
  <c r="C553" i="13"/>
  <c r="D552" i="13"/>
  <c r="C552" i="13"/>
  <c r="D551" i="13"/>
  <c r="C551" i="13"/>
  <c r="D550" i="13"/>
  <c r="C550" i="13"/>
  <c r="D549" i="13"/>
  <c r="C549" i="13"/>
  <c r="D548" i="13"/>
  <c r="C548" i="13"/>
  <c r="D547" i="13"/>
  <c r="C547" i="13"/>
  <c r="D546" i="13"/>
  <c r="C546" i="13"/>
  <c r="D545" i="13"/>
  <c r="C545" i="13"/>
  <c r="D544" i="13"/>
  <c r="C544" i="13"/>
  <c r="D543" i="13"/>
  <c r="C543" i="13"/>
  <c r="D542" i="13"/>
  <c r="C542" i="13"/>
  <c r="D541" i="13"/>
  <c r="C541" i="13"/>
  <c r="D540" i="13"/>
  <c r="C540" i="13"/>
  <c r="D539" i="13"/>
  <c r="C539" i="13"/>
  <c r="D538" i="13"/>
  <c r="C538" i="13"/>
  <c r="D537" i="13"/>
  <c r="C537" i="13"/>
  <c r="D536" i="13"/>
  <c r="C536" i="13"/>
  <c r="D535" i="13"/>
  <c r="C535" i="13"/>
  <c r="D519" i="13"/>
  <c r="C519" i="13"/>
  <c r="D518" i="13"/>
  <c r="C518" i="13"/>
  <c r="D517" i="13"/>
  <c r="C517" i="13"/>
  <c r="D516" i="13"/>
  <c r="C516" i="13"/>
  <c r="D515" i="13"/>
  <c r="C515" i="13"/>
  <c r="D514" i="13"/>
  <c r="C514" i="13"/>
  <c r="D513" i="13"/>
  <c r="C513" i="13"/>
  <c r="D512" i="13"/>
  <c r="C512" i="13"/>
  <c r="D511" i="13"/>
  <c r="C511" i="13"/>
  <c r="D510" i="13"/>
  <c r="C510" i="13"/>
  <c r="D509" i="13"/>
  <c r="C509" i="13"/>
  <c r="D508" i="13"/>
  <c r="C508" i="13"/>
  <c r="D507" i="13"/>
  <c r="C507" i="13"/>
  <c r="D506" i="13"/>
  <c r="C506" i="13"/>
  <c r="D505" i="13"/>
  <c r="C505" i="13"/>
  <c r="D504" i="13"/>
  <c r="C504" i="13"/>
  <c r="D503" i="13"/>
  <c r="C503" i="13"/>
  <c r="D502" i="13"/>
  <c r="C502" i="13"/>
  <c r="D501" i="13"/>
  <c r="C501" i="13"/>
  <c r="D500" i="13"/>
  <c r="C500" i="13"/>
  <c r="D484" i="13"/>
  <c r="C484" i="13"/>
  <c r="D483" i="13"/>
  <c r="C483" i="13"/>
  <c r="D482" i="13"/>
  <c r="C482" i="13"/>
  <c r="D481" i="13"/>
  <c r="C481" i="13"/>
  <c r="D480" i="13"/>
  <c r="C480" i="13"/>
  <c r="D479" i="13"/>
  <c r="C479" i="13"/>
  <c r="D478" i="13"/>
  <c r="C478" i="13"/>
  <c r="D477" i="13"/>
  <c r="C477" i="13"/>
  <c r="D476" i="13"/>
  <c r="C476" i="13"/>
  <c r="D475" i="13"/>
  <c r="C475" i="13"/>
  <c r="D474" i="13"/>
  <c r="C474" i="13"/>
  <c r="D473" i="13"/>
  <c r="C473" i="13"/>
  <c r="D472" i="13"/>
  <c r="C472" i="13"/>
  <c r="D471" i="13"/>
  <c r="C471" i="13"/>
  <c r="D470" i="13"/>
  <c r="C470" i="13"/>
  <c r="D469" i="13"/>
  <c r="C469" i="13"/>
  <c r="D468" i="13"/>
  <c r="C468" i="13"/>
  <c r="D467" i="13"/>
  <c r="C467" i="13"/>
  <c r="D466" i="13"/>
  <c r="C466" i="13"/>
  <c r="D465" i="13"/>
  <c r="C465" i="13"/>
  <c r="D449" i="13"/>
  <c r="C449" i="13"/>
  <c r="D448" i="13"/>
  <c r="C448" i="13"/>
  <c r="D447" i="13"/>
  <c r="C447" i="13"/>
  <c r="D446" i="13"/>
  <c r="C446" i="13"/>
  <c r="D445" i="13"/>
  <c r="C445" i="13"/>
  <c r="D444" i="13"/>
  <c r="C444" i="13"/>
  <c r="D443" i="13"/>
  <c r="C443" i="13"/>
  <c r="D442" i="13"/>
  <c r="C442" i="13"/>
  <c r="D441" i="13"/>
  <c r="C441" i="13"/>
  <c r="D440" i="13"/>
  <c r="C440" i="13"/>
  <c r="D439" i="13"/>
  <c r="C439" i="13"/>
  <c r="D438" i="13"/>
  <c r="C438" i="13"/>
  <c r="D437" i="13"/>
  <c r="C437" i="13"/>
  <c r="D436" i="13"/>
  <c r="C436" i="13"/>
  <c r="D435" i="13"/>
  <c r="C435" i="13"/>
  <c r="D434" i="13"/>
  <c r="C434" i="13"/>
  <c r="D433" i="13"/>
  <c r="C433" i="13"/>
  <c r="D432" i="13"/>
  <c r="C432" i="13"/>
  <c r="D431" i="13"/>
  <c r="C431" i="13"/>
  <c r="D430" i="13"/>
  <c r="C430" i="13"/>
  <c r="D414" i="13"/>
  <c r="C414" i="13"/>
  <c r="D413" i="13"/>
  <c r="C413" i="13"/>
  <c r="D412" i="13"/>
  <c r="C412" i="13"/>
  <c r="D411" i="13"/>
  <c r="C411" i="13"/>
  <c r="D410" i="13"/>
  <c r="C410" i="13"/>
  <c r="D409" i="13"/>
  <c r="C409" i="13"/>
  <c r="D408" i="13"/>
  <c r="C408" i="13"/>
  <c r="D407" i="13"/>
  <c r="C407" i="13"/>
  <c r="D406" i="13"/>
  <c r="C406" i="13"/>
  <c r="D405" i="13"/>
  <c r="C405" i="13"/>
  <c r="D404" i="13"/>
  <c r="C404" i="13"/>
  <c r="D403" i="13"/>
  <c r="C403" i="13"/>
  <c r="D402" i="13"/>
  <c r="C402" i="13"/>
  <c r="D401" i="13"/>
  <c r="C401" i="13"/>
  <c r="D400" i="13"/>
  <c r="C400" i="13"/>
  <c r="D399" i="13"/>
  <c r="C399" i="13"/>
  <c r="D398" i="13"/>
  <c r="C398" i="13"/>
  <c r="D397" i="13"/>
  <c r="C397" i="13"/>
  <c r="D396" i="13"/>
  <c r="C396" i="13"/>
  <c r="D395" i="13"/>
  <c r="C395" i="13"/>
  <c r="D379" i="13"/>
  <c r="C379" i="13"/>
  <c r="D378" i="13"/>
  <c r="C378" i="13"/>
  <c r="D377" i="13"/>
  <c r="C377" i="13"/>
  <c r="D376" i="13"/>
  <c r="C376" i="13"/>
  <c r="D375" i="13"/>
  <c r="C375" i="13"/>
  <c r="D374" i="13"/>
  <c r="C374" i="13"/>
  <c r="D373" i="13"/>
  <c r="C373" i="13"/>
  <c r="D372" i="13"/>
  <c r="C372" i="13"/>
  <c r="D371" i="13"/>
  <c r="C371" i="13"/>
  <c r="D370" i="13"/>
  <c r="C370" i="13"/>
  <c r="D369" i="13"/>
  <c r="C369" i="13"/>
  <c r="D368" i="13"/>
  <c r="C368" i="13"/>
  <c r="D367" i="13"/>
  <c r="C367" i="13"/>
  <c r="D366" i="13"/>
  <c r="C366" i="13"/>
  <c r="D365" i="13"/>
  <c r="C365" i="13"/>
  <c r="D364" i="13"/>
  <c r="C364" i="13"/>
  <c r="D363" i="13"/>
  <c r="C363" i="13"/>
  <c r="D362" i="13"/>
  <c r="C362" i="13"/>
  <c r="D361" i="13"/>
  <c r="C361" i="13"/>
  <c r="D360" i="13"/>
  <c r="C360" i="13"/>
  <c r="D344" i="13"/>
  <c r="C344" i="13"/>
  <c r="D343" i="13"/>
  <c r="C343" i="13"/>
  <c r="D342" i="13"/>
  <c r="C342" i="13"/>
  <c r="D341" i="13"/>
  <c r="C341" i="13"/>
  <c r="D340" i="13"/>
  <c r="C340" i="13"/>
  <c r="D339" i="13"/>
  <c r="C339" i="13"/>
  <c r="D338" i="13"/>
  <c r="C338" i="13"/>
  <c r="D337" i="13"/>
  <c r="C337" i="13"/>
  <c r="D336" i="13"/>
  <c r="C336" i="13"/>
  <c r="D335" i="13"/>
  <c r="C335" i="13"/>
  <c r="D334" i="13"/>
  <c r="C334" i="13"/>
  <c r="D333" i="13"/>
  <c r="C333" i="13"/>
  <c r="D332" i="13"/>
  <c r="C332" i="13"/>
  <c r="D331" i="13"/>
  <c r="C331" i="13"/>
  <c r="D330" i="13"/>
  <c r="C330" i="13"/>
  <c r="D329" i="13"/>
  <c r="C329" i="13"/>
  <c r="D328" i="13"/>
  <c r="C328" i="13"/>
  <c r="D327" i="13"/>
  <c r="C327" i="13"/>
  <c r="D326" i="13"/>
  <c r="C326" i="13"/>
  <c r="D325" i="13"/>
  <c r="C325" i="13"/>
  <c r="D309" i="13"/>
  <c r="C309" i="13"/>
  <c r="D308" i="13"/>
  <c r="C308" i="13"/>
  <c r="D307" i="13"/>
  <c r="C307" i="13"/>
  <c r="D306" i="13"/>
  <c r="C306" i="13"/>
  <c r="D305" i="13"/>
  <c r="C305" i="13"/>
  <c r="D304" i="13"/>
  <c r="C304" i="13"/>
  <c r="D303" i="13"/>
  <c r="C303" i="13"/>
  <c r="D302" i="13"/>
  <c r="C302" i="13"/>
  <c r="D301" i="13"/>
  <c r="C301" i="13"/>
  <c r="D300" i="13"/>
  <c r="C300" i="13"/>
  <c r="D299" i="13"/>
  <c r="C299" i="13"/>
  <c r="D298" i="13"/>
  <c r="C298" i="13"/>
  <c r="D297" i="13"/>
  <c r="C297" i="13"/>
  <c r="D296" i="13"/>
  <c r="C296" i="13"/>
  <c r="D295" i="13"/>
  <c r="C295" i="13"/>
  <c r="D294" i="13"/>
  <c r="C294" i="13"/>
  <c r="D293" i="13"/>
  <c r="C293" i="13"/>
  <c r="D292" i="13"/>
  <c r="C292" i="13"/>
  <c r="D291" i="13"/>
  <c r="C291" i="13"/>
  <c r="D290" i="13"/>
  <c r="C290" i="13"/>
  <c r="D274" i="13"/>
  <c r="C274" i="13"/>
  <c r="D273" i="13"/>
  <c r="C273" i="13"/>
  <c r="D272" i="13"/>
  <c r="C272" i="13"/>
  <c r="D271" i="13"/>
  <c r="C271" i="13"/>
  <c r="D270" i="13"/>
  <c r="C270" i="13"/>
  <c r="D269" i="13"/>
  <c r="C269" i="13"/>
  <c r="D268" i="13"/>
  <c r="C268" i="13"/>
  <c r="D267" i="13"/>
  <c r="C267" i="13"/>
  <c r="D266" i="13"/>
  <c r="C266" i="13"/>
  <c r="D265" i="13"/>
  <c r="C265" i="13"/>
  <c r="D264" i="13"/>
  <c r="C264" i="13"/>
  <c r="D263" i="13"/>
  <c r="C263" i="13"/>
  <c r="D262" i="13"/>
  <c r="C262" i="13"/>
  <c r="D261" i="13"/>
  <c r="C261" i="13"/>
  <c r="D260" i="13"/>
  <c r="C260" i="13"/>
  <c r="D259" i="13"/>
  <c r="C259" i="13"/>
  <c r="D258" i="13"/>
  <c r="C258" i="13"/>
  <c r="D257" i="13"/>
  <c r="C257" i="13"/>
  <c r="D256" i="13"/>
  <c r="C256" i="13"/>
  <c r="D255" i="13"/>
  <c r="C255" i="13"/>
  <c r="D239" i="13"/>
  <c r="C239" i="13"/>
  <c r="D238" i="13"/>
  <c r="C238" i="13"/>
  <c r="D237" i="13"/>
  <c r="C237" i="13"/>
  <c r="D236" i="13"/>
  <c r="C236" i="13"/>
  <c r="D235" i="13"/>
  <c r="C235" i="13"/>
  <c r="D234" i="13"/>
  <c r="C234" i="13"/>
  <c r="D233" i="13"/>
  <c r="C233" i="13"/>
  <c r="D232" i="13"/>
  <c r="C232" i="13"/>
  <c r="D231" i="13"/>
  <c r="C231" i="13"/>
  <c r="D230" i="13"/>
  <c r="C230" i="13"/>
  <c r="D229" i="13"/>
  <c r="C229" i="13"/>
  <c r="D228" i="13"/>
  <c r="C228" i="13"/>
  <c r="D227" i="13"/>
  <c r="C227" i="13"/>
  <c r="D226" i="13"/>
  <c r="C226" i="13"/>
  <c r="D225" i="13"/>
  <c r="C225" i="13"/>
  <c r="D224" i="13"/>
  <c r="C224" i="13"/>
  <c r="D223" i="13"/>
  <c r="C223" i="13"/>
  <c r="D222" i="13"/>
  <c r="C222" i="13"/>
  <c r="D221" i="13"/>
  <c r="C221" i="13"/>
  <c r="D220" i="13"/>
  <c r="C220" i="13"/>
  <c r="D204" i="13"/>
  <c r="C204" i="13"/>
  <c r="D203" i="13"/>
  <c r="C203" i="13"/>
  <c r="D202" i="13"/>
  <c r="C202" i="13"/>
  <c r="D201" i="13"/>
  <c r="C201" i="13"/>
  <c r="D200" i="13"/>
  <c r="C200" i="13"/>
  <c r="D199" i="13"/>
  <c r="C199" i="13"/>
  <c r="D198" i="13"/>
  <c r="C198" i="13"/>
  <c r="D197" i="13"/>
  <c r="C197" i="13"/>
  <c r="D196" i="13"/>
  <c r="C196" i="13"/>
  <c r="D195" i="13"/>
  <c r="C195" i="13"/>
  <c r="D194" i="13"/>
  <c r="C194" i="13"/>
  <c r="D193" i="13"/>
  <c r="C193" i="13"/>
  <c r="D192" i="13"/>
  <c r="C192" i="13"/>
  <c r="D191" i="13"/>
  <c r="C191" i="13"/>
  <c r="D190" i="13"/>
  <c r="C190" i="13"/>
  <c r="D189" i="13"/>
  <c r="C189" i="13"/>
  <c r="D188" i="13"/>
  <c r="C188" i="13"/>
  <c r="D187" i="13"/>
  <c r="C187" i="13"/>
  <c r="D186" i="13"/>
  <c r="C186" i="13"/>
  <c r="D185" i="13"/>
  <c r="C185" i="13"/>
  <c r="D169" i="13"/>
  <c r="C169" i="13"/>
  <c r="D168" i="13"/>
  <c r="C168" i="13"/>
  <c r="D167" i="13"/>
  <c r="C167" i="13"/>
  <c r="D166" i="13"/>
  <c r="C166" i="13"/>
  <c r="D165" i="13"/>
  <c r="C165" i="13"/>
  <c r="D164" i="13"/>
  <c r="C164" i="13"/>
  <c r="D163" i="13"/>
  <c r="C163" i="13"/>
  <c r="D162" i="13"/>
  <c r="C162" i="13"/>
  <c r="D161" i="13"/>
  <c r="C161" i="13"/>
  <c r="D160" i="13"/>
  <c r="C160" i="13"/>
  <c r="D159" i="13"/>
  <c r="C159" i="13"/>
  <c r="D158" i="13"/>
  <c r="C158" i="13"/>
  <c r="D157" i="13"/>
  <c r="C157" i="13"/>
  <c r="D156" i="13"/>
  <c r="C156" i="13"/>
  <c r="D155" i="13"/>
  <c r="C155" i="13"/>
  <c r="D154" i="13"/>
  <c r="C154" i="13"/>
  <c r="D153" i="13"/>
  <c r="C153" i="13"/>
  <c r="D152" i="13"/>
  <c r="C152" i="13"/>
  <c r="D134" i="13"/>
  <c r="C134" i="13"/>
  <c r="D133" i="13"/>
  <c r="C133" i="13"/>
  <c r="D132" i="13"/>
  <c r="C132" i="13"/>
  <c r="D131" i="13"/>
  <c r="C131" i="13"/>
  <c r="D130" i="13"/>
  <c r="C130" i="13"/>
  <c r="D129" i="13"/>
  <c r="C129" i="13"/>
  <c r="D128" i="13"/>
  <c r="C128" i="13"/>
  <c r="D127" i="13"/>
  <c r="C127" i="13"/>
  <c r="D126" i="13"/>
  <c r="C126" i="13"/>
  <c r="D125" i="13"/>
  <c r="C125" i="13"/>
  <c r="D124" i="13"/>
  <c r="C124" i="13"/>
  <c r="D123" i="13"/>
  <c r="C123" i="13"/>
  <c r="D122" i="13"/>
  <c r="C122" i="13"/>
  <c r="D121" i="13"/>
  <c r="C121" i="13"/>
  <c r="D120" i="13"/>
  <c r="C120" i="13"/>
  <c r="D119" i="13"/>
  <c r="C119" i="13"/>
  <c r="D118" i="13"/>
  <c r="C118" i="13"/>
  <c r="D117" i="13"/>
  <c r="C117" i="13"/>
  <c r="D116" i="13"/>
  <c r="C116" i="13"/>
  <c r="D115" i="13"/>
  <c r="C115" i="13"/>
  <c r="D99" i="13"/>
  <c r="C99" i="13"/>
  <c r="D98" i="13"/>
  <c r="C98" i="13"/>
  <c r="D97" i="13"/>
  <c r="C97" i="13"/>
  <c r="D96" i="13"/>
  <c r="C96" i="13"/>
  <c r="D95" i="13"/>
  <c r="C95" i="13"/>
  <c r="D94" i="13"/>
  <c r="C94" i="13"/>
  <c r="D93" i="13"/>
  <c r="C93" i="13"/>
  <c r="D92" i="13"/>
  <c r="C92" i="13"/>
  <c r="D91" i="13"/>
  <c r="C91" i="13"/>
  <c r="D90" i="13"/>
  <c r="C90" i="13"/>
  <c r="D89" i="13"/>
  <c r="C89" i="13"/>
  <c r="D88" i="13"/>
  <c r="C88" i="13"/>
  <c r="D87" i="13"/>
  <c r="C87" i="13"/>
  <c r="D86" i="13"/>
  <c r="C86" i="13"/>
  <c r="D85" i="13"/>
  <c r="C85" i="13"/>
  <c r="D84" i="13"/>
  <c r="C84" i="13"/>
  <c r="D83" i="13"/>
  <c r="C83" i="13"/>
  <c r="D82" i="13"/>
  <c r="C82" i="13"/>
  <c r="D81" i="13"/>
  <c r="C81" i="13"/>
  <c r="D80" i="13"/>
  <c r="C80" i="13"/>
  <c r="D64" i="13"/>
  <c r="C64" i="13"/>
  <c r="D63" i="13"/>
  <c r="C63" i="13"/>
  <c r="D62" i="13"/>
  <c r="C62" i="13"/>
  <c r="D61" i="13"/>
  <c r="C61" i="13"/>
  <c r="D60" i="13"/>
  <c r="C60" i="13"/>
  <c r="D59" i="13"/>
  <c r="C59" i="13"/>
  <c r="D58" i="13"/>
  <c r="C58" i="13"/>
  <c r="D57" i="13"/>
  <c r="C57" i="13"/>
  <c r="D56" i="13"/>
  <c r="C56" i="13"/>
  <c r="D55" i="13"/>
  <c r="C55" i="13"/>
  <c r="D54" i="13"/>
  <c r="C54" i="13"/>
  <c r="D53" i="13"/>
  <c r="C53" i="13"/>
  <c r="D52" i="13"/>
  <c r="C52" i="13"/>
  <c r="D51" i="13"/>
  <c r="C51" i="13"/>
  <c r="D50" i="13"/>
  <c r="C50" i="13"/>
  <c r="D49" i="13"/>
  <c r="C49" i="13"/>
  <c r="D48" i="13"/>
  <c r="C48" i="13"/>
  <c r="D47" i="13"/>
  <c r="C47" i="13"/>
  <c r="D46" i="13"/>
  <c r="C46" i="13"/>
  <c r="D45" i="13"/>
  <c r="C45" i="13"/>
  <c r="D29" i="13"/>
  <c r="C29" i="13"/>
  <c r="D28" i="13"/>
  <c r="C28" i="13"/>
  <c r="D27" i="13"/>
  <c r="C27" i="13"/>
  <c r="D26" i="13"/>
  <c r="C26" i="13"/>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J1323" i="23"/>
  <c r="J1322" i="23"/>
  <c r="J1321" i="23"/>
  <c r="J1320" i="23"/>
  <c r="J1319" i="23"/>
  <c r="J1318" i="23"/>
  <c r="J1317" i="23"/>
  <c r="J1316" i="23"/>
  <c r="J1315" i="23"/>
  <c r="J1314" i="23"/>
  <c r="J1313" i="23"/>
  <c r="J1312" i="23"/>
  <c r="J1311" i="23"/>
  <c r="J1310" i="23"/>
  <c r="J1309" i="23"/>
  <c r="J1308" i="23"/>
  <c r="J1307" i="23"/>
  <c r="J1306" i="23"/>
  <c r="J1305" i="23"/>
  <c r="J1304" i="23"/>
  <c r="J1288" i="23"/>
  <c r="J1287" i="23"/>
  <c r="J1286" i="23"/>
  <c r="J1285" i="23"/>
  <c r="J1284" i="23"/>
  <c r="J1283" i="23"/>
  <c r="J1282" i="23"/>
  <c r="J1281" i="23"/>
  <c r="J1280" i="23"/>
  <c r="J1279" i="23"/>
  <c r="J1278" i="23"/>
  <c r="J1277" i="23"/>
  <c r="J1276" i="23"/>
  <c r="J1275" i="23"/>
  <c r="J1274" i="23"/>
  <c r="J1273" i="23"/>
  <c r="J1272" i="23"/>
  <c r="J1271" i="23"/>
  <c r="J1270" i="23"/>
  <c r="J1269" i="23"/>
  <c r="J1253" i="23"/>
  <c r="J1252" i="23"/>
  <c r="J1251" i="23"/>
  <c r="J1250" i="23"/>
  <c r="J1249" i="23"/>
  <c r="J1248" i="23"/>
  <c r="J1247" i="23"/>
  <c r="J1246" i="23"/>
  <c r="J1245" i="23"/>
  <c r="J1244" i="23"/>
  <c r="J1243" i="23"/>
  <c r="J1242" i="23"/>
  <c r="J1241" i="23"/>
  <c r="J1240" i="23"/>
  <c r="J1239" i="23"/>
  <c r="J1238" i="23"/>
  <c r="J1237" i="23"/>
  <c r="J1236" i="23"/>
  <c r="J1235" i="23"/>
  <c r="J1234" i="23"/>
  <c r="J1218" i="23"/>
  <c r="J1217" i="23"/>
  <c r="J1216" i="23"/>
  <c r="J1215" i="23"/>
  <c r="J1214" i="23"/>
  <c r="J1213" i="23"/>
  <c r="J1212" i="23"/>
  <c r="J1211" i="23"/>
  <c r="J1210" i="23"/>
  <c r="J1209" i="23"/>
  <c r="J1208" i="23"/>
  <c r="J1207" i="23"/>
  <c r="J1206" i="23"/>
  <c r="J1205" i="23"/>
  <c r="J1204" i="23"/>
  <c r="J1203" i="23"/>
  <c r="J1202" i="23"/>
  <c r="J1201" i="23"/>
  <c r="J1200" i="23"/>
  <c r="J1199" i="23"/>
  <c r="J1183" i="23"/>
  <c r="J1182" i="23"/>
  <c r="J1181" i="23"/>
  <c r="J1180" i="23"/>
  <c r="J1179" i="23"/>
  <c r="J1178" i="23"/>
  <c r="J1177" i="23"/>
  <c r="J1176" i="23"/>
  <c r="J1175" i="23"/>
  <c r="J1174" i="23"/>
  <c r="J1173" i="23"/>
  <c r="J1172" i="23"/>
  <c r="J1171" i="23"/>
  <c r="J1170" i="23"/>
  <c r="J1169" i="23"/>
  <c r="J1168" i="23"/>
  <c r="J1167" i="23"/>
  <c r="J1166" i="23"/>
  <c r="J1165" i="23"/>
  <c r="J1164" i="23"/>
  <c r="J1148" i="23"/>
  <c r="J1147" i="23"/>
  <c r="J1146" i="23"/>
  <c r="J1145" i="23"/>
  <c r="J1144" i="23"/>
  <c r="J1143" i="23"/>
  <c r="J1142" i="23"/>
  <c r="J1141" i="23"/>
  <c r="J1140" i="23"/>
  <c r="J1139" i="23"/>
  <c r="J1138" i="23"/>
  <c r="J1137" i="23"/>
  <c r="J1136" i="23"/>
  <c r="J1135" i="23"/>
  <c r="J1134" i="23"/>
  <c r="J1133" i="23"/>
  <c r="J1132" i="23"/>
  <c r="J1131" i="23"/>
  <c r="J1130" i="23"/>
  <c r="J1129" i="23"/>
  <c r="J1113" i="23"/>
  <c r="J1112" i="23"/>
  <c r="J1111" i="23"/>
  <c r="J1110" i="23"/>
  <c r="J1109" i="23"/>
  <c r="J1108" i="23"/>
  <c r="J1107" i="23"/>
  <c r="J1106" i="23"/>
  <c r="J1105" i="23"/>
  <c r="J1104" i="23"/>
  <c r="J1103" i="23"/>
  <c r="J1102" i="23"/>
  <c r="J1101" i="23"/>
  <c r="J1100" i="23"/>
  <c r="J1099" i="23"/>
  <c r="J1098" i="23"/>
  <c r="J1097" i="23"/>
  <c r="J1096" i="23"/>
  <c r="J1095" i="23"/>
  <c r="J1094" i="23"/>
  <c r="J1078" i="23"/>
  <c r="J1077" i="23"/>
  <c r="J1076" i="23"/>
  <c r="J1075" i="23"/>
  <c r="J1074" i="23"/>
  <c r="J1073" i="23"/>
  <c r="J1072" i="23"/>
  <c r="J1071" i="23"/>
  <c r="J1070" i="23"/>
  <c r="J1069" i="23"/>
  <c r="J1068" i="23"/>
  <c r="J1067" i="23"/>
  <c r="J1066" i="23"/>
  <c r="J1065" i="23"/>
  <c r="J1064" i="23"/>
  <c r="J1063" i="23"/>
  <c r="J1062" i="23"/>
  <c r="J1061" i="23"/>
  <c r="J1060" i="23"/>
  <c r="J1059" i="23"/>
  <c r="J1043" i="23"/>
  <c r="J1042" i="23"/>
  <c r="J1041" i="23"/>
  <c r="J1040" i="23"/>
  <c r="J1039" i="23"/>
  <c r="J1038" i="23"/>
  <c r="J1037" i="23"/>
  <c r="J1036" i="23"/>
  <c r="J1035" i="23"/>
  <c r="J1034" i="23"/>
  <c r="J1033" i="23"/>
  <c r="J1032" i="23"/>
  <c r="J1031" i="23"/>
  <c r="J1030" i="23"/>
  <c r="J1029" i="23"/>
  <c r="J1028" i="23"/>
  <c r="J1027" i="23"/>
  <c r="J1026" i="23"/>
  <c r="J1025" i="23"/>
  <c r="J1024" i="23"/>
  <c r="J1008" i="23"/>
  <c r="J1007" i="23"/>
  <c r="J1006" i="23"/>
  <c r="J1005" i="23"/>
  <c r="J1004" i="23"/>
  <c r="J1003" i="23"/>
  <c r="J1002" i="23"/>
  <c r="J1001" i="23"/>
  <c r="J1000" i="23"/>
  <c r="J999" i="23"/>
  <c r="J998" i="23"/>
  <c r="J997" i="23"/>
  <c r="J996" i="23"/>
  <c r="J995" i="23"/>
  <c r="J994" i="23"/>
  <c r="J993" i="23"/>
  <c r="J992" i="23"/>
  <c r="J991" i="23"/>
  <c r="J990" i="23"/>
  <c r="J989" i="23"/>
  <c r="J973" i="23"/>
  <c r="J972" i="23"/>
  <c r="J971" i="23"/>
  <c r="J970" i="23"/>
  <c r="J969" i="23"/>
  <c r="J968" i="23"/>
  <c r="J967" i="23"/>
  <c r="J966" i="23"/>
  <c r="J965" i="23"/>
  <c r="J964" i="23"/>
  <c r="J963" i="23"/>
  <c r="J962" i="23"/>
  <c r="J961" i="23"/>
  <c r="J960" i="23"/>
  <c r="J959" i="23"/>
  <c r="J958" i="23"/>
  <c r="J957" i="23"/>
  <c r="J956" i="23"/>
  <c r="J955" i="23"/>
  <c r="J954" i="23"/>
  <c r="J938" i="23"/>
  <c r="J937" i="23"/>
  <c r="J936" i="23"/>
  <c r="J935" i="23"/>
  <c r="J934" i="23"/>
  <c r="J933" i="23"/>
  <c r="J932" i="23"/>
  <c r="J931" i="23"/>
  <c r="J930" i="23"/>
  <c r="J929" i="23"/>
  <c r="J928" i="23"/>
  <c r="J927" i="23"/>
  <c r="J926" i="23"/>
  <c r="J925" i="23"/>
  <c r="J924" i="23"/>
  <c r="J923" i="23"/>
  <c r="J922" i="23"/>
  <c r="J921" i="23"/>
  <c r="J920" i="23"/>
  <c r="J919" i="23"/>
  <c r="J903" i="23"/>
  <c r="J902" i="23"/>
  <c r="J901" i="23"/>
  <c r="J900" i="23"/>
  <c r="J899" i="23"/>
  <c r="J898" i="23"/>
  <c r="J897" i="23"/>
  <c r="J896" i="23"/>
  <c r="J895" i="23"/>
  <c r="J894" i="23"/>
  <c r="J893" i="23"/>
  <c r="J892" i="23"/>
  <c r="J891" i="23"/>
  <c r="J890" i="23"/>
  <c r="J889" i="23"/>
  <c r="J888" i="23"/>
  <c r="J887" i="23"/>
  <c r="J886" i="23"/>
  <c r="J885" i="23"/>
  <c r="J884" i="23"/>
  <c r="J868" i="23"/>
  <c r="J867" i="23"/>
  <c r="J866" i="23"/>
  <c r="J865" i="23"/>
  <c r="J864" i="23"/>
  <c r="J863" i="23"/>
  <c r="J862" i="23"/>
  <c r="J861" i="23"/>
  <c r="J860" i="23"/>
  <c r="J859" i="23"/>
  <c r="J858" i="23"/>
  <c r="J857" i="23"/>
  <c r="J856" i="23"/>
  <c r="J855" i="23"/>
  <c r="J854" i="23"/>
  <c r="J853" i="23"/>
  <c r="J852" i="23"/>
  <c r="J851" i="23"/>
  <c r="J850" i="23"/>
  <c r="J849" i="23"/>
  <c r="J833" i="23"/>
  <c r="J832" i="23"/>
  <c r="J831" i="23"/>
  <c r="J830" i="23"/>
  <c r="J829" i="23"/>
  <c r="J828" i="23"/>
  <c r="J827" i="23"/>
  <c r="J826" i="23"/>
  <c r="J825" i="23"/>
  <c r="J824" i="23"/>
  <c r="J823" i="23"/>
  <c r="J822" i="23"/>
  <c r="J821" i="23"/>
  <c r="J820" i="23"/>
  <c r="J819" i="23"/>
  <c r="J818" i="23"/>
  <c r="J817" i="23"/>
  <c r="J816" i="23"/>
  <c r="J815" i="23"/>
  <c r="J814" i="23"/>
  <c r="J798" i="23"/>
  <c r="J797" i="23"/>
  <c r="J796" i="23"/>
  <c r="J795" i="23"/>
  <c r="J794" i="23"/>
  <c r="J793" i="23"/>
  <c r="J792" i="23"/>
  <c r="J791" i="23"/>
  <c r="J790" i="23"/>
  <c r="J789" i="23"/>
  <c r="J788" i="23"/>
  <c r="J787" i="23"/>
  <c r="J786" i="23"/>
  <c r="J785" i="23"/>
  <c r="J784" i="23"/>
  <c r="J783" i="23"/>
  <c r="J782" i="23"/>
  <c r="J781" i="23"/>
  <c r="J780" i="23"/>
  <c r="J779" i="23"/>
  <c r="J763" i="23"/>
  <c r="J762" i="23"/>
  <c r="J761" i="23"/>
  <c r="J760" i="23"/>
  <c r="J759" i="23"/>
  <c r="J758" i="23"/>
  <c r="J757" i="23"/>
  <c r="J756" i="23"/>
  <c r="J755" i="23"/>
  <c r="J754" i="23"/>
  <c r="J753" i="23"/>
  <c r="J752" i="23"/>
  <c r="J751" i="23"/>
  <c r="J750" i="23"/>
  <c r="J749" i="23"/>
  <c r="J748" i="23"/>
  <c r="J747" i="23"/>
  <c r="J746" i="23"/>
  <c r="J745" i="23"/>
  <c r="J744" i="23"/>
  <c r="J728" i="23"/>
  <c r="J727" i="23"/>
  <c r="J726" i="23"/>
  <c r="J725" i="23"/>
  <c r="J724" i="23"/>
  <c r="J723" i="23"/>
  <c r="J722" i="23"/>
  <c r="J721" i="23"/>
  <c r="J720" i="23"/>
  <c r="J719" i="23"/>
  <c r="J718" i="23"/>
  <c r="J717" i="23"/>
  <c r="J716" i="23"/>
  <c r="J715" i="23"/>
  <c r="J714" i="23"/>
  <c r="J713" i="23"/>
  <c r="J712" i="23"/>
  <c r="J711" i="23"/>
  <c r="J710" i="23"/>
  <c r="J709" i="23"/>
  <c r="J693" i="23"/>
  <c r="J692" i="23"/>
  <c r="J691" i="23"/>
  <c r="J690" i="23"/>
  <c r="J689" i="23"/>
  <c r="J688" i="23"/>
  <c r="J687" i="23"/>
  <c r="J686" i="23"/>
  <c r="J685" i="23"/>
  <c r="J684" i="23"/>
  <c r="J683" i="23"/>
  <c r="J682" i="23"/>
  <c r="J681" i="23"/>
  <c r="J680" i="23"/>
  <c r="J679" i="23"/>
  <c r="J678" i="23"/>
  <c r="J677" i="23"/>
  <c r="J676" i="23"/>
  <c r="J675" i="23"/>
  <c r="J674" i="23"/>
  <c r="J658" i="23"/>
  <c r="J657" i="23"/>
  <c r="J656" i="23"/>
  <c r="J655" i="23"/>
  <c r="J654" i="23"/>
  <c r="J653" i="23"/>
  <c r="J652" i="23"/>
  <c r="J651" i="23"/>
  <c r="J650" i="23"/>
  <c r="J649" i="23"/>
  <c r="J648" i="23"/>
  <c r="J647" i="23"/>
  <c r="J646" i="23"/>
  <c r="J645" i="23"/>
  <c r="J644" i="23"/>
  <c r="J643" i="23"/>
  <c r="J642" i="23"/>
  <c r="J641" i="23"/>
  <c r="J640" i="23"/>
  <c r="J639" i="23"/>
  <c r="J623" i="23"/>
  <c r="J622" i="23"/>
  <c r="J621" i="23"/>
  <c r="J620" i="23"/>
  <c r="J619" i="23"/>
  <c r="J618" i="23"/>
  <c r="J617" i="23"/>
  <c r="J616" i="23"/>
  <c r="J615" i="23"/>
  <c r="J614" i="23"/>
  <c r="J613" i="23"/>
  <c r="J612" i="23"/>
  <c r="J611" i="23"/>
  <c r="J610" i="23"/>
  <c r="J609" i="23"/>
  <c r="J608" i="23"/>
  <c r="J607" i="23"/>
  <c r="J606" i="23"/>
  <c r="J605" i="23"/>
  <c r="J604" i="23"/>
  <c r="J588" i="23"/>
  <c r="J587" i="23"/>
  <c r="J586" i="23"/>
  <c r="J585" i="23"/>
  <c r="J584" i="23"/>
  <c r="J583" i="23"/>
  <c r="J582" i="23"/>
  <c r="J581" i="23"/>
  <c r="J580" i="23"/>
  <c r="J579" i="23"/>
  <c r="J578" i="23"/>
  <c r="J577" i="23"/>
  <c r="J576" i="23"/>
  <c r="J575" i="23"/>
  <c r="J574" i="23"/>
  <c r="J573" i="23"/>
  <c r="J572" i="23"/>
  <c r="J571" i="23"/>
  <c r="J570" i="23"/>
  <c r="J569" i="23"/>
  <c r="J553" i="23"/>
  <c r="J552" i="23"/>
  <c r="J551" i="23"/>
  <c r="J550" i="23"/>
  <c r="J549" i="23"/>
  <c r="J548" i="23"/>
  <c r="J547" i="23"/>
  <c r="J546" i="23"/>
  <c r="J545" i="23"/>
  <c r="J544" i="23"/>
  <c r="J543" i="23"/>
  <c r="J542" i="23"/>
  <c r="J541" i="23"/>
  <c r="J540" i="23"/>
  <c r="J539" i="23"/>
  <c r="J538" i="23"/>
  <c r="J537" i="23"/>
  <c r="J536" i="23"/>
  <c r="J535" i="23"/>
  <c r="J534" i="23"/>
  <c r="J518" i="23"/>
  <c r="J517" i="23"/>
  <c r="J516" i="23"/>
  <c r="J515" i="23"/>
  <c r="J514" i="23"/>
  <c r="J513" i="23"/>
  <c r="J512" i="23"/>
  <c r="J511" i="23"/>
  <c r="J510" i="23"/>
  <c r="J509" i="23"/>
  <c r="J508" i="23"/>
  <c r="J507" i="23"/>
  <c r="J506" i="23"/>
  <c r="J505" i="23"/>
  <c r="J504" i="23"/>
  <c r="J503" i="23"/>
  <c r="J502" i="23"/>
  <c r="J501" i="23"/>
  <c r="J500" i="23"/>
  <c r="J499" i="23"/>
  <c r="J483" i="23"/>
  <c r="J482" i="23"/>
  <c r="J481" i="23"/>
  <c r="J480" i="23"/>
  <c r="J479" i="23"/>
  <c r="J478" i="23"/>
  <c r="J477" i="23"/>
  <c r="J476" i="23"/>
  <c r="J475" i="23"/>
  <c r="J474" i="23"/>
  <c r="J473" i="23"/>
  <c r="J472" i="23"/>
  <c r="J471" i="23"/>
  <c r="J470" i="23"/>
  <c r="J469" i="23"/>
  <c r="J468" i="23"/>
  <c r="J467" i="23"/>
  <c r="J466" i="23"/>
  <c r="J465" i="23"/>
  <c r="J464" i="23"/>
  <c r="J448" i="23"/>
  <c r="J447" i="23"/>
  <c r="J446" i="23"/>
  <c r="J445" i="23"/>
  <c r="J444" i="23"/>
  <c r="J443" i="23"/>
  <c r="J442" i="23"/>
  <c r="J441" i="23"/>
  <c r="J440" i="23"/>
  <c r="J439" i="23"/>
  <c r="J438" i="23"/>
  <c r="J437" i="23"/>
  <c r="J436" i="23"/>
  <c r="J435" i="23"/>
  <c r="J434" i="23"/>
  <c r="J433" i="23"/>
  <c r="J432" i="23"/>
  <c r="J431" i="23"/>
  <c r="J430" i="23"/>
  <c r="J429" i="23"/>
  <c r="J413" i="23"/>
  <c r="J412" i="23"/>
  <c r="J411" i="23"/>
  <c r="J410" i="23"/>
  <c r="J409" i="23"/>
  <c r="J408" i="23"/>
  <c r="J407" i="23"/>
  <c r="J406" i="23"/>
  <c r="J405" i="23"/>
  <c r="J404" i="23"/>
  <c r="J403" i="23"/>
  <c r="J402" i="23"/>
  <c r="J401" i="23"/>
  <c r="J400" i="23"/>
  <c r="J399" i="23"/>
  <c r="J398" i="23"/>
  <c r="J397" i="23"/>
  <c r="J396" i="23"/>
  <c r="J395" i="23"/>
  <c r="J394" i="23"/>
  <c r="J378" i="23"/>
  <c r="J377" i="23"/>
  <c r="J376" i="23"/>
  <c r="J375" i="23"/>
  <c r="J374" i="23"/>
  <c r="J373" i="23"/>
  <c r="J372" i="23"/>
  <c r="J371" i="23"/>
  <c r="J370" i="23"/>
  <c r="J369" i="23"/>
  <c r="J368" i="23"/>
  <c r="J367" i="23"/>
  <c r="J366" i="23"/>
  <c r="J365" i="23"/>
  <c r="J364" i="23"/>
  <c r="J363" i="23"/>
  <c r="J362" i="23"/>
  <c r="J361" i="23"/>
  <c r="J360" i="23"/>
  <c r="J359" i="23"/>
  <c r="J343" i="23"/>
  <c r="J342" i="23"/>
  <c r="J341" i="23"/>
  <c r="J340" i="23"/>
  <c r="J339" i="23"/>
  <c r="J338" i="23"/>
  <c r="J337" i="23"/>
  <c r="J336" i="23"/>
  <c r="J335" i="23"/>
  <c r="J334" i="23"/>
  <c r="J333" i="23"/>
  <c r="J332" i="23"/>
  <c r="J331" i="23"/>
  <c r="J330" i="23"/>
  <c r="J329" i="23"/>
  <c r="J328" i="23"/>
  <c r="J327" i="23"/>
  <c r="J326" i="23"/>
  <c r="J325" i="23"/>
  <c r="J324" i="23"/>
  <c r="J308" i="23"/>
  <c r="J307" i="23"/>
  <c r="J306" i="23"/>
  <c r="J305" i="23"/>
  <c r="J304" i="23"/>
  <c r="J303" i="23"/>
  <c r="J302" i="23"/>
  <c r="J301" i="23"/>
  <c r="J300" i="23"/>
  <c r="J299" i="23"/>
  <c r="J298" i="23"/>
  <c r="J297" i="23"/>
  <c r="J296" i="23"/>
  <c r="J295" i="23"/>
  <c r="J294" i="23"/>
  <c r="J293" i="23"/>
  <c r="J292" i="23"/>
  <c r="J291" i="23"/>
  <c r="J290" i="23"/>
  <c r="J289" i="23"/>
  <c r="J273" i="23"/>
  <c r="J272" i="23"/>
  <c r="J271" i="23"/>
  <c r="J270" i="23"/>
  <c r="J269" i="23"/>
  <c r="J268" i="23"/>
  <c r="J267" i="23"/>
  <c r="J266" i="23"/>
  <c r="J265" i="23"/>
  <c r="J264" i="23"/>
  <c r="J263" i="23"/>
  <c r="J262" i="23"/>
  <c r="J261" i="23"/>
  <c r="J260" i="23"/>
  <c r="J259" i="23"/>
  <c r="J258" i="23"/>
  <c r="J257" i="23"/>
  <c r="J256" i="23"/>
  <c r="J255" i="23"/>
  <c r="J254" i="23"/>
  <c r="J238" i="23"/>
  <c r="J237" i="23"/>
  <c r="J236" i="23"/>
  <c r="J235" i="23"/>
  <c r="J234" i="23"/>
  <c r="J233" i="23"/>
  <c r="J232" i="23"/>
  <c r="J231" i="23"/>
  <c r="J230" i="23"/>
  <c r="J229" i="23"/>
  <c r="J228" i="23"/>
  <c r="J227" i="23"/>
  <c r="J226" i="23"/>
  <c r="J225" i="23"/>
  <c r="J224" i="23"/>
  <c r="J223" i="23"/>
  <c r="J222" i="23"/>
  <c r="J221" i="23"/>
  <c r="J220" i="23"/>
  <c r="J219" i="23"/>
  <c r="J203" i="23"/>
  <c r="J202" i="23"/>
  <c r="J201" i="23"/>
  <c r="J200" i="23"/>
  <c r="J199" i="23"/>
  <c r="J198" i="23"/>
  <c r="J197" i="23"/>
  <c r="J196" i="23"/>
  <c r="J195" i="23"/>
  <c r="J194" i="23"/>
  <c r="J193" i="23"/>
  <c r="J192" i="23"/>
  <c r="J191" i="23"/>
  <c r="J190" i="23"/>
  <c r="J189" i="23"/>
  <c r="J188" i="23"/>
  <c r="J187" i="23"/>
  <c r="J186" i="23"/>
  <c r="J185" i="23"/>
  <c r="J184" i="23"/>
  <c r="J168" i="23"/>
  <c r="J167" i="23"/>
  <c r="J166" i="23"/>
  <c r="J165" i="23"/>
  <c r="J164" i="23"/>
  <c r="J163" i="23"/>
  <c r="J162" i="23"/>
  <c r="J161" i="23"/>
  <c r="J160" i="23"/>
  <c r="J159" i="23"/>
  <c r="J158" i="23"/>
  <c r="J157" i="23"/>
  <c r="J156" i="23"/>
  <c r="J155" i="23"/>
  <c r="J154" i="23"/>
  <c r="J153" i="23"/>
  <c r="J152" i="23"/>
  <c r="J151" i="23"/>
  <c r="J150" i="23"/>
  <c r="J149" i="23"/>
  <c r="J133" i="23"/>
  <c r="J132" i="23"/>
  <c r="J131" i="23"/>
  <c r="J130" i="23"/>
  <c r="J129" i="23"/>
  <c r="J128" i="23"/>
  <c r="J127" i="23"/>
  <c r="J126" i="23"/>
  <c r="J125" i="23"/>
  <c r="J124" i="23"/>
  <c r="J123" i="23"/>
  <c r="J122" i="23"/>
  <c r="J121" i="23"/>
  <c r="J120" i="23"/>
  <c r="J119" i="23"/>
  <c r="J118" i="23"/>
  <c r="J117" i="23"/>
  <c r="J116" i="23"/>
  <c r="J115" i="23"/>
  <c r="J114" i="23"/>
  <c r="J98" i="23"/>
  <c r="J97" i="23"/>
  <c r="J96" i="23"/>
  <c r="J95" i="23"/>
  <c r="J94" i="23"/>
  <c r="J93" i="23"/>
  <c r="J92" i="23"/>
  <c r="J91" i="23"/>
  <c r="J90" i="23"/>
  <c r="J89" i="23"/>
  <c r="J88" i="23"/>
  <c r="J87" i="23"/>
  <c r="J86" i="23"/>
  <c r="J85" i="23"/>
  <c r="J84" i="23"/>
  <c r="J83" i="23"/>
  <c r="J82" i="23"/>
  <c r="J81" i="23"/>
  <c r="J80" i="23"/>
  <c r="J79" i="23"/>
  <c r="J63" i="23"/>
  <c r="J62" i="23"/>
  <c r="J61" i="23"/>
  <c r="J60" i="23"/>
  <c r="J59" i="23"/>
  <c r="J58" i="23"/>
  <c r="J57" i="23"/>
  <c r="J56" i="23"/>
  <c r="J55" i="23"/>
  <c r="J54" i="23"/>
  <c r="J53" i="23"/>
  <c r="J52" i="23"/>
  <c r="J51" i="23"/>
  <c r="J50" i="23"/>
  <c r="J49" i="23"/>
  <c r="J48" i="23"/>
  <c r="J47" i="23"/>
  <c r="J46" i="23"/>
  <c r="J45" i="23"/>
  <c r="J64" i="23"/>
  <c r="J99" i="23" s="1"/>
  <c r="J134" i="23" s="1"/>
  <c r="J169" i="23" s="1"/>
  <c r="J204" i="23" s="1"/>
  <c r="J239" i="23" s="1"/>
  <c r="J274" i="23" s="1"/>
  <c r="J309" i="23" s="1"/>
  <c r="J344" i="23" s="1"/>
  <c r="J379" i="23" s="1"/>
  <c r="J414" i="23" s="1"/>
  <c r="J449" i="23" s="1"/>
  <c r="J484" i="23" s="1"/>
  <c r="J519" i="23" s="1"/>
  <c r="J554" i="23" s="1"/>
  <c r="J589" i="23" s="1"/>
  <c r="J624" i="23" s="1"/>
  <c r="J659" i="23" s="1"/>
  <c r="J694" i="23" s="1"/>
  <c r="J729" i="23" s="1"/>
  <c r="J764" i="23" s="1"/>
  <c r="J799" i="23" s="1"/>
  <c r="J834" i="23" s="1"/>
  <c r="J869" i="23" s="1"/>
  <c r="J904" i="23" s="1"/>
  <c r="J939" i="23" s="1"/>
  <c r="J974" i="23" s="1"/>
  <c r="J1009" i="23" s="1"/>
  <c r="J1044" i="23" s="1"/>
  <c r="J1079" i="23" s="1"/>
  <c r="J1114" i="23" s="1"/>
  <c r="J1149" i="23" s="1"/>
  <c r="J1184" i="23" s="1"/>
  <c r="J1219" i="23" s="1"/>
  <c r="J1254" i="23" s="1"/>
  <c r="J1289" i="23" s="1"/>
  <c r="J1324" i="23" s="1"/>
  <c r="J8" i="22" s="1"/>
  <c r="K8" i="22" s="1"/>
  <c r="K28" i="22" s="1"/>
  <c r="K62" i="22" s="1"/>
  <c r="K96" i="22" s="1"/>
  <c r="K130" i="22" s="1"/>
  <c r="K164" i="22" s="1"/>
  <c r="K198" i="22" s="1"/>
  <c r="K232" i="22" s="1"/>
  <c r="K266" i="22" s="1"/>
  <c r="K300" i="22" s="1"/>
  <c r="K334" i="22" s="1"/>
  <c r="K368" i="22" s="1"/>
  <c r="K402" i="22" s="1"/>
  <c r="K436" i="22" s="1"/>
  <c r="K470" i="22" s="1"/>
  <c r="K504" i="22" s="1"/>
  <c r="K538" i="22" s="1"/>
  <c r="K572" i="22" s="1"/>
  <c r="K606" i="22" s="1"/>
  <c r="K640" i="22" s="1"/>
  <c r="K674" i="22" s="1"/>
  <c r="K708" i="22" s="1"/>
  <c r="K742" i="22" s="1"/>
  <c r="K776" i="22" s="1"/>
  <c r="K810" i="22" s="1"/>
  <c r="K844" i="22" s="1"/>
  <c r="K878" i="22" s="1"/>
  <c r="K912" i="22" s="1"/>
  <c r="K946" i="22" s="1"/>
  <c r="K980" i="22" s="1"/>
  <c r="K1014" i="22" s="1"/>
  <c r="K1048" i="22" s="1"/>
  <c r="K1082" i="22" s="1"/>
  <c r="K1116" i="22" s="1"/>
  <c r="K1150" i="22" s="1"/>
  <c r="K1184" i="22" s="1"/>
  <c r="K1218" i="22" s="1"/>
  <c r="K1252" i="22" s="1"/>
  <c r="K1286" i="22" s="1"/>
  <c r="K1320" i="22" s="1"/>
  <c r="K1354" i="22" s="1"/>
  <c r="K1388" i="22" s="1"/>
  <c r="K1422" i="22" s="1"/>
  <c r="K1456" i="22" s="1"/>
  <c r="K1490" i="22" s="1"/>
  <c r="K1524" i="22" s="1"/>
  <c r="K1558" i="22" s="1"/>
  <c r="K1592" i="22" s="1"/>
  <c r="K1626" i="22" s="1"/>
  <c r="K1660" i="22" s="1"/>
  <c r="K1694" i="22" s="1"/>
  <c r="G16" i="24" s="1"/>
  <c r="J10" i="23"/>
  <c r="J11" i="23"/>
  <c r="J12" i="23"/>
  <c r="J13" i="23"/>
  <c r="J14" i="23"/>
  <c r="J15" i="23"/>
  <c r="J16" i="23"/>
  <c r="J17" i="23"/>
  <c r="J18" i="23"/>
  <c r="J19" i="23"/>
  <c r="J20" i="23"/>
  <c r="J21" i="23"/>
  <c r="J22" i="23"/>
  <c r="J23" i="23"/>
  <c r="J24" i="23"/>
  <c r="J25" i="23"/>
  <c r="J26" i="23"/>
  <c r="J27" i="23"/>
  <c r="J28" i="23"/>
  <c r="M1693" i="22" l="1"/>
  <c r="N1693" i="22" s="1"/>
  <c r="M1692" i="22"/>
  <c r="M1691" i="22"/>
  <c r="L1691" i="22" s="1"/>
  <c r="M1690" i="22"/>
  <c r="M1689" i="22"/>
  <c r="N1689" i="22" s="1"/>
  <c r="M1688" i="22"/>
  <c r="M1687" i="22"/>
  <c r="L1687" i="22" s="1"/>
  <c r="M1686" i="22"/>
  <c r="N1686" i="22" s="1"/>
  <c r="M1685" i="22"/>
  <c r="M1684" i="22"/>
  <c r="M1683" i="22"/>
  <c r="L1683" i="22" s="1"/>
  <c r="M1682" i="22"/>
  <c r="M1681" i="22"/>
  <c r="N1681" i="22" s="1"/>
  <c r="M1680" i="22"/>
  <c r="M1679" i="22"/>
  <c r="L1679" i="22" s="1"/>
  <c r="M1678" i="22"/>
  <c r="N1678" i="22" s="1"/>
  <c r="M1677" i="22"/>
  <c r="M1676" i="22"/>
  <c r="M1675" i="22"/>
  <c r="L1675" i="22" s="1"/>
  <c r="M1674" i="22"/>
  <c r="M1659" i="22"/>
  <c r="N1659" i="22" s="1"/>
  <c r="M1658" i="22"/>
  <c r="M1657" i="22"/>
  <c r="L1657" i="22" s="1"/>
  <c r="M1656" i="22"/>
  <c r="N1656" i="22" s="1"/>
  <c r="M1655" i="22"/>
  <c r="M1654" i="22"/>
  <c r="M1653" i="22"/>
  <c r="L1653" i="22" s="1"/>
  <c r="M1652" i="22"/>
  <c r="M1651" i="22"/>
  <c r="N1651" i="22" s="1"/>
  <c r="M1650" i="22"/>
  <c r="M1649" i="22"/>
  <c r="L1649" i="22" s="1"/>
  <c r="M1648" i="22"/>
  <c r="N1648" i="22" s="1"/>
  <c r="M1647" i="22"/>
  <c r="M1646" i="22"/>
  <c r="M1645" i="22"/>
  <c r="L1645" i="22" s="1"/>
  <c r="M1644" i="22"/>
  <c r="M1643" i="22"/>
  <c r="N1643" i="22" s="1"/>
  <c r="M1642" i="22"/>
  <c r="M1641" i="22"/>
  <c r="L1641" i="22" s="1"/>
  <c r="M1640" i="22"/>
  <c r="N1640" i="22" s="1"/>
  <c r="M1625" i="22"/>
  <c r="N1625" i="22" s="1"/>
  <c r="M1624" i="22"/>
  <c r="L1624" i="22" s="1"/>
  <c r="M1623" i="22"/>
  <c r="L1623" i="22" s="1"/>
  <c r="M1622" i="22"/>
  <c r="L1622" i="22" s="1"/>
  <c r="M1621" i="22"/>
  <c r="N1621" i="22" s="1"/>
  <c r="M1620" i="22"/>
  <c r="L1620" i="22" s="1"/>
  <c r="M1619" i="22"/>
  <c r="L1619" i="22" s="1"/>
  <c r="M1618" i="22"/>
  <c r="N1618" i="22" s="1"/>
  <c r="M1617" i="22"/>
  <c r="N1617" i="22" s="1"/>
  <c r="M1616" i="22"/>
  <c r="N1616" i="22" s="1"/>
  <c r="M1615" i="22"/>
  <c r="L1615" i="22" s="1"/>
  <c r="M1614" i="22"/>
  <c r="N1614" i="22" s="1"/>
  <c r="M1613" i="22"/>
  <c r="M1612" i="22"/>
  <c r="N1612" i="22" s="1"/>
  <c r="M1611" i="22"/>
  <c r="L1611" i="22" s="1"/>
  <c r="M1610" i="22"/>
  <c r="M1609" i="22"/>
  <c r="N1609" i="22" s="1"/>
  <c r="M1608" i="22"/>
  <c r="N1608" i="22" s="1"/>
  <c r="M1607" i="22"/>
  <c r="L1607" i="22" s="1"/>
  <c r="M1606" i="22"/>
  <c r="N1606" i="22" s="1"/>
  <c r="M1591" i="22"/>
  <c r="M1590" i="22"/>
  <c r="N1590" i="22" s="1"/>
  <c r="M1589" i="22"/>
  <c r="L1589" i="22" s="1"/>
  <c r="M1588" i="22"/>
  <c r="M1587" i="22"/>
  <c r="N1587" i="22" s="1"/>
  <c r="M1586" i="22"/>
  <c r="N1586" i="22" s="1"/>
  <c r="M1585" i="22"/>
  <c r="L1585" i="22" s="1"/>
  <c r="M1584" i="22"/>
  <c r="N1584" i="22" s="1"/>
  <c r="M1583" i="22"/>
  <c r="M1582" i="22"/>
  <c r="N1582" i="22" s="1"/>
  <c r="M1581" i="22"/>
  <c r="L1581" i="22" s="1"/>
  <c r="M1580" i="22"/>
  <c r="M1579" i="22"/>
  <c r="N1579" i="22" s="1"/>
  <c r="M1578" i="22"/>
  <c r="N1578" i="22" s="1"/>
  <c r="M1577" i="22"/>
  <c r="L1577" i="22" s="1"/>
  <c r="M1576" i="22"/>
  <c r="N1576" i="22" s="1"/>
  <c r="M1575" i="22"/>
  <c r="M1574" i="22"/>
  <c r="N1574" i="22" s="1"/>
  <c r="M1573" i="22"/>
  <c r="L1573" i="22" s="1"/>
  <c r="M1572" i="22"/>
  <c r="M1557" i="22"/>
  <c r="N1557" i="22" s="1"/>
  <c r="M1556" i="22"/>
  <c r="M1555" i="22"/>
  <c r="L1555" i="22" s="1"/>
  <c r="M1554" i="22"/>
  <c r="M1553" i="22"/>
  <c r="N1553" i="22" s="1"/>
  <c r="M1552" i="22"/>
  <c r="M1551" i="22"/>
  <c r="L1551" i="22" s="1"/>
  <c r="M1550" i="22"/>
  <c r="M1549" i="22"/>
  <c r="N1549" i="22" s="1"/>
  <c r="M1548" i="22"/>
  <c r="M1547" i="22"/>
  <c r="L1547" i="22" s="1"/>
  <c r="M1546" i="22"/>
  <c r="M1545" i="22"/>
  <c r="N1545" i="22" s="1"/>
  <c r="M1544" i="22"/>
  <c r="M1543" i="22"/>
  <c r="L1543" i="22" s="1"/>
  <c r="M1542" i="22"/>
  <c r="M1541" i="22"/>
  <c r="N1541" i="22" s="1"/>
  <c r="M1540" i="22"/>
  <c r="M1539" i="22"/>
  <c r="L1539" i="22" s="1"/>
  <c r="M1538" i="22"/>
  <c r="M1523" i="22"/>
  <c r="N1523" i="22" s="1"/>
  <c r="M1522" i="22"/>
  <c r="M1521" i="22"/>
  <c r="L1521" i="22" s="1"/>
  <c r="M1520" i="22"/>
  <c r="M1519" i="22"/>
  <c r="N1519" i="22" s="1"/>
  <c r="M1518" i="22"/>
  <c r="M1517" i="22"/>
  <c r="L1517" i="22" s="1"/>
  <c r="M1516" i="22"/>
  <c r="M1515" i="22"/>
  <c r="N1515" i="22" s="1"/>
  <c r="M1514" i="22"/>
  <c r="M1513" i="22"/>
  <c r="L1513" i="22" s="1"/>
  <c r="M1512" i="22"/>
  <c r="M1511" i="22"/>
  <c r="N1511" i="22" s="1"/>
  <c r="M1510" i="22"/>
  <c r="M1509" i="22"/>
  <c r="L1509" i="22" s="1"/>
  <c r="M1508" i="22"/>
  <c r="M1507" i="22"/>
  <c r="N1507" i="22" s="1"/>
  <c r="M1506" i="22"/>
  <c r="M1505" i="22"/>
  <c r="L1505" i="22" s="1"/>
  <c r="M1504" i="22"/>
  <c r="M1489" i="22"/>
  <c r="N1489" i="22" s="1"/>
  <c r="M1488" i="22"/>
  <c r="M1487" i="22"/>
  <c r="L1487" i="22" s="1"/>
  <c r="M1486" i="22"/>
  <c r="M1485" i="22"/>
  <c r="N1485" i="22" s="1"/>
  <c r="M1484" i="22"/>
  <c r="M1483" i="22"/>
  <c r="L1483" i="22" s="1"/>
  <c r="M1482" i="22"/>
  <c r="M1481" i="22"/>
  <c r="N1481" i="22" s="1"/>
  <c r="M1480" i="22"/>
  <c r="M1479" i="22"/>
  <c r="L1479" i="22" s="1"/>
  <c r="M1478" i="22"/>
  <c r="M1477" i="22"/>
  <c r="N1477" i="22" s="1"/>
  <c r="M1476" i="22"/>
  <c r="M1475" i="22"/>
  <c r="L1475" i="22" s="1"/>
  <c r="M1474" i="22"/>
  <c r="M1473" i="22"/>
  <c r="N1473" i="22" s="1"/>
  <c r="M1472" i="22"/>
  <c r="M1471" i="22"/>
  <c r="L1471" i="22" s="1"/>
  <c r="M1470" i="22"/>
  <c r="M1455" i="22"/>
  <c r="N1455" i="22" s="1"/>
  <c r="M1454" i="22"/>
  <c r="M1453" i="22"/>
  <c r="L1453" i="22" s="1"/>
  <c r="M1452" i="22"/>
  <c r="L1452" i="22" s="1"/>
  <c r="M1451" i="22"/>
  <c r="M1450" i="22"/>
  <c r="N1450" i="22" s="1"/>
  <c r="L1450" i="22"/>
  <c r="M1449" i="22"/>
  <c r="L1449" i="22" s="1"/>
  <c r="M1448" i="22"/>
  <c r="M1447" i="22"/>
  <c r="N1447" i="22" s="1"/>
  <c r="M1446" i="22"/>
  <c r="N1446" i="22" s="1"/>
  <c r="M1445" i="22"/>
  <c r="L1445" i="22" s="1"/>
  <c r="M1444" i="22"/>
  <c r="M1443" i="22"/>
  <c r="N1443" i="22" s="1"/>
  <c r="M1442" i="22"/>
  <c r="L1442" i="22" s="1"/>
  <c r="M1441" i="22"/>
  <c r="L1441" i="22" s="1"/>
  <c r="M1440" i="22"/>
  <c r="M1439" i="22"/>
  <c r="N1439" i="22" s="1"/>
  <c r="M1438" i="22"/>
  <c r="M1437" i="22"/>
  <c r="L1437" i="22" s="1"/>
  <c r="M1436" i="22"/>
  <c r="M1421" i="22"/>
  <c r="N1421" i="22" s="1"/>
  <c r="M1420" i="22"/>
  <c r="M1419" i="22"/>
  <c r="L1419" i="22" s="1"/>
  <c r="M1418" i="22"/>
  <c r="M1417" i="22"/>
  <c r="N1417" i="22" s="1"/>
  <c r="M1416" i="22"/>
  <c r="M1415" i="22"/>
  <c r="L1415" i="22" s="1"/>
  <c r="M1414" i="22"/>
  <c r="M1413" i="22"/>
  <c r="N1413" i="22" s="1"/>
  <c r="M1412" i="22"/>
  <c r="M1411" i="22"/>
  <c r="L1411" i="22" s="1"/>
  <c r="M1410" i="22"/>
  <c r="M1409" i="22"/>
  <c r="N1409" i="22" s="1"/>
  <c r="M1408" i="22"/>
  <c r="M1407" i="22"/>
  <c r="L1407" i="22" s="1"/>
  <c r="M1406" i="22"/>
  <c r="M1405" i="22"/>
  <c r="N1405" i="22" s="1"/>
  <c r="M1404" i="22"/>
  <c r="M1403" i="22"/>
  <c r="L1403" i="22" s="1"/>
  <c r="M1402" i="22"/>
  <c r="M1387" i="22"/>
  <c r="N1387" i="22" s="1"/>
  <c r="M1386" i="22"/>
  <c r="M1385" i="22"/>
  <c r="L1385" i="22" s="1"/>
  <c r="M1384" i="22"/>
  <c r="M1383" i="22"/>
  <c r="N1383" i="22" s="1"/>
  <c r="M1382" i="22"/>
  <c r="M1381" i="22"/>
  <c r="L1381" i="22" s="1"/>
  <c r="M1380" i="22"/>
  <c r="M1379" i="22"/>
  <c r="N1379" i="22" s="1"/>
  <c r="M1378" i="22"/>
  <c r="M1377" i="22"/>
  <c r="L1377" i="22" s="1"/>
  <c r="M1376" i="22"/>
  <c r="M1375" i="22"/>
  <c r="N1375" i="22" s="1"/>
  <c r="M1374" i="22"/>
  <c r="M1373" i="22"/>
  <c r="L1373" i="22" s="1"/>
  <c r="M1372" i="22"/>
  <c r="M1371" i="22"/>
  <c r="N1371" i="22" s="1"/>
  <c r="M1370" i="22"/>
  <c r="M1369" i="22"/>
  <c r="L1369" i="22" s="1"/>
  <c r="M1368" i="22"/>
  <c r="M1353" i="22"/>
  <c r="N1353" i="22" s="1"/>
  <c r="M1352" i="22"/>
  <c r="N1352" i="22" s="1"/>
  <c r="M1351" i="22"/>
  <c r="L1351" i="22" s="1"/>
  <c r="M1350" i="22"/>
  <c r="M1349" i="22"/>
  <c r="N1349" i="22" s="1"/>
  <c r="M1348" i="22"/>
  <c r="M1347" i="22"/>
  <c r="L1347" i="22" s="1"/>
  <c r="M1346" i="22"/>
  <c r="M1345" i="22"/>
  <c r="N1345" i="22" s="1"/>
  <c r="M1344" i="22"/>
  <c r="N1344" i="22" s="1"/>
  <c r="M1343" i="22"/>
  <c r="L1343" i="22" s="1"/>
  <c r="M1342" i="22"/>
  <c r="M1341" i="22"/>
  <c r="N1341" i="22" s="1"/>
  <c r="M1340" i="22"/>
  <c r="M1339" i="22"/>
  <c r="L1339" i="22" s="1"/>
  <c r="M1338" i="22"/>
  <c r="M1337" i="22"/>
  <c r="N1337" i="22" s="1"/>
  <c r="M1336" i="22"/>
  <c r="N1336" i="22" s="1"/>
  <c r="M1335" i="22"/>
  <c r="L1335" i="22" s="1"/>
  <c r="M1334" i="22"/>
  <c r="M1319" i="22"/>
  <c r="N1319" i="22" s="1"/>
  <c r="M1318" i="22"/>
  <c r="M1317" i="22"/>
  <c r="L1317" i="22" s="1"/>
  <c r="M1316" i="22"/>
  <c r="M1315" i="22"/>
  <c r="N1315" i="22" s="1"/>
  <c r="M1314" i="22"/>
  <c r="N1314" i="22" s="1"/>
  <c r="M1313" i="22"/>
  <c r="L1313" i="22" s="1"/>
  <c r="M1312" i="22"/>
  <c r="M1311" i="22"/>
  <c r="N1311" i="22" s="1"/>
  <c r="M1310" i="22"/>
  <c r="N1310" i="22" s="1"/>
  <c r="M1309" i="22"/>
  <c r="L1309" i="22" s="1"/>
  <c r="M1308" i="22"/>
  <c r="M1307" i="22"/>
  <c r="N1307" i="22" s="1"/>
  <c r="M1306" i="22"/>
  <c r="M1305" i="22"/>
  <c r="L1305" i="22" s="1"/>
  <c r="M1304" i="22"/>
  <c r="M1303" i="22"/>
  <c r="M1302" i="22"/>
  <c r="N1302" i="22" s="1"/>
  <c r="M1301" i="22"/>
  <c r="L1301" i="22" s="1"/>
  <c r="M1300" i="22"/>
  <c r="M1285" i="22"/>
  <c r="N1285" i="22" s="1"/>
  <c r="M1284" i="22"/>
  <c r="N1284" i="22" s="1"/>
  <c r="M1283" i="22"/>
  <c r="N1283" i="22" s="1"/>
  <c r="M1282" i="22"/>
  <c r="M1281" i="22"/>
  <c r="N1281" i="22" s="1"/>
  <c r="M1280" i="22"/>
  <c r="N1280" i="22" s="1"/>
  <c r="M1279" i="22"/>
  <c r="M1278" i="22"/>
  <c r="L1278" i="22" s="1"/>
  <c r="M1277" i="22"/>
  <c r="N1277" i="22" s="1"/>
  <c r="M1276" i="22"/>
  <c r="M1275" i="22"/>
  <c r="L1275" i="22" s="1"/>
  <c r="M1274" i="22"/>
  <c r="N1274" i="22" s="1"/>
  <c r="M1273" i="22"/>
  <c r="N1273" i="22" s="1"/>
  <c r="M1272" i="22"/>
  <c r="N1272" i="22" s="1"/>
  <c r="M1271" i="22"/>
  <c r="L1271" i="22" s="1"/>
  <c r="M1270" i="22"/>
  <c r="N1270" i="22" s="1"/>
  <c r="M1269" i="22"/>
  <c r="N1269" i="22" s="1"/>
  <c r="M1268" i="22"/>
  <c r="N1268" i="22" s="1"/>
  <c r="M1267" i="22"/>
  <c r="L1267" i="22" s="1"/>
  <c r="M1266" i="22"/>
  <c r="N1266" i="22" s="1"/>
  <c r="M1251" i="22"/>
  <c r="N1251" i="22" s="1"/>
  <c r="M1250" i="22"/>
  <c r="L1250" i="22" s="1"/>
  <c r="M1249" i="22"/>
  <c r="L1249" i="22" s="1"/>
  <c r="M1248" i="22"/>
  <c r="N1248" i="22" s="1"/>
  <c r="M1247" i="22"/>
  <c r="M1246" i="22"/>
  <c r="L1246" i="22" s="1"/>
  <c r="M1245" i="22"/>
  <c r="L1245" i="22" s="1"/>
  <c r="M1244" i="22"/>
  <c r="N1244" i="22" s="1"/>
  <c r="M1243" i="22"/>
  <c r="N1243" i="22" s="1"/>
  <c r="M1242" i="22"/>
  <c r="L1242" i="22" s="1"/>
  <c r="M1241" i="22"/>
  <c r="L1241" i="22" s="1"/>
  <c r="M1240" i="22"/>
  <c r="N1240" i="22" s="1"/>
  <c r="M1239" i="22"/>
  <c r="N1239" i="22" s="1"/>
  <c r="M1238" i="22"/>
  <c r="L1238" i="22" s="1"/>
  <c r="M1237" i="22"/>
  <c r="L1237" i="22" s="1"/>
  <c r="M1236" i="22"/>
  <c r="N1236" i="22" s="1"/>
  <c r="M1235" i="22"/>
  <c r="N1235" i="22" s="1"/>
  <c r="M1234" i="22"/>
  <c r="L1234" i="22" s="1"/>
  <c r="M1233" i="22"/>
  <c r="L1233" i="22" s="1"/>
  <c r="M1232" i="22"/>
  <c r="N1232" i="22" s="1"/>
  <c r="M1217" i="22"/>
  <c r="M1216" i="22"/>
  <c r="L1216" i="22" s="1"/>
  <c r="M1215" i="22"/>
  <c r="L1215" i="22" s="1"/>
  <c r="M1214" i="22"/>
  <c r="N1214" i="22" s="1"/>
  <c r="M1213" i="22"/>
  <c r="N1213" i="22" s="1"/>
  <c r="M1212" i="22"/>
  <c r="L1212" i="22" s="1"/>
  <c r="M1211" i="22"/>
  <c r="L1211" i="22" s="1"/>
  <c r="M1210" i="22"/>
  <c r="N1210" i="22" s="1"/>
  <c r="M1209" i="22"/>
  <c r="N1209" i="22" s="1"/>
  <c r="M1208" i="22"/>
  <c r="L1208" i="22" s="1"/>
  <c r="M1207" i="22"/>
  <c r="L1207" i="22" s="1"/>
  <c r="M1206" i="22"/>
  <c r="N1206" i="22" s="1"/>
  <c r="M1205" i="22"/>
  <c r="N1205" i="22" s="1"/>
  <c r="M1204" i="22"/>
  <c r="L1204" i="22" s="1"/>
  <c r="M1203" i="22"/>
  <c r="L1203" i="22" s="1"/>
  <c r="M1202" i="22"/>
  <c r="N1202" i="22" s="1"/>
  <c r="M1201" i="22"/>
  <c r="M1200" i="22"/>
  <c r="L1200" i="22" s="1"/>
  <c r="M1199" i="22"/>
  <c r="L1199" i="22" s="1"/>
  <c r="M1198" i="22"/>
  <c r="N1198" i="22" s="1"/>
  <c r="M1183" i="22"/>
  <c r="M1182" i="22"/>
  <c r="L1182" i="22" s="1"/>
  <c r="M1181" i="22"/>
  <c r="M1180" i="22"/>
  <c r="L1180" i="22" s="1"/>
  <c r="M1179" i="22"/>
  <c r="M1178" i="22"/>
  <c r="L1178" i="22" s="1"/>
  <c r="M1177" i="22"/>
  <c r="M1176" i="22"/>
  <c r="N1176" i="22" s="1"/>
  <c r="M1175" i="22"/>
  <c r="M1174" i="22"/>
  <c r="L1174" i="22" s="1"/>
  <c r="M1173" i="22"/>
  <c r="M1172" i="22"/>
  <c r="L1172" i="22" s="1"/>
  <c r="M1171" i="22"/>
  <c r="M1170" i="22"/>
  <c r="L1170" i="22" s="1"/>
  <c r="M1169" i="22"/>
  <c r="M1168" i="22"/>
  <c r="N1168" i="22" s="1"/>
  <c r="M1167" i="22"/>
  <c r="M1166" i="22"/>
  <c r="L1166" i="22" s="1"/>
  <c r="M1165" i="22"/>
  <c r="M1164" i="22"/>
  <c r="N1164" i="22" s="1"/>
  <c r="M1149" i="22"/>
  <c r="M1148" i="22"/>
  <c r="L1148" i="22" s="1"/>
  <c r="M1147" i="22"/>
  <c r="L1147" i="22" s="1"/>
  <c r="M1146" i="22"/>
  <c r="N1146" i="22" s="1"/>
  <c r="M1145" i="22"/>
  <c r="M1144" i="22"/>
  <c r="N1144" i="22" s="1"/>
  <c r="M1143" i="22"/>
  <c r="L1143" i="22" s="1"/>
  <c r="M1142" i="22"/>
  <c r="M1141" i="22"/>
  <c r="M1140" i="22"/>
  <c r="L1140" i="22" s="1"/>
  <c r="M1139" i="22"/>
  <c r="L1139" i="22" s="1"/>
  <c r="M1138" i="22"/>
  <c r="N1138" i="22" s="1"/>
  <c r="M1137" i="22"/>
  <c r="M1136" i="22"/>
  <c r="M1135" i="22"/>
  <c r="L1135" i="22" s="1"/>
  <c r="M1134" i="22"/>
  <c r="N1134" i="22" s="1"/>
  <c r="M1133" i="22"/>
  <c r="M1132" i="22"/>
  <c r="L1132" i="22" s="1"/>
  <c r="M1131" i="22"/>
  <c r="L1131" i="22" s="1"/>
  <c r="M1130" i="22"/>
  <c r="M1115" i="22"/>
  <c r="N1115" i="22" s="1"/>
  <c r="M1114" i="22"/>
  <c r="L1114" i="22" s="1"/>
  <c r="O1149" i="22" s="1"/>
  <c r="M1113" i="22"/>
  <c r="M1112" i="22"/>
  <c r="N1112" i="22" s="1"/>
  <c r="M1111" i="22"/>
  <c r="M1110" i="22"/>
  <c r="L1110" i="22" s="1"/>
  <c r="M1109" i="22"/>
  <c r="L1109" i="22" s="1"/>
  <c r="M1108" i="22"/>
  <c r="M1107" i="22"/>
  <c r="L1107" i="22" s="1"/>
  <c r="M1106" i="22"/>
  <c r="M1105" i="22"/>
  <c r="L1105" i="22" s="1"/>
  <c r="M1104" i="22"/>
  <c r="M1103" i="22"/>
  <c r="L1103" i="22" s="1"/>
  <c r="M1102" i="22"/>
  <c r="M1101" i="22"/>
  <c r="L1101" i="22" s="1"/>
  <c r="M1100" i="22"/>
  <c r="N1100" i="22" s="1"/>
  <c r="M1099" i="22"/>
  <c r="L1099" i="22" s="1"/>
  <c r="M1098" i="22"/>
  <c r="L1098" i="22" s="1"/>
  <c r="M1097" i="22"/>
  <c r="L1097" i="22" s="1"/>
  <c r="M1096" i="22"/>
  <c r="M1081" i="22"/>
  <c r="N1081" i="22" s="1"/>
  <c r="M1080" i="22"/>
  <c r="L1080" i="22" s="1"/>
  <c r="M1079" i="22"/>
  <c r="L1079" i="22" s="1"/>
  <c r="M1078" i="22"/>
  <c r="L1078" i="22" s="1"/>
  <c r="M1077" i="22"/>
  <c r="N1077" i="22" s="1"/>
  <c r="M1076" i="22"/>
  <c r="L1076" i="22" s="1"/>
  <c r="M1075" i="22"/>
  <c r="L1075" i="22" s="1"/>
  <c r="M1074" i="22"/>
  <c r="M1073" i="22"/>
  <c r="N1073" i="22" s="1"/>
  <c r="M1072" i="22"/>
  <c r="L1072" i="22" s="1"/>
  <c r="M1071" i="22"/>
  <c r="L1071" i="22" s="1"/>
  <c r="M1070" i="22"/>
  <c r="L1070" i="22" s="1"/>
  <c r="M1069" i="22"/>
  <c r="N1069" i="22" s="1"/>
  <c r="M1068" i="22"/>
  <c r="L1068" i="22" s="1"/>
  <c r="M1067" i="22"/>
  <c r="L1067" i="22" s="1"/>
  <c r="M1066" i="22"/>
  <c r="M1065" i="22"/>
  <c r="N1065" i="22" s="1"/>
  <c r="M1064" i="22"/>
  <c r="L1064" i="22" s="1"/>
  <c r="M1063" i="22"/>
  <c r="L1063" i="22" s="1"/>
  <c r="M1062" i="22"/>
  <c r="L1062" i="22" s="1"/>
  <c r="M1047" i="22"/>
  <c r="N1047" i="22" s="1"/>
  <c r="M1046" i="22"/>
  <c r="L1046" i="22" s="1"/>
  <c r="M1045" i="22"/>
  <c r="L1045" i="22" s="1"/>
  <c r="M1044" i="22"/>
  <c r="M1043" i="22"/>
  <c r="N1043" i="22" s="1"/>
  <c r="M1042" i="22"/>
  <c r="M1041" i="22"/>
  <c r="L1041" i="22" s="1"/>
  <c r="M1040" i="22"/>
  <c r="M1039" i="22"/>
  <c r="N1039" i="22" s="1"/>
  <c r="M1038" i="22"/>
  <c r="M1037" i="22"/>
  <c r="L1037" i="22" s="1"/>
  <c r="M1036" i="22"/>
  <c r="M1035" i="22"/>
  <c r="N1035" i="22" s="1"/>
  <c r="M1034" i="22"/>
  <c r="M1033" i="22"/>
  <c r="L1033" i="22" s="1"/>
  <c r="M1032" i="22"/>
  <c r="M1031" i="22"/>
  <c r="N1031" i="22" s="1"/>
  <c r="M1030" i="22"/>
  <c r="M1029" i="22"/>
  <c r="L1029" i="22" s="1"/>
  <c r="M1028" i="22"/>
  <c r="M1013" i="22"/>
  <c r="N1013" i="22" s="1"/>
  <c r="M1012" i="22"/>
  <c r="N1012" i="22" s="1"/>
  <c r="M1011" i="22"/>
  <c r="L1011" i="22" s="1"/>
  <c r="M1010" i="22"/>
  <c r="N1010" i="22" s="1"/>
  <c r="M1009" i="22"/>
  <c r="N1009" i="22" s="1"/>
  <c r="M1008" i="22"/>
  <c r="N1008" i="22" s="1"/>
  <c r="M1007" i="22"/>
  <c r="L1007" i="22" s="1"/>
  <c r="M1006" i="22"/>
  <c r="N1006" i="22" s="1"/>
  <c r="M1005" i="22"/>
  <c r="N1005" i="22" s="1"/>
  <c r="M1004" i="22"/>
  <c r="N1004" i="22" s="1"/>
  <c r="M1003" i="22"/>
  <c r="L1003" i="22" s="1"/>
  <c r="M1002" i="22"/>
  <c r="N1002" i="22" s="1"/>
  <c r="M1001" i="22"/>
  <c r="N1001" i="22" s="1"/>
  <c r="M1000" i="22"/>
  <c r="M999" i="22"/>
  <c r="L999" i="22" s="1"/>
  <c r="M998" i="22"/>
  <c r="N998" i="22" s="1"/>
  <c r="M997" i="22"/>
  <c r="M996" i="22"/>
  <c r="N996" i="22" s="1"/>
  <c r="M995" i="22"/>
  <c r="L995" i="22" s="1"/>
  <c r="M994" i="22"/>
  <c r="N994" i="22" s="1"/>
  <c r="M979" i="22"/>
  <c r="N979" i="22" s="1"/>
  <c r="M978" i="22"/>
  <c r="N978" i="22" s="1"/>
  <c r="M977" i="22"/>
  <c r="L977" i="22" s="1"/>
  <c r="M976" i="22"/>
  <c r="N976" i="22" s="1"/>
  <c r="M975" i="22"/>
  <c r="N975" i="22" s="1"/>
  <c r="M974" i="22"/>
  <c r="L974" i="22" s="1"/>
  <c r="M973" i="22"/>
  <c r="L973" i="22" s="1"/>
  <c r="M972" i="22"/>
  <c r="N972" i="22" s="1"/>
  <c r="M971" i="22"/>
  <c r="N971" i="22" s="1"/>
  <c r="M970" i="22"/>
  <c r="M969" i="22"/>
  <c r="L969" i="22" s="1"/>
  <c r="M968" i="22"/>
  <c r="N968" i="22" s="1"/>
  <c r="M967" i="22"/>
  <c r="M966" i="22"/>
  <c r="L966" i="22" s="1"/>
  <c r="M965" i="22"/>
  <c r="L965" i="22" s="1"/>
  <c r="M964" i="22"/>
  <c r="N964" i="22" s="1"/>
  <c r="M963" i="22"/>
  <c r="N963" i="22" s="1"/>
  <c r="M962" i="22"/>
  <c r="N962" i="22" s="1"/>
  <c r="M961" i="22"/>
  <c r="L961" i="22" s="1"/>
  <c r="M960" i="22"/>
  <c r="N960" i="22" s="1"/>
  <c r="M945" i="22"/>
  <c r="N945" i="22" s="1"/>
  <c r="M944" i="22"/>
  <c r="M943" i="22"/>
  <c r="L943" i="22" s="1"/>
  <c r="M942" i="22"/>
  <c r="L942" i="22" s="1"/>
  <c r="M941" i="22"/>
  <c r="N941" i="22" s="1"/>
  <c r="M940" i="22"/>
  <c r="L940" i="22" s="1"/>
  <c r="M939" i="22"/>
  <c r="L939" i="22" s="1"/>
  <c r="M938" i="22"/>
  <c r="L938" i="22" s="1"/>
  <c r="M937" i="22"/>
  <c r="N937" i="22" s="1"/>
  <c r="M936" i="22"/>
  <c r="M935" i="22"/>
  <c r="L935" i="22" s="1"/>
  <c r="M934" i="22"/>
  <c r="L934" i="22" s="1"/>
  <c r="M933" i="22"/>
  <c r="N933" i="22" s="1"/>
  <c r="M932" i="22"/>
  <c r="L932" i="22" s="1"/>
  <c r="M931" i="22"/>
  <c r="L931" i="22" s="1"/>
  <c r="M930" i="22"/>
  <c r="L930" i="22" s="1"/>
  <c r="M929" i="22"/>
  <c r="N929" i="22" s="1"/>
  <c r="M928" i="22"/>
  <c r="M927" i="22"/>
  <c r="L927" i="22" s="1"/>
  <c r="M926" i="22"/>
  <c r="L926" i="22" s="1"/>
  <c r="M911" i="22"/>
  <c r="M910" i="22"/>
  <c r="L910" i="22" s="1"/>
  <c r="M909" i="22"/>
  <c r="L909" i="22" s="1"/>
  <c r="M908" i="22"/>
  <c r="N908" i="22" s="1"/>
  <c r="M907" i="22"/>
  <c r="N907" i="22" s="1"/>
  <c r="M906" i="22"/>
  <c r="L906" i="22" s="1"/>
  <c r="M905" i="22"/>
  <c r="L905" i="22" s="1"/>
  <c r="M904" i="22"/>
  <c r="N904" i="22" s="1"/>
  <c r="M903" i="22"/>
  <c r="N903" i="22" s="1"/>
  <c r="M902" i="22"/>
  <c r="M901" i="22"/>
  <c r="L901" i="22" s="1"/>
  <c r="M900" i="22"/>
  <c r="N900" i="22" s="1"/>
  <c r="M899" i="22"/>
  <c r="N899" i="22" s="1"/>
  <c r="M898" i="22"/>
  <c r="L898" i="22" s="1"/>
  <c r="M897" i="22"/>
  <c r="L897" i="22" s="1"/>
  <c r="M896" i="22"/>
  <c r="N896" i="22" s="1"/>
  <c r="M895" i="22"/>
  <c r="N895" i="22" s="1"/>
  <c r="M894" i="22"/>
  <c r="M893" i="22"/>
  <c r="L893" i="22" s="1"/>
  <c r="M892" i="22"/>
  <c r="N892" i="22" s="1"/>
  <c r="M877" i="22"/>
  <c r="N877" i="22" s="1"/>
  <c r="M876" i="22"/>
  <c r="L876" i="22" s="1"/>
  <c r="M875" i="22"/>
  <c r="L875" i="22" s="1"/>
  <c r="M874" i="22"/>
  <c r="L874" i="22" s="1"/>
  <c r="M873" i="22"/>
  <c r="N873" i="22" s="1"/>
  <c r="M872" i="22"/>
  <c r="L872" i="22" s="1"/>
  <c r="M871" i="22"/>
  <c r="L871" i="22" s="1"/>
  <c r="M870" i="22"/>
  <c r="L870" i="22" s="1"/>
  <c r="M869" i="22"/>
  <c r="N869" i="22" s="1"/>
  <c r="M868" i="22"/>
  <c r="L868" i="22" s="1"/>
  <c r="M867" i="22"/>
  <c r="L867" i="22" s="1"/>
  <c r="M866" i="22"/>
  <c r="L866" i="22" s="1"/>
  <c r="M865" i="22"/>
  <c r="N865" i="22" s="1"/>
  <c r="M864" i="22"/>
  <c r="L864" i="22" s="1"/>
  <c r="M863" i="22"/>
  <c r="L863" i="22" s="1"/>
  <c r="M862" i="22"/>
  <c r="L862" i="22" s="1"/>
  <c r="M861" i="22"/>
  <c r="N861" i="22" s="1"/>
  <c r="M860" i="22"/>
  <c r="L860" i="22" s="1"/>
  <c r="M859" i="22"/>
  <c r="L859" i="22" s="1"/>
  <c r="M858" i="22"/>
  <c r="L858" i="22" s="1"/>
  <c r="M843" i="22"/>
  <c r="N843" i="22" s="1"/>
  <c r="M842" i="22"/>
  <c r="L842" i="22" s="1"/>
  <c r="M841" i="22"/>
  <c r="L841" i="22" s="1"/>
  <c r="M840" i="22"/>
  <c r="L840" i="22" s="1"/>
  <c r="M839" i="22"/>
  <c r="N839" i="22" s="1"/>
  <c r="M838" i="22"/>
  <c r="L838" i="22" s="1"/>
  <c r="M837" i="22"/>
  <c r="L837" i="22" s="1"/>
  <c r="M836" i="22"/>
  <c r="L836" i="22" s="1"/>
  <c r="M835" i="22"/>
  <c r="N835" i="22" s="1"/>
  <c r="M834" i="22"/>
  <c r="L834" i="22" s="1"/>
  <c r="M833" i="22"/>
  <c r="L833" i="22" s="1"/>
  <c r="M832" i="22"/>
  <c r="L832" i="22" s="1"/>
  <c r="M831" i="22"/>
  <c r="N831" i="22" s="1"/>
  <c r="M830" i="22"/>
  <c r="L830" i="22" s="1"/>
  <c r="M829" i="22"/>
  <c r="L829" i="22" s="1"/>
  <c r="M828" i="22"/>
  <c r="L828" i="22" s="1"/>
  <c r="M827" i="22"/>
  <c r="N827" i="22" s="1"/>
  <c r="M826" i="22"/>
  <c r="L826" i="22" s="1"/>
  <c r="M825" i="22"/>
  <c r="L825" i="22" s="1"/>
  <c r="M824" i="22"/>
  <c r="L824" i="22" s="1"/>
  <c r="M809" i="22"/>
  <c r="N809" i="22" s="1"/>
  <c r="M808" i="22"/>
  <c r="L808" i="22" s="1"/>
  <c r="M807" i="22"/>
  <c r="L807" i="22" s="1"/>
  <c r="M806" i="22"/>
  <c r="L806" i="22" s="1"/>
  <c r="M805" i="22"/>
  <c r="N805" i="22" s="1"/>
  <c r="M804" i="22"/>
  <c r="L804" i="22" s="1"/>
  <c r="M803" i="22"/>
  <c r="L803" i="22" s="1"/>
  <c r="M802" i="22"/>
  <c r="L802" i="22" s="1"/>
  <c r="M801" i="22"/>
  <c r="N801" i="22" s="1"/>
  <c r="M800" i="22"/>
  <c r="L800" i="22" s="1"/>
  <c r="M799" i="22"/>
  <c r="L799" i="22" s="1"/>
  <c r="M798" i="22"/>
  <c r="L798" i="22" s="1"/>
  <c r="M797" i="22"/>
  <c r="N797" i="22" s="1"/>
  <c r="M796" i="22"/>
  <c r="L796" i="22" s="1"/>
  <c r="M795" i="22"/>
  <c r="L795" i="22" s="1"/>
  <c r="M794" i="22"/>
  <c r="L794" i="22" s="1"/>
  <c r="M793" i="22"/>
  <c r="N793" i="22" s="1"/>
  <c r="M792" i="22"/>
  <c r="L792" i="22" s="1"/>
  <c r="M791" i="22"/>
  <c r="L791" i="22" s="1"/>
  <c r="M790" i="22"/>
  <c r="L790" i="22" s="1"/>
  <c r="M775" i="22"/>
  <c r="N775" i="22" s="1"/>
  <c r="M774" i="22"/>
  <c r="N774" i="22" s="1"/>
  <c r="M773" i="22"/>
  <c r="L773" i="22" s="1"/>
  <c r="M772" i="22"/>
  <c r="N772" i="22" s="1"/>
  <c r="M771" i="22"/>
  <c r="N771" i="22" s="1"/>
  <c r="M770" i="22"/>
  <c r="N770" i="22" s="1"/>
  <c r="M769" i="22"/>
  <c r="L769" i="22" s="1"/>
  <c r="M768" i="22"/>
  <c r="M767" i="22"/>
  <c r="N767" i="22" s="1"/>
  <c r="M766" i="22"/>
  <c r="M765" i="22"/>
  <c r="L765" i="22" s="1"/>
  <c r="M764" i="22"/>
  <c r="N764" i="22" s="1"/>
  <c r="M763" i="22"/>
  <c r="N763" i="22" s="1"/>
  <c r="M762" i="22"/>
  <c r="N762" i="22" s="1"/>
  <c r="M761" i="22"/>
  <c r="L761" i="22" s="1"/>
  <c r="M760" i="22"/>
  <c r="N760" i="22" s="1"/>
  <c r="M759" i="22"/>
  <c r="M758" i="22"/>
  <c r="N758" i="22" s="1"/>
  <c r="M757" i="22"/>
  <c r="L757" i="22" s="1"/>
  <c r="M756" i="22"/>
  <c r="N756" i="22" s="1"/>
  <c r="M741" i="22"/>
  <c r="N741" i="22" s="1"/>
  <c r="M740" i="22"/>
  <c r="N740" i="22" s="1"/>
  <c r="M739" i="22"/>
  <c r="L739" i="22" s="1"/>
  <c r="M738" i="22"/>
  <c r="M737" i="22"/>
  <c r="N737" i="22" s="1"/>
  <c r="M736" i="22"/>
  <c r="M735" i="22"/>
  <c r="L735" i="22" s="1"/>
  <c r="M734" i="22"/>
  <c r="N734" i="22" s="1"/>
  <c r="M733" i="22"/>
  <c r="N733" i="22" s="1"/>
  <c r="M732" i="22"/>
  <c r="N732" i="22" s="1"/>
  <c r="M731" i="22"/>
  <c r="L731" i="22" s="1"/>
  <c r="M730" i="22"/>
  <c r="N730" i="22" s="1"/>
  <c r="M729" i="22"/>
  <c r="M728" i="22"/>
  <c r="N728" i="22" s="1"/>
  <c r="M727" i="22"/>
  <c r="L727" i="22" s="1"/>
  <c r="M726" i="22"/>
  <c r="N726" i="22" s="1"/>
  <c r="M725" i="22"/>
  <c r="N725" i="22" s="1"/>
  <c r="M724" i="22"/>
  <c r="N724" i="22" s="1"/>
  <c r="M723" i="22"/>
  <c r="L723" i="22" s="1"/>
  <c r="M722" i="22"/>
  <c r="M707" i="22"/>
  <c r="N707" i="22" s="1"/>
  <c r="M706" i="22"/>
  <c r="M705" i="22"/>
  <c r="L705" i="22" s="1"/>
  <c r="M704" i="22"/>
  <c r="N704" i="22" s="1"/>
  <c r="M703" i="22"/>
  <c r="N703" i="22" s="1"/>
  <c r="M702" i="22"/>
  <c r="N702" i="22" s="1"/>
  <c r="M701" i="22"/>
  <c r="L701" i="22" s="1"/>
  <c r="M700" i="22"/>
  <c r="N700" i="22" s="1"/>
  <c r="M699" i="22"/>
  <c r="M698" i="22"/>
  <c r="N698" i="22" s="1"/>
  <c r="M697" i="22"/>
  <c r="L697" i="22" s="1"/>
  <c r="M696" i="22"/>
  <c r="N696" i="22" s="1"/>
  <c r="M695" i="22"/>
  <c r="N695" i="22" s="1"/>
  <c r="M694" i="22"/>
  <c r="N694" i="22" s="1"/>
  <c r="M693" i="22"/>
  <c r="L693" i="22" s="1"/>
  <c r="M692" i="22"/>
  <c r="M691" i="22"/>
  <c r="N691" i="22" s="1"/>
  <c r="M690" i="22"/>
  <c r="M689" i="22"/>
  <c r="L689" i="22" s="1"/>
  <c r="M688" i="22"/>
  <c r="N688" i="22" s="1"/>
  <c r="M673" i="22"/>
  <c r="N673" i="22" s="1"/>
  <c r="M672" i="22"/>
  <c r="N672" i="22" s="1"/>
  <c r="M671" i="22"/>
  <c r="L671" i="22" s="1"/>
  <c r="M670" i="22"/>
  <c r="N670" i="22" s="1"/>
  <c r="M669" i="22"/>
  <c r="M668" i="22"/>
  <c r="N668" i="22" s="1"/>
  <c r="M667" i="22"/>
  <c r="L667" i="22" s="1"/>
  <c r="M666" i="22"/>
  <c r="N666" i="22" s="1"/>
  <c r="M665" i="22"/>
  <c r="N665" i="22" s="1"/>
  <c r="M664" i="22"/>
  <c r="N664" i="22" s="1"/>
  <c r="M663" i="22"/>
  <c r="L663" i="22" s="1"/>
  <c r="M662" i="22"/>
  <c r="M661" i="22"/>
  <c r="N661" i="22" s="1"/>
  <c r="M660" i="22"/>
  <c r="M659" i="22"/>
  <c r="L659" i="22" s="1"/>
  <c r="M658" i="22"/>
  <c r="N658" i="22" s="1"/>
  <c r="M657" i="22"/>
  <c r="N657" i="22" s="1"/>
  <c r="M656" i="22"/>
  <c r="N656" i="22" s="1"/>
  <c r="M655" i="22"/>
  <c r="L655" i="22" s="1"/>
  <c r="M654" i="22"/>
  <c r="N654" i="22" s="1"/>
  <c r="M639" i="22"/>
  <c r="M638" i="22"/>
  <c r="N638" i="22" s="1"/>
  <c r="M637" i="22"/>
  <c r="L637" i="22" s="1"/>
  <c r="M636" i="22"/>
  <c r="N636" i="22" s="1"/>
  <c r="M635" i="22"/>
  <c r="N635" i="22" s="1"/>
  <c r="M634" i="22"/>
  <c r="N634" i="22" s="1"/>
  <c r="M633" i="22"/>
  <c r="L633" i="22" s="1"/>
  <c r="M632" i="22"/>
  <c r="M631" i="22"/>
  <c r="N631" i="22" s="1"/>
  <c r="M630" i="22"/>
  <c r="M629" i="22"/>
  <c r="L629" i="22" s="1"/>
  <c r="M628" i="22"/>
  <c r="N628" i="22" s="1"/>
  <c r="M627" i="22"/>
  <c r="N627" i="22" s="1"/>
  <c r="M626" i="22"/>
  <c r="N626" i="22" s="1"/>
  <c r="M625" i="22"/>
  <c r="L625" i="22" s="1"/>
  <c r="M624" i="22"/>
  <c r="N624" i="22" s="1"/>
  <c r="M623" i="22"/>
  <c r="M622" i="22"/>
  <c r="N622" i="22" s="1"/>
  <c r="M621" i="22"/>
  <c r="L621" i="22" s="1"/>
  <c r="M620" i="22"/>
  <c r="N620" i="22" s="1"/>
  <c r="M605" i="22"/>
  <c r="N605" i="22" s="1"/>
  <c r="M604" i="22"/>
  <c r="N604" i="22" s="1"/>
  <c r="M603" i="22"/>
  <c r="L603" i="22" s="1"/>
  <c r="M602" i="22"/>
  <c r="M601" i="22"/>
  <c r="N601" i="22" s="1"/>
  <c r="M600" i="22"/>
  <c r="M599" i="22"/>
  <c r="L599" i="22" s="1"/>
  <c r="M598" i="22"/>
  <c r="N598" i="22" s="1"/>
  <c r="M597" i="22"/>
  <c r="N597" i="22" s="1"/>
  <c r="M596" i="22"/>
  <c r="N596" i="22" s="1"/>
  <c r="M595" i="22"/>
  <c r="L595" i="22" s="1"/>
  <c r="M594" i="22"/>
  <c r="N594" i="22" s="1"/>
  <c r="M593" i="22"/>
  <c r="M592" i="22"/>
  <c r="N592" i="22" s="1"/>
  <c r="M591" i="22"/>
  <c r="L591" i="22" s="1"/>
  <c r="M590" i="22"/>
  <c r="N590" i="22" s="1"/>
  <c r="M589" i="22"/>
  <c r="N589" i="22" s="1"/>
  <c r="M588" i="22"/>
  <c r="N588" i="22" s="1"/>
  <c r="M587" i="22"/>
  <c r="L587" i="22" s="1"/>
  <c r="M586" i="22"/>
  <c r="M571" i="22"/>
  <c r="N571" i="22" s="1"/>
  <c r="M570" i="22"/>
  <c r="M569" i="22"/>
  <c r="L569" i="22" s="1"/>
  <c r="M568" i="22"/>
  <c r="M567" i="22"/>
  <c r="N567" i="22" s="1"/>
  <c r="M566" i="22"/>
  <c r="M565" i="22"/>
  <c r="L565" i="22" s="1"/>
  <c r="M564" i="22"/>
  <c r="M563" i="22"/>
  <c r="N563" i="22" s="1"/>
  <c r="M562" i="22"/>
  <c r="M561" i="22"/>
  <c r="L561" i="22" s="1"/>
  <c r="M560" i="22"/>
  <c r="M559" i="22"/>
  <c r="N559" i="22" s="1"/>
  <c r="M558" i="22"/>
  <c r="M557" i="22"/>
  <c r="L557" i="22" s="1"/>
  <c r="M556" i="22"/>
  <c r="M555" i="22"/>
  <c r="N555" i="22" s="1"/>
  <c r="M554" i="22"/>
  <c r="M553" i="22"/>
  <c r="L553" i="22" s="1"/>
  <c r="M552" i="22"/>
  <c r="M537" i="22"/>
  <c r="L537" i="22" s="1"/>
  <c r="M536" i="22"/>
  <c r="L536" i="22" s="1"/>
  <c r="M535" i="22"/>
  <c r="L535" i="22" s="1"/>
  <c r="M534" i="22"/>
  <c r="N534" i="22" s="1"/>
  <c r="M533" i="22"/>
  <c r="L533" i="22" s="1"/>
  <c r="M532" i="22"/>
  <c r="L532" i="22" s="1"/>
  <c r="M531" i="22"/>
  <c r="L531" i="22" s="1"/>
  <c r="M530" i="22"/>
  <c r="N530" i="22" s="1"/>
  <c r="M529" i="22"/>
  <c r="L529" i="22" s="1"/>
  <c r="M528" i="22"/>
  <c r="L528" i="22" s="1"/>
  <c r="M527" i="22"/>
  <c r="L527" i="22" s="1"/>
  <c r="M526" i="22"/>
  <c r="N526" i="22" s="1"/>
  <c r="M525" i="22"/>
  <c r="L525" i="22" s="1"/>
  <c r="M524" i="22"/>
  <c r="L524" i="22" s="1"/>
  <c r="M523" i="22"/>
  <c r="L523" i="22" s="1"/>
  <c r="M522" i="22"/>
  <c r="M521" i="22"/>
  <c r="L521" i="22" s="1"/>
  <c r="M520" i="22"/>
  <c r="L520" i="22" s="1"/>
  <c r="M519" i="22"/>
  <c r="L519" i="22" s="1"/>
  <c r="M518" i="22"/>
  <c r="N518" i="22" s="1"/>
  <c r="M503" i="22"/>
  <c r="N503" i="22" s="1"/>
  <c r="M502" i="22"/>
  <c r="N502" i="22" s="1"/>
  <c r="M501" i="22"/>
  <c r="L501" i="22" s="1"/>
  <c r="M500" i="22"/>
  <c r="N500" i="22" s="1"/>
  <c r="M499" i="22"/>
  <c r="N499" i="22" s="1"/>
  <c r="M498" i="22"/>
  <c r="N498" i="22" s="1"/>
  <c r="M497" i="22"/>
  <c r="L497" i="22" s="1"/>
  <c r="M496" i="22"/>
  <c r="N496" i="22" s="1"/>
  <c r="M495" i="22"/>
  <c r="N495" i="22" s="1"/>
  <c r="M494" i="22"/>
  <c r="N494" i="22" s="1"/>
  <c r="M493" i="22"/>
  <c r="L493" i="22" s="1"/>
  <c r="M492" i="22"/>
  <c r="N492" i="22" s="1"/>
  <c r="M491" i="22"/>
  <c r="N491" i="22" s="1"/>
  <c r="M490" i="22"/>
  <c r="N490" i="22" s="1"/>
  <c r="M489" i="22"/>
  <c r="L489" i="22" s="1"/>
  <c r="M488" i="22"/>
  <c r="N488" i="22" s="1"/>
  <c r="M487" i="22"/>
  <c r="N487" i="22" s="1"/>
  <c r="M486" i="22"/>
  <c r="N486" i="22" s="1"/>
  <c r="M485" i="22"/>
  <c r="L485" i="22" s="1"/>
  <c r="M484" i="22"/>
  <c r="N484" i="22" s="1"/>
  <c r="M469" i="22"/>
  <c r="N469" i="22" s="1"/>
  <c r="M468" i="22"/>
  <c r="N468" i="22" s="1"/>
  <c r="M467" i="22"/>
  <c r="L467" i="22" s="1"/>
  <c r="M466" i="22"/>
  <c r="M465" i="22"/>
  <c r="M464" i="22"/>
  <c r="M463" i="22"/>
  <c r="L463" i="22" s="1"/>
  <c r="M462" i="22"/>
  <c r="N462" i="22" s="1"/>
  <c r="M461" i="22"/>
  <c r="N461" i="22" s="1"/>
  <c r="M460" i="22"/>
  <c r="N460" i="22" s="1"/>
  <c r="M459" i="22"/>
  <c r="L459" i="22" s="1"/>
  <c r="M458" i="22"/>
  <c r="M457" i="22"/>
  <c r="M456" i="22"/>
  <c r="M455" i="22"/>
  <c r="L455" i="22" s="1"/>
  <c r="M454" i="22"/>
  <c r="N454" i="22" s="1"/>
  <c r="M453" i="22"/>
  <c r="N453" i="22" s="1"/>
  <c r="M452" i="22"/>
  <c r="N452" i="22" s="1"/>
  <c r="M451" i="22"/>
  <c r="L451" i="22" s="1"/>
  <c r="M450" i="22"/>
  <c r="M435" i="22"/>
  <c r="M434" i="22"/>
  <c r="M433" i="22"/>
  <c r="L433" i="22" s="1"/>
  <c r="M432" i="22"/>
  <c r="N432" i="22" s="1"/>
  <c r="M431" i="22"/>
  <c r="N431" i="22" s="1"/>
  <c r="M430" i="22"/>
  <c r="N430" i="22" s="1"/>
  <c r="M429" i="22"/>
  <c r="L429" i="22" s="1"/>
  <c r="M428" i="22"/>
  <c r="M427" i="22"/>
  <c r="M426" i="22"/>
  <c r="M425" i="22"/>
  <c r="L425" i="22" s="1"/>
  <c r="M424" i="22"/>
  <c r="N424" i="22" s="1"/>
  <c r="M423" i="22"/>
  <c r="L423" i="22" s="1"/>
  <c r="M422" i="22"/>
  <c r="L422" i="22" s="1"/>
  <c r="M421" i="22"/>
  <c r="L421" i="22" s="1"/>
  <c r="M420" i="22"/>
  <c r="M419" i="22"/>
  <c r="L419" i="22" s="1"/>
  <c r="M418" i="22"/>
  <c r="L418" i="22" s="1"/>
  <c r="M417" i="22"/>
  <c r="L417" i="22" s="1"/>
  <c r="M416" i="22"/>
  <c r="N416" i="22" s="1"/>
  <c r="M401" i="22"/>
  <c r="N401" i="22" s="1"/>
  <c r="M400" i="22"/>
  <c r="N400" i="22" s="1"/>
  <c r="M399" i="22"/>
  <c r="L399" i="22" s="1"/>
  <c r="M398" i="22"/>
  <c r="M397" i="22"/>
  <c r="M396" i="22"/>
  <c r="M395" i="22"/>
  <c r="L395" i="22" s="1"/>
  <c r="M394" i="22"/>
  <c r="N394" i="22" s="1"/>
  <c r="M393" i="22"/>
  <c r="N393" i="22" s="1"/>
  <c r="M392" i="22"/>
  <c r="N392" i="22" s="1"/>
  <c r="M391" i="22"/>
  <c r="L391" i="22" s="1"/>
  <c r="M390" i="22"/>
  <c r="M389" i="22"/>
  <c r="M388" i="22"/>
  <c r="N388" i="22" s="1"/>
  <c r="M387" i="22"/>
  <c r="L387" i="22" s="1"/>
  <c r="M386" i="22"/>
  <c r="N386" i="22" s="1"/>
  <c r="M385" i="22"/>
  <c r="N385" i="22" s="1"/>
  <c r="M384" i="22"/>
  <c r="N384" i="22" s="1"/>
  <c r="M383" i="22"/>
  <c r="L383" i="22" s="1"/>
  <c r="M382" i="22"/>
  <c r="M367" i="22"/>
  <c r="N367" i="22" s="1"/>
  <c r="M366" i="22"/>
  <c r="M365" i="22"/>
  <c r="L365" i="22" s="1"/>
  <c r="M364" i="22"/>
  <c r="N364" i="22" s="1"/>
  <c r="M363" i="22"/>
  <c r="N363" i="22" s="1"/>
  <c r="M362" i="22"/>
  <c r="N362" i="22" s="1"/>
  <c r="M361" i="22"/>
  <c r="L361" i="22" s="1"/>
  <c r="M360" i="22"/>
  <c r="N360" i="22" s="1"/>
  <c r="M359" i="22"/>
  <c r="M358" i="22"/>
  <c r="N358" i="22" s="1"/>
  <c r="M357" i="22"/>
  <c r="L357" i="22" s="1"/>
  <c r="M356" i="22"/>
  <c r="N356" i="22" s="1"/>
  <c r="M355" i="22"/>
  <c r="N355" i="22" s="1"/>
  <c r="M354" i="22"/>
  <c r="N354" i="22" s="1"/>
  <c r="M353" i="22"/>
  <c r="L353" i="22" s="1"/>
  <c r="M352" i="22"/>
  <c r="M351" i="22"/>
  <c r="N351" i="22" s="1"/>
  <c r="M350" i="22"/>
  <c r="M349" i="22"/>
  <c r="L349" i="22" s="1"/>
  <c r="M348" i="22"/>
  <c r="N348" i="22" s="1"/>
  <c r="M333" i="22"/>
  <c r="N333" i="22" s="1"/>
  <c r="M332" i="22"/>
  <c r="N332" i="22" s="1"/>
  <c r="M331" i="22"/>
  <c r="L331" i="22" s="1"/>
  <c r="M330" i="22"/>
  <c r="N330" i="22" s="1"/>
  <c r="M329" i="22"/>
  <c r="M328" i="22"/>
  <c r="N328" i="22" s="1"/>
  <c r="M327" i="22"/>
  <c r="L327" i="22" s="1"/>
  <c r="M326" i="22"/>
  <c r="N326" i="22" s="1"/>
  <c r="M325" i="22"/>
  <c r="N325" i="22" s="1"/>
  <c r="M324" i="22"/>
  <c r="N324" i="22" s="1"/>
  <c r="M323" i="22"/>
  <c r="L323" i="22" s="1"/>
  <c r="M322" i="22"/>
  <c r="M321" i="22"/>
  <c r="N321" i="22" s="1"/>
  <c r="M320" i="22"/>
  <c r="M319" i="22"/>
  <c r="L319" i="22" s="1"/>
  <c r="M318" i="22"/>
  <c r="N318" i="22" s="1"/>
  <c r="M317" i="22"/>
  <c r="N317" i="22" s="1"/>
  <c r="M316" i="22"/>
  <c r="N316" i="22" s="1"/>
  <c r="M315" i="22"/>
  <c r="L315" i="22" s="1"/>
  <c r="M314" i="22"/>
  <c r="N314" i="22" s="1"/>
  <c r="M299" i="22"/>
  <c r="L299" i="22" s="1"/>
  <c r="M298" i="22"/>
  <c r="L298" i="22" s="1"/>
  <c r="M297" i="22"/>
  <c r="N297" i="22" s="1"/>
  <c r="M296" i="22"/>
  <c r="M295" i="22"/>
  <c r="L295" i="22" s="1"/>
  <c r="M294" i="22"/>
  <c r="L294" i="22" s="1"/>
  <c r="M293" i="22"/>
  <c r="M292" i="22"/>
  <c r="N292" i="22" s="1"/>
  <c r="M291" i="22"/>
  <c r="L291" i="22" s="1"/>
  <c r="M290" i="22"/>
  <c r="L290" i="22" s="1"/>
  <c r="M289" i="22"/>
  <c r="N289" i="22" s="1"/>
  <c r="M288" i="22"/>
  <c r="M287" i="22"/>
  <c r="L287" i="22" s="1"/>
  <c r="M286" i="22"/>
  <c r="L286" i="22" s="1"/>
  <c r="M285" i="22"/>
  <c r="M284" i="22"/>
  <c r="N284" i="22" s="1"/>
  <c r="M283" i="22"/>
  <c r="L283" i="22" s="1"/>
  <c r="M282" i="22"/>
  <c r="L282" i="22" s="1"/>
  <c r="M281" i="22"/>
  <c r="N281" i="22" s="1"/>
  <c r="M280" i="22"/>
  <c r="M265" i="22"/>
  <c r="N265" i="22" s="1"/>
  <c r="M264" i="22"/>
  <c r="M263" i="22"/>
  <c r="L263" i="22" s="1"/>
  <c r="M262" i="22"/>
  <c r="N262" i="22" s="1"/>
  <c r="M261" i="22"/>
  <c r="N261" i="22" s="1"/>
  <c r="M260" i="22"/>
  <c r="N260" i="22" s="1"/>
  <c r="M259" i="22"/>
  <c r="L259" i="22" s="1"/>
  <c r="M258" i="22"/>
  <c r="N258" i="22" s="1"/>
  <c r="M257" i="22"/>
  <c r="N257" i="22" s="1"/>
  <c r="M256" i="22"/>
  <c r="N256" i="22" s="1"/>
  <c r="M255" i="22"/>
  <c r="L255" i="22" s="1"/>
  <c r="M254" i="22"/>
  <c r="N254" i="22" s="1"/>
  <c r="M253" i="22"/>
  <c r="N253" i="22" s="1"/>
  <c r="M252" i="22"/>
  <c r="N252" i="22" s="1"/>
  <c r="M251" i="22"/>
  <c r="L251" i="22" s="1"/>
  <c r="M250" i="22"/>
  <c r="N250" i="22" s="1"/>
  <c r="M249" i="22"/>
  <c r="N249" i="22" s="1"/>
  <c r="M248" i="22"/>
  <c r="N248" i="22" s="1"/>
  <c r="M247" i="22"/>
  <c r="L247" i="22" s="1"/>
  <c r="M246" i="22"/>
  <c r="N246" i="22" s="1"/>
  <c r="M231" i="22"/>
  <c r="N231" i="22" s="1"/>
  <c r="M230" i="22"/>
  <c r="L230" i="22" s="1"/>
  <c r="M229" i="22"/>
  <c r="L229" i="22" s="1"/>
  <c r="M228" i="22"/>
  <c r="L228" i="22" s="1"/>
  <c r="M227" i="22"/>
  <c r="N227" i="22" s="1"/>
  <c r="M226" i="22"/>
  <c r="L226" i="22" s="1"/>
  <c r="M225" i="22"/>
  <c r="L225" i="22" s="1"/>
  <c r="M224" i="22"/>
  <c r="L224" i="22" s="1"/>
  <c r="M223" i="22"/>
  <c r="N223" i="22" s="1"/>
  <c r="M222" i="22"/>
  <c r="L222" i="22" s="1"/>
  <c r="M221" i="22"/>
  <c r="L221" i="22" s="1"/>
  <c r="M220" i="22"/>
  <c r="L220" i="22" s="1"/>
  <c r="M219" i="22"/>
  <c r="N219" i="22" s="1"/>
  <c r="M218" i="22"/>
  <c r="L218" i="22" s="1"/>
  <c r="M217" i="22"/>
  <c r="L217" i="22" s="1"/>
  <c r="M216" i="22"/>
  <c r="L216" i="22" s="1"/>
  <c r="M215" i="22"/>
  <c r="N215" i="22" s="1"/>
  <c r="M214" i="22"/>
  <c r="L214" i="22" s="1"/>
  <c r="M213" i="22"/>
  <c r="L213" i="22" s="1"/>
  <c r="M212" i="22"/>
  <c r="L212" i="22" s="1"/>
  <c r="M197" i="22"/>
  <c r="N197" i="22" s="1"/>
  <c r="M196" i="22"/>
  <c r="N196" i="22" s="1"/>
  <c r="M195" i="22"/>
  <c r="L195" i="22" s="1"/>
  <c r="M194" i="22"/>
  <c r="N194" i="22" s="1"/>
  <c r="M193" i="22"/>
  <c r="N193" i="22" s="1"/>
  <c r="M192" i="22"/>
  <c r="N192" i="22" s="1"/>
  <c r="M191" i="22"/>
  <c r="L191" i="22" s="1"/>
  <c r="M190" i="22"/>
  <c r="N190" i="22" s="1"/>
  <c r="M189" i="22"/>
  <c r="N189" i="22" s="1"/>
  <c r="M188" i="22"/>
  <c r="N188" i="22" s="1"/>
  <c r="M187" i="22"/>
  <c r="L187" i="22" s="1"/>
  <c r="M186" i="22"/>
  <c r="N186" i="22" s="1"/>
  <c r="M185" i="22"/>
  <c r="N185" i="22" s="1"/>
  <c r="M184" i="22"/>
  <c r="N184" i="22" s="1"/>
  <c r="M183" i="22"/>
  <c r="L183" i="22" s="1"/>
  <c r="M182" i="22"/>
  <c r="N182" i="22" s="1"/>
  <c r="M181" i="22"/>
  <c r="N181" i="22" s="1"/>
  <c r="M180" i="22"/>
  <c r="N180" i="22" s="1"/>
  <c r="M179" i="22"/>
  <c r="L179" i="22" s="1"/>
  <c r="M178" i="22"/>
  <c r="N178" i="22" s="1"/>
  <c r="M163" i="22"/>
  <c r="N163" i="22" s="1"/>
  <c r="M162" i="22"/>
  <c r="L162" i="22" s="1"/>
  <c r="M161" i="22"/>
  <c r="L161" i="22" s="1"/>
  <c r="M160" i="22"/>
  <c r="L160" i="22" s="1"/>
  <c r="M159" i="22"/>
  <c r="N159" i="22" s="1"/>
  <c r="M158" i="22"/>
  <c r="L158" i="22" s="1"/>
  <c r="M157" i="22"/>
  <c r="L157" i="22" s="1"/>
  <c r="M156" i="22"/>
  <c r="L156" i="22" s="1"/>
  <c r="M155" i="22"/>
  <c r="N155" i="22" s="1"/>
  <c r="M154" i="22"/>
  <c r="L154" i="22" s="1"/>
  <c r="M153" i="22"/>
  <c r="L153" i="22" s="1"/>
  <c r="M152" i="22"/>
  <c r="L152" i="22" s="1"/>
  <c r="M151" i="22"/>
  <c r="N151" i="22" s="1"/>
  <c r="M150" i="22"/>
  <c r="L150" i="22" s="1"/>
  <c r="M149" i="22"/>
  <c r="L149" i="22" s="1"/>
  <c r="M148" i="22"/>
  <c r="L148" i="22" s="1"/>
  <c r="M147" i="22"/>
  <c r="N147" i="22" s="1"/>
  <c r="M146" i="22"/>
  <c r="L146" i="22" s="1"/>
  <c r="M145" i="22"/>
  <c r="L145" i="22" s="1"/>
  <c r="M144" i="22"/>
  <c r="L144" i="22" s="1"/>
  <c r="M129" i="22"/>
  <c r="N129" i="22" s="1"/>
  <c r="M128" i="22"/>
  <c r="L128" i="22" s="1"/>
  <c r="M127" i="22"/>
  <c r="L127" i="22" s="1"/>
  <c r="M126" i="22"/>
  <c r="L126" i="22" s="1"/>
  <c r="M125" i="22"/>
  <c r="N125" i="22" s="1"/>
  <c r="M124" i="22"/>
  <c r="L124" i="22" s="1"/>
  <c r="M123" i="22"/>
  <c r="L123" i="22" s="1"/>
  <c r="M122" i="22"/>
  <c r="L122" i="22" s="1"/>
  <c r="M121" i="22"/>
  <c r="N121" i="22" s="1"/>
  <c r="M120" i="22"/>
  <c r="L120" i="22" s="1"/>
  <c r="M119" i="22"/>
  <c r="L119" i="22" s="1"/>
  <c r="M118" i="22"/>
  <c r="L118" i="22" s="1"/>
  <c r="M117" i="22"/>
  <c r="N117" i="22" s="1"/>
  <c r="M116" i="22"/>
  <c r="L116" i="22" s="1"/>
  <c r="M115" i="22"/>
  <c r="L115" i="22" s="1"/>
  <c r="M114" i="22"/>
  <c r="L114" i="22" s="1"/>
  <c r="M113" i="22"/>
  <c r="N113" i="22" s="1"/>
  <c r="M112" i="22"/>
  <c r="L112" i="22" s="1"/>
  <c r="M111" i="22"/>
  <c r="L111" i="22" s="1"/>
  <c r="M110" i="22"/>
  <c r="L110" i="22" s="1"/>
  <c r="M95" i="22"/>
  <c r="N95" i="22" s="1"/>
  <c r="M94" i="22"/>
  <c r="N94" i="22" s="1"/>
  <c r="M93" i="22"/>
  <c r="L93" i="22" s="1"/>
  <c r="M92" i="22"/>
  <c r="N92" i="22" s="1"/>
  <c r="M91" i="22"/>
  <c r="N91" i="22" s="1"/>
  <c r="M90" i="22"/>
  <c r="N90" i="22" s="1"/>
  <c r="M89" i="22"/>
  <c r="L89" i="22" s="1"/>
  <c r="M88" i="22"/>
  <c r="N88" i="22" s="1"/>
  <c r="M87" i="22"/>
  <c r="N87" i="22" s="1"/>
  <c r="M86" i="22"/>
  <c r="N86" i="22" s="1"/>
  <c r="M85" i="22"/>
  <c r="L85" i="22" s="1"/>
  <c r="M84" i="22"/>
  <c r="N84" i="22" s="1"/>
  <c r="M83" i="22"/>
  <c r="N83" i="22" s="1"/>
  <c r="M82" i="22"/>
  <c r="N82" i="22" s="1"/>
  <c r="M81" i="22"/>
  <c r="L81" i="22" s="1"/>
  <c r="M80" i="22"/>
  <c r="N80" i="22" s="1"/>
  <c r="M79" i="22"/>
  <c r="N79" i="22" s="1"/>
  <c r="M78" i="22"/>
  <c r="N78" i="22" s="1"/>
  <c r="M77" i="22"/>
  <c r="L77" i="22" s="1"/>
  <c r="M76" i="22"/>
  <c r="N76" i="22" s="1"/>
  <c r="M61" i="22"/>
  <c r="N61" i="22" s="1"/>
  <c r="M60" i="22"/>
  <c r="L60" i="22" s="1"/>
  <c r="M59" i="22"/>
  <c r="L59" i="22" s="1"/>
  <c r="M58" i="22"/>
  <c r="L58" i="22" s="1"/>
  <c r="M57" i="22"/>
  <c r="N57" i="22" s="1"/>
  <c r="M56" i="22"/>
  <c r="L56" i="22" s="1"/>
  <c r="M55" i="22"/>
  <c r="L55" i="22" s="1"/>
  <c r="M54" i="22"/>
  <c r="L54" i="22" s="1"/>
  <c r="M53" i="22"/>
  <c r="N53" i="22" s="1"/>
  <c r="M52" i="22"/>
  <c r="L52" i="22" s="1"/>
  <c r="M51" i="22"/>
  <c r="L51" i="22" s="1"/>
  <c r="M50" i="22"/>
  <c r="L50" i="22" s="1"/>
  <c r="M49" i="22"/>
  <c r="N49" i="22" s="1"/>
  <c r="M48" i="22"/>
  <c r="L48" i="22" s="1"/>
  <c r="M47" i="22"/>
  <c r="L47" i="22" s="1"/>
  <c r="M46" i="22"/>
  <c r="L46" i="22" s="1"/>
  <c r="M45" i="22"/>
  <c r="N45" i="22" s="1"/>
  <c r="M44" i="22"/>
  <c r="L44" i="22" s="1"/>
  <c r="M43" i="22"/>
  <c r="L43" i="22" s="1"/>
  <c r="M42" i="22"/>
  <c r="L42" i="22" s="1"/>
  <c r="M9" i="22"/>
  <c r="L9" i="22" s="1"/>
  <c r="M10" i="22"/>
  <c r="N10" i="22" s="1"/>
  <c r="M11" i="22"/>
  <c r="N11" i="22" s="1"/>
  <c r="M12" i="22"/>
  <c r="N12" i="22" s="1"/>
  <c r="M13" i="22"/>
  <c r="L13" i="22" s="1"/>
  <c r="M14" i="22"/>
  <c r="N14" i="22" s="1"/>
  <c r="M15" i="22"/>
  <c r="N15" i="22" s="1"/>
  <c r="M16" i="22"/>
  <c r="N16" i="22" s="1"/>
  <c r="M17" i="22"/>
  <c r="L17" i="22" s="1"/>
  <c r="M18" i="22"/>
  <c r="N18" i="22" s="1"/>
  <c r="M19" i="22"/>
  <c r="N19" i="22" s="1"/>
  <c r="M20" i="22"/>
  <c r="N20" i="22" s="1"/>
  <c r="M21" i="22"/>
  <c r="L21" i="22" s="1"/>
  <c r="M22" i="22"/>
  <c r="N22" i="22" s="1"/>
  <c r="M23" i="22"/>
  <c r="N23" i="22" s="1"/>
  <c r="M24" i="22"/>
  <c r="N24" i="22" s="1"/>
  <c r="M25" i="22"/>
  <c r="L25" i="22" s="1"/>
  <c r="M26" i="22"/>
  <c r="N26" i="22" s="1"/>
  <c r="M27" i="22"/>
  <c r="N27" i="22" s="1"/>
  <c r="L1609" i="22" l="1"/>
  <c r="L488" i="22"/>
  <c r="N114" i="22"/>
  <c r="L1100" i="22"/>
  <c r="L1243" i="22"/>
  <c r="L704" i="22"/>
  <c r="L771" i="22"/>
  <c r="N56" i="22"/>
  <c r="L24" i="22"/>
  <c r="L424" i="22"/>
  <c r="L431" i="22"/>
  <c r="L1239" i="22"/>
  <c r="L16" i="22"/>
  <c r="L484" i="22"/>
  <c r="L590" i="22"/>
  <c r="L597" i="22"/>
  <c r="L462" i="22"/>
  <c r="L496" i="22"/>
  <c r="L627" i="22"/>
  <c r="L634" i="22"/>
  <c r="L903" i="22"/>
  <c r="L1606" i="22"/>
  <c r="L20" i="22"/>
  <c r="N52" i="22"/>
  <c r="L534" i="22"/>
  <c r="N60" i="22"/>
  <c r="L492" i="22"/>
  <c r="L500" i="22"/>
  <c r="L1244" i="22"/>
  <c r="L1447" i="22"/>
  <c r="L673" i="22"/>
  <c r="L1240" i="22"/>
  <c r="N48" i="22"/>
  <c r="L246" i="22"/>
  <c r="L253" i="22"/>
  <c r="L260" i="22"/>
  <c r="N44" i="22"/>
  <c r="N122" i="22"/>
  <c r="N158" i="22"/>
  <c r="L12" i="22"/>
  <c r="N144" i="22"/>
  <c r="L518" i="22"/>
  <c r="L656" i="22"/>
  <c r="N938" i="22"/>
  <c r="N1624" i="22"/>
  <c r="L26" i="22"/>
  <c r="L18" i="22"/>
  <c r="L10" i="22"/>
  <c r="N46" i="22"/>
  <c r="N54" i="22"/>
  <c r="N110" i="22"/>
  <c r="N126" i="22"/>
  <c r="N150" i="22"/>
  <c r="N160" i="22"/>
  <c r="L182" i="22"/>
  <c r="L189" i="22"/>
  <c r="L196" i="22"/>
  <c r="L363" i="22"/>
  <c r="L392" i="22"/>
  <c r="L394" i="22"/>
  <c r="L468" i="22"/>
  <c r="L490" i="22"/>
  <c r="L498" i="22"/>
  <c r="L658" i="22"/>
  <c r="L665" i="22"/>
  <c r="L732" i="22"/>
  <c r="L734" i="22"/>
  <c r="L763" i="22"/>
  <c r="N966" i="22"/>
  <c r="L996" i="22"/>
  <c r="L1214" i="22"/>
  <c r="N1216" i="22"/>
  <c r="L1302" i="22"/>
  <c r="N1622" i="22"/>
  <c r="N1620" i="22"/>
  <c r="L1648" i="22"/>
  <c r="L1651" i="22"/>
  <c r="L22" i="22"/>
  <c r="L14" i="22"/>
  <c r="N50" i="22"/>
  <c r="N58" i="22"/>
  <c r="N118" i="22"/>
  <c r="L330" i="22"/>
  <c r="L333" i="22"/>
  <c r="L354" i="22"/>
  <c r="L393" i="22"/>
  <c r="L453" i="22"/>
  <c r="L460" i="22"/>
  <c r="L486" i="22"/>
  <c r="L494" i="22"/>
  <c r="L502" i="22"/>
  <c r="L526" i="22"/>
  <c r="L588" i="22"/>
  <c r="L605" i="22"/>
  <c r="L636" i="22"/>
  <c r="L695" i="22"/>
  <c r="L702" i="22"/>
  <c r="L733" i="22"/>
  <c r="L895" i="22"/>
  <c r="N930" i="22"/>
  <c r="L963" i="22"/>
  <c r="L1001" i="22"/>
  <c r="L1004" i="22"/>
  <c r="L1146" i="22"/>
  <c r="L1209" i="22"/>
  <c r="L1584" i="22"/>
  <c r="L1587" i="22"/>
  <c r="L1678" i="22"/>
  <c r="L1681" i="22"/>
  <c r="L1686" i="22"/>
  <c r="L1689" i="22"/>
  <c r="L1640" i="22"/>
  <c r="L1643" i="22"/>
  <c r="L1656" i="22"/>
  <c r="L1659" i="22"/>
  <c r="L1614" i="22"/>
  <c r="L1617" i="22"/>
  <c r="L1576" i="22"/>
  <c r="L1579" i="22"/>
  <c r="N1442" i="22"/>
  <c r="L1443" i="22"/>
  <c r="L1446" i="22"/>
  <c r="L1455" i="22"/>
  <c r="L1439" i="22"/>
  <c r="L1307" i="22"/>
  <c r="L1310" i="22"/>
  <c r="L1270" i="22"/>
  <c r="L1283" i="22"/>
  <c r="N1234" i="22"/>
  <c r="N1246" i="22"/>
  <c r="N1250" i="22"/>
  <c r="L1198" i="22"/>
  <c r="N1204" i="22"/>
  <c r="L1210" i="22"/>
  <c r="L1213" i="22"/>
  <c r="L1205" i="22"/>
  <c r="N1172" i="22"/>
  <c r="L1176" i="22"/>
  <c r="L1168" i="22"/>
  <c r="L1144" i="22"/>
  <c r="N1099" i="22"/>
  <c r="L1112" i="22"/>
  <c r="L1115" i="22"/>
  <c r="N1068" i="22"/>
  <c r="N1076" i="22"/>
  <c r="N1046" i="22"/>
  <c r="L1009" i="22"/>
  <c r="L1012" i="22"/>
  <c r="N974" i="22"/>
  <c r="L979" i="22"/>
  <c r="L971" i="22"/>
  <c r="N926" i="22"/>
  <c r="N942" i="22"/>
  <c r="N934" i="22"/>
  <c r="L899" i="22"/>
  <c r="N910" i="22"/>
  <c r="L907" i="22"/>
  <c r="L762" i="22"/>
  <c r="L764" i="22"/>
  <c r="L756" i="22"/>
  <c r="L770" i="22"/>
  <c r="L772" i="22"/>
  <c r="L775" i="22"/>
  <c r="L725" i="22"/>
  <c r="L740" i="22"/>
  <c r="L724" i="22"/>
  <c r="L726" i="22"/>
  <c r="L741" i="22"/>
  <c r="L694" i="22"/>
  <c r="L696" i="22"/>
  <c r="L688" i="22"/>
  <c r="L703" i="22"/>
  <c r="L657" i="22"/>
  <c r="L672" i="22"/>
  <c r="L664" i="22"/>
  <c r="L666" i="22"/>
  <c r="L626" i="22"/>
  <c r="L628" i="22"/>
  <c r="L620" i="22"/>
  <c r="L635" i="22"/>
  <c r="L596" i="22"/>
  <c r="L598" i="22"/>
  <c r="L589" i="22"/>
  <c r="L604" i="22"/>
  <c r="L452" i="22"/>
  <c r="L454" i="22"/>
  <c r="L469" i="22"/>
  <c r="L461" i="22"/>
  <c r="L416" i="22"/>
  <c r="L430" i="22"/>
  <c r="L432" i="22"/>
  <c r="L386" i="22"/>
  <c r="L401" i="22"/>
  <c r="L384" i="22"/>
  <c r="L400" i="22"/>
  <c r="L362" i="22"/>
  <c r="L364" i="22"/>
  <c r="L367" i="22"/>
  <c r="L356" i="22"/>
  <c r="L325" i="22"/>
  <c r="L317" i="22"/>
  <c r="L324" i="22"/>
  <c r="L326" i="22"/>
  <c r="L262" i="22"/>
  <c r="L265" i="22"/>
  <c r="N212" i="22"/>
  <c r="N214" i="22"/>
  <c r="N216" i="22"/>
  <c r="N218" i="22"/>
  <c r="N220" i="22"/>
  <c r="N222" i="22"/>
  <c r="N224" i="22"/>
  <c r="N226" i="22"/>
  <c r="N228" i="22"/>
  <c r="N230" i="22"/>
  <c r="L180" i="22"/>
  <c r="N156" i="22"/>
  <c r="N146" i="22"/>
  <c r="N154" i="22"/>
  <c r="N162" i="22"/>
  <c r="N148" i="22"/>
  <c r="N152" i="22"/>
  <c r="N116" i="22"/>
  <c r="N124" i="22"/>
  <c r="N112" i="22"/>
  <c r="N120" i="22"/>
  <c r="N128" i="22"/>
  <c r="L84" i="22"/>
  <c r="L91" i="22"/>
  <c r="L82" i="22"/>
  <c r="N42" i="22"/>
  <c r="N359" i="22"/>
  <c r="L359" i="22"/>
  <c r="N420" i="22"/>
  <c r="L420" i="22"/>
  <c r="N450" i="22"/>
  <c r="L450" i="22"/>
  <c r="N464" i="22"/>
  <c r="L464" i="22"/>
  <c r="L936" i="22"/>
  <c r="N936" i="22"/>
  <c r="L1030" i="22"/>
  <c r="N1030" i="22"/>
  <c r="L1038" i="22"/>
  <c r="N1038" i="22"/>
  <c r="N1303" i="22"/>
  <c r="L1303" i="22"/>
  <c r="L1470" i="22"/>
  <c r="N1470" i="22"/>
  <c r="L1478" i="22"/>
  <c r="N1478" i="22"/>
  <c r="L1486" i="22"/>
  <c r="N1486" i="22"/>
  <c r="L1508" i="22"/>
  <c r="N1508" i="22"/>
  <c r="L1516" i="22"/>
  <c r="N1516" i="22"/>
  <c r="L1538" i="22"/>
  <c r="N1538" i="22"/>
  <c r="L1550" i="22"/>
  <c r="N1550" i="22"/>
  <c r="N1690" i="22"/>
  <c r="L1690" i="22"/>
  <c r="L78" i="22"/>
  <c r="L80" i="22"/>
  <c r="L87" i="22"/>
  <c r="L94" i="22"/>
  <c r="L178" i="22"/>
  <c r="L185" i="22"/>
  <c r="L192" i="22"/>
  <c r="L194" i="22"/>
  <c r="L249" i="22"/>
  <c r="L256" i="22"/>
  <c r="L258" i="22"/>
  <c r="N285" i="22"/>
  <c r="L285" i="22"/>
  <c r="L289" i="22"/>
  <c r="L292" i="22"/>
  <c r="N320" i="22"/>
  <c r="L320" i="22"/>
  <c r="L328" i="22"/>
  <c r="N352" i="22"/>
  <c r="L352" i="22"/>
  <c r="L355" i="22"/>
  <c r="L360" i="22"/>
  <c r="N389" i="22"/>
  <c r="L389" i="22"/>
  <c r="N398" i="22"/>
  <c r="L398" i="22"/>
  <c r="N428" i="22"/>
  <c r="L428" i="22"/>
  <c r="N456" i="22"/>
  <c r="L456" i="22"/>
  <c r="N465" i="22"/>
  <c r="L465" i="22"/>
  <c r="N522" i="22"/>
  <c r="L522" i="22"/>
  <c r="L554" i="22"/>
  <c r="N554" i="22"/>
  <c r="L558" i="22"/>
  <c r="N558" i="22"/>
  <c r="L562" i="22"/>
  <c r="N562" i="22"/>
  <c r="L566" i="22"/>
  <c r="N566" i="22"/>
  <c r="L570" i="22"/>
  <c r="N570" i="22"/>
  <c r="N593" i="22"/>
  <c r="L593" i="22"/>
  <c r="N602" i="22"/>
  <c r="L602" i="22"/>
  <c r="N630" i="22"/>
  <c r="L630" i="22"/>
  <c r="N639" i="22"/>
  <c r="L639" i="22"/>
  <c r="N662" i="22"/>
  <c r="L662" i="22"/>
  <c r="N690" i="22"/>
  <c r="L690" i="22"/>
  <c r="N699" i="22"/>
  <c r="L699" i="22"/>
  <c r="N722" i="22"/>
  <c r="L722" i="22"/>
  <c r="N736" i="22"/>
  <c r="L736" i="22"/>
  <c r="N759" i="22"/>
  <c r="L759" i="22"/>
  <c r="N768" i="22"/>
  <c r="L768" i="22"/>
  <c r="L902" i="22"/>
  <c r="N902" i="22"/>
  <c r="L970" i="22"/>
  <c r="N970" i="22"/>
  <c r="N1096" i="22"/>
  <c r="L1096" i="22"/>
  <c r="L1102" i="22"/>
  <c r="N1102" i="22"/>
  <c r="N1130" i="22"/>
  <c r="L1130" i="22"/>
  <c r="N288" i="22"/>
  <c r="L288" i="22"/>
  <c r="N322" i="22"/>
  <c r="L322" i="22"/>
  <c r="N397" i="22"/>
  <c r="L397" i="22"/>
  <c r="N427" i="22"/>
  <c r="L427" i="22"/>
  <c r="N997" i="22"/>
  <c r="L997" i="22"/>
  <c r="L1034" i="22"/>
  <c r="N1034" i="22"/>
  <c r="L1042" i="22"/>
  <c r="N1042" i="22"/>
  <c r="L1074" i="22"/>
  <c r="N1074" i="22"/>
  <c r="N1276" i="22"/>
  <c r="L1276" i="22"/>
  <c r="L1474" i="22"/>
  <c r="N1474" i="22"/>
  <c r="L1482" i="22"/>
  <c r="N1482" i="22"/>
  <c r="L1504" i="22"/>
  <c r="N1504" i="22"/>
  <c r="L1512" i="22"/>
  <c r="N1512" i="22"/>
  <c r="L1520" i="22"/>
  <c r="N1520" i="22"/>
  <c r="L1542" i="22"/>
  <c r="N1542" i="22"/>
  <c r="L1546" i="22"/>
  <c r="N1546" i="22"/>
  <c r="L1554" i="22"/>
  <c r="N1554" i="22"/>
  <c r="N1572" i="22"/>
  <c r="L1572" i="22"/>
  <c r="N1588" i="22"/>
  <c r="L1588" i="22"/>
  <c r="N1644" i="22"/>
  <c r="L1644" i="22"/>
  <c r="N1674" i="22"/>
  <c r="L1674" i="22"/>
  <c r="L76" i="22"/>
  <c r="L83" i="22"/>
  <c r="L90" i="22"/>
  <c r="L92" i="22"/>
  <c r="L181" i="22"/>
  <c r="L188" i="22"/>
  <c r="L190" i="22"/>
  <c r="L197" i="22"/>
  <c r="L252" i="22"/>
  <c r="L254" i="22"/>
  <c r="L261" i="22"/>
  <c r="N280" i="22"/>
  <c r="L280" i="22"/>
  <c r="N296" i="22"/>
  <c r="L296" i="22"/>
  <c r="L316" i="22"/>
  <c r="L318" i="22"/>
  <c r="L321" i="22"/>
  <c r="N350" i="22"/>
  <c r="L350" i="22"/>
  <c r="L358" i="22"/>
  <c r="N382" i="22"/>
  <c r="L382" i="22"/>
  <c r="L385" i="22"/>
  <c r="N390" i="22"/>
  <c r="L390" i="22"/>
  <c r="N434" i="22"/>
  <c r="L434" i="22"/>
  <c r="N457" i="22"/>
  <c r="L457" i="22"/>
  <c r="N466" i="22"/>
  <c r="L466" i="22"/>
  <c r="N911" i="22"/>
  <c r="L911" i="22"/>
  <c r="L928" i="22"/>
  <c r="N928" i="22"/>
  <c r="L944" i="22"/>
  <c r="N944" i="22"/>
  <c r="N967" i="22"/>
  <c r="L967" i="22"/>
  <c r="L1028" i="22"/>
  <c r="N1028" i="22"/>
  <c r="L1032" i="22"/>
  <c r="N1032" i="22"/>
  <c r="L1036" i="22"/>
  <c r="N1036" i="22"/>
  <c r="L1040" i="22"/>
  <c r="N1040" i="22"/>
  <c r="L1044" i="22"/>
  <c r="N1044" i="22"/>
  <c r="N1111" i="22"/>
  <c r="L1111" i="22"/>
  <c r="L79" i="22"/>
  <c r="L86" i="22"/>
  <c r="L88" i="22"/>
  <c r="L95" i="22"/>
  <c r="L184" i="22"/>
  <c r="L186" i="22"/>
  <c r="L193" i="22"/>
  <c r="L248" i="22"/>
  <c r="L250" i="22"/>
  <c r="L257" i="22"/>
  <c r="N264" i="22"/>
  <c r="L264" i="22"/>
  <c r="L281" i="22"/>
  <c r="L284" i="22"/>
  <c r="N293" i="22"/>
  <c r="L293" i="22"/>
  <c r="L297" i="22"/>
  <c r="L314" i="22"/>
  <c r="N329" i="22"/>
  <c r="L329" i="22"/>
  <c r="L332" i="22"/>
  <c r="L348" i="22"/>
  <c r="L351" i="22"/>
  <c r="N366" i="22"/>
  <c r="L366" i="22"/>
  <c r="L388" i="22"/>
  <c r="N396" i="22"/>
  <c r="L396" i="22"/>
  <c r="N426" i="22"/>
  <c r="L426" i="22"/>
  <c r="N435" i="22"/>
  <c r="L435" i="22"/>
  <c r="N458" i="22"/>
  <c r="L458" i="22"/>
  <c r="L552" i="22"/>
  <c r="N552" i="22"/>
  <c r="L556" i="22"/>
  <c r="N556" i="22"/>
  <c r="L560" i="22"/>
  <c r="N560" i="22"/>
  <c r="L564" i="22"/>
  <c r="N564" i="22"/>
  <c r="L568" i="22"/>
  <c r="N568" i="22"/>
  <c r="N586" i="22"/>
  <c r="L586" i="22"/>
  <c r="N600" i="22"/>
  <c r="L600" i="22"/>
  <c r="N623" i="22"/>
  <c r="L623" i="22"/>
  <c r="N632" i="22"/>
  <c r="L632" i="22"/>
  <c r="N660" i="22"/>
  <c r="L660" i="22"/>
  <c r="N669" i="22"/>
  <c r="L669" i="22"/>
  <c r="N692" i="22"/>
  <c r="L692" i="22"/>
  <c r="N706" i="22"/>
  <c r="L706" i="22"/>
  <c r="N729" i="22"/>
  <c r="L729" i="22"/>
  <c r="N738" i="22"/>
  <c r="L738" i="22"/>
  <c r="N766" i="22"/>
  <c r="L766" i="22"/>
  <c r="L894" i="22"/>
  <c r="N894" i="22"/>
  <c r="L1000" i="22"/>
  <c r="N1000" i="22"/>
  <c r="L1066" i="22"/>
  <c r="N1066" i="22"/>
  <c r="N1108" i="22"/>
  <c r="L1108" i="22"/>
  <c r="L530" i="22"/>
  <c r="L592" i="22"/>
  <c r="L594" i="22"/>
  <c r="L601" i="22"/>
  <c r="L622" i="22"/>
  <c r="L624" i="22"/>
  <c r="L631" i="22"/>
  <c r="L638" i="22"/>
  <c r="L654" i="22"/>
  <c r="L661" i="22"/>
  <c r="L668" i="22"/>
  <c r="L670" i="22"/>
  <c r="L691" i="22"/>
  <c r="L698" i="22"/>
  <c r="L700" i="22"/>
  <c r="L707" i="22"/>
  <c r="L728" i="22"/>
  <c r="L730" i="22"/>
  <c r="L737" i="22"/>
  <c r="L758" i="22"/>
  <c r="L760" i="22"/>
  <c r="L767" i="22"/>
  <c r="L774" i="22"/>
  <c r="L962" i="22"/>
  <c r="L975" i="22"/>
  <c r="L978" i="22"/>
  <c r="L1005" i="22"/>
  <c r="L1008" i="22"/>
  <c r="L1106" i="22"/>
  <c r="N1106" i="22"/>
  <c r="N1142" i="22"/>
  <c r="L1142" i="22"/>
  <c r="N1217" i="22"/>
  <c r="L1217" i="22"/>
  <c r="N1454" i="22"/>
  <c r="L1454" i="22"/>
  <c r="N1583" i="22"/>
  <c r="L1583" i="22"/>
  <c r="N1613" i="22"/>
  <c r="L1613" i="22"/>
  <c r="N1655" i="22"/>
  <c r="L1655" i="22"/>
  <c r="N1685" i="22"/>
  <c r="L1685" i="22"/>
  <c r="N1064" i="22"/>
  <c r="N1072" i="22"/>
  <c r="N1080" i="22"/>
  <c r="L1136" i="22"/>
  <c r="N1136" i="22"/>
  <c r="N1201" i="22"/>
  <c r="L1201" i="22"/>
  <c r="L1282" i="22"/>
  <c r="N1282" i="22"/>
  <c r="L1318" i="22"/>
  <c r="N1318" i="22"/>
  <c r="L1340" i="22"/>
  <c r="N1340" i="22"/>
  <c r="L1348" i="22"/>
  <c r="N1348" i="22"/>
  <c r="L1438" i="22"/>
  <c r="N1438" i="22"/>
  <c r="N1451" i="22"/>
  <c r="L1451" i="22"/>
  <c r="L1472" i="22"/>
  <c r="N1472" i="22"/>
  <c r="L1476" i="22"/>
  <c r="N1476" i="22"/>
  <c r="L1480" i="22"/>
  <c r="N1480" i="22"/>
  <c r="L1484" i="22"/>
  <c r="N1484" i="22"/>
  <c r="L1488" i="22"/>
  <c r="N1488" i="22"/>
  <c r="L1506" i="22"/>
  <c r="N1506" i="22"/>
  <c r="L1510" i="22"/>
  <c r="N1510" i="22"/>
  <c r="L1514" i="22"/>
  <c r="N1514" i="22"/>
  <c r="L1518" i="22"/>
  <c r="N1518" i="22"/>
  <c r="L1522" i="22"/>
  <c r="N1522" i="22"/>
  <c r="L1540" i="22"/>
  <c r="N1540" i="22"/>
  <c r="L1544" i="22"/>
  <c r="N1544" i="22"/>
  <c r="L1548" i="22"/>
  <c r="N1548" i="22"/>
  <c r="L1552" i="22"/>
  <c r="N1552" i="22"/>
  <c r="L1556" i="22"/>
  <c r="N1556" i="22"/>
  <c r="N1580" i="22"/>
  <c r="L1580" i="22"/>
  <c r="N1610" i="22"/>
  <c r="L1610" i="22"/>
  <c r="N1652" i="22"/>
  <c r="L1652" i="22"/>
  <c r="N1682" i="22"/>
  <c r="L1682" i="22"/>
  <c r="N898" i="22"/>
  <c r="N906" i="22"/>
  <c r="N932" i="22"/>
  <c r="N940" i="22"/>
  <c r="N1062" i="22"/>
  <c r="N1070" i="22"/>
  <c r="N1078" i="22"/>
  <c r="N1104" i="22"/>
  <c r="L1104" i="22"/>
  <c r="N1140" i="22"/>
  <c r="N1247" i="22"/>
  <c r="L1247" i="22"/>
  <c r="N1279" i="22"/>
  <c r="L1279" i="22"/>
  <c r="L1306" i="22"/>
  <c r="N1306" i="22"/>
  <c r="N1575" i="22"/>
  <c r="L1575" i="22"/>
  <c r="N1591" i="22"/>
  <c r="L1591" i="22"/>
  <c r="N1647" i="22"/>
  <c r="L1647" i="22"/>
  <c r="N1677" i="22"/>
  <c r="L1677" i="22"/>
  <c r="L1235" i="22"/>
  <c r="L1251" i="22"/>
  <c r="L1268" i="22"/>
  <c r="L1280" i="22"/>
  <c r="L1311" i="22"/>
  <c r="L1314" i="22"/>
  <c r="L1336" i="22"/>
  <c r="L1344" i="22"/>
  <c r="L1352" i="22"/>
  <c r="N1180" i="22"/>
  <c r="N1200" i="22"/>
  <c r="N283" i="22"/>
  <c r="N287" i="22"/>
  <c r="N295" i="22"/>
  <c r="N529" i="22"/>
  <c r="N533" i="22"/>
  <c r="N773" i="22"/>
  <c r="N790" i="22"/>
  <c r="N792" i="22"/>
  <c r="N794" i="22"/>
  <c r="N796" i="22"/>
  <c r="N798" i="22"/>
  <c r="N800" i="22"/>
  <c r="N802" i="22"/>
  <c r="N804" i="22"/>
  <c r="N806" i="22"/>
  <c r="N808" i="22"/>
  <c r="N824" i="22"/>
  <c r="N826" i="22"/>
  <c r="N828" i="22"/>
  <c r="N830" i="22"/>
  <c r="N832" i="22"/>
  <c r="N834" i="22"/>
  <c r="N836" i="22"/>
  <c r="N838" i="22"/>
  <c r="N840" i="22"/>
  <c r="N842" i="22"/>
  <c r="N858" i="22"/>
  <c r="N860" i="22"/>
  <c r="N862" i="22"/>
  <c r="N864" i="22"/>
  <c r="N866" i="22"/>
  <c r="N868" i="22"/>
  <c r="N870" i="22"/>
  <c r="N872" i="22"/>
  <c r="N874" i="22"/>
  <c r="N876" i="22"/>
  <c r="N1098" i="22"/>
  <c r="N1107" i="22"/>
  <c r="N1132" i="22"/>
  <c r="N1137" i="22"/>
  <c r="L1137" i="22"/>
  <c r="N1148" i="22"/>
  <c r="N1165" i="22"/>
  <c r="L1165" i="22"/>
  <c r="L1171" i="22"/>
  <c r="N1171" i="22"/>
  <c r="N1173" i="22"/>
  <c r="L1173" i="22"/>
  <c r="L1179" i="22"/>
  <c r="N1179" i="22"/>
  <c r="N1181" i="22"/>
  <c r="L1181" i="22"/>
  <c r="N1212" i="22"/>
  <c r="N1242" i="22"/>
  <c r="N1278" i="22"/>
  <c r="N1304" i="22"/>
  <c r="L1304" i="22"/>
  <c r="N1316" i="22"/>
  <c r="L1316" i="22"/>
  <c r="N1338" i="22"/>
  <c r="L1338" i="22"/>
  <c r="N1346" i="22"/>
  <c r="L1346" i="22"/>
  <c r="L1368" i="22"/>
  <c r="N1368" i="22"/>
  <c r="L1372" i="22"/>
  <c r="N1372" i="22"/>
  <c r="L1376" i="22"/>
  <c r="N1376" i="22"/>
  <c r="L1380" i="22"/>
  <c r="N1380" i="22"/>
  <c r="L1384" i="22"/>
  <c r="N1384" i="22"/>
  <c r="L1402" i="22"/>
  <c r="N1402" i="22"/>
  <c r="L1406" i="22"/>
  <c r="N1406" i="22"/>
  <c r="L1410" i="22"/>
  <c r="N1410" i="22"/>
  <c r="L1414" i="22"/>
  <c r="N1414" i="22"/>
  <c r="L1418" i="22"/>
  <c r="N1418" i="22"/>
  <c r="N1436" i="22"/>
  <c r="L1436" i="22"/>
  <c r="N1141" i="22"/>
  <c r="L1141" i="22"/>
  <c r="N1308" i="22"/>
  <c r="L1308" i="22"/>
  <c r="N1440" i="22"/>
  <c r="L1440" i="22"/>
  <c r="L1650" i="22"/>
  <c r="N1650" i="22"/>
  <c r="L1680" i="22"/>
  <c r="N1680" i="22"/>
  <c r="N291" i="22"/>
  <c r="N299" i="22"/>
  <c r="N521" i="22"/>
  <c r="N418" i="22"/>
  <c r="N422" i="22"/>
  <c r="N520" i="22"/>
  <c r="N524" i="22"/>
  <c r="N528" i="22"/>
  <c r="N532" i="22"/>
  <c r="N536" i="22"/>
  <c r="L908" i="22"/>
  <c r="L960" i="22"/>
  <c r="L964" i="22"/>
  <c r="L968" i="22"/>
  <c r="L972" i="22"/>
  <c r="L976" i="22"/>
  <c r="L994" i="22"/>
  <c r="L998" i="22"/>
  <c r="L1002" i="22"/>
  <c r="L1006" i="22"/>
  <c r="L1010" i="22"/>
  <c r="N1103" i="22"/>
  <c r="N1133" i="22"/>
  <c r="L1133" i="22"/>
  <c r="L1138" i="22"/>
  <c r="N1149" i="22"/>
  <c r="L1149" i="22"/>
  <c r="L1206" i="22"/>
  <c r="N1208" i="22"/>
  <c r="L1236" i="22"/>
  <c r="N1238" i="22"/>
  <c r="L1266" i="22"/>
  <c r="L1274" i="22"/>
  <c r="N1300" i="22"/>
  <c r="L1300" i="22"/>
  <c r="N1448" i="22"/>
  <c r="L1448" i="22"/>
  <c r="L1646" i="22"/>
  <c r="N1646" i="22"/>
  <c r="L1654" i="22"/>
  <c r="N1654" i="22"/>
  <c r="L1676" i="22"/>
  <c r="N1676" i="22"/>
  <c r="L1684" i="22"/>
  <c r="N1684" i="22"/>
  <c r="L1692" i="22"/>
  <c r="N1692" i="22"/>
  <c r="L1642" i="22"/>
  <c r="N1642" i="22"/>
  <c r="L1658" i="22"/>
  <c r="N1658" i="22"/>
  <c r="L1688" i="22"/>
  <c r="N1688" i="22"/>
  <c r="N419" i="22"/>
  <c r="N423" i="22"/>
  <c r="N525" i="22"/>
  <c r="N537" i="22"/>
  <c r="L892" i="22"/>
  <c r="L896" i="22"/>
  <c r="L900" i="22"/>
  <c r="L904" i="22"/>
  <c r="L1013" i="22"/>
  <c r="N1113" i="22"/>
  <c r="L1113" i="22"/>
  <c r="L1134" i="22"/>
  <c r="N1145" i="22"/>
  <c r="L1145" i="22"/>
  <c r="L1164" i="22"/>
  <c r="L1167" i="22"/>
  <c r="N1167" i="22"/>
  <c r="N1169" i="22"/>
  <c r="L1169" i="22"/>
  <c r="L1175" i="22"/>
  <c r="N1175" i="22"/>
  <c r="N1177" i="22"/>
  <c r="L1177" i="22"/>
  <c r="L1183" i="22"/>
  <c r="N1183" i="22"/>
  <c r="L1202" i="22"/>
  <c r="L1232" i="22"/>
  <c r="L1248" i="22"/>
  <c r="L1272" i="22"/>
  <c r="L1284" i="22"/>
  <c r="N1312" i="22"/>
  <c r="L1312" i="22"/>
  <c r="N1334" i="22"/>
  <c r="L1334" i="22"/>
  <c r="N1342" i="22"/>
  <c r="L1342" i="22"/>
  <c r="N1350" i="22"/>
  <c r="L1350" i="22"/>
  <c r="L1370" i="22"/>
  <c r="N1370" i="22"/>
  <c r="L1374" i="22"/>
  <c r="N1374" i="22"/>
  <c r="L1378" i="22"/>
  <c r="N1378" i="22"/>
  <c r="L1382" i="22"/>
  <c r="N1382" i="22"/>
  <c r="L1386" i="22"/>
  <c r="N1386" i="22"/>
  <c r="L1404" i="22"/>
  <c r="N1404" i="22"/>
  <c r="L1408" i="22"/>
  <c r="N1408" i="22"/>
  <c r="L1412" i="22"/>
  <c r="N1412" i="22"/>
  <c r="L1416" i="22"/>
  <c r="N1416" i="22"/>
  <c r="L1420" i="22"/>
  <c r="N1420" i="22"/>
  <c r="N1444" i="22"/>
  <c r="L1444" i="22"/>
  <c r="L1315" i="22"/>
  <c r="L1319" i="22"/>
  <c r="L1337" i="22"/>
  <c r="L1341" i="22"/>
  <c r="L1345" i="22"/>
  <c r="L1349" i="22"/>
  <c r="L1353" i="22"/>
  <c r="L1574" i="22"/>
  <c r="L1578" i="22"/>
  <c r="L1582" i="22"/>
  <c r="L1586" i="22"/>
  <c r="L1590" i="22"/>
  <c r="L1608" i="22"/>
  <c r="L1612" i="22"/>
  <c r="L1616" i="22"/>
  <c r="L1693" i="22"/>
  <c r="N1675" i="22"/>
  <c r="N1679" i="22"/>
  <c r="N1687" i="22"/>
  <c r="N1683" i="22"/>
  <c r="N1691" i="22"/>
  <c r="N1641" i="22"/>
  <c r="N1645" i="22"/>
  <c r="N1649" i="22"/>
  <c r="N1653" i="22"/>
  <c r="N1657" i="22"/>
  <c r="N1619" i="22"/>
  <c r="L1621" i="22"/>
  <c r="N1623" i="22"/>
  <c r="L1625" i="22"/>
  <c r="L1618" i="22"/>
  <c r="N1607" i="22"/>
  <c r="N1611" i="22"/>
  <c r="N1615" i="22"/>
  <c r="N1585" i="22"/>
  <c r="N1573" i="22"/>
  <c r="N1577" i="22"/>
  <c r="N1581" i="22"/>
  <c r="N1589" i="22"/>
  <c r="N1539" i="22"/>
  <c r="L1541" i="22"/>
  <c r="N1543" i="22"/>
  <c r="L1545" i="22"/>
  <c r="N1547" i="22"/>
  <c r="L1549" i="22"/>
  <c r="N1551" i="22"/>
  <c r="L1553" i="22"/>
  <c r="N1555" i="22"/>
  <c r="L1557" i="22"/>
  <c r="N1505" i="22"/>
  <c r="L1507" i="22"/>
  <c r="N1509" i="22"/>
  <c r="L1511" i="22"/>
  <c r="N1513" i="22"/>
  <c r="L1515" i="22"/>
  <c r="N1517" i="22"/>
  <c r="L1519" i="22"/>
  <c r="N1521" i="22"/>
  <c r="L1523" i="22"/>
  <c r="N1471" i="22"/>
  <c r="L1473" i="22"/>
  <c r="N1475" i="22"/>
  <c r="L1477" i="22"/>
  <c r="N1479" i="22"/>
  <c r="L1481" i="22"/>
  <c r="N1483" i="22"/>
  <c r="L1485" i="22"/>
  <c r="N1487" i="22"/>
  <c r="L1489" i="22"/>
  <c r="N1453" i="22"/>
  <c r="N1452" i="22"/>
  <c r="N1437" i="22"/>
  <c r="N1441" i="22"/>
  <c r="N1445" i="22"/>
  <c r="N1449" i="22"/>
  <c r="N1403" i="22"/>
  <c r="L1405" i="22"/>
  <c r="N1407" i="22"/>
  <c r="L1409" i="22"/>
  <c r="N1411" i="22"/>
  <c r="L1413" i="22"/>
  <c r="N1415" i="22"/>
  <c r="L1417" i="22"/>
  <c r="N1419" i="22"/>
  <c r="L1421" i="22"/>
  <c r="N1369" i="22"/>
  <c r="L1371" i="22"/>
  <c r="N1373" i="22"/>
  <c r="L1375" i="22"/>
  <c r="N1377" i="22"/>
  <c r="L1379" i="22"/>
  <c r="N1381" i="22"/>
  <c r="L1383" i="22"/>
  <c r="N1385" i="22"/>
  <c r="L1387" i="22"/>
  <c r="N1335" i="22"/>
  <c r="N1347" i="22"/>
  <c r="N1339" i="22"/>
  <c r="N1343" i="22"/>
  <c r="N1351" i="22"/>
  <c r="N1301" i="22"/>
  <c r="N1305" i="22"/>
  <c r="N1309" i="22"/>
  <c r="N1313" i="22"/>
  <c r="N1317" i="22"/>
  <c r="N1267" i="22"/>
  <c r="L1269" i="22"/>
  <c r="N1271" i="22"/>
  <c r="L1273" i="22"/>
  <c r="N1275" i="22"/>
  <c r="L1277" i="22"/>
  <c r="L1281" i="22"/>
  <c r="L1285" i="22"/>
  <c r="N1233" i="22"/>
  <c r="N1237" i="22"/>
  <c r="N1241" i="22"/>
  <c r="N1245" i="22"/>
  <c r="N1249" i="22"/>
  <c r="N1203" i="22"/>
  <c r="N1211" i="22"/>
  <c r="N1215" i="22"/>
  <c r="N1199" i="22"/>
  <c r="N1207" i="22"/>
  <c r="N1166" i="22"/>
  <c r="N1170" i="22"/>
  <c r="N1174" i="22"/>
  <c r="N1178" i="22"/>
  <c r="N1182" i="22"/>
  <c r="N1131" i="22"/>
  <c r="N1135" i="22"/>
  <c r="N1143" i="22"/>
  <c r="N1139" i="22"/>
  <c r="N1147" i="22"/>
  <c r="N1110" i="22"/>
  <c r="N1114" i="22"/>
  <c r="N1097" i="22"/>
  <c r="N1101" i="22"/>
  <c r="N1105" i="22"/>
  <c r="N1109" i="22"/>
  <c r="N1063" i="22"/>
  <c r="L1065" i="22"/>
  <c r="N1067" i="22"/>
  <c r="L1069" i="22"/>
  <c r="N1071" i="22"/>
  <c r="L1073" i="22"/>
  <c r="N1075" i="22"/>
  <c r="L1077" i="22"/>
  <c r="N1079" i="22"/>
  <c r="L1081" i="22"/>
  <c r="N1029" i="22"/>
  <c r="L1031" i="22"/>
  <c r="N1033" i="22"/>
  <c r="L1035" i="22"/>
  <c r="N1037" i="22"/>
  <c r="L1039" i="22"/>
  <c r="N1041" i="22"/>
  <c r="L1043" i="22"/>
  <c r="N1045" i="22"/>
  <c r="L1047" i="22"/>
  <c r="N995" i="22"/>
  <c r="N999" i="22"/>
  <c r="N1003" i="22"/>
  <c r="N1007" i="22"/>
  <c r="N1011" i="22"/>
  <c r="N965" i="22"/>
  <c r="N969" i="22"/>
  <c r="N973" i="22"/>
  <c r="N977" i="22"/>
  <c r="N961" i="22"/>
  <c r="N927" i="22"/>
  <c r="L929" i="22"/>
  <c r="N931" i="22"/>
  <c r="L933" i="22"/>
  <c r="N935" i="22"/>
  <c r="L937" i="22"/>
  <c r="N939" i="22"/>
  <c r="L941" i="22"/>
  <c r="N943" i="22"/>
  <c r="L945" i="22"/>
  <c r="N893" i="22"/>
  <c r="N897" i="22"/>
  <c r="N901" i="22"/>
  <c r="N905" i="22"/>
  <c r="N909" i="22"/>
  <c r="N859" i="22"/>
  <c r="L861" i="22"/>
  <c r="N863" i="22"/>
  <c r="L865" i="22"/>
  <c r="N867" i="22"/>
  <c r="L869" i="22"/>
  <c r="N871" i="22"/>
  <c r="L873" i="22"/>
  <c r="N875" i="22"/>
  <c r="L877" i="22"/>
  <c r="N825" i="22"/>
  <c r="L827" i="22"/>
  <c r="N829" i="22"/>
  <c r="L831" i="22"/>
  <c r="N833" i="22"/>
  <c r="L835" i="22"/>
  <c r="N837" i="22"/>
  <c r="L839" i="22"/>
  <c r="N841" i="22"/>
  <c r="L843" i="22"/>
  <c r="N791" i="22"/>
  <c r="L793" i="22"/>
  <c r="N795" i="22"/>
  <c r="L797" i="22"/>
  <c r="N799" i="22"/>
  <c r="L801" i="22"/>
  <c r="N803" i="22"/>
  <c r="L805" i="22"/>
  <c r="N807" i="22"/>
  <c r="L809" i="22"/>
  <c r="N757" i="22"/>
  <c r="N761" i="22"/>
  <c r="N765" i="22"/>
  <c r="N769" i="22"/>
  <c r="N723" i="22"/>
  <c r="N727" i="22"/>
  <c r="N735" i="22"/>
  <c r="N739" i="22"/>
  <c r="N731" i="22"/>
  <c r="N689" i="22"/>
  <c r="N693" i="22"/>
  <c r="N697" i="22"/>
  <c r="N701" i="22"/>
  <c r="N705" i="22"/>
  <c r="N659" i="22"/>
  <c r="N667" i="22"/>
  <c r="N655" i="22"/>
  <c r="N663" i="22"/>
  <c r="N671" i="22"/>
  <c r="N621" i="22"/>
  <c r="N625" i="22"/>
  <c r="N629" i="22"/>
  <c r="N633" i="22"/>
  <c r="N637" i="22"/>
  <c r="N587" i="22"/>
  <c r="N591" i="22"/>
  <c r="N595" i="22"/>
  <c r="N599" i="22"/>
  <c r="N603" i="22"/>
  <c r="N553" i="22"/>
  <c r="L555" i="22"/>
  <c r="N557" i="22"/>
  <c r="L559" i="22"/>
  <c r="N561" i="22"/>
  <c r="L563" i="22"/>
  <c r="N565" i="22"/>
  <c r="L567" i="22"/>
  <c r="N569" i="22"/>
  <c r="L571" i="22"/>
  <c r="N519" i="22"/>
  <c r="N523" i="22"/>
  <c r="N527" i="22"/>
  <c r="N531" i="22"/>
  <c r="N535" i="22"/>
  <c r="N485" i="22"/>
  <c r="L487" i="22"/>
  <c r="N489" i="22"/>
  <c r="L491" i="22"/>
  <c r="N493" i="22"/>
  <c r="L495" i="22"/>
  <c r="N497" i="22"/>
  <c r="L499" i="22"/>
  <c r="N501" i="22"/>
  <c r="L503" i="22"/>
  <c r="N451" i="22"/>
  <c r="N455" i="22"/>
  <c r="N459" i="22"/>
  <c r="N463" i="22"/>
  <c r="N467" i="22"/>
  <c r="N425" i="22"/>
  <c r="N429" i="22"/>
  <c r="N433" i="22"/>
  <c r="N417" i="22"/>
  <c r="N421" i="22"/>
  <c r="N387" i="22"/>
  <c r="N391" i="22"/>
  <c r="N383" i="22"/>
  <c r="N395" i="22"/>
  <c r="N399" i="22"/>
  <c r="N349" i="22"/>
  <c r="N357" i="22"/>
  <c r="N361" i="22"/>
  <c r="N365" i="22"/>
  <c r="N353" i="22"/>
  <c r="N323" i="22"/>
  <c r="N327" i="22"/>
  <c r="N331" i="22"/>
  <c r="N315" i="22"/>
  <c r="N319" i="22"/>
  <c r="N282" i="22"/>
  <c r="N286" i="22"/>
  <c r="N290" i="22"/>
  <c r="N294" i="22"/>
  <c r="N298" i="22"/>
  <c r="N247" i="22"/>
  <c r="N251" i="22"/>
  <c r="N255" i="22"/>
  <c r="N259" i="22"/>
  <c r="N263" i="22"/>
  <c r="N213" i="22"/>
  <c r="L215" i="22"/>
  <c r="N217" i="22"/>
  <c r="L219" i="22"/>
  <c r="N221" i="22"/>
  <c r="L223" i="22"/>
  <c r="N225" i="22"/>
  <c r="L227" i="22"/>
  <c r="N229" i="22"/>
  <c r="L231" i="22"/>
  <c r="N179" i="22"/>
  <c r="N187" i="22"/>
  <c r="N195" i="22"/>
  <c r="N183" i="22"/>
  <c r="N191" i="22"/>
  <c r="N145" i="22"/>
  <c r="L147" i="22"/>
  <c r="N149" i="22"/>
  <c r="L151" i="22"/>
  <c r="N153" i="22"/>
  <c r="L155" i="22"/>
  <c r="N157" i="22"/>
  <c r="L159" i="22"/>
  <c r="N161" i="22"/>
  <c r="L163" i="22"/>
  <c r="N111" i="22"/>
  <c r="L113" i="22"/>
  <c r="N115" i="22"/>
  <c r="L117" i="22"/>
  <c r="N119" i="22"/>
  <c r="L121" i="22"/>
  <c r="N123" i="22"/>
  <c r="L125" i="22"/>
  <c r="N127" i="22"/>
  <c r="L129" i="22"/>
  <c r="N77" i="22"/>
  <c r="N81" i="22"/>
  <c r="N85" i="22"/>
  <c r="N89" i="22"/>
  <c r="N93" i="22"/>
  <c r="N43" i="22"/>
  <c r="L45" i="22"/>
  <c r="N47" i="22"/>
  <c r="L49" i="22"/>
  <c r="N51" i="22"/>
  <c r="L53" i="22"/>
  <c r="N55" i="22"/>
  <c r="L57" i="22"/>
  <c r="N59" i="22"/>
  <c r="L61" i="22"/>
  <c r="L27" i="22"/>
  <c r="N25" i="22"/>
  <c r="L23" i="22"/>
  <c r="N21" i="22"/>
  <c r="L19" i="22"/>
  <c r="N17" i="22"/>
  <c r="L15" i="22"/>
  <c r="N13" i="22"/>
  <c r="L11" i="22"/>
  <c r="N9" i="22"/>
  <c r="O157" i="19"/>
  <c r="N157" i="19" s="1"/>
  <c r="O156" i="19"/>
  <c r="N156" i="19" s="1"/>
  <c r="O155" i="19"/>
  <c r="N155" i="19" s="1"/>
  <c r="O154" i="19"/>
  <c r="N154" i="19" s="1"/>
  <c r="O153" i="19"/>
  <c r="N153" i="19" s="1"/>
  <c r="O152" i="19"/>
  <c r="N152" i="19" s="1"/>
  <c r="O151" i="19"/>
  <c r="N151" i="19" s="1"/>
  <c r="O150" i="19"/>
  <c r="P150" i="19" s="1"/>
  <c r="O149" i="19"/>
  <c r="N149" i="19" s="1"/>
  <c r="O148" i="19"/>
  <c r="N148" i="19" s="1"/>
  <c r="O147" i="19"/>
  <c r="N147" i="19" s="1"/>
  <c r="O146" i="19"/>
  <c r="N146" i="19" s="1"/>
  <c r="O145" i="19"/>
  <c r="N145" i="19" s="1"/>
  <c r="O144" i="19"/>
  <c r="N144" i="19" s="1"/>
  <c r="O143" i="19"/>
  <c r="N143" i="19" s="1"/>
  <c r="O130" i="19"/>
  <c r="P130" i="19" s="1"/>
  <c r="O129" i="19"/>
  <c r="N129" i="19" s="1"/>
  <c r="O128" i="19"/>
  <c r="N128" i="19" s="1"/>
  <c r="O127" i="19"/>
  <c r="N127" i="19" s="1"/>
  <c r="O126" i="19"/>
  <c r="P126" i="19" s="1"/>
  <c r="O125" i="19"/>
  <c r="N125" i="19" s="1"/>
  <c r="O124" i="19"/>
  <c r="N124" i="19" s="1"/>
  <c r="O123" i="19"/>
  <c r="N123" i="19" s="1"/>
  <c r="O122" i="19"/>
  <c r="P122" i="19" s="1"/>
  <c r="O121" i="19"/>
  <c r="N121" i="19" s="1"/>
  <c r="O120" i="19"/>
  <c r="N120" i="19" s="1"/>
  <c r="O119" i="19"/>
  <c r="N119" i="19" s="1"/>
  <c r="O118" i="19"/>
  <c r="P118" i="19" s="1"/>
  <c r="O117" i="19"/>
  <c r="N117" i="19" s="1"/>
  <c r="O116" i="19"/>
  <c r="N116" i="19" s="1"/>
  <c r="O103" i="19"/>
  <c r="P103" i="19" s="1"/>
  <c r="O102" i="19"/>
  <c r="N102" i="19" s="1"/>
  <c r="O101" i="19"/>
  <c r="N101" i="19" s="1"/>
  <c r="O100" i="19"/>
  <c r="N100" i="19" s="1"/>
  <c r="O99" i="19"/>
  <c r="P99" i="19" s="1"/>
  <c r="O98" i="19"/>
  <c r="N98" i="19" s="1"/>
  <c r="O97" i="19"/>
  <c r="N97" i="19" s="1"/>
  <c r="O96" i="19"/>
  <c r="N96" i="19" s="1"/>
  <c r="O95" i="19"/>
  <c r="P95" i="19" s="1"/>
  <c r="O94" i="19"/>
  <c r="N94" i="19" s="1"/>
  <c r="O93" i="19"/>
  <c r="N93" i="19" s="1"/>
  <c r="O92" i="19"/>
  <c r="N92" i="19" s="1"/>
  <c r="O91" i="19"/>
  <c r="P91" i="19" s="1"/>
  <c r="O90" i="19"/>
  <c r="N90" i="19" s="1"/>
  <c r="O89" i="19"/>
  <c r="N89" i="19" s="1"/>
  <c r="O76" i="19"/>
  <c r="P76" i="19" s="1"/>
  <c r="O75" i="19"/>
  <c r="P75" i="19" s="1"/>
  <c r="O74" i="19"/>
  <c r="P74" i="19" s="1"/>
  <c r="O73" i="19"/>
  <c r="N73" i="19" s="1"/>
  <c r="O72" i="19"/>
  <c r="P72" i="19" s="1"/>
  <c r="O71" i="19"/>
  <c r="P71" i="19" s="1"/>
  <c r="O70" i="19"/>
  <c r="N70" i="19" s="1"/>
  <c r="O69" i="19"/>
  <c r="P69" i="19" s="1"/>
  <c r="O68" i="19"/>
  <c r="P68" i="19" s="1"/>
  <c r="O67" i="19"/>
  <c r="P67" i="19" s="1"/>
  <c r="O66" i="19"/>
  <c r="N66" i="19" s="1"/>
  <c r="O65" i="19"/>
  <c r="P65" i="19" s="1"/>
  <c r="O64" i="19"/>
  <c r="P64" i="19" s="1"/>
  <c r="O63" i="19"/>
  <c r="P63" i="19" s="1"/>
  <c r="O62" i="19"/>
  <c r="N62" i="19" s="1"/>
  <c r="O49" i="19"/>
  <c r="P49" i="19" s="1"/>
  <c r="O48" i="19"/>
  <c r="P48" i="19" s="1"/>
  <c r="O47" i="19"/>
  <c r="N47" i="19" s="1"/>
  <c r="O46" i="19"/>
  <c r="P46" i="19" s="1"/>
  <c r="O45" i="19"/>
  <c r="P45" i="19" s="1"/>
  <c r="O44" i="19"/>
  <c r="P44" i="19" s="1"/>
  <c r="O43" i="19"/>
  <c r="N43" i="19" s="1"/>
  <c r="O42" i="19"/>
  <c r="P42" i="19" s="1"/>
  <c r="O41" i="19"/>
  <c r="P41" i="19" s="1"/>
  <c r="O40" i="19"/>
  <c r="P40" i="19" s="1"/>
  <c r="O39" i="19"/>
  <c r="N39" i="19" s="1"/>
  <c r="O38" i="19"/>
  <c r="P38" i="19" s="1"/>
  <c r="O37" i="19"/>
  <c r="P37" i="19" s="1"/>
  <c r="O36" i="19"/>
  <c r="P36" i="19" s="1"/>
  <c r="O35" i="19"/>
  <c r="N35" i="19" s="1"/>
  <c r="O14" i="19"/>
  <c r="N14" i="19" s="1"/>
  <c r="O15" i="19"/>
  <c r="P15" i="19" s="1"/>
  <c r="O16" i="19"/>
  <c r="P16" i="19" s="1"/>
  <c r="O17" i="19"/>
  <c r="P17" i="19" s="1"/>
  <c r="O18" i="19"/>
  <c r="N18" i="19" s="1"/>
  <c r="O19" i="19"/>
  <c r="P19" i="19" s="1"/>
  <c r="O20" i="19"/>
  <c r="P20" i="19" s="1"/>
  <c r="O21" i="19"/>
  <c r="P21" i="19" s="1"/>
  <c r="O22" i="19"/>
  <c r="N22" i="19" s="1"/>
  <c r="O9" i="19"/>
  <c r="N9" i="19" s="1"/>
  <c r="O10" i="19"/>
  <c r="P10" i="19" s="1"/>
  <c r="O11" i="19"/>
  <c r="P11" i="19" s="1"/>
  <c r="O12" i="19"/>
  <c r="N12" i="19" s="1"/>
  <c r="O13" i="19"/>
  <c r="N13" i="19" s="1"/>
  <c r="O8" i="19"/>
  <c r="P8" i="19" s="1"/>
  <c r="P73" i="19" l="1"/>
  <c r="P146" i="19"/>
  <c r="N65" i="19"/>
  <c r="N71" i="19"/>
  <c r="N67" i="19"/>
  <c r="P154" i="19"/>
  <c r="N44" i="19"/>
  <c r="N74" i="19"/>
  <c r="N36" i="19"/>
  <c r="N42" i="19"/>
  <c r="N48" i="19"/>
  <c r="N150" i="19"/>
  <c r="N63" i="19"/>
  <c r="N40" i="19"/>
  <c r="N38" i="19"/>
  <c r="N46" i="19"/>
  <c r="N69" i="19"/>
  <c r="P144" i="19"/>
  <c r="P148" i="19"/>
  <c r="P152" i="19"/>
  <c r="P156" i="19"/>
  <c r="P145" i="19"/>
  <c r="P149" i="19"/>
  <c r="P153" i="19"/>
  <c r="P157" i="19"/>
  <c r="P117" i="19"/>
  <c r="P119" i="19"/>
  <c r="P121" i="19"/>
  <c r="P123" i="19"/>
  <c r="P125" i="19"/>
  <c r="P127" i="19"/>
  <c r="P129" i="19"/>
  <c r="P90" i="19"/>
  <c r="P92" i="19"/>
  <c r="P94" i="19"/>
  <c r="P96" i="19"/>
  <c r="P98" i="19"/>
  <c r="P100" i="19"/>
  <c r="P102" i="19"/>
  <c r="N75" i="19"/>
  <c r="P9" i="19"/>
  <c r="P13" i="19"/>
  <c r="N21" i="19"/>
  <c r="N19" i="19"/>
  <c r="N17" i="19"/>
  <c r="N15" i="19"/>
  <c r="P12" i="19"/>
  <c r="N10" i="19"/>
  <c r="P143" i="19"/>
  <c r="P147" i="19"/>
  <c r="P151" i="19"/>
  <c r="P155" i="19"/>
  <c r="P116" i="19"/>
  <c r="N118" i="19"/>
  <c r="P120" i="19"/>
  <c r="N122" i="19"/>
  <c r="P124" i="19"/>
  <c r="N126" i="19"/>
  <c r="P128" i="19"/>
  <c r="N130" i="19"/>
  <c r="P89" i="19"/>
  <c r="N91" i="19"/>
  <c r="P93" i="19"/>
  <c r="N95" i="19"/>
  <c r="P97" i="19"/>
  <c r="N99" i="19"/>
  <c r="P101" i="19"/>
  <c r="N103" i="19"/>
  <c r="P62" i="19"/>
  <c r="N64" i="19"/>
  <c r="P66" i="19"/>
  <c r="N68" i="19"/>
  <c r="P70" i="19"/>
  <c r="N72" i="19"/>
  <c r="N76" i="19"/>
  <c r="P35" i="19"/>
  <c r="N37" i="19"/>
  <c r="P39" i="19"/>
  <c r="N41" i="19"/>
  <c r="P43" i="19"/>
  <c r="N45" i="19"/>
  <c r="P47" i="19"/>
  <c r="N49" i="19"/>
  <c r="P22" i="19"/>
  <c r="N20" i="19"/>
  <c r="P18" i="19"/>
  <c r="N16" i="19"/>
  <c r="P14" i="19"/>
  <c r="N11" i="19"/>
  <c r="N8" i="19"/>
  <c r="M202" i="15"/>
  <c r="N202" i="15" s="1"/>
  <c r="M201" i="15"/>
  <c r="N201" i="15" s="1"/>
  <c r="M200" i="15"/>
  <c r="L200" i="15" s="1"/>
  <c r="M199" i="15"/>
  <c r="N199" i="15" s="1"/>
  <c r="M198" i="15"/>
  <c r="N198" i="15" s="1"/>
  <c r="M197" i="15"/>
  <c r="N197" i="15" s="1"/>
  <c r="M196" i="15"/>
  <c r="L196" i="15" s="1"/>
  <c r="M195" i="15"/>
  <c r="N195" i="15" s="1"/>
  <c r="M194" i="15"/>
  <c r="N194" i="15" s="1"/>
  <c r="M193" i="15"/>
  <c r="N193" i="15" s="1"/>
  <c r="M192" i="15"/>
  <c r="L192" i="15" s="1"/>
  <c r="M191" i="15"/>
  <c r="N191" i="15" s="1"/>
  <c r="M190" i="15"/>
  <c r="N190" i="15" s="1"/>
  <c r="M189" i="15"/>
  <c r="N189" i="15" s="1"/>
  <c r="M188" i="15"/>
  <c r="L188" i="15" s="1"/>
  <c r="M172" i="15"/>
  <c r="N172" i="15" s="1"/>
  <c r="M171" i="15"/>
  <c r="N171" i="15" s="1"/>
  <c r="M170" i="15"/>
  <c r="L170" i="15" s="1"/>
  <c r="M169" i="15"/>
  <c r="N169" i="15" s="1"/>
  <c r="M168" i="15"/>
  <c r="N168" i="15" s="1"/>
  <c r="M167" i="15"/>
  <c r="L167" i="15" s="1"/>
  <c r="M166" i="15"/>
  <c r="L166" i="15" s="1"/>
  <c r="M165" i="15"/>
  <c r="N165" i="15" s="1"/>
  <c r="M164" i="15"/>
  <c r="N164" i="15" s="1"/>
  <c r="M163" i="15"/>
  <c r="N163" i="15" s="1"/>
  <c r="M162" i="15"/>
  <c r="L162" i="15" s="1"/>
  <c r="M161" i="15"/>
  <c r="N161" i="15" s="1"/>
  <c r="M160" i="15"/>
  <c r="N160" i="15" s="1"/>
  <c r="M159" i="15"/>
  <c r="L159" i="15" s="1"/>
  <c r="M158" i="15"/>
  <c r="L158" i="15" s="1"/>
  <c r="M142" i="15"/>
  <c r="N142" i="15" s="1"/>
  <c r="M141" i="15"/>
  <c r="L141" i="15" s="1"/>
  <c r="M140" i="15"/>
  <c r="L140" i="15" s="1"/>
  <c r="M139" i="15"/>
  <c r="N139" i="15" s="1"/>
  <c r="M138" i="15"/>
  <c r="L138" i="15" s="1"/>
  <c r="M137" i="15"/>
  <c r="L137" i="15" s="1"/>
  <c r="M136" i="15"/>
  <c r="L136" i="15" s="1"/>
  <c r="M135" i="15"/>
  <c r="L135" i="15" s="1"/>
  <c r="M134" i="15"/>
  <c r="L134" i="15" s="1"/>
  <c r="M133" i="15"/>
  <c r="L133" i="15" s="1"/>
  <c r="M132" i="15"/>
  <c r="L132" i="15" s="1"/>
  <c r="M131" i="15"/>
  <c r="L131" i="15" s="1"/>
  <c r="M130" i="15"/>
  <c r="L130" i="15" s="1"/>
  <c r="M129" i="15"/>
  <c r="L129" i="15" s="1"/>
  <c r="M128" i="15"/>
  <c r="L128" i="15" s="1"/>
  <c r="M112" i="15"/>
  <c r="N112" i="15" s="1"/>
  <c r="M111" i="15"/>
  <c r="L111" i="15" s="1"/>
  <c r="M110" i="15"/>
  <c r="L110" i="15" s="1"/>
  <c r="M109" i="15"/>
  <c r="N109" i="15" s="1"/>
  <c r="M108" i="15"/>
  <c r="N108" i="15" s="1"/>
  <c r="M107" i="15"/>
  <c r="L107" i="15" s="1"/>
  <c r="M106" i="15"/>
  <c r="L106" i="15" s="1"/>
  <c r="M105" i="15"/>
  <c r="N105" i="15" s="1"/>
  <c r="M104" i="15"/>
  <c r="N104" i="15" s="1"/>
  <c r="M103" i="15"/>
  <c r="L103" i="15" s="1"/>
  <c r="M102" i="15"/>
  <c r="L102" i="15" s="1"/>
  <c r="M101" i="15"/>
  <c r="N101" i="15" s="1"/>
  <c r="M100" i="15"/>
  <c r="N100" i="15" s="1"/>
  <c r="M99" i="15"/>
  <c r="N99" i="15" s="1"/>
  <c r="M98" i="15"/>
  <c r="L98" i="15" s="1"/>
  <c r="M82" i="15"/>
  <c r="L82" i="15" s="1"/>
  <c r="M81" i="15"/>
  <c r="N81" i="15" s="1"/>
  <c r="M80" i="15"/>
  <c r="N80" i="15" s="1"/>
  <c r="M79" i="15"/>
  <c r="L79" i="15" s="1"/>
  <c r="M78" i="15"/>
  <c r="L78" i="15" s="1"/>
  <c r="M77" i="15"/>
  <c r="N77" i="15" s="1"/>
  <c r="M76" i="15"/>
  <c r="N76" i="15" s="1"/>
  <c r="M75" i="15"/>
  <c r="N75" i="15" s="1"/>
  <c r="M74" i="15"/>
  <c r="L74" i="15" s="1"/>
  <c r="M73" i="15"/>
  <c r="N73" i="15" s="1"/>
  <c r="M72" i="15"/>
  <c r="N72" i="15" s="1"/>
  <c r="M71" i="15"/>
  <c r="L71" i="15" s="1"/>
  <c r="M70" i="15"/>
  <c r="L70" i="15" s="1"/>
  <c r="M69" i="15"/>
  <c r="N69" i="15" s="1"/>
  <c r="M68" i="15"/>
  <c r="N68" i="15" s="1"/>
  <c r="M52" i="15"/>
  <c r="N52" i="15" s="1"/>
  <c r="M51" i="15"/>
  <c r="L51" i="15" s="1"/>
  <c r="M50" i="15"/>
  <c r="L50" i="15" s="1"/>
  <c r="M49" i="15"/>
  <c r="L49" i="15" s="1"/>
  <c r="M48" i="15"/>
  <c r="N48" i="15" s="1"/>
  <c r="M47" i="15"/>
  <c r="L47" i="15" s="1"/>
  <c r="M46" i="15"/>
  <c r="L46" i="15" s="1"/>
  <c r="M45" i="15"/>
  <c r="L45" i="15" s="1"/>
  <c r="M44" i="15"/>
  <c r="N44" i="15" s="1"/>
  <c r="M43" i="15"/>
  <c r="L43" i="15" s="1"/>
  <c r="M42" i="15"/>
  <c r="L42" i="15" s="1"/>
  <c r="M41" i="15"/>
  <c r="L41" i="15" s="1"/>
  <c r="M40" i="15"/>
  <c r="N40" i="15" s="1"/>
  <c r="M39" i="15"/>
  <c r="L39" i="15" s="1"/>
  <c r="M38" i="15"/>
  <c r="L38" i="15" s="1"/>
  <c r="M9" i="15"/>
  <c r="L9" i="15" s="1"/>
  <c r="M10" i="15"/>
  <c r="N10" i="15" s="1"/>
  <c r="M11" i="15"/>
  <c r="N11" i="15" s="1"/>
  <c r="M12" i="15"/>
  <c r="L12" i="15" s="1"/>
  <c r="M13" i="15"/>
  <c r="L13" i="15" s="1"/>
  <c r="M14" i="15"/>
  <c r="L14" i="15" s="1"/>
  <c r="M15" i="15"/>
  <c r="N15" i="15" s="1"/>
  <c r="M16" i="15"/>
  <c r="N16" i="15" s="1"/>
  <c r="M17" i="15"/>
  <c r="L17" i="15" s="1"/>
  <c r="M18" i="15"/>
  <c r="L18" i="15" s="1"/>
  <c r="M19" i="15"/>
  <c r="N19" i="15" s="1"/>
  <c r="M20" i="15"/>
  <c r="N20" i="15" s="1"/>
  <c r="M21" i="15"/>
  <c r="L21" i="15" s="1"/>
  <c r="M22" i="15"/>
  <c r="L22" i="15" s="1"/>
  <c r="M8" i="15"/>
  <c r="N8" i="15" s="1"/>
  <c r="N22" i="15" l="1"/>
  <c r="L99" i="15"/>
  <c r="N71" i="15"/>
  <c r="N51" i="15"/>
  <c r="N14" i="15"/>
  <c r="N18" i="15"/>
  <c r="L68" i="15"/>
  <c r="L193" i="15"/>
  <c r="L139" i="15"/>
  <c r="L76" i="15"/>
  <c r="L10" i="15"/>
  <c r="L20" i="15"/>
  <c r="L16" i="15"/>
  <c r="N47" i="15"/>
  <c r="N79" i="15"/>
  <c r="N138" i="15"/>
  <c r="L191" i="15"/>
  <c r="N135" i="15"/>
  <c r="L201" i="15"/>
  <c r="N39" i="15"/>
  <c r="N43" i="15"/>
  <c r="L199" i="15"/>
  <c r="L189" i="15"/>
  <c r="L197" i="15"/>
  <c r="L195" i="15"/>
  <c r="N159" i="15"/>
  <c r="L163" i="15"/>
  <c r="N167" i="15"/>
  <c r="L171" i="15"/>
  <c r="N131" i="15"/>
  <c r="L105" i="15"/>
  <c r="L108" i="15"/>
  <c r="L101" i="15"/>
  <c r="L104" i="15"/>
  <c r="L109" i="15"/>
  <c r="L72" i="15"/>
  <c r="L75" i="15"/>
  <c r="L80" i="15"/>
  <c r="N41" i="15"/>
  <c r="N49" i="15"/>
  <c r="N45" i="15"/>
  <c r="L160" i="15"/>
  <c r="L164" i="15"/>
  <c r="L168" i="15"/>
  <c r="L172" i="15"/>
  <c r="L161" i="15"/>
  <c r="L165" i="15"/>
  <c r="L169" i="15"/>
  <c r="N130" i="15"/>
  <c r="N134" i="15"/>
  <c r="N129" i="15"/>
  <c r="N133" i="15"/>
  <c r="N137" i="15"/>
  <c r="N141" i="15"/>
  <c r="N103" i="15"/>
  <c r="L112" i="15"/>
  <c r="N107" i="15"/>
  <c r="N111" i="15"/>
  <c r="L69" i="15"/>
  <c r="L73" i="15"/>
  <c r="L77" i="15"/>
  <c r="L81" i="15"/>
  <c r="N12" i="15"/>
  <c r="N188" i="15"/>
  <c r="L190" i="15"/>
  <c r="N192" i="15"/>
  <c r="L194" i="15"/>
  <c r="N196" i="15"/>
  <c r="L198" i="15"/>
  <c r="N200" i="15"/>
  <c r="L202" i="15"/>
  <c r="N158" i="15"/>
  <c r="N170" i="15"/>
  <c r="N162" i="15"/>
  <c r="N166" i="15"/>
  <c r="N128" i="15"/>
  <c r="N132" i="15"/>
  <c r="N136" i="15"/>
  <c r="N140" i="15"/>
  <c r="L142" i="15"/>
  <c r="N98" i="15"/>
  <c r="L100" i="15"/>
  <c r="N102" i="15"/>
  <c r="N106" i="15"/>
  <c r="N110" i="15"/>
  <c r="N70" i="15"/>
  <c r="N74" i="15"/>
  <c r="N78" i="15"/>
  <c r="N82" i="15"/>
  <c r="N38" i="15"/>
  <c r="L40" i="15"/>
  <c r="N42" i="15"/>
  <c r="L44" i="15"/>
  <c r="N46" i="15"/>
  <c r="L48" i="15"/>
  <c r="N50" i="15"/>
  <c r="L52" i="15"/>
  <c r="N21" i="15"/>
  <c r="L19" i="15"/>
  <c r="N17" i="15"/>
  <c r="L15" i="15"/>
  <c r="N13" i="15"/>
  <c r="L11" i="15"/>
  <c r="N9" i="15"/>
  <c r="L8" i="15"/>
  <c r="L19" i="11" l="1"/>
  <c r="F16" i="11"/>
  <c r="H14" i="11"/>
  <c r="J19" i="11"/>
  <c r="F15" i="11"/>
  <c r="F27" i="11"/>
  <c r="F11" i="11"/>
  <c r="F19" i="11"/>
  <c r="J27" i="11"/>
  <c r="H24" i="11"/>
  <c r="N27" i="11"/>
  <c r="J11" i="11"/>
  <c r="F20" i="11"/>
  <c r="H11" i="11"/>
  <c r="F13" i="11"/>
  <c r="H9" i="11"/>
  <c r="J25" i="11"/>
  <c r="N17" i="11"/>
  <c r="L9" i="11"/>
  <c r="J9" i="11"/>
  <c r="J21" i="11"/>
  <c r="H26" i="11"/>
  <c r="F17" i="11"/>
  <c r="F23" i="11"/>
  <c r="N25" i="11"/>
  <c r="N9" i="11"/>
  <c r="N24" i="11"/>
  <c r="N13" i="11"/>
  <c r="N26" i="11"/>
  <c r="N22" i="11"/>
  <c r="N11" i="11"/>
  <c r="N21" i="11"/>
  <c r="L27" i="11"/>
  <c r="L11" i="11"/>
  <c r="L15" i="11"/>
  <c r="J24" i="11"/>
  <c r="H19" i="11"/>
  <c r="H13" i="11"/>
  <c r="F25" i="11"/>
  <c r="F24" i="11"/>
  <c r="F22" i="11"/>
  <c r="F21" i="11"/>
  <c r="F9" i="11"/>
  <c r="N16" i="11"/>
  <c r="N14" i="11"/>
  <c r="N15" i="11"/>
  <c r="N19" i="11"/>
  <c r="N10" i="11"/>
  <c r="N12" i="11"/>
  <c r="N20" i="11"/>
  <c r="N18" i="11"/>
  <c r="L25" i="11"/>
  <c r="L17" i="11"/>
  <c r="L20" i="11"/>
  <c r="L21" i="11"/>
  <c r="L13" i="11"/>
  <c r="L12" i="11"/>
  <c r="L23" i="11"/>
  <c r="J10" i="11"/>
  <c r="J26" i="11"/>
  <c r="J14" i="11"/>
  <c r="J20" i="11"/>
  <c r="J18" i="11"/>
  <c r="J12" i="11"/>
  <c r="H27" i="11"/>
  <c r="H23" i="11"/>
  <c r="H15" i="11"/>
  <c r="H25" i="11"/>
  <c r="H21" i="11"/>
  <c r="H17" i="11"/>
  <c r="H20" i="11"/>
  <c r="H12" i="11"/>
  <c r="H10" i="11"/>
  <c r="H16" i="11"/>
  <c r="H22" i="11"/>
  <c r="H18" i="11"/>
  <c r="F14" i="11"/>
  <c r="F26" i="11"/>
  <c r="F10" i="11"/>
  <c r="F18" i="11"/>
  <c r="F12" i="11"/>
  <c r="B8" i="4"/>
  <c r="J17" i="11" l="1"/>
  <c r="J15" i="11"/>
  <c r="J23" i="11"/>
  <c r="J13" i="11"/>
  <c r="L10" i="11"/>
  <c r="L16" i="11"/>
  <c r="L24" i="11"/>
  <c r="L26" i="11"/>
  <c r="L18" i="11"/>
  <c r="L22" i="11"/>
  <c r="L14" i="11"/>
  <c r="J22" i="11"/>
  <c r="J16" i="11"/>
  <c r="N23" i="11" l="1"/>
  <c r="N159" i="19" l="1"/>
  <c r="C6" i="12" l="1"/>
  <c r="B146" i="12" l="1"/>
  <c r="C146" i="12"/>
  <c r="J146" i="12"/>
  <c r="B147" i="12"/>
  <c r="C147" i="12"/>
  <c r="J147" i="12"/>
  <c r="B148" i="12"/>
  <c r="C148" i="12"/>
  <c r="J148" i="12"/>
  <c r="B149" i="12"/>
  <c r="C149" i="12"/>
  <c r="J149" i="12"/>
  <c r="B150" i="12"/>
  <c r="C150" i="12"/>
  <c r="J150" i="12"/>
  <c r="B151" i="12"/>
  <c r="C151" i="12"/>
  <c r="J151" i="12"/>
  <c r="B152" i="12"/>
  <c r="C152" i="12"/>
  <c r="J152" i="12"/>
  <c r="B153" i="12"/>
  <c r="C153" i="12"/>
  <c r="J153" i="12"/>
  <c r="B154" i="12"/>
  <c r="C154" i="12"/>
  <c r="J154" i="12"/>
  <c r="B155" i="12"/>
  <c r="C155" i="12"/>
  <c r="J155" i="12"/>
  <c r="B156" i="12"/>
  <c r="C156" i="12"/>
  <c r="J156" i="12"/>
  <c r="B157" i="12"/>
  <c r="C157" i="12"/>
  <c r="J157" i="12"/>
  <c r="B158" i="12"/>
  <c r="C158" i="12"/>
  <c r="J158" i="12"/>
  <c r="B159" i="12"/>
  <c r="C159" i="12"/>
  <c r="J159" i="12"/>
  <c r="B160" i="12"/>
  <c r="C160" i="12"/>
  <c r="J160" i="12"/>
  <c r="B161" i="12"/>
  <c r="C161" i="12"/>
  <c r="J161" i="12"/>
  <c r="B162" i="12"/>
  <c r="C162" i="12"/>
  <c r="J162" i="12"/>
  <c r="B163" i="12"/>
  <c r="C163" i="12"/>
  <c r="J163" i="12"/>
  <c r="B164" i="12"/>
  <c r="C164" i="12"/>
  <c r="J164" i="12"/>
  <c r="C145" i="12"/>
  <c r="B145" i="12"/>
  <c r="J145" i="12"/>
  <c r="B112" i="12"/>
  <c r="C112" i="12"/>
  <c r="J112" i="12"/>
  <c r="B113" i="12"/>
  <c r="C113" i="12"/>
  <c r="J113" i="12"/>
  <c r="B114" i="12"/>
  <c r="C114" i="12"/>
  <c r="J114" i="12"/>
  <c r="B115" i="12"/>
  <c r="C115" i="12"/>
  <c r="J115" i="12"/>
  <c r="B116" i="12"/>
  <c r="C116" i="12"/>
  <c r="J116" i="12"/>
  <c r="B117" i="12"/>
  <c r="C117" i="12"/>
  <c r="J117" i="12"/>
  <c r="B118" i="12"/>
  <c r="C118" i="12"/>
  <c r="J118" i="12"/>
  <c r="B119" i="12"/>
  <c r="C119" i="12"/>
  <c r="J119" i="12"/>
  <c r="B120" i="12"/>
  <c r="C120" i="12"/>
  <c r="J120" i="12"/>
  <c r="B121" i="12"/>
  <c r="C121" i="12"/>
  <c r="J121" i="12"/>
  <c r="B122" i="12"/>
  <c r="C122" i="12"/>
  <c r="J122" i="12"/>
  <c r="B123" i="12"/>
  <c r="C123" i="12"/>
  <c r="J123" i="12"/>
  <c r="B124" i="12"/>
  <c r="C124" i="12"/>
  <c r="J124" i="12"/>
  <c r="B125" i="12"/>
  <c r="C125" i="12"/>
  <c r="J125" i="12"/>
  <c r="B126" i="12"/>
  <c r="C126" i="12"/>
  <c r="J126" i="12"/>
  <c r="B127" i="12"/>
  <c r="C127" i="12"/>
  <c r="J127" i="12"/>
  <c r="B128" i="12"/>
  <c r="C128" i="12"/>
  <c r="J128" i="12"/>
  <c r="B129" i="12"/>
  <c r="C129" i="12"/>
  <c r="J129" i="12"/>
  <c r="B130" i="12"/>
  <c r="C130" i="12"/>
  <c r="J130" i="12"/>
  <c r="C111" i="12"/>
  <c r="B111" i="12"/>
  <c r="B78" i="12"/>
  <c r="C78" i="12"/>
  <c r="J78" i="12"/>
  <c r="B79" i="12"/>
  <c r="C79" i="12"/>
  <c r="J79" i="12"/>
  <c r="B80" i="12"/>
  <c r="C80" i="12"/>
  <c r="J80" i="12"/>
  <c r="B81" i="12"/>
  <c r="C81" i="12"/>
  <c r="J81" i="12"/>
  <c r="B82" i="12"/>
  <c r="C82" i="12"/>
  <c r="J82" i="12"/>
  <c r="B83" i="12"/>
  <c r="C83" i="12"/>
  <c r="J83" i="12"/>
  <c r="B84" i="12"/>
  <c r="C84" i="12"/>
  <c r="J84" i="12"/>
  <c r="B85" i="12"/>
  <c r="C85" i="12"/>
  <c r="J85" i="12"/>
  <c r="B86" i="12"/>
  <c r="C86" i="12"/>
  <c r="J86" i="12"/>
  <c r="B87" i="12"/>
  <c r="C87" i="12"/>
  <c r="J87" i="12"/>
  <c r="B88" i="12"/>
  <c r="C88" i="12"/>
  <c r="J88" i="12"/>
  <c r="B89" i="12"/>
  <c r="C89" i="12"/>
  <c r="J89" i="12"/>
  <c r="B90" i="12"/>
  <c r="C90" i="12"/>
  <c r="J90" i="12"/>
  <c r="B91" i="12"/>
  <c r="C91" i="12"/>
  <c r="J91" i="12"/>
  <c r="B92" i="12"/>
  <c r="C92" i="12"/>
  <c r="J92" i="12"/>
  <c r="B93" i="12"/>
  <c r="C93" i="12"/>
  <c r="J93" i="12"/>
  <c r="B94" i="12"/>
  <c r="C94" i="12"/>
  <c r="J94" i="12"/>
  <c r="B95" i="12"/>
  <c r="C95" i="12"/>
  <c r="J95" i="12"/>
  <c r="B96" i="12"/>
  <c r="C96" i="12"/>
  <c r="J96" i="12"/>
  <c r="J111" i="12"/>
  <c r="C77" i="12"/>
  <c r="B77" i="12"/>
  <c r="J77" i="12"/>
  <c r="B44" i="12"/>
  <c r="C44" i="12"/>
  <c r="B45" i="12"/>
  <c r="C45" i="12"/>
  <c r="B46" i="12"/>
  <c r="C46" i="12"/>
  <c r="B47" i="12"/>
  <c r="C47" i="12"/>
  <c r="B48" i="12"/>
  <c r="C48" i="12"/>
  <c r="B49" i="12"/>
  <c r="C49" i="12"/>
  <c r="B50" i="12"/>
  <c r="C50" i="12"/>
  <c r="B51" i="12"/>
  <c r="C51" i="12"/>
  <c r="B52" i="12"/>
  <c r="C52" i="12"/>
  <c r="B53" i="12"/>
  <c r="C53" i="12"/>
  <c r="B54" i="12"/>
  <c r="C54" i="12"/>
  <c r="B55" i="12"/>
  <c r="C55" i="12"/>
  <c r="B56" i="12"/>
  <c r="C56" i="12"/>
  <c r="B57" i="12"/>
  <c r="C57" i="12"/>
  <c r="B58" i="12"/>
  <c r="C58" i="12"/>
  <c r="B59" i="12"/>
  <c r="C59" i="12"/>
  <c r="B60" i="12"/>
  <c r="C60" i="12"/>
  <c r="B61" i="12"/>
  <c r="C61" i="12"/>
  <c r="B62" i="12"/>
  <c r="C62" i="12"/>
  <c r="C43" i="12"/>
  <c r="J44" i="12"/>
  <c r="J45" i="12"/>
  <c r="J46" i="12"/>
  <c r="J47" i="12"/>
  <c r="J48" i="12"/>
  <c r="J49" i="12"/>
  <c r="J50" i="12"/>
  <c r="J51" i="12"/>
  <c r="J52" i="12"/>
  <c r="J53" i="12"/>
  <c r="J54" i="12"/>
  <c r="J55" i="12"/>
  <c r="J56" i="12"/>
  <c r="J57" i="12"/>
  <c r="J58" i="12"/>
  <c r="J59" i="12"/>
  <c r="J60" i="12"/>
  <c r="J61" i="12"/>
  <c r="J62" i="12"/>
  <c r="B43" i="12"/>
  <c r="J43" i="12"/>
  <c r="B297" i="11" l="1"/>
  <c r="B298" i="11"/>
  <c r="B299" i="11"/>
  <c r="B300" i="11"/>
  <c r="B301" i="11"/>
  <c r="B302" i="11"/>
  <c r="B303" i="11"/>
  <c r="B304" i="11"/>
  <c r="B305" i="11"/>
  <c r="B306" i="11"/>
  <c r="B307" i="11"/>
  <c r="B308" i="11"/>
  <c r="B309" i="11"/>
  <c r="B310" i="11"/>
  <c r="B311" i="11"/>
  <c r="B312" i="11"/>
  <c r="B313" i="11"/>
  <c r="B314" i="11"/>
  <c r="B315" i="11"/>
  <c r="B296" i="11"/>
  <c r="M315" i="11"/>
  <c r="Y315" i="11" s="1"/>
  <c r="K315" i="11"/>
  <c r="X315" i="11" s="1"/>
  <c r="I315" i="11"/>
  <c r="W315" i="11" s="1"/>
  <c r="G315" i="11"/>
  <c r="V315" i="11" s="1"/>
  <c r="E315" i="11"/>
  <c r="U315" i="11" s="1"/>
  <c r="C315" i="11"/>
  <c r="T315" i="11" s="1"/>
  <c r="M314" i="11"/>
  <c r="Y314" i="11" s="1"/>
  <c r="K314" i="11"/>
  <c r="X314" i="11" s="1"/>
  <c r="I314" i="11"/>
  <c r="W314" i="11" s="1"/>
  <c r="G314" i="11"/>
  <c r="V314" i="11" s="1"/>
  <c r="E314" i="11"/>
  <c r="U314" i="11" s="1"/>
  <c r="C314" i="11"/>
  <c r="T314" i="11" s="1"/>
  <c r="M313" i="11"/>
  <c r="Y313" i="11" s="1"/>
  <c r="K313" i="11"/>
  <c r="X313" i="11" s="1"/>
  <c r="I313" i="11"/>
  <c r="W313" i="11" s="1"/>
  <c r="G313" i="11"/>
  <c r="V313" i="11" s="1"/>
  <c r="E313" i="11"/>
  <c r="U313" i="11" s="1"/>
  <c r="C313" i="11"/>
  <c r="T313" i="11" s="1"/>
  <c r="M312" i="11"/>
  <c r="Y312" i="11" s="1"/>
  <c r="K312" i="11"/>
  <c r="X312" i="11" s="1"/>
  <c r="I312" i="11"/>
  <c r="W312" i="11" s="1"/>
  <c r="G312" i="11"/>
  <c r="V312" i="11" s="1"/>
  <c r="E312" i="11"/>
  <c r="U312" i="11" s="1"/>
  <c r="C312" i="11"/>
  <c r="T312" i="11" s="1"/>
  <c r="M311" i="11"/>
  <c r="Y311" i="11" s="1"/>
  <c r="K311" i="11"/>
  <c r="X311" i="11" s="1"/>
  <c r="I311" i="11"/>
  <c r="W311" i="11" s="1"/>
  <c r="G311" i="11"/>
  <c r="V311" i="11" s="1"/>
  <c r="E311" i="11"/>
  <c r="U311" i="11" s="1"/>
  <c r="C311" i="11"/>
  <c r="T311" i="11" s="1"/>
  <c r="M310" i="11"/>
  <c r="Y310" i="11" s="1"/>
  <c r="K310" i="11"/>
  <c r="X310" i="11" s="1"/>
  <c r="I310" i="11"/>
  <c r="W310" i="11" s="1"/>
  <c r="G310" i="11"/>
  <c r="V310" i="11" s="1"/>
  <c r="E310" i="11"/>
  <c r="U310" i="11" s="1"/>
  <c r="C310" i="11"/>
  <c r="T310" i="11" s="1"/>
  <c r="M309" i="11"/>
  <c r="Y309" i="11" s="1"/>
  <c r="K309" i="11"/>
  <c r="X309" i="11" s="1"/>
  <c r="I309" i="11"/>
  <c r="W309" i="11" s="1"/>
  <c r="G309" i="11"/>
  <c r="V309" i="11" s="1"/>
  <c r="E309" i="11"/>
  <c r="U309" i="11" s="1"/>
  <c r="C309" i="11"/>
  <c r="T309" i="11" s="1"/>
  <c r="M308" i="11"/>
  <c r="Y308" i="11" s="1"/>
  <c r="K308" i="11"/>
  <c r="X308" i="11" s="1"/>
  <c r="I308" i="11"/>
  <c r="W308" i="11" s="1"/>
  <c r="G308" i="11"/>
  <c r="V308" i="11" s="1"/>
  <c r="E308" i="11"/>
  <c r="U308" i="11" s="1"/>
  <c r="C308" i="11"/>
  <c r="T308" i="11" s="1"/>
  <c r="M307" i="11"/>
  <c r="Y307" i="11" s="1"/>
  <c r="K307" i="11"/>
  <c r="X307" i="11" s="1"/>
  <c r="I307" i="11"/>
  <c r="W307" i="11" s="1"/>
  <c r="G307" i="11"/>
  <c r="V307" i="11" s="1"/>
  <c r="E307" i="11"/>
  <c r="U307" i="11" s="1"/>
  <c r="C307" i="11"/>
  <c r="T307" i="11" s="1"/>
  <c r="M306" i="11"/>
  <c r="Y306" i="11" s="1"/>
  <c r="K306" i="11"/>
  <c r="X306" i="11" s="1"/>
  <c r="I306" i="11"/>
  <c r="W306" i="11" s="1"/>
  <c r="G306" i="11"/>
  <c r="V306" i="11" s="1"/>
  <c r="E306" i="11"/>
  <c r="U306" i="11" s="1"/>
  <c r="C306" i="11"/>
  <c r="T306" i="11" s="1"/>
  <c r="M305" i="11"/>
  <c r="Y305" i="11" s="1"/>
  <c r="K305" i="11"/>
  <c r="X305" i="11" s="1"/>
  <c r="I305" i="11"/>
  <c r="W305" i="11" s="1"/>
  <c r="G305" i="11"/>
  <c r="V305" i="11" s="1"/>
  <c r="E305" i="11"/>
  <c r="U305" i="11" s="1"/>
  <c r="C305" i="11"/>
  <c r="T305" i="11" s="1"/>
  <c r="M304" i="11"/>
  <c r="Y304" i="11" s="1"/>
  <c r="K304" i="11"/>
  <c r="X304" i="11" s="1"/>
  <c r="I304" i="11"/>
  <c r="W304" i="11" s="1"/>
  <c r="G304" i="11"/>
  <c r="V304" i="11" s="1"/>
  <c r="E304" i="11"/>
  <c r="U304" i="11" s="1"/>
  <c r="C304" i="11"/>
  <c r="T304" i="11" s="1"/>
  <c r="M303" i="11"/>
  <c r="Y303" i="11" s="1"/>
  <c r="K303" i="11"/>
  <c r="X303" i="11" s="1"/>
  <c r="I303" i="11"/>
  <c r="W303" i="11" s="1"/>
  <c r="G303" i="11"/>
  <c r="V303" i="11" s="1"/>
  <c r="E303" i="11"/>
  <c r="U303" i="11" s="1"/>
  <c r="C303" i="11"/>
  <c r="T303" i="11" s="1"/>
  <c r="M302" i="11"/>
  <c r="Y302" i="11" s="1"/>
  <c r="K302" i="11"/>
  <c r="X302" i="11" s="1"/>
  <c r="I302" i="11"/>
  <c r="W302" i="11" s="1"/>
  <c r="G302" i="11"/>
  <c r="V302" i="11" s="1"/>
  <c r="E302" i="11"/>
  <c r="U302" i="11" s="1"/>
  <c r="C302" i="11"/>
  <c r="T302" i="11" s="1"/>
  <c r="M301" i="11"/>
  <c r="Y301" i="11" s="1"/>
  <c r="K301" i="11"/>
  <c r="X301" i="11" s="1"/>
  <c r="I301" i="11"/>
  <c r="W301" i="11" s="1"/>
  <c r="G301" i="11"/>
  <c r="V301" i="11" s="1"/>
  <c r="E301" i="11"/>
  <c r="U301" i="11" s="1"/>
  <c r="C301" i="11"/>
  <c r="T301" i="11" s="1"/>
  <c r="M300" i="11"/>
  <c r="Y300" i="11" s="1"/>
  <c r="K300" i="11"/>
  <c r="X300" i="11" s="1"/>
  <c r="I300" i="11"/>
  <c r="W300" i="11" s="1"/>
  <c r="G300" i="11"/>
  <c r="V300" i="11" s="1"/>
  <c r="E300" i="11"/>
  <c r="U300" i="11" s="1"/>
  <c r="C300" i="11"/>
  <c r="T300" i="11" s="1"/>
  <c r="M299" i="11"/>
  <c r="Y299" i="11" s="1"/>
  <c r="K299" i="11"/>
  <c r="X299" i="11" s="1"/>
  <c r="I299" i="11"/>
  <c r="W299" i="11" s="1"/>
  <c r="G299" i="11"/>
  <c r="V299" i="11" s="1"/>
  <c r="E299" i="11"/>
  <c r="U299" i="11" s="1"/>
  <c r="C299" i="11"/>
  <c r="T299" i="11" s="1"/>
  <c r="M298" i="11"/>
  <c r="Y298" i="11" s="1"/>
  <c r="K298" i="11"/>
  <c r="X298" i="11" s="1"/>
  <c r="I298" i="11"/>
  <c r="W298" i="11" s="1"/>
  <c r="G298" i="11"/>
  <c r="V298" i="11" s="1"/>
  <c r="E298" i="11"/>
  <c r="U298" i="11" s="1"/>
  <c r="C298" i="11"/>
  <c r="T298" i="11" s="1"/>
  <c r="M297" i="11"/>
  <c r="Y297" i="11" s="1"/>
  <c r="K297" i="11"/>
  <c r="X297" i="11" s="1"/>
  <c r="I297" i="11"/>
  <c r="W297" i="11" s="1"/>
  <c r="G297" i="11"/>
  <c r="V297" i="11" s="1"/>
  <c r="E297" i="11"/>
  <c r="U297" i="11" s="1"/>
  <c r="C297" i="11"/>
  <c r="T297" i="11" s="1"/>
  <c r="M296" i="11"/>
  <c r="Y296" i="11" s="1"/>
  <c r="K296" i="11"/>
  <c r="X296" i="11" s="1"/>
  <c r="I296" i="11"/>
  <c r="W296" i="11" s="1"/>
  <c r="G296" i="11"/>
  <c r="V296" i="11" s="1"/>
  <c r="E296" i="11"/>
  <c r="U296" i="11" s="1"/>
  <c r="C296" i="11"/>
  <c r="M294" i="11"/>
  <c r="K294" i="11"/>
  <c r="I294" i="11"/>
  <c r="G294" i="11"/>
  <c r="E294" i="11"/>
  <c r="C294" i="11"/>
  <c r="B293" i="11"/>
  <c r="B292" i="11"/>
  <c r="B265" i="11"/>
  <c r="B266" i="11"/>
  <c r="B267" i="11"/>
  <c r="B268" i="11"/>
  <c r="B269" i="11"/>
  <c r="B270" i="11"/>
  <c r="B271" i="11"/>
  <c r="B272" i="11"/>
  <c r="B273" i="11"/>
  <c r="B274" i="11"/>
  <c r="B275" i="11"/>
  <c r="B276" i="11"/>
  <c r="B277" i="11"/>
  <c r="B278" i="11"/>
  <c r="B279" i="11"/>
  <c r="B280" i="11"/>
  <c r="B281" i="11"/>
  <c r="B282" i="11"/>
  <c r="B283" i="11"/>
  <c r="B264" i="11"/>
  <c r="M283" i="11"/>
  <c r="Y283" i="11" s="1"/>
  <c r="K283" i="11"/>
  <c r="X283" i="11" s="1"/>
  <c r="I283" i="11"/>
  <c r="W283" i="11" s="1"/>
  <c r="G283" i="11"/>
  <c r="V283" i="11" s="1"/>
  <c r="E283" i="11"/>
  <c r="U283" i="11" s="1"/>
  <c r="C283" i="11"/>
  <c r="T283" i="11" s="1"/>
  <c r="M282" i="11"/>
  <c r="Y282" i="11" s="1"/>
  <c r="K282" i="11"/>
  <c r="X282" i="11" s="1"/>
  <c r="I282" i="11"/>
  <c r="W282" i="11" s="1"/>
  <c r="G282" i="11"/>
  <c r="V282" i="11" s="1"/>
  <c r="E282" i="11"/>
  <c r="U282" i="11" s="1"/>
  <c r="C282" i="11"/>
  <c r="T282" i="11" s="1"/>
  <c r="M281" i="11"/>
  <c r="Y281" i="11" s="1"/>
  <c r="K281" i="11"/>
  <c r="X281" i="11" s="1"/>
  <c r="I281" i="11"/>
  <c r="W281" i="11" s="1"/>
  <c r="G281" i="11"/>
  <c r="V281" i="11" s="1"/>
  <c r="E281" i="11"/>
  <c r="U281" i="11" s="1"/>
  <c r="C281" i="11"/>
  <c r="T281" i="11" s="1"/>
  <c r="M280" i="11"/>
  <c r="Y280" i="11" s="1"/>
  <c r="K280" i="11"/>
  <c r="X280" i="11" s="1"/>
  <c r="I280" i="11"/>
  <c r="W280" i="11" s="1"/>
  <c r="G280" i="11"/>
  <c r="V280" i="11" s="1"/>
  <c r="E280" i="11"/>
  <c r="U280" i="11" s="1"/>
  <c r="C280" i="11"/>
  <c r="T280" i="11" s="1"/>
  <c r="M279" i="11"/>
  <c r="Y279" i="11" s="1"/>
  <c r="K279" i="11"/>
  <c r="X279" i="11" s="1"/>
  <c r="I279" i="11"/>
  <c r="W279" i="11" s="1"/>
  <c r="G279" i="11"/>
  <c r="V279" i="11" s="1"/>
  <c r="E279" i="11"/>
  <c r="U279" i="11" s="1"/>
  <c r="C279" i="11"/>
  <c r="T279" i="11" s="1"/>
  <c r="M278" i="11"/>
  <c r="Y278" i="11" s="1"/>
  <c r="K278" i="11"/>
  <c r="X278" i="11" s="1"/>
  <c r="I278" i="11"/>
  <c r="W278" i="11" s="1"/>
  <c r="G278" i="11"/>
  <c r="V278" i="11" s="1"/>
  <c r="E278" i="11"/>
  <c r="U278" i="11" s="1"/>
  <c r="C278" i="11"/>
  <c r="T278" i="11" s="1"/>
  <c r="M277" i="11"/>
  <c r="Y277" i="11" s="1"/>
  <c r="K277" i="11"/>
  <c r="X277" i="11" s="1"/>
  <c r="I277" i="11"/>
  <c r="W277" i="11" s="1"/>
  <c r="G277" i="11"/>
  <c r="V277" i="11" s="1"/>
  <c r="E277" i="11"/>
  <c r="U277" i="11" s="1"/>
  <c r="C277" i="11"/>
  <c r="T277" i="11" s="1"/>
  <c r="M276" i="11"/>
  <c r="Y276" i="11" s="1"/>
  <c r="K276" i="11"/>
  <c r="X276" i="11" s="1"/>
  <c r="I276" i="11"/>
  <c r="W276" i="11" s="1"/>
  <c r="G276" i="11"/>
  <c r="V276" i="11" s="1"/>
  <c r="E276" i="11"/>
  <c r="U276" i="11" s="1"/>
  <c r="C276" i="11"/>
  <c r="T276" i="11" s="1"/>
  <c r="M275" i="11"/>
  <c r="Y275" i="11" s="1"/>
  <c r="K275" i="11"/>
  <c r="X275" i="11" s="1"/>
  <c r="I275" i="11"/>
  <c r="W275" i="11" s="1"/>
  <c r="G275" i="11"/>
  <c r="V275" i="11" s="1"/>
  <c r="E275" i="11"/>
  <c r="U275" i="11" s="1"/>
  <c r="C275" i="11"/>
  <c r="T275" i="11" s="1"/>
  <c r="M274" i="11"/>
  <c r="Y274" i="11" s="1"/>
  <c r="K274" i="11"/>
  <c r="X274" i="11" s="1"/>
  <c r="I274" i="11"/>
  <c r="W274" i="11" s="1"/>
  <c r="G274" i="11"/>
  <c r="V274" i="11" s="1"/>
  <c r="E274" i="11"/>
  <c r="U274" i="11" s="1"/>
  <c r="C274" i="11"/>
  <c r="T274" i="11" s="1"/>
  <c r="M273" i="11"/>
  <c r="Y273" i="11" s="1"/>
  <c r="K273" i="11"/>
  <c r="X273" i="11" s="1"/>
  <c r="I273" i="11"/>
  <c r="W273" i="11" s="1"/>
  <c r="G273" i="11"/>
  <c r="V273" i="11" s="1"/>
  <c r="E273" i="11"/>
  <c r="U273" i="11" s="1"/>
  <c r="C273" i="11"/>
  <c r="T273" i="11" s="1"/>
  <c r="M272" i="11"/>
  <c r="Y272" i="11" s="1"/>
  <c r="K272" i="11"/>
  <c r="X272" i="11" s="1"/>
  <c r="I272" i="11"/>
  <c r="W272" i="11" s="1"/>
  <c r="G272" i="11"/>
  <c r="V272" i="11" s="1"/>
  <c r="E272" i="11"/>
  <c r="U272" i="11" s="1"/>
  <c r="C272" i="11"/>
  <c r="T272" i="11" s="1"/>
  <c r="M271" i="11"/>
  <c r="Y271" i="11" s="1"/>
  <c r="K271" i="11"/>
  <c r="X271" i="11" s="1"/>
  <c r="I271" i="11"/>
  <c r="W271" i="11" s="1"/>
  <c r="G271" i="11"/>
  <c r="V271" i="11" s="1"/>
  <c r="E271" i="11"/>
  <c r="U271" i="11" s="1"/>
  <c r="C271" i="11"/>
  <c r="T271" i="11" s="1"/>
  <c r="M270" i="11"/>
  <c r="Y270" i="11" s="1"/>
  <c r="K270" i="11"/>
  <c r="X270" i="11" s="1"/>
  <c r="I270" i="11"/>
  <c r="W270" i="11" s="1"/>
  <c r="G270" i="11"/>
  <c r="V270" i="11" s="1"/>
  <c r="E270" i="11"/>
  <c r="U270" i="11" s="1"/>
  <c r="C270" i="11"/>
  <c r="T270" i="11" s="1"/>
  <c r="M269" i="11"/>
  <c r="Y269" i="11" s="1"/>
  <c r="K269" i="11"/>
  <c r="X269" i="11" s="1"/>
  <c r="I269" i="11"/>
  <c r="W269" i="11" s="1"/>
  <c r="G269" i="11"/>
  <c r="V269" i="11" s="1"/>
  <c r="E269" i="11"/>
  <c r="U269" i="11" s="1"/>
  <c r="C269" i="11"/>
  <c r="T269" i="11" s="1"/>
  <c r="M268" i="11"/>
  <c r="Y268" i="11" s="1"/>
  <c r="K268" i="11"/>
  <c r="X268" i="11" s="1"/>
  <c r="I268" i="11"/>
  <c r="W268" i="11" s="1"/>
  <c r="G268" i="11"/>
  <c r="V268" i="11" s="1"/>
  <c r="E268" i="11"/>
  <c r="U268" i="11" s="1"/>
  <c r="C268" i="11"/>
  <c r="T268" i="11" s="1"/>
  <c r="M267" i="11"/>
  <c r="Y267" i="11" s="1"/>
  <c r="K267" i="11"/>
  <c r="X267" i="11" s="1"/>
  <c r="I267" i="11"/>
  <c r="W267" i="11" s="1"/>
  <c r="G267" i="11"/>
  <c r="V267" i="11" s="1"/>
  <c r="E267" i="11"/>
  <c r="U267" i="11" s="1"/>
  <c r="C267" i="11"/>
  <c r="T267" i="11" s="1"/>
  <c r="M266" i="11"/>
  <c r="Y266" i="11" s="1"/>
  <c r="K266" i="11"/>
  <c r="X266" i="11" s="1"/>
  <c r="I266" i="11"/>
  <c r="W266" i="11" s="1"/>
  <c r="G266" i="11"/>
  <c r="V266" i="11" s="1"/>
  <c r="E266" i="11"/>
  <c r="U266" i="11" s="1"/>
  <c r="C266" i="11"/>
  <c r="T266" i="11" s="1"/>
  <c r="M265" i="11"/>
  <c r="Y265" i="11" s="1"/>
  <c r="K265" i="11"/>
  <c r="X265" i="11" s="1"/>
  <c r="I265" i="11"/>
  <c r="W265" i="11" s="1"/>
  <c r="G265" i="11"/>
  <c r="V265" i="11" s="1"/>
  <c r="E265" i="11"/>
  <c r="U265" i="11" s="1"/>
  <c r="C265" i="11"/>
  <c r="T265" i="11" s="1"/>
  <c r="M264" i="11"/>
  <c r="Y264" i="11" s="1"/>
  <c r="K264" i="11"/>
  <c r="X264" i="11" s="1"/>
  <c r="I264" i="11"/>
  <c r="W264" i="11" s="1"/>
  <c r="G264" i="11"/>
  <c r="V264" i="11" s="1"/>
  <c r="E264" i="11"/>
  <c r="U264" i="11" s="1"/>
  <c r="C264" i="11"/>
  <c r="M262" i="11"/>
  <c r="K262" i="11"/>
  <c r="I262" i="11"/>
  <c r="G262" i="11"/>
  <c r="E262" i="11"/>
  <c r="C262" i="11"/>
  <c r="B261" i="11"/>
  <c r="B260" i="11"/>
  <c r="B233" i="11"/>
  <c r="B234" i="11"/>
  <c r="B235" i="11"/>
  <c r="B236" i="11"/>
  <c r="B237" i="11"/>
  <c r="B238" i="11"/>
  <c r="B239" i="11"/>
  <c r="B240" i="11"/>
  <c r="B241" i="11"/>
  <c r="B242" i="11"/>
  <c r="B243" i="11"/>
  <c r="B244" i="11"/>
  <c r="B245" i="11"/>
  <c r="B246" i="11"/>
  <c r="B247" i="11"/>
  <c r="B248" i="11"/>
  <c r="B249" i="11"/>
  <c r="B250" i="11"/>
  <c r="B251" i="11"/>
  <c r="B232" i="11"/>
  <c r="M251" i="11"/>
  <c r="Y251" i="11" s="1"/>
  <c r="K251" i="11"/>
  <c r="X251" i="11" s="1"/>
  <c r="I251" i="11"/>
  <c r="W251" i="11" s="1"/>
  <c r="G251" i="11"/>
  <c r="V251" i="11" s="1"/>
  <c r="E251" i="11"/>
  <c r="U251" i="11" s="1"/>
  <c r="C251" i="11"/>
  <c r="T251" i="11" s="1"/>
  <c r="M250" i="11"/>
  <c r="Y250" i="11" s="1"/>
  <c r="K250" i="11"/>
  <c r="X250" i="11" s="1"/>
  <c r="I250" i="11"/>
  <c r="W250" i="11" s="1"/>
  <c r="G250" i="11"/>
  <c r="V250" i="11" s="1"/>
  <c r="E250" i="11"/>
  <c r="U250" i="11" s="1"/>
  <c r="C250" i="11"/>
  <c r="T250" i="11" s="1"/>
  <c r="M249" i="11"/>
  <c r="Y249" i="11" s="1"/>
  <c r="K249" i="11"/>
  <c r="X249" i="11" s="1"/>
  <c r="I249" i="11"/>
  <c r="W249" i="11" s="1"/>
  <c r="G249" i="11"/>
  <c r="V249" i="11" s="1"/>
  <c r="E249" i="11"/>
  <c r="U249" i="11" s="1"/>
  <c r="C249" i="11"/>
  <c r="T249" i="11" s="1"/>
  <c r="M248" i="11"/>
  <c r="Y248" i="11" s="1"/>
  <c r="K248" i="11"/>
  <c r="X248" i="11" s="1"/>
  <c r="I248" i="11"/>
  <c r="W248" i="11" s="1"/>
  <c r="G248" i="11"/>
  <c r="V248" i="11" s="1"/>
  <c r="E248" i="11"/>
  <c r="U248" i="11" s="1"/>
  <c r="C248" i="11"/>
  <c r="T248" i="11" s="1"/>
  <c r="M247" i="11"/>
  <c r="Y247" i="11" s="1"/>
  <c r="K247" i="11"/>
  <c r="X247" i="11" s="1"/>
  <c r="I247" i="11"/>
  <c r="W247" i="11" s="1"/>
  <c r="G247" i="11"/>
  <c r="V247" i="11" s="1"/>
  <c r="E247" i="11"/>
  <c r="U247" i="11" s="1"/>
  <c r="C247" i="11"/>
  <c r="T247" i="11" s="1"/>
  <c r="M246" i="11"/>
  <c r="Y246" i="11" s="1"/>
  <c r="K246" i="11"/>
  <c r="X246" i="11" s="1"/>
  <c r="I246" i="11"/>
  <c r="W246" i="11" s="1"/>
  <c r="G246" i="11"/>
  <c r="V246" i="11" s="1"/>
  <c r="E246" i="11"/>
  <c r="U246" i="11" s="1"/>
  <c r="C246" i="11"/>
  <c r="T246" i="11" s="1"/>
  <c r="M245" i="11"/>
  <c r="Y245" i="11" s="1"/>
  <c r="K245" i="11"/>
  <c r="X245" i="11" s="1"/>
  <c r="I245" i="11"/>
  <c r="W245" i="11" s="1"/>
  <c r="G245" i="11"/>
  <c r="V245" i="11" s="1"/>
  <c r="E245" i="11"/>
  <c r="U245" i="11" s="1"/>
  <c r="C245" i="11"/>
  <c r="T245" i="11" s="1"/>
  <c r="M244" i="11"/>
  <c r="Y244" i="11" s="1"/>
  <c r="K244" i="11"/>
  <c r="X244" i="11" s="1"/>
  <c r="I244" i="11"/>
  <c r="W244" i="11" s="1"/>
  <c r="G244" i="11"/>
  <c r="V244" i="11" s="1"/>
  <c r="E244" i="11"/>
  <c r="U244" i="11" s="1"/>
  <c r="C244" i="11"/>
  <c r="T244" i="11" s="1"/>
  <c r="M243" i="11"/>
  <c r="Y243" i="11" s="1"/>
  <c r="K243" i="11"/>
  <c r="X243" i="11" s="1"/>
  <c r="I243" i="11"/>
  <c r="W243" i="11" s="1"/>
  <c r="G243" i="11"/>
  <c r="V243" i="11" s="1"/>
  <c r="E243" i="11"/>
  <c r="U243" i="11" s="1"/>
  <c r="C243" i="11"/>
  <c r="T243" i="11" s="1"/>
  <c r="M242" i="11"/>
  <c r="Y242" i="11" s="1"/>
  <c r="K242" i="11"/>
  <c r="X242" i="11" s="1"/>
  <c r="I242" i="11"/>
  <c r="W242" i="11" s="1"/>
  <c r="G242" i="11"/>
  <c r="V242" i="11" s="1"/>
  <c r="E242" i="11"/>
  <c r="U242" i="11" s="1"/>
  <c r="C242" i="11"/>
  <c r="T242" i="11" s="1"/>
  <c r="M241" i="11"/>
  <c r="Y241" i="11" s="1"/>
  <c r="K241" i="11"/>
  <c r="X241" i="11" s="1"/>
  <c r="I241" i="11"/>
  <c r="W241" i="11" s="1"/>
  <c r="G241" i="11"/>
  <c r="V241" i="11" s="1"/>
  <c r="E241" i="11"/>
  <c r="U241" i="11" s="1"/>
  <c r="C241" i="11"/>
  <c r="T241" i="11" s="1"/>
  <c r="M240" i="11"/>
  <c r="Y240" i="11" s="1"/>
  <c r="K240" i="11"/>
  <c r="X240" i="11" s="1"/>
  <c r="I240" i="11"/>
  <c r="W240" i="11" s="1"/>
  <c r="G240" i="11"/>
  <c r="V240" i="11" s="1"/>
  <c r="E240" i="11"/>
  <c r="U240" i="11" s="1"/>
  <c r="C240" i="11"/>
  <c r="T240" i="11" s="1"/>
  <c r="M239" i="11"/>
  <c r="Y239" i="11" s="1"/>
  <c r="K239" i="11"/>
  <c r="X239" i="11" s="1"/>
  <c r="I239" i="11"/>
  <c r="W239" i="11" s="1"/>
  <c r="G239" i="11"/>
  <c r="V239" i="11" s="1"/>
  <c r="E239" i="11"/>
  <c r="U239" i="11" s="1"/>
  <c r="C239" i="11"/>
  <c r="T239" i="11" s="1"/>
  <c r="M238" i="11"/>
  <c r="Y238" i="11" s="1"/>
  <c r="K238" i="11"/>
  <c r="X238" i="11" s="1"/>
  <c r="I238" i="11"/>
  <c r="W238" i="11" s="1"/>
  <c r="G238" i="11"/>
  <c r="V238" i="11" s="1"/>
  <c r="E238" i="11"/>
  <c r="U238" i="11" s="1"/>
  <c r="C238" i="11"/>
  <c r="T238" i="11" s="1"/>
  <c r="M237" i="11"/>
  <c r="Y237" i="11" s="1"/>
  <c r="K237" i="11"/>
  <c r="X237" i="11" s="1"/>
  <c r="I237" i="11"/>
  <c r="W237" i="11" s="1"/>
  <c r="G237" i="11"/>
  <c r="V237" i="11" s="1"/>
  <c r="E237" i="11"/>
  <c r="U237" i="11" s="1"/>
  <c r="C237" i="11"/>
  <c r="T237" i="11" s="1"/>
  <c r="M236" i="11"/>
  <c r="Y236" i="11" s="1"/>
  <c r="K236" i="11"/>
  <c r="X236" i="11" s="1"/>
  <c r="I236" i="11"/>
  <c r="W236" i="11" s="1"/>
  <c r="G236" i="11"/>
  <c r="V236" i="11" s="1"/>
  <c r="E236" i="11"/>
  <c r="U236" i="11" s="1"/>
  <c r="C236" i="11"/>
  <c r="T236" i="11" s="1"/>
  <c r="M235" i="11"/>
  <c r="Y235" i="11" s="1"/>
  <c r="K235" i="11"/>
  <c r="X235" i="11" s="1"/>
  <c r="I235" i="11"/>
  <c r="W235" i="11" s="1"/>
  <c r="G235" i="11"/>
  <c r="V235" i="11" s="1"/>
  <c r="E235" i="11"/>
  <c r="U235" i="11" s="1"/>
  <c r="C235" i="11"/>
  <c r="T235" i="11" s="1"/>
  <c r="M234" i="11"/>
  <c r="Y234" i="11" s="1"/>
  <c r="K234" i="11"/>
  <c r="X234" i="11" s="1"/>
  <c r="I234" i="11"/>
  <c r="W234" i="11" s="1"/>
  <c r="G234" i="11"/>
  <c r="V234" i="11" s="1"/>
  <c r="E234" i="11"/>
  <c r="U234" i="11" s="1"/>
  <c r="C234" i="11"/>
  <c r="T234" i="11" s="1"/>
  <c r="M233" i="11"/>
  <c r="Y233" i="11" s="1"/>
  <c r="K233" i="11"/>
  <c r="X233" i="11" s="1"/>
  <c r="I233" i="11"/>
  <c r="W233" i="11" s="1"/>
  <c r="G233" i="11"/>
  <c r="V233" i="11" s="1"/>
  <c r="E233" i="11"/>
  <c r="U233" i="11" s="1"/>
  <c r="C233" i="11"/>
  <c r="T233" i="11" s="1"/>
  <c r="M232" i="11"/>
  <c r="Y232" i="11" s="1"/>
  <c r="K232" i="11"/>
  <c r="X232" i="11" s="1"/>
  <c r="I232" i="11"/>
  <c r="W232" i="11" s="1"/>
  <c r="G232" i="11"/>
  <c r="V232" i="11" s="1"/>
  <c r="E232" i="11"/>
  <c r="U232" i="11" s="1"/>
  <c r="C232" i="11"/>
  <c r="M230" i="11"/>
  <c r="K230" i="11"/>
  <c r="I230" i="11"/>
  <c r="G230" i="11"/>
  <c r="E230" i="11"/>
  <c r="C230" i="11"/>
  <c r="B229" i="11"/>
  <c r="B228" i="11"/>
  <c r="B201" i="11"/>
  <c r="B202" i="11"/>
  <c r="B203" i="11"/>
  <c r="B204" i="11"/>
  <c r="B205" i="11"/>
  <c r="B206" i="11"/>
  <c r="B207" i="11"/>
  <c r="B208" i="11"/>
  <c r="B209" i="11"/>
  <c r="B210" i="11"/>
  <c r="B211" i="11"/>
  <c r="B212" i="11"/>
  <c r="B213" i="11"/>
  <c r="B214" i="11"/>
  <c r="B215" i="11"/>
  <c r="B216" i="11"/>
  <c r="B217" i="11"/>
  <c r="B218" i="11"/>
  <c r="B219" i="11"/>
  <c r="B200" i="11"/>
  <c r="M219" i="11"/>
  <c r="Y219" i="11" s="1"/>
  <c r="K219" i="11"/>
  <c r="X219" i="11" s="1"/>
  <c r="I219" i="11"/>
  <c r="W219" i="11" s="1"/>
  <c r="G219" i="11"/>
  <c r="V219" i="11" s="1"/>
  <c r="E219" i="11"/>
  <c r="U219" i="11" s="1"/>
  <c r="C219" i="11"/>
  <c r="T219" i="11" s="1"/>
  <c r="M218" i="11"/>
  <c r="Y218" i="11" s="1"/>
  <c r="K218" i="11"/>
  <c r="X218" i="11" s="1"/>
  <c r="I218" i="11"/>
  <c r="W218" i="11" s="1"/>
  <c r="G218" i="11"/>
  <c r="V218" i="11" s="1"/>
  <c r="E218" i="11"/>
  <c r="U218" i="11" s="1"/>
  <c r="C218" i="11"/>
  <c r="T218" i="11" s="1"/>
  <c r="M217" i="11"/>
  <c r="Y217" i="11" s="1"/>
  <c r="K217" i="11"/>
  <c r="X217" i="11" s="1"/>
  <c r="I217" i="11"/>
  <c r="W217" i="11" s="1"/>
  <c r="G217" i="11"/>
  <c r="V217" i="11" s="1"/>
  <c r="E217" i="11"/>
  <c r="U217" i="11" s="1"/>
  <c r="C217" i="11"/>
  <c r="T217" i="11" s="1"/>
  <c r="M216" i="11"/>
  <c r="Y216" i="11" s="1"/>
  <c r="K216" i="11"/>
  <c r="X216" i="11" s="1"/>
  <c r="I216" i="11"/>
  <c r="W216" i="11" s="1"/>
  <c r="G216" i="11"/>
  <c r="V216" i="11" s="1"/>
  <c r="E216" i="11"/>
  <c r="U216" i="11" s="1"/>
  <c r="C216" i="11"/>
  <c r="T216" i="11" s="1"/>
  <c r="M215" i="11"/>
  <c r="Y215" i="11" s="1"/>
  <c r="K215" i="11"/>
  <c r="X215" i="11" s="1"/>
  <c r="I215" i="11"/>
  <c r="W215" i="11" s="1"/>
  <c r="G215" i="11"/>
  <c r="V215" i="11" s="1"/>
  <c r="E215" i="11"/>
  <c r="U215" i="11" s="1"/>
  <c r="C215" i="11"/>
  <c r="T215" i="11" s="1"/>
  <c r="M214" i="11"/>
  <c r="Y214" i="11" s="1"/>
  <c r="K214" i="11"/>
  <c r="X214" i="11" s="1"/>
  <c r="I214" i="11"/>
  <c r="W214" i="11" s="1"/>
  <c r="G214" i="11"/>
  <c r="V214" i="11" s="1"/>
  <c r="E214" i="11"/>
  <c r="U214" i="11" s="1"/>
  <c r="C214" i="11"/>
  <c r="T214" i="11" s="1"/>
  <c r="M213" i="11"/>
  <c r="Y213" i="11" s="1"/>
  <c r="K213" i="11"/>
  <c r="X213" i="11" s="1"/>
  <c r="I213" i="11"/>
  <c r="W213" i="11" s="1"/>
  <c r="G213" i="11"/>
  <c r="V213" i="11" s="1"/>
  <c r="E213" i="11"/>
  <c r="U213" i="11" s="1"/>
  <c r="C213" i="11"/>
  <c r="T213" i="11" s="1"/>
  <c r="M212" i="11"/>
  <c r="Y212" i="11" s="1"/>
  <c r="K212" i="11"/>
  <c r="X212" i="11" s="1"/>
  <c r="I212" i="11"/>
  <c r="W212" i="11" s="1"/>
  <c r="G212" i="11"/>
  <c r="V212" i="11" s="1"/>
  <c r="E212" i="11"/>
  <c r="U212" i="11" s="1"/>
  <c r="C212" i="11"/>
  <c r="T212" i="11" s="1"/>
  <c r="M211" i="11"/>
  <c r="Y211" i="11" s="1"/>
  <c r="K211" i="11"/>
  <c r="X211" i="11" s="1"/>
  <c r="I211" i="11"/>
  <c r="W211" i="11" s="1"/>
  <c r="G211" i="11"/>
  <c r="V211" i="11" s="1"/>
  <c r="E211" i="11"/>
  <c r="U211" i="11" s="1"/>
  <c r="C211" i="11"/>
  <c r="T211" i="11" s="1"/>
  <c r="M210" i="11"/>
  <c r="Y210" i="11" s="1"/>
  <c r="K210" i="11"/>
  <c r="X210" i="11" s="1"/>
  <c r="I210" i="11"/>
  <c r="W210" i="11" s="1"/>
  <c r="G210" i="11"/>
  <c r="V210" i="11" s="1"/>
  <c r="E210" i="11"/>
  <c r="U210" i="11" s="1"/>
  <c r="C210" i="11"/>
  <c r="T210" i="11" s="1"/>
  <c r="M209" i="11"/>
  <c r="Y209" i="11" s="1"/>
  <c r="K209" i="11"/>
  <c r="X209" i="11" s="1"/>
  <c r="I209" i="11"/>
  <c r="W209" i="11" s="1"/>
  <c r="G209" i="11"/>
  <c r="V209" i="11" s="1"/>
  <c r="E209" i="11"/>
  <c r="U209" i="11" s="1"/>
  <c r="C209" i="11"/>
  <c r="T209" i="11" s="1"/>
  <c r="M208" i="11"/>
  <c r="Y208" i="11" s="1"/>
  <c r="K208" i="11"/>
  <c r="X208" i="11" s="1"/>
  <c r="I208" i="11"/>
  <c r="W208" i="11" s="1"/>
  <c r="G208" i="11"/>
  <c r="V208" i="11" s="1"/>
  <c r="E208" i="11"/>
  <c r="U208" i="11" s="1"/>
  <c r="C208" i="11"/>
  <c r="T208" i="11" s="1"/>
  <c r="M207" i="11"/>
  <c r="Y207" i="11" s="1"/>
  <c r="K207" i="11"/>
  <c r="X207" i="11" s="1"/>
  <c r="I207" i="11"/>
  <c r="W207" i="11" s="1"/>
  <c r="G207" i="11"/>
  <c r="V207" i="11" s="1"/>
  <c r="E207" i="11"/>
  <c r="U207" i="11" s="1"/>
  <c r="C207" i="11"/>
  <c r="T207" i="11" s="1"/>
  <c r="M206" i="11"/>
  <c r="Y206" i="11" s="1"/>
  <c r="K206" i="11"/>
  <c r="X206" i="11" s="1"/>
  <c r="I206" i="11"/>
  <c r="W206" i="11" s="1"/>
  <c r="G206" i="11"/>
  <c r="V206" i="11" s="1"/>
  <c r="E206" i="11"/>
  <c r="U206" i="11" s="1"/>
  <c r="C206" i="11"/>
  <c r="T206" i="11" s="1"/>
  <c r="M205" i="11"/>
  <c r="Y205" i="11" s="1"/>
  <c r="K205" i="11"/>
  <c r="X205" i="11" s="1"/>
  <c r="I205" i="11"/>
  <c r="W205" i="11" s="1"/>
  <c r="G205" i="11"/>
  <c r="V205" i="11" s="1"/>
  <c r="E205" i="11"/>
  <c r="U205" i="11" s="1"/>
  <c r="C205" i="11"/>
  <c r="T205" i="11" s="1"/>
  <c r="M204" i="11"/>
  <c r="Y204" i="11" s="1"/>
  <c r="K204" i="11"/>
  <c r="X204" i="11" s="1"/>
  <c r="I204" i="11"/>
  <c r="W204" i="11" s="1"/>
  <c r="G204" i="11"/>
  <c r="V204" i="11" s="1"/>
  <c r="E204" i="11"/>
  <c r="U204" i="11" s="1"/>
  <c r="C204" i="11"/>
  <c r="T204" i="11" s="1"/>
  <c r="M203" i="11"/>
  <c r="Y203" i="11" s="1"/>
  <c r="K203" i="11"/>
  <c r="X203" i="11" s="1"/>
  <c r="I203" i="11"/>
  <c r="W203" i="11" s="1"/>
  <c r="G203" i="11"/>
  <c r="V203" i="11" s="1"/>
  <c r="E203" i="11"/>
  <c r="U203" i="11" s="1"/>
  <c r="C203" i="11"/>
  <c r="T203" i="11" s="1"/>
  <c r="M202" i="11"/>
  <c r="Y202" i="11" s="1"/>
  <c r="K202" i="11"/>
  <c r="X202" i="11" s="1"/>
  <c r="I202" i="11"/>
  <c r="W202" i="11" s="1"/>
  <c r="G202" i="11"/>
  <c r="V202" i="11" s="1"/>
  <c r="E202" i="11"/>
  <c r="U202" i="11" s="1"/>
  <c r="C202" i="11"/>
  <c r="T202" i="11" s="1"/>
  <c r="M201" i="11"/>
  <c r="Y201" i="11" s="1"/>
  <c r="K201" i="11"/>
  <c r="X201" i="11" s="1"/>
  <c r="I201" i="11"/>
  <c r="W201" i="11" s="1"/>
  <c r="G201" i="11"/>
  <c r="V201" i="11" s="1"/>
  <c r="E201" i="11"/>
  <c r="U201" i="11" s="1"/>
  <c r="C201" i="11"/>
  <c r="T201" i="11" s="1"/>
  <c r="M200" i="11"/>
  <c r="Y200" i="11" s="1"/>
  <c r="K200" i="11"/>
  <c r="X200" i="11" s="1"/>
  <c r="I200" i="11"/>
  <c r="W200" i="11" s="1"/>
  <c r="G200" i="11"/>
  <c r="V200" i="11" s="1"/>
  <c r="E200" i="11"/>
  <c r="U200" i="11" s="1"/>
  <c r="C200" i="11"/>
  <c r="M198" i="11"/>
  <c r="K198" i="11"/>
  <c r="I198" i="11"/>
  <c r="G198" i="11"/>
  <c r="E198" i="11"/>
  <c r="C198" i="11"/>
  <c r="B197" i="11"/>
  <c r="B196" i="11"/>
  <c r="B169" i="11"/>
  <c r="B170" i="11"/>
  <c r="B171" i="11"/>
  <c r="B172" i="11"/>
  <c r="B173" i="11"/>
  <c r="B174" i="11"/>
  <c r="B175" i="11"/>
  <c r="B176" i="11"/>
  <c r="B177" i="11"/>
  <c r="B178" i="11"/>
  <c r="B179" i="11"/>
  <c r="B180" i="11"/>
  <c r="B181" i="11"/>
  <c r="B182" i="11"/>
  <c r="B183" i="11"/>
  <c r="B184" i="11"/>
  <c r="B185" i="11"/>
  <c r="B186" i="11"/>
  <c r="B187" i="11"/>
  <c r="B168" i="11"/>
  <c r="M187" i="11"/>
  <c r="Y187" i="11" s="1"/>
  <c r="K187" i="11"/>
  <c r="X187" i="11" s="1"/>
  <c r="I187" i="11"/>
  <c r="W187" i="11" s="1"/>
  <c r="G187" i="11"/>
  <c r="V187" i="11" s="1"/>
  <c r="E187" i="11"/>
  <c r="U187" i="11" s="1"/>
  <c r="C187" i="11"/>
  <c r="T187" i="11" s="1"/>
  <c r="M186" i="11"/>
  <c r="Y186" i="11" s="1"/>
  <c r="K186" i="11"/>
  <c r="X186" i="11" s="1"/>
  <c r="I186" i="11"/>
  <c r="W186" i="11" s="1"/>
  <c r="G186" i="11"/>
  <c r="V186" i="11" s="1"/>
  <c r="E186" i="11"/>
  <c r="U186" i="11" s="1"/>
  <c r="C186" i="11"/>
  <c r="T186" i="11" s="1"/>
  <c r="M185" i="11"/>
  <c r="Y185" i="11" s="1"/>
  <c r="K185" i="11"/>
  <c r="X185" i="11" s="1"/>
  <c r="I185" i="11"/>
  <c r="W185" i="11" s="1"/>
  <c r="G185" i="11"/>
  <c r="V185" i="11" s="1"/>
  <c r="E185" i="11"/>
  <c r="U185" i="11" s="1"/>
  <c r="C185" i="11"/>
  <c r="T185" i="11" s="1"/>
  <c r="M184" i="11"/>
  <c r="Y184" i="11" s="1"/>
  <c r="K184" i="11"/>
  <c r="X184" i="11" s="1"/>
  <c r="I184" i="11"/>
  <c r="W184" i="11" s="1"/>
  <c r="G184" i="11"/>
  <c r="V184" i="11" s="1"/>
  <c r="E184" i="11"/>
  <c r="U184" i="11" s="1"/>
  <c r="C184" i="11"/>
  <c r="T184" i="11" s="1"/>
  <c r="M183" i="11"/>
  <c r="Y183" i="11" s="1"/>
  <c r="K183" i="11"/>
  <c r="X183" i="11" s="1"/>
  <c r="I183" i="11"/>
  <c r="W183" i="11" s="1"/>
  <c r="G183" i="11"/>
  <c r="V183" i="11" s="1"/>
  <c r="E183" i="11"/>
  <c r="U183" i="11" s="1"/>
  <c r="C183" i="11"/>
  <c r="T183" i="11" s="1"/>
  <c r="M182" i="11"/>
  <c r="Y182" i="11" s="1"/>
  <c r="K182" i="11"/>
  <c r="X182" i="11" s="1"/>
  <c r="I182" i="11"/>
  <c r="W182" i="11" s="1"/>
  <c r="G182" i="11"/>
  <c r="V182" i="11" s="1"/>
  <c r="E182" i="11"/>
  <c r="U182" i="11" s="1"/>
  <c r="C182" i="11"/>
  <c r="T182" i="11" s="1"/>
  <c r="M181" i="11"/>
  <c r="Y181" i="11" s="1"/>
  <c r="K181" i="11"/>
  <c r="X181" i="11" s="1"/>
  <c r="I181" i="11"/>
  <c r="W181" i="11" s="1"/>
  <c r="G181" i="11"/>
  <c r="V181" i="11" s="1"/>
  <c r="E181" i="11"/>
  <c r="U181" i="11" s="1"/>
  <c r="C181" i="11"/>
  <c r="T181" i="11" s="1"/>
  <c r="M180" i="11"/>
  <c r="Y180" i="11" s="1"/>
  <c r="K180" i="11"/>
  <c r="X180" i="11" s="1"/>
  <c r="I180" i="11"/>
  <c r="W180" i="11" s="1"/>
  <c r="G180" i="11"/>
  <c r="V180" i="11" s="1"/>
  <c r="E180" i="11"/>
  <c r="U180" i="11" s="1"/>
  <c r="C180" i="11"/>
  <c r="T180" i="11" s="1"/>
  <c r="M179" i="11"/>
  <c r="Y179" i="11" s="1"/>
  <c r="K179" i="11"/>
  <c r="X179" i="11" s="1"/>
  <c r="I179" i="11"/>
  <c r="W179" i="11" s="1"/>
  <c r="G179" i="11"/>
  <c r="V179" i="11" s="1"/>
  <c r="E179" i="11"/>
  <c r="U179" i="11" s="1"/>
  <c r="C179" i="11"/>
  <c r="T179" i="11" s="1"/>
  <c r="M178" i="11"/>
  <c r="Y178" i="11" s="1"/>
  <c r="K178" i="11"/>
  <c r="X178" i="11" s="1"/>
  <c r="I178" i="11"/>
  <c r="W178" i="11" s="1"/>
  <c r="G178" i="11"/>
  <c r="V178" i="11" s="1"/>
  <c r="E178" i="11"/>
  <c r="U178" i="11" s="1"/>
  <c r="C178" i="11"/>
  <c r="T178" i="11" s="1"/>
  <c r="M177" i="11"/>
  <c r="Y177" i="11" s="1"/>
  <c r="K177" i="11"/>
  <c r="X177" i="11" s="1"/>
  <c r="I177" i="11"/>
  <c r="W177" i="11" s="1"/>
  <c r="G177" i="11"/>
  <c r="V177" i="11" s="1"/>
  <c r="E177" i="11"/>
  <c r="U177" i="11" s="1"/>
  <c r="C177" i="11"/>
  <c r="T177" i="11" s="1"/>
  <c r="M176" i="11"/>
  <c r="Y176" i="11" s="1"/>
  <c r="K176" i="11"/>
  <c r="X176" i="11" s="1"/>
  <c r="I176" i="11"/>
  <c r="W176" i="11" s="1"/>
  <c r="G176" i="11"/>
  <c r="V176" i="11" s="1"/>
  <c r="E176" i="11"/>
  <c r="U176" i="11" s="1"/>
  <c r="C176" i="11"/>
  <c r="T176" i="11" s="1"/>
  <c r="M175" i="11"/>
  <c r="Y175" i="11" s="1"/>
  <c r="K175" i="11"/>
  <c r="X175" i="11" s="1"/>
  <c r="I175" i="11"/>
  <c r="W175" i="11" s="1"/>
  <c r="G175" i="11"/>
  <c r="V175" i="11" s="1"/>
  <c r="E175" i="11"/>
  <c r="U175" i="11" s="1"/>
  <c r="C175" i="11"/>
  <c r="T175" i="11" s="1"/>
  <c r="M174" i="11"/>
  <c r="Y174" i="11" s="1"/>
  <c r="K174" i="11"/>
  <c r="X174" i="11" s="1"/>
  <c r="I174" i="11"/>
  <c r="W174" i="11" s="1"/>
  <c r="G174" i="11"/>
  <c r="V174" i="11" s="1"/>
  <c r="E174" i="11"/>
  <c r="U174" i="11" s="1"/>
  <c r="C174" i="11"/>
  <c r="T174" i="11" s="1"/>
  <c r="M173" i="11"/>
  <c r="Y173" i="11" s="1"/>
  <c r="K173" i="11"/>
  <c r="X173" i="11" s="1"/>
  <c r="I173" i="11"/>
  <c r="W173" i="11" s="1"/>
  <c r="G173" i="11"/>
  <c r="V173" i="11" s="1"/>
  <c r="E173" i="11"/>
  <c r="U173" i="11" s="1"/>
  <c r="C173" i="11"/>
  <c r="T173" i="11" s="1"/>
  <c r="M172" i="11"/>
  <c r="Y172" i="11" s="1"/>
  <c r="K172" i="11"/>
  <c r="X172" i="11" s="1"/>
  <c r="I172" i="11"/>
  <c r="W172" i="11" s="1"/>
  <c r="G172" i="11"/>
  <c r="V172" i="11" s="1"/>
  <c r="E172" i="11"/>
  <c r="U172" i="11" s="1"/>
  <c r="C172" i="11"/>
  <c r="T172" i="11" s="1"/>
  <c r="M171" i="11"/>
  <c r="Y171" i="11" s="1"/>
  <c r="K171" i="11"/>
  <c r="X171" i="11" s="1"/>
  <c r="I171" i="11"/>
  <c r="W171" i="11" s="1"/>
  <c r="G171" i="11"/>
  <c r="V171" i="11" s="1"/>
  <c r="E171" i="11"/>
  <c r="U171" i="11" s="1"/>
  <c r="C171" i="11"/>
  <c r="T171" i="11" s="1"/>
  <c r="M170" i="11"/>
  <c r="Y170" i="11" s="1"/>
  <c r="K170" i="11"/>
  <c r="X170" i="11" s="1"/>
  <c r="I170" i="11"/>
  <c r="W170" i="11" s="1"/>
  <c r="G170" i="11"/>
  <c r="V170" i="11" s="1"/>
  <c r="E170" i="11"/>
  <c r="U170" i="11" s="1"/>
  <c r="C170" i="11"/>
  <c r="T170" i="11" s="1"/>
  <c r="M169" i="11"/>
  <c r="Y169" i="11" s="1"/>
  <c r="K169" i="11"/>
  <c r="X169" i="11" s="1"/>
  <c r="I169" i="11"/>
  <c r="W169" i="11" s="1"/>
  <c r="G169" i="11"/>
  <c r="V169" i="11" s="1"/>
  <c r="E169" i="11"/>
  <c r="U169" i="11" s="1"/>
  <c r="C169" i="11"/>
  <c r="T169" i="11" s="1"/>
  <c r="M168" i="11"/>
  <c r="Y168" i="11" s="1"/>
  <c r="K168" i="11"/>
  <c r="X168" i="11" s="1"/>
  <c r="I168" i="11"/>
  <c r="W168" i="11" s="1"/>
  <c r="G168" i="11"/>
  <c r="V168" i="11" s="1"/>
  <c r="E168" i="11"/>
  <c r="U168" i="11" s="1"/>
  <c r="C168" i="11"/>
  <c r="M166" i="11"/>
  <c r="K166" i="11"/>
  <c r="I166" i="11"/>
  <c r="G166" i="11"/>
  <c r="E166" i="11"/>
  <c r="C166" i="11"/>
  <c r="B165" i="11"/>
  <c r="B164" i="11"/>
  <c r="B137" i="11"/>
  <c r="B138" i="11"/>
  <c r="B139" i="11"/>
  <c r="B140" i="11"/>
  <c r="B141" i="11"/>
  <c r="B142" i="11"/>
  <c r="B143" i="11"/>
  <c r="B144" i="11"/>
  <c r="B145" i="11"/>
  <c r="B146" i="11"/>
  <c r="B147" i="11"/>
  <c r="B148" i="11"/>
  <c r="B149" i="11"/>
  <c r="B150" i="11"/>
  <c r="B151" i="11"/>
  <c r="B152" i="11"/>
  <c r="B153" i="11"/>
  <c r="B154" i="11"/>
  <c r="B155" i="11"/>
  <c r="B136" i="11"/>
  <c r="M155" i="11"/>
  <c r="Y155" i="11" s="1"/>
  <c r="K155" i="11"/>
  <c r="X155" i="11" s="1"/>
  <c r="I155" i="11"/>
  <c r="W155" i="11" s="1"/>
  <c r="G155" i="11"/>
  <c r="V155" i="11" s="1"/>
  <c r="E155" i="11"/>
  <c r="U155" i="11" s="1"/>
  <c r="C155" i="11"/>
  <c r="T155" i="11" s="1"/>
  <c r="M154" i="11"/>
  <c r="Y154" i="11" s="1"/>
  <c r="K154" i="11"/>
  <c r="X154" i="11" s="1"/>
  <c r="I154" i="11"/>
  <c r="W154" i="11" s="1"/>
  <c r="G154" i="11"/>
  <c r="V154" i="11" s="1"/>
  <c r="E154" i="11"/>
  <c r="U154" i="11" s="1"/>
  <c r="C154" i="11"/>
  <c r="T154" i="11" s="1"/>
  <c r="M153" i="11"/>
  <c r="Y153" i="11" s="1"/>
  <c r="K153" i="11"/>
  <c r="X153" i="11" s="1"/>
  <c r="I153" i="11"/>
  <c r="W153" i="11" s="1"/>
  <c r="G153" i="11"/>
  <c r="V153" i="11" s="1"/>
  <c r="E153" i="11"/>
  <c r="U153" i="11" s="1"/>
  <c r="C153" i="11"/>
  <c r="T153" i="11" s="1"/>
  <c r="M152" i="11"/>
  <c r="Y152" i="11" s="1"/>
  <c r="K152" i="11"/>
  <c r="X152" i="11" s="1"/>
  <c r="I152" i="11"/>
  <c r="W152" i="11" s="1"/>
  <c r="G152" i="11"/>
  <c r="V152" i="11" s="1"/>
  <c r="E152" i="11"/>
  <c r="U152" i="11" s="1"/>
  <c r="C152" i="11"/>
  <c r="T152" i="11" s="1"/>
  <c r="M151" i="11"/>
  <c r="Y151" i="11" s="1"/>
  <c r="K151" i="11"/>
  <c r="X151" i="11" s="1"/>
  <c r="I151" i="11"/>
  <c r="W151" i="11" s="1"/>
  <c r="G151" i="11"/>
  <c r="V151" i="11" s="1"/>
  <c r="E151" i="11"/>
  <c r="U151" i="11" s="1"/>
  <c r="C151" i="11"/>
  <c r="T151" i="11" s="1"/>
  <c r="M150" i="11"/>
  <c r="Y150" i="11" s="1"/>
  <c r="K150" i="11"/>
  <c r="X150" i="11" s="1"/>
  <c r="I150" i="11"/>
  <c r="W150" i="11" s="1"/>
  <c r="G150" i="11"/>
  <c r="V150" i="11" s="1"/>
  <c r="E150" i="11"/>
  <c r="U150" i="11" s="1"/>
  <c r="C150" i="11"/>
  <c r="T150" i="11" s="1"/>
  <c r="M149" i="11"/>
  <c r="Y149" i="11" s="1"/>
  <c r="K149" i="11"/>
  <c r="X149" i="11" s="1"/>
  <c r="I149" i="11"/>
  <c r="W149" i="11" s="1"/>
  <c r="G149" i="11"/>
  <c r="V149" i="11" s="1"/>
  <c r="E149" i="11"/>
  <c r="U149" i="11" s="1"/>
  <c r="C149" i="11"/>
  <c r="T149" i="11" s="1"/>
  <c r="M148" i="11"/>
  <c r="Y148" i="11" s="1"/>
  <c r="K148" i="11"/>
  <c r="X148" i="11" s="1"/>
  <c r="I148" i="11"/>
  <c r="W148" i="11" s="1"/>
  <c r="G148" i="11"/>
  <c r="V148" i="11" s="1"/>
  <c r="E148" i="11"/>
  <c r="U148" i="11" s="1"/>
  <c r="C148" i="11"/>
  <c r="T148" i="11" s="1"/>
  <c r="M147" i="11"/>
  <c r="Y147" i="11" s="1"/>
  <c r="K147" i="11"/>
  <c r="X147" i="11" s="1"/>
  <c r="I147" i="11"/>
  <c r="W147" i="11" s="1"/>
  <c r="G147" i="11"/>
  <c r="V147" i="11" s="1"/>
  <c r="E147" i="11"/>
  <c r="U147" i="11" s="1"/>
  <c r="C147" i="11"/>
  <c r="T147" i="11" s="1"/>
  <c r="M146" i="11"/>
  <c r="Y146" i="11" s="1"/>
  <c r="K146" i="11"/>
  <c r="X146" i="11" s="1"/>
  <c r="I146" i="11"/>
  <c r="W146" i="11" s="1"/>
  <c r="G146" i="11"/>
  <c r="V146" i="11" s="1"/>
  <c r="E146" i="11"/>
  <c r="U146" i="11" s="1"/>
  <c r="C146" i="11"/>
  <c r="T146" i="11" s="1"/>
  <c r="M145" i="11"/>
  <c r="Y145" i="11" s="1"/>
  <c r="K145" i="11"/>
  <c r="X145" i="11" s="1"/>
  <c r="I145" i="11"/>
  <c r="W145" i="11" s="1"/>
  <c r="G145" i="11"/>
  <c r="V145" i="11" s="1"/>
  <c r="E145" i="11"/>
  <c r="U145" i="11" s="1"/>
  <c r="C145" i="11"/>
  <c r="T145" i="11" s="1"/>
  <c r="M144" i="11"/>
  <c r="Y144" i="11" s="1"/>
  <c r="K144" i="11"/>
  <c r="X144" i="11" s="1"/>
  <c r="I144" i="11"/>
  <c r="W144" i="11" s="1"/>
  <c r="G144" i="11"/>
  <c r="V144" i="11" s="1"/>
  <c r="E144" i="11"/>
  <c r="U144" i="11" s="1"/>
  <c r="C144" i="11"/>
  <c r="T144" i="11" s="1"/>
  <c r="M143" i="11"/>
  <c r="Y143" i="11" s="1"/>
  <c r="K143" i="11"/>
  <c r="X143" i="11" s="1"/>
  <c r="I143" i="11"/>
  <c r="W143" i="11" s="1"/>
  <c r="G143" i="11"/>
  <c r="V143" i="11" s="1"/>
  <c r="E143" i="11"/>
  <c r="U143" i="11" s="1"/>
  <c r="C143" i="11"/>
  <c r="T143" i="11" s="1"/>
  <c r="M142" i="11"/>
  <c r="Y142" i="11" s="1"/>
  <c r="K142" i="11"/>
  <c r="X142" i="11" s="1"/>
  <c r="I142" i="11"/>
  <c r="W142" i="11" s="1"/>
  <c r="G142" i="11"/>
  <c r="V142" i="11" s="1"/>
  <c r="E142" i="11"/>
  <c r="U142" i="11" s="1"/>
  <c r="C142" i="11"/>
  <c r="T142" i="11" s="1"/>
  <c r="M141" i="11"/>
  <c r="Y141" i="11" s="1"/>
  <c r="K141" i="11"/>
  <c r="X141" i="11" s="1"/>
  <c r="I141" i="11"/>
  <c r="W141" i="11" s="1"/>
  <c r="G141" i="11"/>
  <c r="V141" i="11" s="1"/>
  <c r="E141" i="11"/>
  <c r="U141" i="11" s="1"/>
  <c r="C141" i="11"/>
  <c r="T141" i="11" s="1"/>
  <c r="M140" i="11"/>
  <c r="Y140" i="11" s="1"/>
  <c r="K140" i="11"/>
  <c r="X140" i="11" s="1"/>
  <c r="I140" i="11"/>
  <c r="W140" i="11" s="1"/>
  <c r="G140" i="11"/>
  <c r="V140" i="11" s="1"/>
  <c r="E140" i="11"/>
  <c r="U140" i="11" s="1"/>
  <c r="C140" i="11"/>
  <c r="T140" i="11" s="1"/>
  <c r="M139" i="11"/>
  <c r="Y139" i="11" s="1"/>
  <c r="K139" i="11"/>
  <c r="X139" i="11" s="1"/>
  <c r="I139" i="11"/>
  <c r="W139" i="11" s="1"/>
  <c r="G139" i="11"/>
  <c r="V139" i="11" s="1"/>
  <c r="E139" i="11"/>
  <c r="U139" i="11" s="1"/>
  <c r="C139" i="11"/>
  <c r="T139" i="11" s="1"/>
  <c r="M138" i="11"/>
  <c r="Y138" i="11" s="1"/>
  <c r="K138" i="11"/>
  <c r="X138" i="11" s="1"/>
  <c r="I138" i="11"/>
  <c r="W138" i="11" s="1"/>
  <c r="G138" i="11"/>
  <c r="V138" i="11" s="1"/>
  <c r="E138" i="11"/>
  <c r="U138" i="11" s="1"/>
  <c r="C138" i="11"/>
  <c r="T138" i="11" s="1"/>
  <c r="M137" i="11"/>
  <c r="Y137" i="11" s="1"/>
  <c r="K137" i="11"/>
  <c r="X137" i="11" s="1"/>
  <c r="I137" i="11"/>
  <c r="W137" i="11" s="1"/>
  <c r="G137" i="11"/>
  <c r="V137" i="11" s="1"/>
  <c r="E137" i="11"/>
  <c r="U137" i="11" s="1"/>
  <c r="C137" i="11"/>
  <c r="T137" i="11" s="1"/>
  <c r="M136" i="11"/>
  <c r="Y136" i="11" s="1"/>
  <c r="K136" i="11"/>
  <c r="X136" i="11" s="1"/>
  <c r="I136" i="11"/>
  <c r="W136" i="11" s="1"/>
  <c r="G136" i="11"/>
  <c r="V136" i="11" s="1"/>
  <c r="E136" i="11"/>
  <c r="U136" i="11" s="1"/>
  <c r="C136" i="11"/>
  <c r="M134" i="11"/>
  <c r="K134" i="11"/>
  <c r="I134" i="11"/>
  <c r="G134" i="11"/>
  <c r="E134" i="11"/>
  <c r="C134" i="11"/>
  <c r="B133" i="11"/>
  <c r="B132" i="11"/>
  <c r="B105" i="11"/>
  <c r="B106" i="11"/>
  <c r="B107" i="11"/>
  <c r="B108" i="11"/>
  <c r="B109" i="11"/>
  <c r="B110" i="11"/>
  <c r="B111" i="11"/>
  <c r="B112" i="11"/>
  <c r="B113" i="11"/>
  <c r="B114" i="11"/>
  <c r="B115" i="11"/>
  <c r="B116" i="11"/>
  <c r="B117" i="11"/>
  <c r="B118" i="11"/>
  <c r="B119" i="11"/>
  <c r="B120" i="11"/>
  <c r="B121" i="11"/>
  <c r="B122" i="11"/>
  <c r="B123" i="11"/>
  <c r="B104" i="11"/>
  <c r="M123" i="11"/>
  <c r="Y123" i="11" s="1"/>
  <c r="K123" i="11"/>
  <c r="X123" i="11" s="1"/>
  <c r="I123" i="11"/>
  <c r="W123" i="11" s="1"/>
  <c r="G123" i="11"/>
  <c r="V123" i="11" s="1"/>
  <c r="E123" i="11"/>
  <c r="U123" i="11" s="1"/>
  <c r="C123" i="11"/>
  <c r="T123" i="11" s="1"/>
  <c r="M122" i="11"/>
  <c r="Y122" i="11" s="1"/>
  <c r="K122" i="11"/>
  <c r="X122" i="11" s="1"/>
  <c r="I122" i="11"/>
  <c r="W122" i="11" s="1"/>
  <c r="G122" i="11"/>
  <c r="V122" i="11" s="1"/>
  <c r="E122" i="11"/>
  <c r="U122" i="11" s="1"/>
  <c r="C122" i="11"/>
  <c r="T122" i="11" s="1"/>
  <c r="M121" i="11"/>
  <c r="Y121" i="11" s="1"/>
  <c r="K121" i="11"/>
  <c r="X121" i="11" s="1"/>
  <c r="I121" i="11"/>
  <c r="W121" i="11" s="1"/>
  <c r="G121" i="11"/>
  <c r="V121" i="11" s="1"/>
  <c r="E121" i="11"/>
  <c r="U121" i="11" s="1"/>
  <c r="C121" i="11"/>
  <c r="T121" i="11" s="1"/>
  <c r="M120" i="11"/>
  <c r="Y120" i="11" s="1"/>
  <c r="K120" i="11"/>
  <c r="X120" i="11" s="1"/>
  <c r="I120" i="11"/>
  <c r="W120" i="11" s="1"/>
  <c r="G120" i="11"/>
  <c r="V120" i="11" s="1"/>
  <c r="E120" i="11"/>
  <c r="U120" i="11" s="1"/>
  <c r="C120" i="11"/>
  <c r="T120" i="11" s="1"/>
  <c r="M119" i="11"/>
  <c r="Y119" i="11" s="1"/>
  <c r="K119" i="11"/>
  <c r="X119" i="11" s="1"/>
  <c r="I119" i="11"/>
  <c r="W119" i="11" s="1"/>
  <c r="G119" i="11"/>
  <c r="V119" i="11" s="1"/>
  <c r="E119" i="11"/>
  <c r="U119" i="11" s="1"/>
  <c r="C119" i="11"/>
  <c r="T119" i="11" s="1"/>
  <c r="M118" i="11"/>
  <c r="Y118" i="11" s="1"/>
  <c r="K118" i="11"/>
  <c r="X118" i="11" s="1"/>
  <c r="I118" i="11"/>
  <c r="W118" i="11" s="1"/>
  <c r="G118" i="11"/>
  <c r="V118" i="11" s="1"/>
  <c r="E118" i="11"/>
  <c r="U118" i="11" s="1"/>
  <c r="C118" i="11"/>
  <c r="T118" i="11" s="1"/>
  <c r="M117" i="11"/>
  <c r="Y117" i="11" s="1"/>
  <c r="K117" i="11"/>
  <c r="X117" i="11" s="1"/>
  <c r="I117" i="11"/>
  <c r="W117" i="11" s="1"/>
  <c r="G117" i="11"/>
  <c r="V117" i="11" s="1"/>
  <c r="E117" i="11"/>
  <c r="U117" i="11" s="1"/>
  <c r="C117" i="11"/>
  <c r="T117" i="11" s="1"/>
  <c r="M116" i="11"/>
  <c r="Y116" i="11" s="1"/>
  <c r="K116" i="11"/>
  <c r="X116" i="11" s="1"/>
  <c r="I116" i="11"/>
  <c r="W116" i="11" s="1"/>
  <c r="G116" i="11"/>
  <c r="V116" i="11" s="1"/>
  <c r="E116" i="11"/>
  <c r="U116" i="11" s="1"/>
  <c r="C116" i="11"/>
  <c r="T116" i="11" s="1"/>
  <c r="M115" i="11"/>
  <c r="Y115" i="11" s="1"/>
  <c r="K115" i="11"/>
  <c r="X115" i="11" s="1"/>
  <c r="I115" i="11"/>
  <c r="W115" i="11" s="1"/>
  <c r="G115" i="11"/>
  <c r="V115" i="11" s="1"/>
  <c r="E115" i="11"/>
  <c r="U115" i="11" s="1"/>
  <c r="C115" i="11"/>
  <c r="T115" i="11" s="1"/>
  <c r="M114" i="11"/>
  <c r="Y114" i="11" s="1"/>
  <c r="K114" i="11"/>
  <c r="X114" i="11" s="1"/>
  <c r="I114" i="11"/>
  <c r="W114" i="11" s="1"/>
  <c r="G114" i="11"/>
  <c r="V114" i="11" s="1"/>
  <c r="E114" i="11"/>
  <c r="U114" i="11" s="1"/>
  <c r="C114" i="11"/>
  <c r="T114" i="11" s="1"/>
  <c r="M113" i="11"/>
  <c r="Y113" i="11" s="1"/>
  <c r="K113" i="11"/>
  <c r="X113" i="11" s="1"/>
  <c r="I113" i="11"/>
  <c r="W113" i="11" s="1"/>
  <c r="G113" i="11"/>
  <c r="V113" i="11" s="1"/>
  <c r="E113" i="11"/>
  <c r="U113" i="11" s="1"/>
  <c r="C113" i="11"/>
  <c r="T113" i="11" s="1"/>
  <c r="M112" i="11"/>
  <c r="Y112" i="11" s="1"/>
  <c r="K112" i="11"/>
  <c r="X112" i="11" s="1"/>
  <c r="I112" i="11"/>
  <c r="W112" i="11" s="1"/>
  <c r="G112" i="11"/>
  <c r="V112" i="11" s="1"/>
  <c r="E112" i="11"/>
  <c r="U112" i="11" s="1"/>
  <c r="C112" i="11"/>
  <c r="T112" i="11" s="1"/>
  <c r="M111" i="11"/>
  <c r="Y111" i="11" s="1"/>
  <c r="K111" i="11"/>
  <c r="X111" i="11" s="1"/>
  <c r="I111" i="11"/>
  <c r="W111" i="11" s="1"/>
  <c r="G111" i="11"/>
  <c r="V111" i="11" s="1"/>
  <c r="E111" i="11"/>
  <c r="U111" i="11" s="1"/>
  <c r="C111" i="11"/>
  <c r="T111" i="11" s="1"/>
  <c r="M110" i="11"/>
  <c r="Y110" i="11" s="1"/>
  <c r="K110" i="11"/>
  <c r="X110" i="11" s="1"/>
  <c r="I110" i="11"/>
  <c r="W110" i="11" s="1"/>
  <c r="G110" i="11"/>
  <c r="V110" i="11" s="1"/>
  <c r="E110" i="11"/>
  <c r="U110" i="11" s="1"/>
  <c r="C110" i="11"/>
  <c r="T110" i="11" s="1"/>
  <c r="M109" i="11"/>
  <c r="Y109" i="11" s="1"/>
  <c r="K109" i="11"/>
  <c r="X109" i="11" s="1"/>
  <c r="I109" i="11"/>
  <c r="W109" i="11" s="1"/>
  <c r="G109" i="11"/>
  <c r="V109" i="11" s="1"/>
  <c r="E109" i="11"/>
  <c r="U109" i="11" s="1"/>
  <c r="C109" i="11"/>
  <c r="T109" i="11" s="1"/>
  <c r="M108" i="11"/>
  <c r="Y108" i="11" s="1"/>
  <c r="K108" i="11"/>
  <c r="X108" i="11" s="1"/>
  <c r="I108" i="11"/>
  <c r="W108" i="11" s="1"/>
  <c r="G108" i="11"/>
  <c r="V108" i="11" s="1"/>
  <c r="E108" i="11"/>
  <c r="U108" i="11" s="1"/>
  <c r="C108" i="11"/>
  <c r="T108" i="11" s="1"/>
  <c r="M107" i="11"/>
  <c r="Y107" i="11" s="1"/>
  <c r="K107" i="11"/>
  <c r="X107" i="11" s="1"/>
  <c r="I107" i="11"/>
  <c r="W107" i="11" s="1"/>
  <c r="G107" i="11"/>
  <c r="V107" i="11" s="1"/>
  <c r="E107" i="11"/>
  <c r="U107" i="11" s="1"/>
  <c r="C107" i="11"/>
  <c r="T107" i="11" s="1"/>
  <c r="M106" i="11"/>
  <c r="Y106" i="11" s="1"/>
  <c r="K106" i="11"/>
  <c r="X106" i="11" s="1"/>
  <c r="I106" i="11"/>
  <c r="W106" i="11" s="1"/>
  <c r="G106" i="11"/>
  <c r="V106" i="11" s="1"/>
  <c r="E106" i="11"/>
  <c r="U106" i="11" s="1"/>
  <c r="C106" i="11"/>
  <c r="T106" i="11" s="1"/>
  <c r="M105" i="11"/>
  <c r="Y105" i="11" s="1"/>
  <c r="K105" i="11"/>
  <c r="X105" i="11" s="1"/>
  <c r="I105" i="11"/>
  <c r="W105" i="11" s="1"/>
  <c r="G105" i="11"/>
  <c r="V105" i="11" s="1"/>
  <c r="E105" i="11"/>
  <c r="U105" i="11" s="1"/>
  <c r="C105" i="11"/>
  <c r="T105" i="11" s="1"/>
  <c r="M104" i="11"/>
  <c r="Y104" i="11" s="1"/>
  <c r="K104" i="11"/>
  <c r="X104" i="11" s="1"/>
  <c r="I104" i="11"/>
  <c r="W104" i="11" s="1"/>
  <c r="G104" i="11"/>
  <c r="V104" i="11" s="1"/>
  <c r="E104" i="11"/>
  <c r="U104" i="11" s="1"/>
  <c r="C104" i="11"/>
  <c r="M102" i="11"/>
  <c r="K102" i="11"/>
  <c r="I102" i="11"/>
  <c r="G102" i="11"/>
  <c r="E102" i="11"/>
  <c r="C102" i="11"/>
  <c r="B101" i="11"/>
  <c r="B100" i="11"/>
  <c r="B73" i="11"/>
  <c r="B74" i="11"/>
  <c r="B75" i="11"/>
  <c r="B76" i="11"/>
  <c r="B77" i="11"/>
  <c r="B78" i="11"/>
  <c r="B79" i="11"/>
  <c r="B80" i="11"/>
  <c r="B81" i="11"/>
  <c r="B82" i="11"/>
  <c r="B83" i="11"/>
  <c r="B84" i="11"/>
  <c r="B85" i="11"/>
  <c r="B86" i="11"/>
  <c r="B87" i="11"/>
  <c r="B88" i="11"/>
  <c r="B89" i="11"/>
  <c r="B90" i="11"/>
  <c r="B91" i="11"/>
  <c r="B72" i="11"/>
  <c r="B41" i="11"/>
  <c r="B42" i="11"/>
  <c r="B43" i="11"/>
  <c r="B44" i="11"/>
  <c r="B45" i="11"/>
  <c r="B46" i="11"/>
  <c r="B47" i="11"/>
  <c r="B48" i="11"/>
  <c r="B49" i="11"/>
  <c r="B50" i="11"/>
  <c r="B51" i="11"/>
  <c r="B52" i="11"/>
  <c r="B53" i="11"/>
  <c r="B54" i="11"/>
  <c r="B55" i="11"/>
  <c r="B56" i="11"/>
  <c r="B57" i="11"/>
  <c r="B58" i="11"/>
  <c r="B59" i="11"/>
  <c r="M91" i="11"/>
  <c r="Y91" i="11" s="1"/>
  <c r="K91" i="11"/>
  <c r="X91" i="11" s="1"/>
  <c r="I91" i="11"/>
  <c r="W91" i="11" s="1"/>
  <c r="G91" i="11"/>
  <c r="V91" i="11" s="1"/>
  <c r="E91" i="11"/>
  <c r="U91" i="11" s="1"/>
  <c r="C91" i="11"/>
  <c r="T91" i="11" s="1"/>
  <c r="M90" i="11"/>
  <c r="Y90" i="11" s="1"/>
  <c r="K90" i="11"/>
  <c r="X90" i="11" s="1"/>
  <c r="I90" i="11"/>
  <c r="W90" i="11" s="1"/>
  <c r="G90" i="11"/>
  <c r="V90" i="11" s="1"/>
  <c r="E90" i="11"/>
  <c r="U90" i="11" s="1"/>
  <c r="C90" i="11"/>
  <c r="T90" i="11" s="1"/>
  <c r="M89" i="11"/>
  <c r="Y89" i="11" s="1"/>
  <c r="K89" i="11"/>
  <c r="X89" i="11" s="1"/>
  <c r="I89" i="11"/>
  <c r="W89" i="11" s="1"/>
  <c r="G89" i="11"/>
  <c r="V89" i="11" s="1"/>
  <c r="E89" i="11"/>
  <c r="U89" i="11" s="1"/>
  <c r="C89" i="11"/>
  <c r="T89" i="11" s="1"/>
  <c r="M88" i="11"/>
  <c r="Y88" i="11" s="1"/>
  <c r="K88" i="11"/>
  <c r="X88" i="11" s="1"/>
  <c r="I88" i="11"/>
  <c r="W88" i="11" s="1"/>
  <c r="G88" i="11"/>
  <c r="V88" i="11" s="1"/>
  <c r="E88" i="11"/>
  <c r="U88" i="11" s="1"/>
  <c r="C88" i="11"/>
  <c r="T88" i="11" s="1"/>
  <c r="M87" i="11"/>
  <c r="Y87" i="11" s="1"/>
  <c r="K87" i="11"/>
  <c r="X87" i="11" s="1"/>
  <c r="I87" i="11"/>
  <c r="W87" i="11" s="1"/>
  <c r="G87" i="11"/>
  <c r="V87" i="11" s="1"/>
  <c r="E87" i="11"/>
  <c r="U87" i="11" s="1"/>
  <c r="C87" i="11"/>
  <c r="T87" i="11" s="1"/>
  <c r="M86" i="11"/>
  <c r="Y86" i="11" s="1"/>
  <c r="K86" i="11"/>
  <c r="X86" i="11" s="1"/>
  <c r="I86" i="11"/>
  <c r="W86" i="11" s="1"/>
  <c r="G86" i="11"/>
  <c r="V86" i="11" s="1"/>
  <c r="E86" i="11"/>
  <c r="U86" i="11" s="1"/>
  <c r="C86" i="11"/>
  <c r="T86" i="11" s="1"/>
  <c r="M85" i="11"/>
  <c r="Y85" i="11" s="1"/>
  <c r="K85" i="11"/>
  <c r="X85" i="11" s="1"/>
  <c r="I85" i="11"/>
  <c r="W85" i="11" s="1"/>
  <c r="G85" i="11"/>
  <c r="V85" i="11" s="1"/>
  <c r="E85" i="11"/>
  <c r="U85" i="11" s="1"/>
  <c r="C85" i="11"/>
  <c r="T85" i="11" s="1"/>
  <c r="M84" i="11"/>
  <c r="Y84" i="11" s="1"/>
  <c r="K84" i="11"/>
  <c r="X84" i="11" s="1"/>
  <c r="I84" i="11"/>
  <c r="W84" i="11" s="1"/>
  <c r="G84" i="11"/>
  <c r="V84" i="11" s="1"/>
  <c r="E84" i="11"/>
  <c r="U84" i="11" s="1"/>
  <c r="C84" i="11"/>
  <c r="T84" i="11" s="1"/>
  <c r="M83" i="11"/>
  <c r="Y83" i="11" s="1"/>
  <c r="K83" i="11"/>
  <c r="X83" i="11" s="1"/>
  <c r="I83" i="11"/>
  <c r="W83" i="11" s="1"/>
  <c r="G83" i="11"/>
  <c r="V83" i="11" s="1"/>
  <c r="E83" i="11"/>
  <c r="U83" i="11" s="1"/>
  <c r="C83" i="11"/>
  <c r="T83" i="11" s="1"/>
  <c r="M82" i="11"/>
  <c r="Y82" i="11" s="1"/>
  <c r="K82" i="11"/>
  <c r="X82" i="11" s="1"/>
  <c r="I82" i="11"/>
  <c r="W82" i="11" s="1"/>
  <c r="G82" i="11"/>
  <c r="V82" i="11" s="1"/>
  <c r="E82" i="11"/>
  <c r="U82" i="11" s="1"/>
  <c r="C82" i="11"/>
  <c r="T82" i="11" s="1"/>
  <c r="M81" i="11"/>
  <c r="Y81" i="11" s="1"/>
  <c r="K81" i="11"/>
  <c r="X81" i="11" s="1"/>
  <c r="I81" i="11"/>
  <c r="W81" i="11" s="1"/>
  <c r="G81" i="11"/>
  <c r="V81" i="11" s="1"/>
  <c r="E81" i="11"/>
  <c r="U81" i="11" s="1"/>
  <c r="C81" i="11"/>
  <c r="T81" i="11" s="1"/>
  <c r="M80" i="11"/>
  <c r="Y80" i="11" s="1"/>
  <c r="K80" i="11"/>
  <c r="X80" i="11" s="1"/>
  <c r="I80" i="11"/>
  <c r="W80" i="11" s="1"/>
  <c r="G80" i="11"/>
  <c r="V80" i="11" s="1"/>
  <c r="E80" i="11"/>
  <c r="U80" i="11" s="1"/>
  <c r="C80" i="11"/>
  <c r="T80" i="11" s="1"/>
  <c r="M79" i="11"/>
  <c r="Y79" i="11" s="1"/>
  <c r="K79" i="11"/>
  <c r="X79" i="11" s="1"/>
  <c r="I79" i="11"/>
  <c r="W79" i="11" s="1"/>
  <c r="G79" i="11"/>
  <c r="V79" i="11" s="1"/>
  <c r="E79" i="11"/>
  <c r="U79" i="11" s="1"/>
  <c r="C79" i="11"/>
  <c r="T79" i="11" s="1"/>
  <c r="M78" i="11"/>
  <c r="Y78" i="11" s="1"/>
  <c r="K78" i="11"/>
  <c r="X78" i="11" s="1"/>
  <c r="I78" i="11"/>
  <c r="W78" i="11" s="1"/>
  <c r="G78" i="11"/>
  <c r="V78" i="11" s="1"/>
  <c r="E78" i="11"/>
  <c r="U78" i="11" s="1"/>
  <c r="C78" i="11"/>
  <c r="T78" i="11" s="1"/>
  <c r="M77" i="11"/>
  <c r="Y77" i="11" s="1"/>
  <c r="K77" i="11"/>
  <c r="X77" i="11" s="1"/>
  <c r="I77" i="11"/>
  <c r="W77" i="11" s="1"/>
  <c r="G77" i="11"/>
  <c r="V77" i="11" s="1"/>
  <c r="E77" i="11"/>
  <c r="U77" i="11" s="1"/>
  <c r="C77" i="11"/>
  <c r="T77" i="11" s="1"/>
  <c r="M76" i="11"/>
  <c r="Y76" i="11" s="1"/>
  <c r="K76" i="11"/>
  <c r="X76" i="11" s="1"/>
  <c r="I76" i="11"/>
  <c r="W76" i="11" s="1"/>
  <c r="G76" i="11"/>
  <c r="V76" i="11" s="1"/>
  <c r="E76" i="11"/>
  <c r="U76" i="11" s="1"/>
  <c r="C76" i="11"/>
  <c r="T76" i="11" s="1"/>
  <c r="M75" i="11"/>
  <c r="Y75" i="11" s="1"/>
  <c r="K75" i="11"/>
  <c r="X75" i="11" s="1"/>
  <c r="I75" i="11"/>
  <c r="W75" i="11" s="1"/>
  <c r="G75" i="11"/>
  <c r="V75" i="11" s="1"/>
  <c r="E75" i="11"/>
  <c r="U75" i="11" s="1"/>
  <c r="C75" i="11"/>
  <c r="T75" i="11" s="1"/>
  <c r="M74" i="11"/>
  <c r="Y74" i="11" s="1"/>
  <c r="K74" i="11"/>
  <c r="X74" i="11" s="1"/>
  <c r="I74" i="11"/>
  <c r="W74" i="11" s="1"/>
  <c r="G74" i="11"/>
  <c r="V74" i="11" s="1"/>
  <c r="E74" i="11"/>
  <c r="U74" i="11" s="1"/>
  <c r="C74" i="11"/>
  <c r="T74" i="11" s="1"/>
  <c r="M73" i="11"/>
  <c r="Y73" i="11" s="1"/>
  <c r="K73" i="11"/>
  <c r="X73" i="11" s="1"/>
  <c r="I73" i="11"/>
  <c r="W73" i="11" s="1"/>
  <c r="G73" i="11"/>
  <c r="V73" i="11" s="1"/>
  <c r="E73" i="11"/>
  <c r="U73" i="11" s="1"/>
  <c r="C73" i="11"/>
  <c r="T73" i="11" s="1"/>
  <c r="M72" i="11"/>
  <c r="Y72" i="11" s="1"/>
  <c r="K72" i="11"/>
  <c r="X72" i="11" s="1"/>
  <c r="I72" i="11"/>
  <c r="W72" i="11" s="1"/>
  <c r="G72" i="11"/>
  <c r="V72" i="11" s="1"/>
  <c r="E72" i="11"/>
  <c r="U72" i="11" s="1"/>
  <c r="C72" i="11"/>
  <c r="M70" i="11"/>
  <c r="K70" i="11"/>
  <c r="I70" i="11"/>
  <c r="G70" i="11"/>
  <c r="E70" i="11"/>
  <c r="C70" i="11"/>
  <c r="B69" i="11"/>
  <c r="B68" i="11"/>
  <c r="B40" i="11"/>
  <c r="M59" i="11"/>
  <c r="Y59" i="11" s="1"/>
  <c r="K59" i="11"/>
  <c r="X59" i="11" s="1"/>
  <c r="I59" i="11"/>
  <c r="W59" i="11" s="1"/>
  <c r="G59" i="11"/>
  <c r="V59" i="11" s="1"/>
  <c r="E59" i="11"/>
  <c r="U59" i="11" s="1"/>
  <c r="C59" i="11"/>
  <c r="T59" i="11" s="1"/>
  <c r="M58" i="11"/>
  <c r="Y58" i="11" s="1"/>
  <c r="K58" i="11"/>
  <c r="X58" i="11" s="1"/>
  <c r="I58" i="11"/>
  <c r="W58" i="11" s="1"/>
  <c r="G58" i="11"/>
  <c r="V58" i="11" s="1"/>
  <c r="E58" i="11"/>
  <c r="U58" i="11" s="1"/>
  <c r="C58" i="11"/>
  <c r="T58" i="11" s="1"/>
  <c r="M57" i="11"/>
  <c r="Y57" i="11" s="1"/>
  <c r="K57" i="11"/>
  <c r="X57" i="11" s="1"/>
  <c r="I57" i="11"/>
  <c r="W57" i="11" s="1"/>
  <c r="G57" i="11"/>
  <c r="V57" i="11" s="1"/>
  <c r="E57" i="11"/>
  <c r="U57" i="11" s="1"/>
  <c r="C57" i="11"/>
  <c r="T57" i="11" s="1"/>
  <c r="M56" i="11"/>
  <c r="Y56" i="11" s="1"/>
  <c r="K56" i="11"/>
  <c r="X56" i="11" s="1"/>
  <c r="I56" i="11"/>
  <c r="W56" i="11" s="1"/>
  <c r="G56" i="11"/>
  <c r="V56" i="11" s="1"/>
  <c r="E56" i="11"/>
  <c r="U56" i="11" s="1"/>
  <c r="C56" i="11"/>
  <c r="T56" i="11" s="1"/>
  <c r="M55" i="11"/>
  <c r="Y55" i="11" s="1"/>
  <c r="K55" i="11"/>
  <c r="X55" i="11" s="1"/>
  <c r="I55" i="11"/>
  <c r="W55" i="11" s="1"/>
  <c r="G55" i="11"/>
  <c r="V55" i="11" s="1"/>
  <c r="E55" i="11"/>
  <c r="U55" i="11" s="1"/>
  <c r="C55" i="11"/>
  <c r="T55" i="11" s="1"/>
  <c r="M54" i="11"/>
  <c r="Y54" i="11" s="1"/>
  <c r="K54" i="11"/>
  <c r="X54" i="11" s="1"/>
  <c r="I54" i="11"/>
  <c r="W54" i="11" s="1"/>
  <c r="G54" i="11"/>
  <c r="V54" i="11" s="1"/>
  <c r="E54" i="11"/>
  <c r="U54" i="11" s="1"/>
  <c r="C54" i="11"/>
  <c r="T54" i="11" s="1"/>
  <c r="M53" i="11"/>
  <c r="Y53" i="11" s="1"/>
  <c r="K53" i="11"/>
  <c r="X53" i="11" s="1"/>
  <c r="I53" i="11"/>
  <c r="W53" i="11" s="1"/>
  <c r="G53" i="11"/>
  <c r="V53" i="11" s="1"/>
  <c r="E53" i="11"/>
  <c r="U53" i="11" s="1"/>
  <c r="C53" i="11"/>
  <c r="T53" i="11" s="1"/>
  <c r="M52" i="11"/>
  <c r="Y52" i="11" s="1"/>
  <c r="K52" i="11"/>
  <c r="X52" i="11" s="1"/>
  <c r="I52" i="11"/>
  <c r="W52" i="11" s="1"/>
  <c r="G52" i="11"/>
  <c r="V52" i="11" s="1"/>
  <c r="E52" i="11"/>
  <c r="U52" i="11" s="1"/>
  <c r="C52" i="11"/>
  <c r="T52" i="11" s="1"/>
  <c r="M51" i="11"/>
  <c r="Y51" i="11" s="1"/>
  <c r="K51" i="11"/>
  <c r="X51" i="11" s="1"/>
  <c r="I51" i="11"/>
  <c r="W51" i="11" s="1"/>
  <c r="G51" i="11"/>
  <c r="V51" i="11" s="1"/>
  <c r="E51" i="11"/>
  <c r="U51" i="11" s="1"/>
  <c r="C51" i="11"/>
  <c r="T51" i="11" s="1"/>
  <c r="M50" i="11"/>
  <c r="Y50" i="11" s="1"/>
  <c r="K50" i="11"/>
  <c r="X50" i="11" s="1"/>
  <c r="I50" i="11"/>
  <c r="W50" i="11" s="1"/>
  <c r="G50" i="11"/>
  <c r="V50" i="11" s="1"/>
  <c r="E50" i="11"/>
  <c r="U50" i="11" s="1"/>
  <c r="C50" i="11"/>
  <c r="T50" i="11" s="1"/>
  <c r="M49" i="11"/>
  <c r="Y49" i="11" s="1"/>
  <c r="K49" i="11"/>
  <c r="X49" i="11" s="1"/>
  <c r="I49" i="11"/>
  <c r="W49" i="11" s="1"/>
  <c r="G49" i="11"/>
  <c r="V49" i="11" s="1"/>
  <c r="E49" i="11"/>
  <c r="U49" i="11" s="1"/>
  <c r="C49" i="11"/>
  <c r="T49" i="11" s="1"/>
  <c r="M48" i="11"/>
  <c r="Y48" i="11" s="1"/>
  <c r="K48" i="11"/>
  <c r="X48" i="11" s="1"/>
  <c r="I48" i="11"/>
  <c r="W48" i="11" s="1"/>
  <c r="G48" i="11"/>
  <c r="V48" i="11" s="1"/>
  <c r="E48" i="11"/>
  <c r="U48" i="11" s="1"/>
  <c r="C48" i="11"/>
  <c r="T48" i="11" s="1"/>
  <c r="M47" i="11"/>
  <c r="Y47" i="11" s="1"/>
  <c r="K47" i="11"/>
  <c r="X47" i="11" s="1"/>
  <c r="I47" i="11"/>
  <c r="W47" i="11" s="1"/>
  <c r="G47" i="11"/>
  <c r="V47" i="11" s="1"/>
  <c r="E47" i="11"/>
  <c r="U47" i="11" s="1"/>
  <c r="C47" i="11"/>
  <c r="T47" i="11" s="1"/>
  <c r="M46" i="11"/>
  <c r="Y46" i="11" s="1"/>
  <c r="K46" i="11"/>
  <c r="X46" i="11" s="1"/>
  <c r="I46" i="11"/>
  <c r="W46" i="11" s="1"/>
  <c r="G46" i="11"/>
  <c r="V46" i="11" s="1"/>
  <c r="E46" i="11"/>
  <c r="U46" i="11" s="1"/>
  <c r="C46" i="11"/>
  <c r="T46" i="11" s="1"/>
  <c r="M45" i="11"/>
  <c r="Y45" i="11" s="1"/>
  <c r="K45" i="11"/>
  <c r="X45" i="11" s="1"/>
  <c r="I45" i="11"/>
  <c r="W45" i="11" s="1"/>
  <c r="G45" i="11"/>
  <c r="V45" i="11" s="1"/>
  <c r="E45" i="11"/>
  <c r="U45" i="11" s="1"/>
  <c r="C45" i="11"/>
  <c r="T45" i="11" s="1"/>
  <c r="M44" i="11"/>
  <c r="Y44" i="11" s="1"/>
  <c r="K44" i="11"/>
  <c r="X44" i="11" s="1"/>
  <c r="I44" i="11"/>
  <c r="W44" i="11" s="1"/>
  <c r="G44" i="11"/>
  <c r="V44" i="11" s="1"/>
  <c r="E44" i="11"/>
  <c r="U44" i="11" s="1"/>
  <c r="C44" i="11"/>
  <c r="T44" i="11" s="1"/>
  <c r="M43" i="11"/>
  <c r="Y43" i="11" s="1"/>
  <c r="K43" i="11"/>
  <c r="X43" i="11" s="1"/>
  <c r="I43" i="11"/>
  <c r="W43" i="11" s="1"/>
  <c r="G43" i="11"/>
  <c r="V43" i="11" s="1"/>
  <c r="E43" i="11"/>
  <c r="U43" i="11" s="1"/>
  <c r="C43" i="11"/>
  <c r="T43" i="11" s="1"/>
  <c r="M42" i="11"/>
  <c r="Y42" i="11" s="1"/>
  <c r="K42" i="11"/>
  <c r="X42" i="11" s="1"/>
  <c r="I42" i="11"/>
  <c r="W42" i="11" s="1"/>
  <c r="G42" i="11"/>
  <c r="V42" i="11" s="1"/>
  <c r="E42" i="11"/>
  <c r="U42" i="11" s="1"/>
  <c r="C42" i="11"/>
  <c r="T42" i="11" s="1"/>
  <c r="M41" i="11"/>
  <c r="Y41" i="11" s="1"/>
  <c r="K41" i="11"/>
  <c r="X41" i="11" s="1"/>
  <c r="I41" i="11"/>
  <c r="W41" i="11" s="1"/>
  <c r="G41" i="11"/>
  <c r="V41" i="11" s="1"/>
  <c r="E41" i="11"/>
  <c r="U41" i="11" s="1"/>
  <c r="C41" i="11"/>
  <c r="T41" i="11" s="1"/>
  <c r="M40" i="11"/>
  <c r="Y40" i="11" s="1"/>
  <c r="K40" i="11"/>
  <c r="X40" i="11" s="1"/>
  <c r="I40" i="11"/>
  <c r="W40" i="11" s="1"/>
  <c r="G40" i="11"/>
  <c r="V40" i="11" s="1"/>
  <c r="E40" i="11"/>
  <c r="U40" i="11" s="1"/>
  <c r="C40" i="11"/>
  <c r="M38" i="11"/>
  <c r="K38" i="11"/>
  <c r="I38" i="11"/>
  <c r="G38" i="11"/>
  <c r="E38" i="11"/>
  <c r="C38" i="11"/>
  <c r="B37" i="11"/>
  <c r="B36" i="11"/>
  <c r="N41" i="4"/>
  <c r="N42" i="4"/>
  <c r="N43" i="4"/>
  <c r="N44" i="4"/>
  <c r="N45" i="4"/>
  <c r="N46" i="4"/>
  <c r="N47" i="4"/>
  <c r="N48" i="4"/>
  <c r="N49" i="4"/>
  <c r="N50" i="4"/>
  <c r="N51" i="4"/>
  <c r="N52" i="4"/>
  <c r="N53" i="4"/>
  <c r="N54" i="4"/>
  <c r="N55" i="4"/>
  <c r="N56" i="4"/>
  <c r="N57" i="4"/>
  <c r="N58" i="4"/>
  <c r="N59" i="4"/>
  <c r="N40" i="4"/>
  <c r="B41" i="4"/>
  <c r="L41" i="4" s="1"/>
  <c r="B42" i="4"/>
  <c r="L42" i="4" s="1"/>
  <c r="B43" i="4"/>
  <c r="L43" i="4" s="1"/>
  <c r="B44" i="4"/>
  <c r="L44" i="4" s="1"/>
  <c r="B45" i="4"/>
  <c r="L45" i="4" s="1"/>
  <c r="B46" i="4"/>
  <c r="L46" i="4" s="1"/>
  <c r="B47" i="4"/>
  <c r="L47" i="4" s="1"/>
  <c r="B48" i="4"/>
  <c r="L48" i="4" s="1"/>
  <c r="B49" i="4"/>
  <c r="L49" i="4" s="1"/>
  <c r="B50" i="4"/>
  <c r="L50" i="4" s="1"/>
  <c r="B51" i="4"/>
  <c r="L51" i="4" s="1"/>
  <c r="B52" i="4"/>
  <c r="L52" i="4" s="1"/>
  <c r="B53" i="4"/>
  <c r="L53" i="4" s="1"/>
  <c r="B54" i="4"/>
  <c r="L54" i="4" s="1"/>
  <c r="B55" i="4"/>
  <c r="L55" i="4" s="1"/>
  <c r="B56" i="4"/>
  <c r="L56" i="4" s="1"/>
  <c r="B57" i="4"/>
  <c r="L57" i="4" s="1"/>
  <c r="B58" i="4"/>
  <c r="L58" i="4" s="1"/>
  <c r="B59" i="4"/>
  <c r="L59" i="4" s="1"/>
  <c r="B40" i="4"/>
  <c r="L40" i="4" s="1"/>
  <c r="R57" i="4"/>
  <c r="O44" i="4" l="1"/>
  <c r="Q44" i="4"/>
  <c r="Q59" i="4"/>
  <c r="O59" i="4"/>
  <c r="Q51" i="4"/>
  <c r="O51" i="4"/>
  <c r="Q43" i="4"/>
  <c r="O43" i="4"/>
  <c r="Q50" i="4"/>
  <c r="O50" i="4"/>
  <c r="Q42" i="4"/>
  <c r="O42" i="4"/>
  <c r="Q57" i="4"/>
  <c r="O57" i="4"/>
  <c r="Q49" i="4"/>
  <c r="O49" i="4"/>
  <c r="Q41" i="4"/>
  <c r="O41" i="4"/>
  <c r="O48" i="4"/>
  <c r="Q48" i="4"/>
  <c r="Q40" i="4"/>
  <c r="O40" i="4"/>
  <c r="Q55" i="4"/>
  <c r="O55" i="4"/>
  <c r="Q47" i="4"/>
  <c r="O47" i="4"/>
  <c r="Q52" i="4"/>
  <c r="O52" i="4"/>
  <c r="Q58" i="4"/>
  <c r="O58" i="4"/>
  <c r="O56" i="4"/>
  <c r="Q56" i="4"/>
  <c r="Q54" i="4"/>
  <c r="O54" i="4"/>
  <c r="Q46" i="4"/>
  <c r="O46" i="4"/>
  <c r="Q53" i="4"/>
  <c r="O53" i="4"/>
  <c r="Q45" i="4"/>
  <c r="O45" i="4"/>
  <c r="T136" i="11"/>
  <c r="T200" i="11"/>
  <c r="T264" i="11"/>
  <c r="T40" i="11"/>
  <c r="T104" i="11"/>
  <c r="T168" i="11"/>
  <c r="Z168" i="11" s="1"/>
  <c r="T232" i="11"/>
  <c r="Z232" i="11" s="1"/>
  <c r="T296" i="11"/>
  <c r="Z296" i="11" s="1"/>
  <c r="T72" i="11"/>
  <c r="R58" i="4"/>
  <c r="R55" i="4"/>
  <c r="R51" i="4"/>
  <c r="R43" i="4"/>
  <c r="R47" i="4"/>
  <c r="R41" i="4"/>
  <c r="R45" i="4"/>
  <c r="R53" i="4"/>
  <c r="R49" i="4"/>
  <c r="Z155" i="11"/>
  <c r="Z203" i="11"/>
  <c r="Z211" i="11"/>
  <c r="Z115" i="11"/>
  <c r="Z186" i="11"/>
  <c r="Z89" i="11"/>
  <c r="Z217" i="11"/>
  <c r="Z279" i="11"/>
  <c r="Z151" i="11"/>
  <c r="Z246" i="11"/>
  <c r="Z274" i="11"/>
  <c r="Z75" i="11"/>
  <c r="Z72" i="11"/>
  <c r="Z73" i="11"/>
  <c r="Z74" i="11"/>
  <c r="Z136" i="11"/>
  <c r="Z144" i="11"/>
  <c r="Z77" i="11"/>
  <c r="Z119" i="11"/>
  <c r="Z121" i="11"/>
  <c r="Z76" i="11"/>
  <c r="Z140" i="11"/>
  <c r="Z148" i="11"/>
  <c r="Z170" i="11"/>
  <c r="Z78" i="11"/>
  <c r="Z79" i="11"/>
  <c r="Z80" i="11"/>
  <c r="Z81" i="11"/>
  <c r="Z82" i="11"/>
  <c r="Z83" i="11"/>
  <c r="Z84" i="11"/>
  <c r="Z106" i="11"/>
  <c r="Z110" i="11"/>
  <c r="Z114" i="11"/>
  <c r="Z118" i="11"/>
  <c r="Z169" i="11"/>
  <c r="Z173" i="11"/>
  <c r="Z174" i="11"/>
  <c r="Z175" i="11"/>
  <c r="Z176" i="11"/>
  <c r="Z177" i="11"/>
  <c r="Z178" i="11"/>
  <c r="Z179" i="11"/>
  <c r="Z180" i="11"/>
  <c r="Z181" i="11"/>
  <c r="Z87" i="11"/>
  <c r="Z91" i="11"/>
  <c r="Z117" i="11"/>
  <c r="Z123" i="11"/>
  <c r="Z137" i="11"/>
  <c r="Z141" i="11"/>
  <c r="Z145" i="11"/>
  <c r="Z149" i="11"/>
  <c r="Z153" i="11"/>
  <c r="Z172" i="11"/>
  <c r="Z207" i="11"/>
  <c r="Z215" i="11"/>
  <c r="Z104" i="11"/>
  <c r="Z108" i="11"/>
  <c r="Z112" i="11"/>
  <c r="Z116" i="11"/>
  <c r="Z171" i="11"/>
  <c r="Z185" i="11"/>
  <c r="Z202" i="11"/>
  <c r="Z206" i="11"/>
  <c r="Z210" i="11"/>
  <c r="Z214" i="11"/>
  <c r="Z219" i="11"/>
  <c r="Z234" i="11"/>
  <c r="Z269" i="11"/>
  <c r="Z184" i="11"/>
  <c r="Z201" i="11"/>
  <c r="Z205" i="11"/>
  <c r="Z209" i="11"/>
  <c r="Z213" i="11"/>
  <c r="Z233" i="11"/>
  <c r="Z238" i="11"/>
  <c r="Z265" i="11"/>
  <c r="Z272" i="11"/>
  <c r="Z182" i="11"/>
  <c r="Z183" i="11"/>
  <c r="Z187" i="11"/>
  <c r="Z200" i="11"/>
  <c r="Z204" i="11"/>
  <c r="Z208" i="11"/>
  <c r="Z212" i="11"/>
  <c r="Z242" i="11"/>
  <c r="Z237" i="11"/>
  <c r="Z241" i="11"/>
  <c r="Z245" i="11"/>
  <c r="Z249" i="11"/>
  <c r="Z264" i="11"/>
  <c r="Z268" i="11"/>
  <c r="Z271" i="11"/>
  <c r="Z236" i="11"/>
  <c r="Z240" i="11"/>
  <c r="Z244" i="11"/>
  <c r="Z267" i="11"/>
  <c r="Z270" i="11"/>
  <c r="Z273" i="11"/>
  <c r="Z235" i="11"/>
  <c r="Z239" i="11"/>
  <c r="Z243" i="11"/>
  <c r="Z247" i="11"/>
  <c r="Z251" i="11"/>
  <c r="Z266" i="11"/>
  <c r="Z281" i="11"/>
  <c r="Z297" i="11"/>
  <c r="Z298" i="11"/>
  <c r="Z299" i="11"/>
  <c r="Z300" i="11"/>
  <c r="Z301" i="11"/>
  <c r="Z302" i="11"/>
  <c r="Z303" i="11"/>
  <c r="Z304" i="11"/>
  <c r="Z308" i="11"/>
  <c r="Z310" i="11"/>
  <c r="Z312" i="11"/>
  <c r="Z314" i="11"/>
  <c r="Z275" i="11"/>
  <c r="Z277" i="11"/>
  <c r="Z283" i="11"/>
  <c r="Z309" i="11"/>
  <c r="Z313" i="11"/>
  <c r="Z305" i="11"/>
  <c r="Z306" i="11"/>
  <c r="Z307" i="11"/>
  <c r="Z311" i="11"/>
  <c r="Z315" i="11"/>
  <c r="O296" i="11"/>
  <c r="Q296" i="11" s="1"/>
  <c r="O297" i="11"/>
  <c r="Q297" i="11" s="1"/>
  <c r="O298" i="11"/>
  <c r="Q298" i="11" s="1"/>
  <c r="O299" i="11"/>
  <c r="Q299" i="11" s="1"/>
  <c r="O300" i="11"/>
  <c r="Q300" i="11" s="1"/>
  <c r="O301" i="11"/>
  <c r="Q301" i="11" s="1"/>
  <c r="O302" i="11"/>
  <c r="Q302" i="11" s="1"/>
  <c r="O303" i="11"/>
  <c r="Q303" i="11" s="1"/>
  <c r="O304" i="11"/>
  <c r="Q304" i="11" s="1"/>
  <c r="O305" i="11"/>
  <c r="Q305" i="11" s="1"/>
  <c r="O306" i="11"/>
  <c r="Q306" i="11" s="1"/>
  <c r="O307" i="11"/>
  <c r="Q307" i="11" s="1"/>
  <c r="O308" i="11"/>
  <c r="Q308" i="11" s="1"/>
  <c r="O309" i="11"/>
  <c r="Q309" i="11" s="1"/>
  <c r="O310" i="11"/>
  <c r="Q310" i="11" s="1"/>
  <c r="O311" i="11"/>
  <c r="Q311" i="11" s="1"/>
  <c r="O312" i="11"/>
  <c r="Q312" i="11" s="1"/>
  <c r="O313" i="11"/>
  <c r="Q313" i="11" s="1"/>
  <c r="O314" i="11"/>
  <c r="Q314" i="11" s="1"/>
  <c r="O315" i="11"/>
  <c r="Q315" i="11" s="1"/>
  <c r="Z278" i="11"/>
  <c r="Z280" i="11"/>
  <c r="Z282" i="11"/>
  <c r="Z276" i="11"/>
  <c r="O264" i="11"/>
  <c r="Q264" i="11" s="1"/>
  <c r="O265" i="11"/>
  <c r="Q265" i="11" s="1"/>
  <c r="O266" i="11"/>
  <c r="Q266" i="11" s="1"/>
  <c r="O267" i="11"/>
  <c r="Q267" i="11" s="1"/>
  <c r="O268" i="11"/>
  <c r="Q268" i="11" s="1"/>
  <c r="O269" i="11"/>
  <c r="Q269" i="11" s="1"/>
  <c r="O270" i="11"/>
  <c r="Q270" i="11" s="1"/>
  <c r="O271" i="11"/>
  <c r="Q271" i="11" s="1"/>
  <c r="O272" i="11"/>
  <c r="Q272" i="11" s="1"/>
  <c r="O273" i="11"/>
  <c r="Q273" i="11" s="1"/>
  <c r="O274" i="11"/>
  <c r="Q274" i="11" s="1"/>
  <c r="O275" i="11"/>
  <c r="Q275" i="11" s="1"/>
  <c r="O276" i="11"/>
  <c r="Q276" i="11" s="1"/>
  <c r="O277" i="11"/>
  <c r="Q277" i="11" s="1"/>
  <c r="O278" i="11"/>
  <c r="Q278" i="11" s="1"/>
  <c r="O279" i="11"/>
  <c r="Q279" i="11" s="1"/>
  <c r="O280" i="11"/>
  <c r="Q280" i="11" s="1"/>
  <c r="O281" i="11"/>
  <c r="Q281" i="11" s="1"/>
  <c r="O282" i="11"/>
  <c r="Q282" i="11" s="1"/>
  <c r="O283" i="11"/>
  <c r="Q283" i="11" s="1"/>
  <c r="Z248" i="11"/>
  <c r="Z250" i="11"/>
  <c r="O232" i="11"/>
  <c r="Q232" i="11" s="1"/>
  <c r="O233" i="11"/>
  <c r="Q233" i="11" s="1"/>
  <c r="O234" i="11"/>
  <c r="Q234" i="11" s="1"/>
  <c r="O235" i="11"/>
  <c r="Q235" i="11" s="1"/>
  <c r="O236" i="11"/>
  <c r="Q236" i="11" s="1"/>
  <c r="O237" i="11"/>
  <c r="Q237" i="11" s="1"/>
  <c r="O238" i="11"/>
  <c r="Q238" i="11" s="1"/>
  <c r="O239" i="11"/>
  <c r="Q239" i="11" s="1"/>
  <c r="O240" i="11"/>
  <c r="Q240" i="11" s="1"/>
  <c r="O241" i="11"/>
  <c r="Q241" i="11" s="1"/>
  <c r="O242" i="11"/>
  <c r="Q242" i="11" s="1"/>
  <c r="O243" i="11"/>
  <c r="Q243" i="11" s="1"/>
  <c r="O244" i="11"/>
  <c r="Q244" i="11" s="1"/>
  <c r="O245" i="11"/>
  <c r="Q245" i="11" s="1"/>
  <c r="O246" i="11"/>
  <c r="Q246" i="11" s="1"/>
  <c r="O247" i="11"/>
  <c r="Q247" i="11" s="1"/>
  <c r="O248" i="11"/>
  <c r="Q248" i="11" s="1"/>
  <c r="O249" i="11"/>
  <c r="Q249" i="11" s="1"/>
  <c r="O250" i="11"/>
  <c r="Q250" i="11" s="1"/>
  <c r="O251" i="11"/>
  <c r="Q251" i="11" s="1"/>
  <c r="Z216" i="11"/>
  <c r="Z218" i="11"/>
  <c r="O200" i="11"/>
  <c r="Q200" i="11" s="1"/>
  <c r="O201" i="11"/>
  <c r="Q201" i="11" s="1"/>
  <c r="O202" i="11"/>
  <c r="Q202" i="11" s="1"/>
  <c r="O203" i="11"/>
  <c r="Q203" i="11" s="1"/>
  <c r="O204" i="11"/>
  <c r="Q204" i="11" s="1"/>
  <c r="O205" i="11"/>
  <c r="Q205" i="11" s="1"/>
  <c r="O206" i="11"/>
  <c r="Q206" i="11" s="1"/>
  <c r="O207" i="11"/>
  <c r="Q207" i="11" s="1"/>
  <c r="O208" i="11"/>
  <c r="Q208" i="11" s="1"/>
  <c r="O209" i="11"/>
  <c r="Q209" i="11" s="1"/>
  <c r="O210" i="11"/>
  <c r="Q210" i="11" s="1"/>
  <c r="O211" i="11"/>
  <c r="Q211" i="11" s="1"/>
  <c r="O212" i="11"/>
  <c r="Q212" i="11" s="1"/>
  <c r="O213" i="11"/>
  <c r="Q213" i="11" s="1"/>
  <c r="O214" i="11"/>
  <c r="Q214" i="11" s="1"/>
  <c r="O215" i="11"/>
  <c r="Q215" i="11" s="1"/>
  <c r="O216" i="11"/>
  <c r="Q216" i="11" s="1"/>
  <c r="O217" i="11"/>
  <c r="Q217" i="11" s="1"/>
  <c r="O218" i="11"/>
  <c r="Q218" i="11" s="1"/>
  <c r="O219" i="11"/>
  <c r="Q219" i="11" s="1"/>
  <c r="O168" i="11"/>
  <c r="Q168" i="11" s="1"/>
  <c r="O169" i="11"/>
  <c r="Q169" i="11" s="1"/>
  <c r="O170" i="11"/>
  <c r="Q170" i="11" s="1"/>
  <c r="O171" i="11"/>
  <c r="Q171" i="11" s="1"/>
  <c r="O172" i="11"/>
  <c r="Q172" i="11" s="1"/>
  <c r="O173" i="11"/>
  <c r="Q173" i="11" s="1"/>
  <c r="O174" i="11"/>
  <c r="Q174" i="11" s="1"/>
  <c r="O175" i="11"/>
  <c r="Q175" i="11" s="1"/>
  <c r="O176" i="11"/>
  <c r="Q176" i="11" s="1"/>
  <c r="O177" i="11"/>
  <c r="Q177" i="11" s="1"/>
  <c r="O178" i="11"/>
  <c r="Q178" i="11" s="1"/>
  <c r="O179" i="11"/>
  <c r="Q179" i="11" s="1"/>
  <c r="O180" i="11"/>
  <c r="Q180" i="11" s="1"/>
  <c r="O181" i="11"/>
  <c r="Q181" i="11" s="1"/>
  <c r="O182" i="11"/>
  <c r="Q182" i="11" s="1"/>
  <c r="O183" i="11"/>
  <c r="Q183" i="11" s="1"/>
  <c r="O184" i="11"/>
  <c r="Q184" i="11" s="1"/>
  <c r="O185" i="11"/>
  <c r="Q185" i="11" s="1"/>
  <c r="O186" i="11"/>
  <c r="Q186" i="11" s="1"/>
  <c r="O187" i="11"/>
  <c r="Q187" i="11" s="1"/>
  <c r="Z139" i="11"/>
  <c r="Z143" i="11"/>
  <c r="Z147" i="11"/>
  <c r="Z150" i="11"/>
  <c r="Z152" i="11"/>
  <c r="Z154" i="11"/>
  <c r="Z138" i="11"/>
  <c r="Z142" i="11"/>
  <c r="Z146" i="11"/>
  <c r="O136" i="11"/>
  <c r="Q136" i="11" s="1"/>
  <c r="O137" i="11"/>
  <c r="Q137" i="11" s="1"/>
  <c r="O138" i="11"/>
  <c r="Q138" i="11" s="1"/>
  <c r="O139" i="11"/>
  <c r="Q139" i="11" s="1"/>
  <c r="O140" i="11"/>
  <c r="Q140" i="11" s="1"/>
  <c r="O141" i="11"/>
  <c r="Q141" i="11" s="1"/>
  <c r="O142" i="11"/>
  <c r="Q142" i="11" s="1"/>
  <c r="O143" i="11"/>
  <c r="Q143" i="11" s="1"/>
  <c r="O144" i="11"/>
  <c r="Q144" i="11" s="1"/>
  <c r="O145" i="11"/>
  <c r="Q145" i="11" s="1"/>
  <c r="O146" i="11"/>
  <c r="Q146" i="11" s="1"/>
  <c r="O147" i="11"/>
  <c r="Q147" i="11" s="1"/>
  <c r="O148" i="11"/>
  <c r="Q148" i="11" s="1"/>
  <c r="O149" i="11"/>
  <c r="Q149" i="11" s="1"/>
  <c r="O150" i="11"/>
  <c r="Q150" i="11" s="1"/>
  <c r="O151" i="11"/>
  <c r="Q151" i="11" s="1"/>
  <c r="O152" i="11"/>
  <c r="Q152" i="11" s="1"/>
  <c r="O153" i="11"/>
  <c r="Q153" i="11" s="1"/>
  <c r="O154" i="11"/>
  <c r="Q154" i="11" s="1"/>
  <c r="O155" i="11"/>
  <c r="Q155" i="11" s="1"/>
  <c r="Z120" i="11"/>
  <c r="Z122" i="11"/>
  <c r="Z105" i="11"/>
  <c r="Z107" i="11"/>
  <c r="Z109" i="11"/>
  <c r="Z111" i="11"/>
  <c r="Z113" i="11"/>
  <c r="O104" i="11"/>
  <c r="Q104" i="11" s="1"/>
  <c r="O105" i="11"/>
  <c r="Q105" i="11" s="1"/>
  <c r="O106" i="11"/>
  <c r="Q106" i="11" s="1"/>
  <c r="O107" i="11"/>
  <c r="Q107" i="11" s="1"/>
  <c r="O108" i="11"/>
  <c r="Q108" i="11" s="1"/>
  <c r="O109" i="11"/>
  <c r="Q109" i="11" s="1"/>
  <c r="O110" i="11"/>
  <c r="Q110" i="11" s="1"/>
  <c r="O111" i="11"/>
  <c r="Q111" i="11" s="1"/>
  <c r="O112" i="11"/>
  <c r="Q112" i="11" s="1"/>
  <c r="O113" i="11"/>
  <c r="Q113" i="11" s="1"/>
  <c r="O114" i="11"/>
  <c r="Q114" i="11" s="1"/>
  <c r="O115" i="11"/>
  <c r="Q115" i="11" s="1"/>
  <c r="O116" i="11"/>
  <c r="Q116" i="11" s="1"/>
  <c r="O117" i="11"/>
  <c r="Q117" i="11" s="1"/>
  <c r="O118" i="11"/>
  <c r="Q118" i="11" s="1"/>
  <c r="O119" i="11"/>
  <c r="Q119" i="11" s="1"/>
  <c r="O120" i="11"/>
  <c r="Q120" i="11" s="1"/>
  <c r="O121" i="11"/>
  <c r="Q121" i="11" s="1"/>
  <c r="O122" i="11"/>
  <c r="Q122" i="11" s="1"/>
  <c r="O123" i="11"/>
  <c r="Q123" i="11" s="1"/>
  <c r="Z86" i="11"/>
  <c r="Z88" i="11"/>
  <c r="Z90" i="11"/>
  <c r="Z85" i="11"/>
  <c r="O72" i="11"/>
  <c r="Q72" i="11" s="1"/>
  <c r="O73" i="11"/>
  <c r="Q73" i="11" s="1"/>
  <c r="O74" i="11"/>
  <c r="Q74" i="11" s="1"/>
  <c r="O75" i="11"/>
  <c r="Q75" i="11" s="1"/>
  <c r="O76" i="11"/>
  <c r="Q76" i="11" s="1"/>
  <c r="O77" i="11"/>
  <c r="Q77" i="11" s="1"/>
  <c r="O78" i="11"/>
  <c r="Q78" i="11" s="1"/>
  <c r="O79" i="11"/>
  <c r="Q79" i="11" s="1"/>
  <c r="O80" i="11"/>
  <c r="Q80" i="11" s="1"/>
  <c r="O81" i="11"/>
  <c r="Q81" i="11" s="1"/>
  <c r="O82" i="11"/>
  <c r="Q82" i="11" s="1"/>
  <c r="O83" i="11"/>
  <c r="Q83" i="11" s="1"/>
  <c r="O84" i="11"/>
  <c r="Q84" i="11" s="1"/>
  <c r="O85" i="11"/>
  <c r="Q85" i="11" s="1"/>
  <c r="O86" i="11"/>
  <c r="Q86" i="11" s="1"/>
  <c r="O87" i="11"/>
  <c r="Q87" i="11" s="1"/>
  <c r="O88" i="11"/>
  <c r="Q88" i="11" s="1"/>
  <c r="O89" i="11"/>
  <c r="Q89" i="11" s="1"/>
  <c r="O90" i="11"/>
  <c r="Q90" i="11" s="1"/>
  <c r="O91" i="11"/>
  <c r="Q91" i="11" s="1"/>
  <c r="Z58" i="11"/>
  <c r="Z56" i="11"/>
  <c r="Z49" i="11"/>
  <c r="Z41" i="11"/>
  <c r="Z42" i="11"/>
  <c r="Z43" i="11"/>
  <c r="Z44" i="11"/>
  <c r="Z45" i="11"/>
  <c r="Z46" i="11"/>
  <c r="Z47" i="11"/>
  <c r="Z40" i="11"/>
  <c r="Z51" i="11"/>
  <c r="Z53" i="11"/>
  <c r="Z55" i="11"/>
  <c r="Z57" i="11"/>
  <c r="Z59" i="11"/>
  <c r="Z50" i="11"/>
  <c r="Z52" i="11"/>
  <c r="Z54" i="11"/>
  <c r="Z48" i="11"/>
  <c r="O40" i="11"/>
  <c r="Q40" i="11" s="1"/>
  <c r="O41" i="11"/>
  <c r="Q41" i="11" s="1"/>
  <c r="O42" i="11"/>
  <c r="Q42" i="11" s="1"/>
  <c r="O43" i="11"/>
  <c r="Q43" i="11" s="1"/>
  <c r="O44" i="11"/>
  <c r="Q44" i="11" s="1"/>
  <c r="O45" i="11"/>
  <c r="Q45" i="11" s="1"/>
  <c r="O46" i="11"/>
  <c r="Q46" i="11" s="1"/>
  <c r="O47" i="11"/>
  <c r="Q47" i="11" s="1"/>
  <c r="O48" i="11"/>
  <c r="Q48" i="11" s="1"/>
  <c r="O49" i="11"/>
  <c r="Q49" i="11" s="1"/>
  <c r="O50" i="11"/>
  <c r="Q50" i="11" s="1"/>
  <c r="O51" i="11"/>
  <c r="Q51" i="11" s="1"/>
  <c r="O52" i="11"/>
  <c r="Q52" i="11" s="1"/>
  <c r="O53" i="11"/>
  <c r="Q53" i="11" s="1"/>
  <c r="O54" i="11"/>
  <c r="Q54" i="11" s="1"/>
  <c r="O55" i="11"/>
  <c r="Q55" i="11" s="1"/>
  <c r="O56" i="11"/>
  <c r="Q56" i="11" s="1"/>
  <c r="O57" i="11"/>
  <c r="Q57" i="11" s="1"/>
  <c r="O58" i="11"/>
  <c r="Q58" i="11" s="1"/>
  <c r="O59" i="11"/>
  <c r="Q59" i="11" s="1"/>
  <c r="R42" i="4"/>
  <c r="R48" i="4"/>
  <c r="R50" i="4"/>
  <c r="R40" i="4"/>
  <c r="R56" i="4"/>
  <c r="R59" i="4"/>
  <c r="R44" i="4"/>
  <c r="R46" i="4"/>
  <c r="R52" i="4"/>
  <c r="R54" i="4"/>
  <c r="C5" i="24"/>
  <c r="C4" i="24"/>
  <c r="C5" i="23" l="1"/>
  <c r="C4" i="23"/>
  <c r="C5" i="22"/>
  <c r="C4" i="22"/>
  <c r="M64" i="23" l="1"/>
  <c r="N132" i="19"/>
  <c r="N105" i="19"/>
  <c r="N78" i="19"/>
  <c r="N51" i="19"/>
  <c r="M99" i="23" l="1"/>
  <c r="N24" i="19"/>
  <c r="L23" i="19"/>
  <c r="C5" i="19"/>
  <c r="C4" i="19"/>
  <c r="M134" i="23" l="1"/>
  <c r="L50" i="19"/>
  <c r="J23" i="15"/>
  <c r="C5" i="15"/>
  <c r="C4" i="15"/>
  <c r="J53" i="15" l="1"/>
  <c r="L77" i="19"/>
  <c r="C17" i="2"/>
  <c r="M169" i="23" l="1"/>
  <c r="J83" i="15"/>
  <c r="L104" i="19"/>
  <c r="M204" i="23"/>
  <c r="J113" i="15" l="1"/>
  <c r="M239" i="23"/>
  <c r="L131" i="19"/>
  <c r="L158" i="19" s="1"/>
  <c r="O158" i="19" l="1"/>
  <c r="J143" i="15"/>
  <c r="M274" i="23"/>
  <c r="C5" i="13"/>
  <c r="C4" i="13"/>
  <c r="U9" i="11"/>
  <c r="V9" i="11"/>
  <c r="W9" i="11"/>
  <c r="X9" i="11"/>
  <c r="Y9" i="11"/>
  <c r="U10" i="11"/>
  <c r="V10" i="11"/>
  <c r="W10" i="11"/>
  <c r="X10" i="11"/>
  <c r="U11" i="11"/>
  <c r="V11" i="11"/>
  <c r="W11" i="11"/>
  <c r="X11" i="11"/>
  <c r="Y11" i="11"/>
  <c r="U12" i="11"/>
  <c r="V12" i="11"/>
  <c r="W12" i="11"/>
  <c r="X12" i="11"/>
  <c r="Y12" i="11"/>
  <c r="U13" i="11"/>
  <c r="V13" i="11"/>
  <c r="W13" i="11"/>
  <c r="X13" i="11"/>
  <c r="Y13" i="11"/>
  <c r="U14" i="11"/>
  <c r="V14" i="11"/>
  <c r="W14" i="11"/>
  <c r="X14" i="11"/>
  <c r="Y14" i="11"/>
  <c r="U15" i="11"/>
  <c r="V15" i="11"/>
  <c r="W15" i="11"/>
  <c r="X15" i="11"/>
  <c r="Y15" i="11"/>
  <c r="V16" i="11"/>
  <c r="W16" i="11"/>
  <c r="X16" i="11"/>
  <c r="Y16" i="11"/>
  <c r="U17" i="11"/>
  <c r="V17" i="11"/>
  <c r="W17" i="11"/>
  <c r="X17" i="11"/>
  <c r="Y17" i="11"/>
  <c r="V18" i="11"/>
  <c r="W18" i="11"/>
  <c r="X18" i="11"/>
  <c r="Y18" i="11"/>
  <c r="U19" i="11"/>
  <c r="V19" i="11"/>
  <c r="W19" i="11"/>
  <c r="X19" i="11"/>
  <c r="Y19" i="11"/>
  <c r="V20" i="11"/>
  <c r="W20" i="11"/>
  <c r="X20" i="11"/>
  <c r="Y20" i="11"/>
  <c r="U21" i="11"/>
  <c r="V21" i="11"/>
  <c r="W21" i="11"/>
  <c r="X21" i="11"/>
  <c r="Y21" i="11"/>
  <c r="V22" i="11"/>
  <c r="W22" i="11"/>
  <c r="X22" i="11"/>
  <c r="Y22" i="11"/>
  <c r="U23" i="11"/>
  <c r="V23" i="11"/>
  <c r="W23" i="11"/>
  <c r="X23" i="11"/>
  <c r="Y23" i="11"/>
  <c r="V24" i="11"/>
  <c r="W24" i="11"/>
  <c r="X24" i="11"/>
  <c r="Y24" i="11"/>
  <c r="U25" i="11"/>
  <c r="V25" i="11"/>
  <c r="W25" i="11"/>
  <c r="X25" i="11"/>
  <c r="Y25" i="11"/>
  <c r="V26" i="11"/>
  <c r="W26" i="11"/>
  <c r="X26" i="11"/>
  <c r="Y26" i="11"/>
  <c r="U27" i="11"/>
  <c r="V27" i="11"/>
  <c r="W27" i="11"/>
  <c r="X27" i="11"/>
  <c r="Y27" i="11"/>
  <c r="T9" i="11"/>
  <c r="T10" i="11"/>
  <c r="T11" i="11"/>
  <c r="T12" i="11"/>
  <c r="T13" i="11"/>
  <c r="T14" i="11"/>
  <c r="T15" i="11"/>
  <c r="T16" i="11"/>
  <c r="T17" i="11"/>
  <c r="T18" i="11"/>
  <c r="T19" i="11"/>
  <c r="T20" i="11"/>
  <c r="T21" i="11"/>
  <c r="T22" i="11"/>
  <c r="T23" i="11"/>
  <c r="T24" i="11"/>
  <c r="T25" i="11"/>
  <c r="T26" i="11"/>
  <c r="T27" i="11"/>
  <c r="J173" i="15" l="1"/>
  <c r="Z14" i="11"/>
  <c r="Z27" i="11"/>
  <c r="Z23" i="11"/>
  <c r="Z19" i="11"/>
  <c r="Z15" i="11"/>
  <c r="Z11" i="11"/>
  <c r="U24" i="11"/>
  <c r="Z24" i="11" s="1"/>
  <c r="U16" i="11"/>
  <c r="Z16" i="11" s="1"/>
  <c r="U26" i="11"/>
  <c r="Z26" i="11" s="1"/>
  <c r="M309" i="23"/>
  <c r="Z21" i="11"/>
  <c r="Z13" i="11"/>
  <c r="U20" i="11"/>
  <c r="Z20" i="11" s="1"/>
  <c r="U18" i="11"/>
  <c r="Z18" i="11" s="1"/>
  <c r="Z25" i="11"/>
  <c r="Z17" i="11"/>
  <c r="Z9" i="11"/>
  <c r="Z12" i="11"/>
  <c r="U22" i="11"/>
  <c r="Z22" i="11" s="1"/>
  <c r="Y10" i="11"/>
  <c r="Z10" i="11" s="1"/>
  <c r="J11" i="12"/>
  <c r="J12" i="12"/>
  <c r="J13" i="12"/>
  <c r="J14" i="12"/>
  <c r="J15" i="12"/>
  <c r="J16" i="12"/>
  <c r="J17" i="12"/>
  <c r="J18" i="12"/>
  <c r="J19" i="12"/>
  <c r="J20" i="12"/>
  <c r="J21" i="12"/>
  <c r="J22" i="12"/>
  <c r="J23" i="12"/>
  <c r="J24" i="12"/>
  <c r="J25" i="12"/>
  <c r="J26" i="12"/>
  <c r="J27" i="12"/>
  <c r="J28" i="12"/>
  <c r="J10" i="12"/>
  <c r="O16" i="1"/>
  <c r="J9" i="12"/>
  <c r="C10" i="12"/>
  <c r="C11" i="12"/>
  <c r="C12" i="12"/>
  <c r="C13" i="12"/>
  <c r="C14" i="12"/>
  <c r="C15" i="12"/>
  <c r="C16" i="12"/>
  <c r="C17" i="12"/>
  <c r="C18" i="12"/>
  <c r="C19" i="12"/>
  <c r="C20" i="12"/>
  <c r="C21" i="12"/>
  <c r="C22" i="12"/>
  <c r="C23" i="12"/>
  <c r="C24" i="12"/>
  <c r="C25" i="12"/>
  <c r="C26" i="12"/>
  <c r="C27" i="12"/>
  <c r="C28" i="12"/>
  <c r="C9" i="12"/>
  <c r="B28" i="12"/>
  <c r="B27" i="12"/>
  <c r="B26" i="12"/>
  <c r="B25" i="12"/>
  <c r="B24" i="12"/>
  <c r="B23" i="12"/>
  <c r="B22" i="12"/>
  <c r="B21" i="12"/>
  <c r="B20" i="12"/>
  <c r="B19" i="12"/>
  <c r="B18" i="12"/>
  <c r="B17" i="12"/>
  <c r="B16" i="12"/>
  <c r="B15" i="12"/>
  <c r="B14" i="12"/>
  <c r="B13" i="12"/>
  <c r="B12" i="12"/>
  <c r="B11" i="12"/>
  <c r="B10" i="12"/>
  <c r="B9" i="12"/>
  <c r="C5" i="12"/>
  <c r="C4" i="12"/>
  <c r="J203" i="15" l="1"/>
  <c r="M344" i="23"/>
  <c r="Y8" i="11"/>
  <c r="X8" i="11"/>
  <c r="W8" i="11"/>
  <c r="V8" i="11"/>
  <c r="U8" i="11"/>
  <c r="T8" i="11"/>
  <c r="B9" i="11"/>
  <c r="B10" i="11"/>
  <c r="B11" i="11"/>
  <c r="B12" i="11"/>
  <c r="B13" i="11"/>
  <c r="B14" i="11"/>
  <c r="B15" i="11"/>
  <c r="B16" i="11"/>
  <c r="B17" i="11"/>
  <c r="B18" i="11"/>
  <c r="B19" i="11"/>
  <c r="B20" i="11"/>
  <c r="B21" i="11"/>
  <c r="B22" i="11"/>
  <c r="B23" i="11"/>
  <c r="B24" i="11"/>
  <c r="B25" i="11"/>
  <c r="B26" i="11"/>
  <c r="B27" i="11"/>
  <c r="B8" i="11"/>
  <c r="M6" i="11"/>
  <c r="K6" i="11"/>
  <c r="I6" i="11"/>
  <c r="G6" i="11"/>
  <c r="E6" i="11"/>
  <c r="C6" i="11"/>
  <c r="B5" i="11"/>
  <c r="B4" i="11"/>
  <c r="L869" i="13" l="1"/>
  <c r="G869" i="13" s="1"/>
  <c r="L865" i="13"/>
  <c r="G865" i="13" s="1"/>
  <c r="L861" i="13"/>
  <c r="G861" i="13" s="1"/>
  <c r="L857" i="13"/>
  <c r="G857" i="13" s="1"/>
  <c r="L853" i="13"/>
  <c r="G853" i="13" s="1"/>
  <c r="L832" i="13"/>
  <c r="G832" i="13" s="1"/>
  <c r="L828" i="13"/>
  <c r="G828" i="13" s="1"/>
  <c r="L824" i="13"/>
  <c r="G824" i="13" s="1"/>
  <c r="L820" i="13"/>
  <c r="G820" i="13" s="1"/>
  <c r="L816" i="13"/>
  <c r="G816" i="13" s="1"/>
  <c r="L799" i="13"/>
  <c r="G799" i="13" s="1"/>
  <c r="L795" i="13"/>
  <c r="G795" i="13" s="1"/>
  <c r="L791" i="13"/>
  <c r="G791" i="13" s="1"/>
  <c r="L787" i="13"/>
  <c r="G787" i="13" s="1"/>
  <c r="L783" i="13"/>
  <c r="G783" i="13" s="1"/>
  <c r="L762" i="13"/>
  <c r="G762" i="13" s="1"/>
  <c r="L758" i="13"/>
  <c r="G758" i="13" s="1"/>
  <c r="L754" i="13"/>
  <c r="G754" i="13" s="1"/>
  <c r="L750" i="13"/>
  <c r="G750" i="13" s="1"/>
  <c r="L746" i="13"/>
  <c r="G746" i="13" s="1"/>
  <c r="L729" i="13"/>
  <c r="G729" i="13" s="1"/>
  <c r="L725" i="13"/>
  <c r="G725" i="13" s="1"/>
  <c r="L721" i="13"/>
  <c r="G721" i="13" s="1"/>
  <c r="L717" i="13"/>
  <c r="G717" i="13" s="1"/>
  <c r="L713" i="13"/>
  <c r="G713" i="13" s="1"/>
  <c r="L692" i="13"/>
  <c r="G692" i="13" s="1"/>
  <c r="L866" i="13"/>
  <c r="G866" i="13" s="1"/>
  <c r="L862" i="13"/>
  <c r="G862" i="13" s="1"/>
  <c r="L858" i="13"/>
  <c r="G858" i="13" s="1"/>
  <c r="L854" i="13"/>
  <c r="G854" i="13" s="1"/>
  <c r="L850" i="13"/>
  <c r="G850" i="13" s="1"/>
  <c r="L833" i="13"/>
  <c r="G833" i="13" s="1"/>
  <c r="L829" i="13"/>
  <c r="G829" i="13" s="1"/>
  <c r="L825" i="13"/>
  <c r="G825" i="13" s="1"/>
  <c r="L821" i="13"/>
  <c r="G821" i="13" s="1"/>
  <c r="L817" i="13"/>
  <c r="G817" i="13" s="1"/>
  <c r="L796" i="13"/>
  <c r="G796" i="13" s="1"/>
  <c r="L792" i="13"/>
  <c r="G792" i="13" s="1"/>
  <c r="L788" i="13"/>
  <c r="G788" i="13" s="1"/>
  <c r="L784" i="13"/>
  <c r="G784" i="13" s="1"/>
  <c r="L780" i="13"/>
  <c r="G780" i="13" s="1"/>
  <c r="L763" i="13"/>
  <c r="G763" i="13" s="1"/>
  <c r="L759" i="13"/>
  <c r="G759" i="13" s="1"/>
  <c r="L755" i="13"/>
  <c r="G755" i="13" s="1"/>
  <c r="L751" i="13"/>
  <c r="G751" i="13" s="1"/>
  <c r="L747" i="13"/>
  <c r="G747" i="13" s="1"/>
  <c r="L726" i="13"/>
  <c r="G726" i="13" s="1"/>
  <c r="L722" i="13"/>
  <c r="G722" i="13" s="1"/>
  <c r="L718" i="13"/>
  <c r="G718" i="13" s="1"/>
  <c r="L714" i="13"/>
  <c r="G714" i="13" s="1"/>
  <c r="L693" i="13"/>
  <c r="G693" i="13" s="1"/>
  <c r="L689" i="13"/>
  <c r="G689" i="13" s="1"/>
  <c r="L685" i="13"/>
  <c r="G685" i="13" s="1"/>
  <c r="L867" i="13"/>
  <c r="G867" i="13" s="1"/>
  <c r="L859" i="13"/>
  <c r="G859" i="13" s="1"/>
  <c r="L851" i="13"/>
  <c r="G851" i="13" s="1"/>
  <c r="L830" i="13"/>
  <c r="G830" i="13" s="1"/>
  <c r="L822" i="13"/>
  <c r="G822" i="13" s="1"/>
  <c r="L797" i="13"/>
  <c r="G797" i="13" s="1"/>
  <c r="L789" i="13"/>
  <c r="G789" i="13" s="1"/>
  <c r="L781" i="13"/>
  <c r="G781" i="13" s="1"/>
  <c r="L760" i="13"/>
  <c r="G760" i="13" s="1"/>
  <c r="L752" i="13"/>
  <c r="G752" i="13" s="1"/>
  <c r="L727" i="13"/>
  <c r="G727" i="13" s="1"/>
  <c r="L719" i="13"/>
  <c r="G719" i="13" s="1"/>
  <c r="L711" i="13"/>
  <c r="G711" i="13" s="1"/>
  <c r="L690" i="13"/>
  <c r="G690" i="13" s="1"/>
  <c r="L688" i="13"/>
  <c r="G688" i="13" s="1"/>
  <c r="L686" i="13"/>
  <c r="G686" i="13" s="1"/>
  <c r="L683" i="13"/>
  <c r="G683" i="13" s="1"/>
  <c r="L679" i="13"/>
  <c r="G679" i="13" s="1"/>
  <c r="L675" i="13"/>
  <c r="G675" i="13" s="1"/>
  <c r="L658" i="13"/>
  <c r="G658" i="13" s="1"/>
  <c r="L654" i="13"/>
  <c r="G654" i="13" s="1"/>
  <c r="L650" i="13"/>
  <c r="G650" i="13" s="1"/>
  <c r="L646" i="13"/>
  <c r="G646" i="13" s="1"/>
  <c r="L642" i="13"/>
  <c r="G642" i="13" s="1"/>
  <c r="L621" i="13"/>
  <c r="G621" i="13" s="1"/>
  <c r="L617" i="13"/>
  <c r="G617" i="13" s="1"/>
  <c r="L613" i="13"/>
  <c r="G613" i="13" s="1"/>
  <c r="L609" i="13"/>
  <c r="G609" i="13" s="1"/>
  <c r="L605" i="13"/>
  <c r="G605" i="13" s="1"/>
  <c r="L588" i="13"/>
  <c r="G588" i="13" s="1"/>
  <c r="L864" i="13"/>
  <c r="G864" i="13" s="1"/>
  <c r="L856" i="13"/>
  <c r="G856" i="13" s="1"/>
  <c r="L827" i="13"/>
  <c r="G827" i="13" s="1"/>
  <c r="L819" i="13"/>
  <c r="G819" i="13" s="1"/>
  <c r="L794" i="13"/>
  <c r="G794" i="13" s="1"/>
  <c r="L786" i="13"/>
  <c r="G786" i="13" s="1"/>
  <c r="L757" i="13"/>
  <c r="G757" i="13" s="1"/>
  <c r="L749" i="13"/>
  <c r="G749" i="13" s="1"/>
  <c r="L724" i="13"/>
  <c r="G724" i="13" s="1"/>
  <c r="L716" i="13"/>
  <c r="G716" i="13" s="1"/>
  <c r="L684" i="13"/>
  <c r="G684" i="13" s="1"/>
  <c r="L868" i="13"/>
  <c r="G868" i="13" s="1"/>
  <c r="L860" i="13"/>
  <c r="G860" i="13" s="1"/>
  <c r="L852" i="13"/>
  <c r="G852" i="13" s="1"/>
  <c r="L831" i="13"/>
  <c r="G831" i="13" s="1"/>
  <c r="L823" i="13"/>
  <c r="G823" i="13" s="1"/>
  <c r="L815" i="13"/>
  <c r="G815" i="13" s="1"/>
  <c r="L798" i="13"/>
  <c r="G798" i="13" s="1"/>
  <c r="L790" i="13"/>
  <c r="G790" i="13" s="1"/>
  <c r="L782" i="13"/>
  <c r="G782" i="13" s="1"/>
  <c r="L761" i="13"/>
  <c r="G761" i="13" s="1"/>
  <c r="L753" i="13"/>
  <c r="G753" i="13" s="1"/>
  <c r="L745" i="13"/>
  <c r="G745" i="13" s="1"/>
  <c r="L728" i="13"/>
  <c r="G728" i="13" s="1"/>
  <c r="L720" i="13"/>
  <c r="G720" i="13" s="1"/>
  <c r="L712" i="13"/>
  <c r="G712" i="13" s="1"/>
  <c r="L691" i="13"/>
  <c r="G691" i="13" s="1"/>
  <c r="L682" i="13"/>
  <c r="G682" i="13" s="1"/>
  <c r="L678" i="13"/>
  <c r="G678" i="13" s="1"/>
  <c r="L657" i="13"/>
  <c r="G657" i="13" s="1"/>
  <c r="L653" i="13"/>
  <c r="G653" i="13" s="1"/>
  <c r="L649" i="13"/>
  <c r="G649" i="13" s="1"/>
  <c r="L645" i="13"/>
  <c r="G645" i="13" s="1"/>
  <c r="L641" i="13"/>
  <c r="G641" i="13" s="1"/>
  <c r="L624" i="13"/>
  <c r="G624" i="13" s="1"/>
  <c r="L620" i="13"/>
  <c r="G620" i="13" s="1"/>
  <c r="L616" i="13"/>
  <c r="G616" i="13" s="1"/>
  <c r="L612" i="13"/>
  <c r="G612" i="13" s="1"/>
  <c r="L608" i="13"/>
  <c r="G608" i="13" s="1"/>
  <c r="L587" i="13"/>
  <c r="G587" i="13" s="1"/>
  <c r="L680" i="13"/>
  <c r="G680" i="13" s="1"/>
  <c r="L659" i="13"/>
  <c r="G659" i="13" s="1"/>
  <c r="L651" i="13"/>
  <c r="G651" i="13" s="1"/>
  <c r="L643" i="13"/>
  <c r="G643" i="13" s="1"/>
  <c r="L618" i="13"/>
  <c r="G618" i="13" s="1"/>
  <c r="L610" i="13"/>
  <c r="G610" i="13" s="1"/>
  <c r="L589" i="13"/>
  <c r="G589" i="13" s="1"/>
  <c r="L582" i="13"/>
  <c r="G582" i="13" s="1"/>
  <c r="L578" i="13"/>
  <c r="G578" i="13" s="1"/>
  <c r="L574" i="13"/>
  <c r="G574" i="13" s="1"/>
  <c r="L570" i="13"/>
  <c r="G570" i="13" s="1"/>
  <c r="L553" i="13"/>
  <c r="G553" i="13" s="1"/>
  <c r="L549" i="13"/>
  <c r="G549" i="13" s="1"/>
  <c r="L545" i="13"/>
  <c r="G545" i="13" s="1"/>
  <c r="L541" i="13"/>
  <c r="G541" i="13" s="1"/>
  <c r="L537" i="13"/>
  <c r="G537" i="13" s="1"/>
  <c r="L516" i="13"/>
  <c r="G516" i="13" s="1"/>
  <c r="L512" i="13"/>
  <c r="G512" i="13" s="1"/>
  <c r="L508" i="13"/>
  <c r="G508" i="13" s="1"/>
  <c r="L504" i="13"/>
  <c r="G504" i="13" s="1"/>
  <c r="L500" i="13"/>
  <c r="G500" i="13" s="1"/>
  <c r="L818" i="13"/>
  <c r="G818" i="13" s="1"/>
  <c r="L748" i="13"/>
  <c r="G748" i="13" s="1"/>
  <c r="L677" i="13"/>
  <c r="G677" i="13" s="1"/>
  <c r="L656" i="13"/>
  <c r="G656" i="13" s="1"/>
  <c r="L648" i="13"/>
  <c r="G648" i="13" s="1"/>
  <c r="L640" i="13"/>
  <c r="G640" i="13" s="1"/>
  <c r="L623" i="13"/>
  <c r="G623" i="13" s="1"/>
  <c r="L615" i="13"/>
  <c r="G615" i="13" s="1"/>
  <c r="L607" i="13"/>
  <c r="G607" i="13" s="1"/>
  <c r="L586" i="13"/>
  <c r="G586" i="13" s="1"/>
  <c r="L583" i="13"/>
  <c r="G583" i="13" s="1"/>
  <c r="L579" i="13"/>
  <c r="G579" i="13" s="1"/>
  <c r="L575" i="13"/>
  <c r="G575" i="13" s="1"/>
  <c r="L571" i="13"/>
  <c r="G571" i="13" s="1"/>
  <c r="L554" i="13"/>
  <c r="G554" i="13" s="1"/>
  <c r="L550" i="13"/>
  <c r="G550" i="13" s="1"/>
  <c r="L546" i="13"/>
  <c r="G546" i="13" s="1"/>
  <c r="L542" i="13"/>
  <c r="G542" i="13" s="1"/>
  <c r="L538" i="13"/>
  <c r="G538" i="13" s="1"/>
  <c r="L517" i="13"/>
  <c r="G517" i="13" s="1"/>
  <c r="L513" i="13"/>
  <c r="G513" i="13" s="1"/>
  <c r="L509" i="13"/>
  <c r="G509" i="13" s="1"/>
  <c r="L855" i="13"/>
  <c r="G855" i="13" s="1"/>
  <c r="L826" i="13"/>
  <c r="G826" i="13" s="1"/>
  <c r="L785" i="13"/>
  <c r="G785" i="13" s="1"/>
  <c r="L756" i="13"/>
  <c r="G756" i="13" s="1"/>
  <c r="L715" i="13"/>
  <c r="G715" i="13" s="1"/>
  <c r="L687" i="13"/>
  <c r="G687" i="13" s="1"/>
  <c r="L676" i="13"/>
  <c r="G676" i="13" s="1"/>
  <c r="L655" i="13"/>
  <c r="G655" i="13" s="1"/>
  <c r="L647" i="13"/>
  <c r="G647" i="13" s="1"/>
  <c r="L622" i="13"/>
  <c r="G622" i="13" s="1"/>
  <c r="L614" i="13"/>
  <c r="G614" i="13" s="1"/>
  <c r="L606" i="13"/>
  <c r="G606" i="13" s="1"/>
  <c r="L584" i="13"/>
  <c r="G584" i="13" s="1"/>
  <c r="L580" i="13"/>
  <c r="G580" i="13" s="1"/>
  <c r="L576" i="13"/>
  <c r="G576" i="13" s="1"/>
  <c r="L572" i="13"/>
  <c r="G572" i="13" s="1"/>
  <c r="L551" i="13"/>
  <c r="G551" i="13" s="1"/>
  <c r="L547" i="13"/>
  <c r="G547" i="13" s="1"/>
  <c r="L543" i="13"/>
  <c r="G543" i="13" s="1"/>
  <c r="L539" i="13"/>
  <c r="G539" i="13" s="1"/>
  <c r="L518" i="13"/>
  <c r="G518" i="13" s="1"/>
  <c r="L514" i="13"/>
  <c r="G514" i="13" s="1"/>
  <c r="L510" i="13"/>
  <c r="G510" i="13" s="1"/>
  <c r="L506" i="13"/>
  <c r="G506" i="13" s="1"/>
  <c r="L502" i="13"/>
  <c r="G502" i="13" s="1"/>
  <c r="L481" i="13"/>
  <c r="G481" i="13" s="1"/>
  <c r="L477" i="13"/>
  <c r="G477" i="13" s="1"/>
  <c r="L473" i="13"/>
  <c r="G473" i="13" s="1"/>
  <c r="L469" i="13"/>
  <c r="G469" i="13" s="1"/>
  <c r="L863" i="13"/>
  <c r="G863" i="13" s="1"/>
  <c r="L834" i="13"/>
  <c r="G834" i="13" s="1"/>
  <c r="L793" i="13"/>
  <c r="G793" i="13" s="1"/>
  <c r="L764" i="13"/>
  <c r="G764" i="13" s="1"/>
  <c r="L723" i="13"/>
  <c r="G723" i="13" s="1"/>
  <c r="L694" i="13"/>
  <c r="G694" i="13" s="1"/>
  <c r="L644" i="13"/>
  <c r="G644" i="13" s="1"/>
  <c r="L611" i="13"/>
  <c r="G611" i="13" s="1"/>
  <c r="L577" i="13"/>
  <c r="G577" i="13" s="1"/>
  <c r="L548" i="13"/>
  <c r="G548" i="13" s="1"/>
  <c r="L515" i="13"/>
  <c r="G515" i="13" s="1"/>
  <c r="L501" i="13"/>
  <c r="G501" i="13" s="1"/>
  <c r="L479" i="13"/>
  <c r="G479" i="13" s="1"/>
  <c r="L472" i="13"/>
  <c r="G472" i="13" s="1"/>
  <c r="L470" i="13"/>
  <c r="G470" i="13" s="1"/>
  <c r="L447" i="13"/>
  <c r="G447" i="13" s="1"/>
  <c r="L443" i="13"/>
  <c r="G443" i="13" s="1"/>
  <c r="L439" i="13"/>
  <c r="G439" i="13" s="1"/>
  <c r="L435" i="13"/>
  <c r="G435" i="13" s="1"/>
  <c r="L431" i="13"/>
  <c r="G431" i="13" s="1"/>
  <c r="L414" i="13"/>
  <c r="G414" i="13" s="1"/>
  <c r="L410" i="13"/>
  <c r="G410" i="13" s="1"/>
  <c r="L406" i="13"/>
  <c r="G406" i="13" s="1"/>
  <c r="L402" i="13"/>
  <c r="G402" i="13" s="1"/>
  <c r="L398" i="13"/>
  <c r="G398" i="13" s="1"/>
  <c r="L377" i="13"/>
  <c r="G377" i="13" s="1"/>
  <c r="L373" i="13"/>
  <c r="G373" i="13" s="1"/>
  <c r="L369" i="13"/>
  <c r="G369" i="13" s="1"/>
  <c r="L365" i="13"/>
  <c r="G365" i="13" s="1"/>
  <c r="L361" i="13"/>
  <c r="G361" i="13" s="1"/>
  <c r="L344" i="13"/>
  <c r="G344" i="13" s="1"/>
  <c r="L340" i="13"/>
  <c r="G340" i="13" s="1"/>
  <c r="L652" i="13"/>
  <c r="G652" i="13" s="1"/>
  <c r="L619" i="13"/>
  <c r="G619" i="13" s="1"/>
  <c r="L581" i="13"/>
  <c r="G581" i="13" s="1"/>
  <c r="L552" i="13"/>
  <c r="G552" i="13" s="1"/>
  <c r="L536" i="13"/>
  <c r="G536" i="13" s="1"/>
  <c r="L519" i="13"/>
  <c r="G519" i="13" s="1"/>
  <c r="L503" i="13"/>
  <c r="G503" i="13" s="1"/>
  <c r="L484" i="13"/>
  <c r="G484" i="13" s="1"/>
  <c r="L482" i="13"/>
  <c r="G482" i="13" s="1"/>
  <c r="L475" i="13"/>
  <c r="G475" i="13" s="1"/>
  <c r="L468" i="13"/>
  <c r="G468" i="13" s="1"/>
  <c r="L465" i="13"/>
  <c r="G465" i="13" s="1"/>
  <c r="L448" i="13"/>
  <c r="G448" i="13" s="1"/>
  <c r="L444" i="13"/>
  <c r="G444" i="13" s="1"/>
  <c r="L440" i="13"/>
  <c r="G440" i="13" s="1"/>
  <c r="L436" i="13"/>
  <c r="G436" i="13" s="1"/>
  <c r="L432" i="13"/>
  <c r="G432" i="13" s="1"/>
  <c r="L411" i="13"/>
  <c r="G411" i="13" s="1"/>
  <c r="L407" i="13"/>
  <c r="G407" i="13" s="1"/>
  <c r="L403" i="13"/>
  <c r="G403" i="13" s="1"/>
  <c r="L399" i="13"/>
  <c r="G399" i="13" s="1"/>
  <c r="L395" i="13"/>
  <c r="G395" i="13" s="1"/>
  <c r="L378" i="13"/>
  <c r="G378" i="13" s="1"/>
  <c r="L374" i="13"/>
  <c r="G374" i="13" s="1"/>
  <c r="L370" i="13"/>
  <c r="G370" i="13" s="1"/>
  <c r="L366" i="13"/>
  <c r="G366" i="13" s="1"/>
  <c r="L362" i="13"/>
  <c r="G362" i="13" s="1"/>
  <c r="L341" i="13"/>
  <c r="G341" i="13" s="1"/>
  <c r="L337" i="13"/>
  <c r="G337" i="13" s="1"/>
  <c r="L681" i="13"/>
  <c r="G681" i="13" s="1"/>
  <c r="L585" i="13"/>
  <c r="G585" i="13" s="1"/>
  <c r="L540" i="13"/>
  <c r="G540" i="13" s="1"/>
  <c r="L505" i="13"/>
  <c r="G505" i="13" s="1"/>
  <c r="L480" i="13"/>
  <c r="G480" i="13" s="1"/>
  <c r="L478" i="13"/>
  <c r="G478" i="13" s="1"/>
  <c r="L471" i="13"/>
  <c r="G471" i="13" s="1"/>
  <c r="L466" i="13"/>
  <c r="G466" i="13" s="1"/>
  <c r="L449" i="13"/>
  <c r="G449" i="13" s="1"/>
  <c r="L445" i="13"/>
  <c r="G445" i="13" s="1"/>
  <c r="L441" i="13"/>
  <c r="G441" i="13" s="1"/>
  <c r="L437" i="13"/>
  <c r="G437" i="13" s="1"/>
  <c r="L433" i="13"/>
  <c r="G433" i="13" s="1"/>
  <c r="L412" i="13"/>
  <c r="G412" i="13" s="1"/>
  <c r="L408" i="13"/>
  <c r="G408" i="13" s="1"/>
  <c r="L404" i="13"/>
  <c r="G404" i="13" s="1"/>
  <c r="L400" i="13"/>
  <c r="G400" i="13" s="1"/>
  <c r="L507" i="13"/>
  <c r="G507" i="13" s="1"/>
  <c r="L442" i="13"/>
  <c r="G442" i="13" s="1"/>
  <c r="L413" i="13"/>
  <c r="G413" i="13" s="1"/>
  <c r="L372" i="13"/>
  <c r="G372" i="13" s="1"/>
  <c r="L364" i="13"/>
  <c r="G364" i="13" s="1"/>
  <c r="L339" i="13"/>
  <c r="G339" i="13" s="1"/>
  <c r="K339" i="13" s="1"/>
  <c r="L335" i="13"/>
  <c r="G335" i="13" s="1"/>
  <c r="L331" i="13"/>
  <c r="G331" i="13" s="1"/>
  <c r="L327" i="13"/>
  <c r="G327" i="13" s="1"/>
  <c r="L306" i="13"/>
  <c r="G306" i="13" s="1"/>
  <c r="L302" i="13"/>
  <c r="G302" i="13" s="1"/>
  <c r="L298" i="13"/>
  <c r="G298" i="13" s="1"/>
  <c r="L294" i="13"/>
  <c r="G294" i="13" s="1"/>
  <c r="K294" i="13" s="1"/>
  <c r="L290" i="13"/>
  <c r="G290" i="13" s="1"/>
  <c r="L273" i="13"/>
  <c r="G273" i="13" s="1"/>
  <c r="L269" i="13"/>
  <c r="G269" i="13" s="1"/>
  <c r="L265" i="13"/>
  <c r="G265" i="13" s="1"/>
  <c r="L261" i="13"/>
  <c r="G261" i="13" s="1"/>
  <c r="L257" i="13"/>
  <c r="G257" i="13" s="1"/>
  <c r="L236" i="13"/>
  <c r="G236" i="13" s="1"/>
  <c r="L232" i="13"/>
  <c r="G232" i="13" s="1"/>
  <c r="L228" i="13"/>
  <c r="G228" i="13" s="1"/>
  <c r="L224" i="13"/>
  <c r="G224" i="13" s="1"/>
  <c r="L220" i="13"/>
  <c r="G220" i="13" s="1"/>
  <c r="L203" i="13"/>
  <c r="G203" i="13" s="1"/>
  <c r="L199" i="13"/>
  <c r="G199" i="13" s="1"/>
  <c r="L195" i="13"/>
  <c r="G195" i="13" s="1"/>
  <c r="L191" i="13"/>
  <c r="G191" i="13" s="1"/>
  <c r="L187" i="13"/>
  <c r="G187" i="13" s="1"/>
  <c r="L166" i="13"/>
  <c r="G166" i="13" s="1"/>
  <c r="L162" i="13"/>
  <c r="G162" i="13" s="1"/>
  <c r="L158" i="13"/>
  <c r="G158" i="13" s="1"/>
  <c r="L154" i="13"/>
  <c r="G154" i="13" s="1"/>
  <c r="L133" i="13"/>
  <c r="G133" i="13" s="1"/>
  <c r="L129" i="13"/>
  <c r="G129" i="13" s="1"/>
  <c r="L125" i="13"/>
  <c r="G125" i="13" s="1"/>
  <c r="L121" i="13"/>
  <c r="G121" i="13" s="1"/>
  <c r="L117" i="13"/>
  <c r="G117" i="13" s="1"/>
  <c r="L96" i="13"/>
  <c r="G96" i="13" s="1"/>
  <c r="L92" i="13"/>
  <c r="G92" i="13" s="1"/>
  <c r="L88" i="13"/>
  <c r="G88" i="13" s="1"/>
  <c r="L84" i="13"/>
  <c r="G84" i="13" s="1"/>
  <c r="L80" i="13"/>
  <c r="G80" i="13" s="1"/>
  <c r="L63" i="13"/>
  <c r="G63" i="13" s="1"/>
  <c r="L59" i="13"/>
  <c r="G59" i="13" s="1"/>
  <c r="L55" i="13"/>
  <c r="G55" i="13" s="1"/>
  <c r="L51" i="13"/>
  <c r="G51" i="13" s="1"/>
  <c r="L47" i="13"/>
  <c r="G47" i="13" s="1"/>
  <c r="L85" i="13"/>
  <c r="G85" i="13" s="1"/>
  <c r="L60" i="13"/>
  <c r="G60" i="13" s="1"/>
  <c r="L48" i="13"/>
  <c r="G48" i="13" s="1"/>
  <c r="L292" i="13"/>
  <c r="G292" i="13" s="1"/>
  <c r="L271" i="13"/>
  <c r="G271" i="13" s="1"/>
  <c r="L483" i="13"/>
  <c r="G483" i="13" s="1"/>
  <c r="L476" i="13"/>
  <c r="G476" i="13" s="1"/>
  <c r="L446" i="13"/>
  <c r="G446" i="13" s="1"/>
  <c r="L430" i="13"/>
  <c r="G430" i="13" s="1"/>
  <c r="L401" i="13"/>
  <c r="G401" i="13" s="1"/>
  <c r="L379" i="13"/>
  <c r="G379" i="13" s="1"/>
  <c r="L371" i="13"/>
  <c r="G371" i="13" s="1"/>
  <c r="L363" i="13"/>
  <c r="G363" i="13" s="1"/>
  <c r="L338" i="13"/>
  <c r="G338" i="13" s="1"/>
  <c r="K338" i="13" s="1"/>
  <c r="L336" i="13"/>
  <c r="G336" i="13" s="1"/>
  <c r="K336" i="13" s="1"/>
  <c r="L332" i="13"/>
  <c r="G332" i="13" s="1"/>
  <c r="K332" i="13" s="1"/>
  <c r="L328" i="13"/>
  <c r="G328" i="13" s="1"/>
  <c r="K328" i="13" s="1"/>
  <c r="L307" i="13"/>
  <c r="G307" i="13" s="1"/>
  <c r="L303" i="13"/>
  <c r="G303" i="13" s="1"/>
  <c r="K303" i="13" s="1"/>
  <c r="L299" i="13"/>
  <c r="G299" i="13" s="1"/>
  <c r="K299" i="13" s="1"/>
  <c r="L295" i="13"/>
  <c r="G295" i="13" s="1"/>
  <c r="K295" i="13" s="1"/>
  <c r="L291" i="13"/>
  <c r="G291" i="13" s="1"/>
  <c r="K291" i="13" s="1"/>
  <c r="L274" i="13"/>
  <c r="G274" i="13" s="1"/>
  <c r="K274" i="13" s="1"/>
  <c r="L270" i="13"/>
  <c r="G270" i="13" s="1"/>
  <c r="L266" i="13"/>
  <c r="G266" i="13" s="1"/>
  <c r="K266" i="13" s="1"/>
  <c r="L262" i="13"/>
  <c r="G262" i="13" s="1"/>
  <c r="K262" i="13" s="1"/>
  <c r="L258" i="13"/>
  <c r="G258" i="13" s="1"/>
  <c r="K258" i="13" s="1"/>
  <c r="L237" i="13"/>
  <c r="G237" i="13" s="1"/>
  <c r="K237" i="13" s="1"/>
  <c r="L233" i="13"/>
  <c r="G233" i="13" s="1"/>
  <c r="K233" i="13" s="1"/>
  <c r="L229" i="13"/>
  <c r="G229" i="13" s="1"/>
  <c r="K229" i="13" s="1"/>
  <c r="L225" i="13"/>
  <c r="G225" i="13" s="1"/>
  <c r="K225" i="13" s="1"/>
  <c r="L221" i="13"/>
  <c r="G221" i="13" s="1"/>
  <c r="L204" i="13"/>
  <c r="G204" i="13" s="1"/>
  <c r="K204" i="13" s="1"/>
  <c r="L200" i="13"/>
  <c r="G200" i="13" s="1"/>
  <c r="K200" i="13" s="1"/>
  <c r="L196" i="13"/>
  <c r="G196" i="13" s="1"/>
  <c r="K196" i="13" s="1"/>
  <c r="L192" i="13"/>
  <c r="G192" i="13" s="1"/>
  <c r="K192" i="13" s="1"/>
  <c r="L188" i="13"/>
  <c r="G188" i="13" s="1"/>
  <c r="K188" i="13" s="1"/>
  <c r="L167" i="13"/>
  <c r="G167" i="13" s="1"/>
  <c r="L163" i="13"/>
  <c r="G163" i="13" s="1"/>
  <c r="L159" i="13"/>
  <c r="G159" i="13" s="1"/>
  <c r="L155" i="13"/>
  <c r="G155" i="13" s="1"/>
  <c r="K155" i="13" s="1"/>
  <c r="L134" i="13"/>
  <c r="G134" i="13" s="1"/>
  <c r="L130" i="13"/>
  <c r="G130" i="13" s="1"/>
  <c r="L126" i="13"/>
  <c r="G126" i="13" s="1"/>
  <c r="L122" i="13"/>
  <c r="G122" i="13" s="1"/>
  <c r="L118" i="13"/>
  <c r="G118" i="13" s="1"/>
  <c r="L97" i="13"/>
  <c r="G97" i="13" s="1"/>
  <c r="L93" i="13"/>
  <c r="G93" i="13" s="1"/>
  <c r="L89" i="13"/>
  <c r="G89" i="13" s="1"/>
  <c r="L81" i="13"/>
  <c r="G81" i="13" s="1"/>
  <c r="L64" i="13"/>
  <c r="G64" i="13" s="1"/>
  <c r="L56" i="13"/>
  <c r="G56" i="13" s="1"/>
  <c r="L52" i="13"/>
  <c r="G52" i="13" s="1"/>
  <c r="L304" i="13"/>
  <c r="G304" i="13" s="1"/>
  <c r="K304" i="13" s="1"/>
  <c r="L296" i="13"/>
  <c r="G296" i="13" s="1"/>
  <c r="L267" i="13"/>
  <c r="G267" i="13" s="1"/>
  <c r="K267" i="13" s="1"/>
  <c r="L573" i="13"/>
  <c r="G573" i="13" s="1"/>
  <c r="L544" i="13"/>
  <c r="G544" i="13" s="1"/>
  <c r="L474" i="13"/>
  <c r="G474" i="13" s="1"/>
  <c r="L467" i="13"/>
  <c r="G467" i="13" s="1"/>
  <c r="L434" i="13"/>
  <c r="G434" i="13" s="1"/>
  <c r="L405" i="13"/>
  <c r="G405" i="13" s="1"/>
  <c r="L397" i="13"/>
  <c r="G397" i="13" s="1"/>
  <c r="L376" i="13"/>
  <c r="G376" i="13" s="1"/>
  <c r="L368" i="13"/>
  <c r="G368" i="13" s="1"/>
  <c r="L343" i="13"/>
  <c r="G343" i="13" s="1"/>
  <c r="L333" i="13"/>
  <c r="G333" i="13" s="1"/>
  <c r="L329" i="13"/>
  <c r="G329" i="13" s="1"/>
  <c r="L325" i="13"/>
  <c r="G325" i="13" s="1"/>
  <c r="L308" i="13"/>
  <c r="G308" i="13" s="1"/>
  <c r="L300" i="13"/>
  <c r="G300" i="13" s="1"/>
  <c r="L326" i="13"/>
  <c r="G326" i="13" s="1"/>
  <c r="L309" i="13"/>
  <c r="G309" i="13" s="1"/>
  <c r="L293" i="13"/>
  <c r="G293" i="13" s="1"/>
  <c r="L264" i="13"/>
  <c r="G264" i="13" s="1"/>
  <c r="L256" i="13"/>
  <c r="G256" i="13" s="1"/>
  <c r="L234" i="13"/>
  <c r="G234" i="13" s="1"/>
  <c r="L226" i="13"/>
  <c r="G226" i="13" s="1"/>
  <c r="L202" i="13"/>
  <c r="G202" i="13" s="1"/>
  <c r="L194" i="13"/>
  <c r="G194" i="13" s="1"/>
  <c r="L186" i="13"/>
  <c r="G186" i="13" s="1"/>
  <c r="L164" i="13"/>
  <c r="G164" i="13" s="1"/>
  <c r="L156" i="13"/>
  <c r="G156" i="13" s="1"/>
  <c r="L132" i="13"/>
  <c r="G132" i="13" s="1"/>
  <c r="L124" i="13"/>
  <c r="G124" i="13" s="1"/>
  <c r="L116" i="13"/>
  <c r="G116" i="13" s="1"/>
  <c r="L94" i="13"/>
  <c r="G94" i="13" s="1"/>
  <c r="L86" i="13"/>
  <c r="G86" i="13" s="1"/>
  <c r="L62" i="13"/>
  <c r="G62" i="13" s="1"/>
  <c r="L54" i="13"/>
  <c r="G54" i="13" s="1"/>
  <c r="L46" i="13"/>
  <c r="G46" i="13" s="1"/>
  <c r="L511" i="13"/>
  <c r="G511" i="13" s="1"/>
  <c r="L367" i="13"/>
  <c r="G367" i="13" s="1"/>
  <c r="L330" i="13"/>
  <c r="G330" i="13" s="1"/>
  <c r="K330" i="13" s="1"/>
  <c r="L297" i="13"/>
  <c r="G297" i="13" s="1"/>
  <c r="L268" i="13"/>
  <c r="G268" i="13" s="1"/>
  <c r="L263" i="13"/>
  <c r="G263" i="13" s="1"/>
  <c r="L255" i="13"/>
  <c r="G255" i="13" s="1"/>
  <c r="L239" i="13"/>
  <c r="G239" i="13" s="1"/>
  <c r="L231" i="13"/>
  <c r="G231" i="13" s="1"/>
  <c r="L223" i="13"/>
  <c r="G223" i="13" s="1"/>
  <c r="K223" i="13" s="1"/>
  <c r="L201" i="13"/>
  <c r="G201" i="13" s="1"/>
  <c r="K201" i="13" s="1"/>
  <c r="L193" i="13"/>
  <c r="G193" i="13" s="1"/>
  <c r="L185" i="13"/>
  <c r="G185" i="13" s="1"/>
  <c r="L169" i="13"/>
  <c r="G169" i="13" s="1"/>
  <c r="L161" i="13"/>
  <c r="G161" i="13" s="1"/>
  <c r="L153" i="13"/>
  <c r="G153" i="13" s="1"/>
  <c r="L131" i="13"/>
  <c r="G131" i="13" s="1"/>
  <c r="L123" i="13"/>
  <c r="G123" i="13" s="1"/>
  <c r="L115" i="13"/>
  <c r="G115" i="13" s="1"/>
  <c r="L99" i="13"/>
  <c r="G99" i="13" s="1"/>
  <c r="L91" i="13"/>
  <c r="G91" i="13" s="1"/>
  <c r="L83" i="13"/>
  <c r="G83" i="13" s="1"/>
  <c r="L61" i="13"/>
  <c r="G61" i="13" s="1"/>
  <c r="L53" i="13"/>
  <c r="G53" i="13" s="1"/>
  <c r="L45" i="13"/>
  <c r="G45" i="13" s="1"/>
  <c r="L438" i="13"/>
  <c r="G438" i="13" s="1"/>
  <c r="L235" i="13"/>
  <c r="G235" i="13" s="1"/>
  <c r="L197" i="13"/>
  <c r="G197" i="13" s="1"/>
  <c r="K197" i="13" s="1"/>
  <c r="L165" i="13"/>
  <c r="G165" i="13" s="1"/>
  <c r="L127" i="13"/>
  <c r="G127" i="13" s="1"/>
  <c r="L95" i="13"/>
  <c r="G95" i="13" s="1"/>
  <c r="L57" i="13"/>
  <c r="G57" i="13" s="1"/>
  <c r="L396" i="13"/>
  <c r="G396" i="13" s="1"/>
  <c r="L375" i="13"/>
  <c r="G375" i="13" s="1"/>
  <c r="L342" i="13"/>
  <c r="G342" i="13" s="1"/>
  <c r="K342" i="13" s="1"/>
  <c r="L334" i="13"/>
  <c r="G334" i="13" s="1"/>
  <c r="K334" i="13" s="1"/>
  <c r="L301" i="13"/>
  <c r="G301" i="13" s="1"/>
  <c r="L272" i="13"/>
  <c r="G272" i="13" s="1"/>
  <c r="L260" i="13"/>
  <c r="G260" i="13" s="1"/>
  <c r="L238" i="13"/>
  <c r="G238" i="13" s="1"/>
  <c r="K238" i="13" s="1"/>
  <c r="L230" i="13"/>
  <c r="G230" i="13" s="1"/>
  <c r="K230" i="13" s="1"/>
  <c r="L222" i="13"/>
  <c r="G222" i="13" s="1"/>
  <c r="L198" i="13"/>
  <c r="G198" i="13" s="1"/>
  <c r="K198" i="13" s="1"/>
  <c r="L190" i="13"/>
  <c r="G190" i="13" s="1"/>
  <c r="L168" i="13"/>
  <c r="G168" i="13" s="1"/>
  <c r="L160" i="13"/>
  <c r="G160" i="13" s="1"/>
  <c r="L152" i="13"/>
  <c r="G152" i="13" s="1"/>
  <c r="K152" i="13" s="1"/>
  <c r="L128" i="13"/>
  <c r="G128" i="13" s="1"/>
  <c r="L120" i="13"/>
  <c r="G120" i="13" s="1"/>
  <c r="L98" i="13"/>
  <c r="G98" i="13" s="1"/>
  <c r="L90" i="13"/>
  <c r="G90" i="13" s="1"/>
  <c r="L82" i="13"/>
  <c r="G82" i="13" s="1"/>
  <c r="L58" i="13"/>
  <c r="G58" i="13" s="1"/>
  <c r="L50" i="13"/>
  <c r="G50" i="13" s="1"/>
  <c r="L409" i="13"/>
  <c r="G409" i="13" s="1"/>
  <c r="L305" i="13"/>
  <c r="G305" i="13" s="1"/>
  <c r="L259" i="13"/>
  <c r="G259" i="13" s="1"/>
  <c r="K259" i="13" s="1"/>
  <c r="L227" i="13"/>
  <c r="G227" i="13" s="1"/>
  <c r="L189" i="13"/>
  <c r="G189" i="13" s="1"/>
  <c r="L157" i="13"/>
  <c r="G157" i="13" s="1"/>
  <c r="L119" i="13"/>
  <c r="G119" i="13" s="1"/>
  <c r="L87" i="13"/>
  <c r="G87" i="13" s="1"/>
  <c r="L49" i="13"/>
  <c r="G49" i="13" s="1"/>
  <c r="L12" i="13"/>
  <c r="G12" i="13" s="1"/>
  <c r="L16" i="13"/>
  <c r="G16" i="13" s="1"/>
  <c r="L20" i="13"/>
  <c r="G20" i="13" s="1"/>
  <c r="L24" i="13"/>
  <c r="G24" i="13" s="1"/>
  <c r="L28" i="13"/>
  <c r="G28" i="13" s="1"/>
  <c r="L13" i="13"/>
  <c r="G13" i="13" s="1"/>
  <c r="L25" i="13"/>
  <c r="G25" i="13" s="1"/>
  <c r="L18" i="13"/>
  <c r="G18" i="13" s="1"/>
  <c r="L17" i="13"/>
  <c r="G17" i="13" s="1"/>
  <c r="L21" i="13"/>
  <c r="G21" i="13" s="1"/>
  <c r="L29" i="13"/>
  <c r="G29" i="13" s="1"/>
  <c r="L26" i="13"/>
  <c r="G26" i="13" s="1"/>
  <c r="L14" i="13"/>
  <c r="G14" i="13" s="1"/>
  <c r="L22" i="13"/>
  <c r="G22" i="13" s="1"/>
  <c r="L23" i="13"/>
  <c r="G23" i="13" s="1"/>
  <c r="L27" i="13"/>
  <c r="G27" i="13" s="1"/>
  <c r="L15" i="13"/>
  <c r="G15" i="13" s="1"/>
  <c r="L19" i="13"/>
  <c r="G19" i="13" s="1"/>
  <c r="M379" i="23"/>
  <c r="L11" i="13"/>
  <c r="G11" i="13" s="1"/>
  <c r="Z8" i="11"/>
  <c r="L10" i="13" s="1"/>
  <c r="G10" i="13" s="1"/>
  <c r="G65" i="13" l="1"/>
  <c r="L535" i="13"/>
  <c r="G535" i="13" s="1"/>
  <c r="G555" i="13" s="1"/>
  <c r="K95" i="13"/>
  <c r="M95" i="13" s="1"/>
  <c r="K153" i="13"/>
  <c r="M153" i="13" s="1"/>
  <c r="K409" i="13"/>
  <c r="M409" i="13" s="1"/>
  <c r="K54" i="13"/>
  <c r="M54" i="13" s="1"/>
  <c r="K50" i="13"/>
  <c r="M50" i="13" s="1"/>
  <c r="K159" i="13"/>
  <c r="M159" i="13" s="1"/>
  <c r="K22" i="13"/>
  <c r="M22" i="13" s="1"/>
  <c r="K23" i="13"/>
  <c r="M23" i="13" s="1"/>
  <c r="K239" i="13"/>
  <c r="M239" i="13" s="1"/>
  <c r="K268" i="13"/>
  <c r="M268" i="13" s="1"/>
  <c r="K296" i="13"/>
  <c r="M296" i="13" s="1"/>
  <c r="K87" i="13"/>
  <c r="M87" i="13" s="1"/>
  <c r="K128" i="13"/>
  <c r="M128" i="13" s="1"/>
  <c r="K190" i="13"/>
  <c r="M190" i="13" s="1"/>
  <c r="K222" i="13"/>
  <c r="M222" i="13" s="1"/>
  <c r="K397" i="13"/>
  <c r="M397" i="13" s="1"/>
  <c r="K300" i="13"/>
  <c r="M300" i="13" s="1"/>
  <c r="K228" i="13"/>
  <c r="M228" i="13" s="1"/>
  <c r="K202" i="13"/>
  <c r="M202" i="13" s="1"/>
  <c r="K17" i="13"/>
  <c r="M17" i="13" s="1"/>
  <c r="K122" i="13"/>
  <c r="M122" i="13" s="1"/>
  <c r="K167" i="13"/>
  <c r="M167" i="13" s="1"/>
  <c r="K308" i="13"/>
  <c r="M308" i="13" s="1"/>
  <c r="K234" i="13"/>
  <c r="M234" i="13" s="1"/>
  <c r="K62" i="13"/>
  <c r="M62" i="13" s="1"/>
  <c r="K186" i="13"/>
  <c r="M186" i="13" s="1"/>
  <c r="K307" i="13"/>
  <c r="M307" i="13" s="1"/>
  <c r="K396" i="13"/>
  <c r="M396" i="13" s="1"/>
  <c r="K260" i="13"/>
  <c r="M260" i="13" s="1"/>
  <c r="M336" i="13"/>
  <c r="K221" i="13"/>
  <c r="M221" i="13" s="1"/>
  <c r="K301" i="13"/>
  <c r="M301" i="13" s="1"/>
  <c r="K231" i="13"/>
  <c r="M231" i="13" s="1"/>
  <c r="K29" i="13"/>
  <c r="M29" i="13" s="1"/>
  <c r="K81" i="13"/>
  <c r="M81" i="13" s="1"/>
  <c r="K129" i="13"/>
  <c r="M129" i="13" s="1"/>
  <c r="K340" i="13"/>
  <c r="M340" i="13" s="1"/>
  <c r="K53" i="13"/>
  <c r="M53" i="13" s="1"/>
  <c r="K292" i="13"/>
  <c r="M292" i="13" s="1"/>
  <c r="K120" i="13"/>
  <c r="M120" i="13" s="1"/>
  <c r="K168" i="13"/>
  <c r="M168" i="13" s="1"/>
  <c r="K327" i="13"/>
  <c r="M327" i="13" s="1"/>
  <c r="K270" i="13"/>
  <c r="M270" i="13" s="1"/>
  <c r="K58" i="13"/>
  <c r="M58" i="13" s="1"/>
  <c r="K19" i="13"/>
  <c r="M19" i="13" s="1"/>
  <c r="K57" i="13"/>
  <c r="M57" i="13" s="1"/>
  <c r="K329" i="13"/>
  <c r="M329" i="13" s="1"/>
  <c r="K166" i="13"/>
  <c r="M166" i="13" s="1"/>
  <c r="K343" i="13"/>
  <c r="M343" i="13" s="1"/>
  <c r="K156" i="13"/>
  <c r="M156" i="13" s="1"/>
  <c r="K305" i="13"/>
  <c r="M305" i="13" s="1"/>
  <c r="K94" i="13"/>
  <c r="M94" i="13" s="1"/>
  <c r="K64" i="13"/>
  <c r="M64" i="13" s="1"/>
  <c r="K24" i="13"/>
  <c r="M24" i="13" s="1"/>
  <c r="K272" i="13"/>
  <c r="M272" i="13" s="1"/>
  <c r="K193" i="13"/>
  <c r="M193" i="13" s="1"/>
  <c r="K123" i="13"/>
  <c r="M123" i="13" s="1"/>
  <c r="K86" i="13"/>
  <c r="M86" i="13" s="1"/>
  <c r="K256" i="13"/>
  <c r="M256" i="13" s="1"/>
  <c r="K56" i="13"/>
  <c r="M56" i="13" s="1"/>
  <c r="K118" i="13"/>
  <c r="M118" i="13" s="1"/>
  <c r="K163" i="13"/>
  <c r="M163" i="13" s="1"/>
  <c r="K130" i="13"/>
  <c r="M130" i="13" s="1"/>
  <c r="K15" i="13"/>
  <c r="M15" i="13" s="1"/>
  <c r="K227" i="13"/>
  <c r="M227" i="13" s="1"/>
  <c r="K293" i="13"/>
  <c r="M293" i="13" s="1"/>
  <c r="K298" i="13"/>
  <c r="M298" i="13" s="1"/>
  <c r="K132" i="13"/>
  <c r="M132" i="13" s="1"/>
  <c r="K226" i="13"/>
  <c r="M226" i="13" s="1"/>
  <c r="K165" i="13"/>
  <c r="M165" i="13" s="1"/>
  <c r="K309" i="13"/>
  <c r="M309" i="13" s="1"/>
  <c r="K224" i="13"/>
  <c r="M224" i="13" s="1"/>
  <c r="K232" i="13"/>
  <c r="M232" i="13" s="1"/>
  <c r="K302" i="13"/>
  <c r="M302" i="13" s="1"/>
  <c r="K48" i="13"/>
  <c r="M48" i="13" s="1"/>
  <c r="K236" i="13"/>
  <c r="M236" i="13" s="1"/>
  <c r="K49" i="13"/>
  <c r="M49" i="13" s="1"/>
  <c r="K91" i="13"/>
  <c r="M91" i="13" s="1"/>
  <c r="K405" i="13"/>
  <c r="M405" i="13" s="1"/>
  <c r="K83" i="13"/>
  <c r="M83" i="13" s="1"/>
  <c r="K99" i="13"/>
  <c r="M99" i="13" s="1"/>
  <c r="K401" i="13"/>
  <c r="M401" i="13" s="1"/>
  <c r="K28" i="13"/>
  <c r="M28" i="13" s="1"/>
  <c r="K12" i="13"/>
  <c r="M12" i="13" s="1"/>
  <c r="K82" i="13"/>
  <c r="M82" i="13" s="1"/>
  <c r="K98" i="13"/>
  <c r="K160" i="13"/>
  <c r="M160" i="13" s="1"/>
  <c r="K438" i="13"/>
  <c r="M438" i="13" s="1"/>
  <c r="K131" i="13"/>
  <c r="M131" i="13" s="1"/>
  <c r="K27" i="13"/>
  <c r="M27" i="13" s="1"/>
  <c r="K20" i="13"/>
  <c r="M20" i="13" s="1"/>
  <c r="K189" i="13"/>
  <c r="M189" i="13" s="1"/>
  <c r="K90" i="13"/>
  <c r="M90" i="13" s="1"/>
  <c r="K169" i="13"/>
  <c r="M169" i="13" s="1"/>
  <c r="K164" i="13"/>
  <c r="M164" i="13" s="1"/>
  <c r="K93" i="13"/>
  <c r="M93" i="13" s="1"/>
  <c r="K271" i="13"/>
  <c r="M271" i="13" s="1"/>
  <c r="K85" i="13"/>
  <c r="M85" i="13" s="1"/>
  <c r="K191" i="13"/>
  <c r="M191" i="13" s="1"/>
  <c r="K199" i="13"/>
  <c r="K261" i="13"/>
  <c r="M261" i="13" s="1"/>
  <c r="K341" i="13"/>
  <c r="M341" i="13" s="1"/>
  <c r="K14" i="13"/>
  <c r="M14" i="13" s="1"/>
  <c r="K119" i="13"/>
  <c r="M119" i="13" s="1"/>
  <c r="K16" i="13"/>
  <c r="M16" i="13" s="1"/>
  <c r="K235" i="13"/>
  <c r="M235" i="13" s="1"/>
  <c r="K297" i="13"/>
  <c r="K333" i="13"/>
  <c r="M333" i="13" s="1"/>
  <c r="K434" i="13"/>
  <c r="M434" i="13" s="1"/>
  <c r="K446" i="13"/>
  <c r="M446" i="13" s="1"/>
  <c r="K60" i="13"/>
  <c r="M60" i="13" s="1"/>
  <c r="K92" i="13"/>
  <c r="M92" i="13" s="1"/>
  <c r="K154" i="13"/>
  <c r="M154" i="13" s="1"/>
  <c r="K264" i="13"/>
  <c r="M264" i="13" s="1"/>
  <c r="K326" i="13"/>
  <c r="M326" i="13" s="1"/>
  <c r="K52" i="13"/>
  <c r="M52" i="13" s="1"/>
  <c r="K89" i="13"/>
  <c r="M89" i="13" s="1"/>
  <c r="K97" i="13"/>
  <c r="M97" i="13" s="1"/>
  <c r="K63" i="13"/>
  <c r="M63" i="13" s="1"/>
  <c r="K125" i="13"/>
  <c r="M125" i="13" s="1"/>
  <c r="K187" i="13"/>
  <c r="M187" i="13" s="1"/>
  <c r="K195" i="13"/>
  <c r="M195" i="13" s="1"/>
  <c r="K203" i="13"/>
  <c r="M203" i="13" s="1"/>
  <c r="K257" i="13"/>
  <c r="M257" i="13" s="1"/>
  <c r="K265" i="13"/>
  <c r="K273" i="13"/>
  <c r="M273" i="13" s="1"/>
  <c r="K335" i="13"/>
  <c r="K337" i="13"/>
  <c r="M337" i="13" s="1"/>
  <c r="K18" i="13"/>
  <c r="M18" i="13" s="1"/>
  <c r="K544" i="13"/>
  <c r="M544" i="13" s="1"/>
  <c r="M332" i="13"/>
  <c r="K483" i="13"/>
  <c r="M483" i="13" s="1"/>
  <c r="L710" i="13"/>
  <c r="G710" i="13" s="1"/>
  <c r="G730" i="13" s="1"/>
  <c r="L360" i="13"/>
  <c r="G360" i="13" s="1"/>
  <c r="G380" i="13" s="1"/>
  <c r="K26" i="13"/>
  <c r="M26" i="13" s="1"/>
  <c r="K161" i="13"/>
  <c r="M161" i="13" s="1"/>
  <c r="K124" i="13"/>
  <c r="M124" i="13" s="1"/>
  <c r="K471" i="13"/>
  <c r="M471" i="13" s="1"/>
  <c r="K681" i="13"/>
  <c r="M681" i="13" s="1"/>
  <c r="K619" i="13"/>
  <c r="K694" i="13"/>
  <c r="M694" i="13" s="1"/>
  <c r="G660" i="13"/>
  <c r="K467" i="13"/>
  <c r="M467" i="13" s="1"/>
  <c r="K371" i="13"/>
  <c r="M371" i="13" s="1"/>
  <c r="M200" i="13"/>
  <c r="M188" i="13"/>
  <c r="K115" i="13"/>
  <c r="M115" i="13" s="1"/>
  <c r="G135" i="13"/>
  <c r="M225" i="13"/>
  <c r="K45" i="13"/>
  <c r="M45" i="13" s="1"/>
  <c r="K61" i="13"/>
  <c r="M61" i="13" s="1"/>
  <c r="K761" i="13"/>
  <c r="M761" i="13" s="1"/>
  <c r="K411" i="13"/>
  <c r="M411" i="13" s="1"/>
  <c r="M237" i="13"/>
  <c r="M274" i="13"/>
  <c r="M338" i="13"/>
  <c r="K368" i="13"/>
  <c r="M368" i="13" s="1"/>
  <c r="M291" i="13"/>
  <c r="M192" i="13"/>
  <c r="M266" i="13"/>
  <c r="M303" i="13"/>
  <c r="K47" i="13"/>
  <c r="M47" i="13" s="1"/>
  <c r="K55" i="13"/>
  <c r="M55" i="13" s="1"/>
  <c r="K117" i="13"/>
  <c r="M117" i="13" s="1"/>
  <c r="K133" i="13"/>
  <c r="M133" i="13" s="1"/>
  <c r="K400" i="13"/>
  <c r="M400" i="13" s="1"/>
  <c r="K408" i="13"/>
  <c r="M408" i="13" s="1"/>
  <c r="K433" i="13"/>
  <c r="K441" i="13"/>
  <c r="M441" i="13" s="1"/>
  <c r="K449" i="13"/>
  <c r="K399" i="13"/>
  <c r="M399" i="13" s="1"/>
  <c r="K407" i="13"/>
  <c r="M407" i="13" s="1"/>
  <c r="K482" i="13"/>
  <c r="K552" i="13"/>
  <c r="M552" i="13" s="1"/>
  <c r="K652" i="13"/>
  <c r="M652" i="13" s="1"/>
  <c r="K344" i="13"/>
  <c r="K365" i="13"/>
  <c r="M365" i="13" s="1"/>
  <c r="K373" i="13"/>
  <c r="M373" i="13" s="1"/>
  <c r="K398" i="13"/>
  <c r="M398" i="13" s="1"/>
  <c r="K406" i="13"/>
  <c r="M406" i="13" s="1"/>
  <c r="K414" i="13"/>
  <c r="M414" i="13" s="1"/>
  <c r="K435" i="13"/>
  <c r="M435" i="13" s="1"/>
  <c r="K443" i="13"/>
  <c r="M443" i="13" s="1"/>
  <c r="K470" i="13"/>
  <c r="M470" i="13" s="1"/>
  <c r="K644" i="13"/>
  <c r="M644" i="13" s="1"/>
  <c r="K723" i="13"/>
  <c r="M723" i="13" s="1"/>
  <c r="K863" i="13"/>
  <c r="K473" i="13"/>
  <c r="M473" i="13" s="1"/>
  <c r="K481" i="13"/>
  <c r="K543" i="13"/>
  <c r="M543" i="13" s="1"/>
  <c r="K551" i="13"/>
  <c r="M551" i="13" s="1"/>
  <c r="K606" i="13"/>
  <c r="M606" i="13" s="1"/>
  <c r="K622" i="13"/>
  <c r="K655" i="13"/>
  <c r="M655" i="13" s="1"/>
  <c r="K687" i="13"/>
  <c r="K785" i="13"/>
  <c r="M785" i="13" s="1"/>
  <c r="K586" i="13"/>
  <c r="M586" i="13" s="1"/>
  <c r="K615" i="13"/>
  <c r="M615" i="13" s="1"/>
  <c r="K818" i="13"/>
  <c r="K541" i="13"/>
  <c r="M541" i="13" s="1"/>
  <c r="K549" i="13"/>
  <c r="M549" i="13" s="1"/>
  <c r="K608" i="13"/>
  <c r="M608" i="13" s="1"/>
  <c r="K616" i="13"/>
  <c r="K624" i="13"/>
  <c r="M624" i="13" s="1"/>
  <c r="K645" i="13"/>
  <c r="M645" i="13" s="1"/>
  <c r="K653" i="13"/>
  <c r="M653" i="13" s="1"/>
  <c r="K678" i="13"/>
  <c r="K745" i="13"/>
  <c r="M745" i="13" s="1"/>
  <c r="G765" i="13"/>
  <c r="K790" i="13"/>
  <c r="M790" i="13" s="1"/>
  <c r="K786" i="13"/>
  <c r="M786" i="13" s="1"/>
  <c r="K819" i="13"/>
  <c r="M819" i="13" s="1"/>
  <c r="K646" i="13"/>
  <c r="M646" i="13" s="1"/>
  <c r="K654" i="13"/>
  <c r="K686" i="13"/>
  <c r="M686" i="13" s="1"/>
  <c r="K711" i="13"/>
  <c r="M711" i="13" s="1"/>
  <c r="K727" i="13"/>
  <c r="K760" i="13"/>
  <c r="M760" i="13" s="1"/>
  <c r="K789" i="13"/>
  <c r="M789" i="13" s="1"/>
  <c r="K822" i="13"/>
  <c r="M822" i="13" s="1"/>
  <c r="K851" i="13"/>
  <c r="M851" i="13" s="1"/>
  <c r="K867" i="13"/>
  <c r="M867" i="13" s="1"/>
  <c r="K714" i="13"/>
  <c r="M714" i="13" s="1"/>
  <c r="K722" i="13"/>
  <c r="M722" i="13" s="1"/>
  <c r="K784" i="13"/>
  <c r="M784" i="13" s="1"/>
  <c r="K792" i="13"/>
  <c r="M792" i="13" s="1"/>
  <c r="K854" i="13"/>
  <c r="M854" i="13" s="1"/>
  <c r="K25" i="13"/>
  <c r="K375" i="13"/>
  <c r="M375" i="13" s="1"/>
  <c r="K157" i="13"/>
  <c r="M157" i="13" s="1"/>
  <c r="K507" i="13"/>
  <c r="M267" i="13"/>
  <c r="K127" i="13"/>
  <c r="M127" i="13" s="1"/>
  <c r="K827" i="13"/>
  <c r="M827" i="13" s="1"/>
  <c r="M262" i="13"/>
  <c r="K263" i="13"/>
  <c r="M263" i="13" s="1"/>
  <c r="K613" i="13"/>
  <c r="M613" i="13" s="1"/>
  <c r="K46" i="13"/>
  <c r="M46" i="13" s="1"/>
  <c r="K13" i="13"/>
  <c r="K363" i="13"/>
  <c r="M363" i="13" s="1"/>
  <c r="K21" i="13"/>
  <c r="M21" i="13" s="1"/>
  <c r="M238" i="13"/>
  <c r="M230" i="13"/>
  <c r="M196" i="13"/>
  <c r="K255" i="13"/>
  <c r="G275" i="13"/>
  <c r="K116" i="13"/>
  <c r="M116" i="13" s="1"/>
  <c r="K466" i="13"/>
  <c r="M466" i="13" s="1"/>
  <c r="K194" i="13"/>
  <c r="M194" i="13" s="1"/>
  <c r="M304" i="13"/>
  <c r="M295" i="13"/>
  <c r="K573" i="13"/>
  <c r="M573" i="13" s="1"/>
  <c r="M294" i="13"/>
  <c r="K379" i="13"/>
  <c r="K430" i="13"/>
  <c r="M430" i="13" s="1"/>
  <c r="G450" i="13"/>
  <c r="K80" i="13"/>
  <c r="G100" i="13"/>
  <c r="K88" i="13"/>
  <c r="M88" i="13" s="1"/>
  <c r="K96" i="13"/>
  <c r="G170" i="13"/>
  <c r="K158" i="13"/>
  <c r="K858" i="13"/>
  <c r="M858" i="13" s="1"/>
  <c r="M198" i="13"/>
  <c r="K220" i="13"/>
  <c r="M220" i="13" s="1"/>
  <c r="K570" i="13"/>
  <c r="G240" i="13"/>
  <c r="K290" i="13"/>
  <c r="K640" i="13"/>
  <c r="M640" i="13" s="1"/>
  <c r="G310" i="13"/>
  <c r="K306" i="13"/>
  <c r="M306" i="13" s="1"/>
  <c r="K656" i="13"/>
  <c r="M656" i="13" s="1"/>
  <c r="M330" i="13"/>
  <c r="K372" i="13"/>
  <c r="K413" i="13"/>
  <c r="M413" i="13" s="1"/>
  <c r="K585" i="13"/>
  <c r="K362" i="13"/>
  <c r="K370" i="13"/>
  <c r="K378" i="13"/>
  <c r="M378" i="13" s="1"/>
  <c r="K432" i="13"/>
  <c r="M432" i="13" s="1"/>
  <c r="K440" i="13"/>
  <c r="K448" i="13"/>
  <c r="M448" i="13" s="1"/>
  <c r="K475" i="13"/>
  <c r="M475" i="13" s="1"/>
  <c r="K519" i="13"/>
  <c r="M519" i="13" s="1"/>
  <c r="M339" i="13"/>
  <c r="K472" i="13"/>
  <c r="M472" i="13" s="1"/>
  <c r="K515" i="13"/>
  <c r="K577" i="13"/>
  <c r="K764" i="13"/>
  <c r="M764" i="13" s="1"/>
  <c r="K506" i="13"/>
  <c r="M506" i="13" s="1"/>
  <c r="K514" i="13"/>
  <c r="K576" i="13"/>
  <c r="K584" i="13"/>
  <c r="M584" i="13" s="1"/>
  <c r="K715" i="13"/>
  <c r="M715" i="13" s="1"/>
  <c r="K509" i="13"/>
  <c r="M509" i="13" s="1"/>
  <c r="K517" i="13"/>
  <c r="M517" i="13" s="1"/>
  <c r="K542" i="13"/>
  <c r="M542" i="13" s="1"/>
  <c r="K550" i="13"/>
  <c r="M550" i="13" s="1"/>
  <c r="K571" i="13"/>
  <c r="M571" i="13" s="1"/>
  <c r="K579" i="13"/>
  <c r="K648" i="13"/>
  <c r="M648" i="13" s="1"/>
  <c r="K677" i="13"/>
  <c r="M677" i="13" s="1"/>
  <c r="K748" i="13"/>
  <c r="M748" i="13" s="1"/>
  <c r="K504" i="13"/>
  <c r="M504" i="13" s="1"/>
  <c r="K574" i="13"/>
  <c r="M574" i="13" s="1"/>
  <c r="K582" i="13"/>
  <c r="K610" i="13"/>
  <c r="M610" i="13" s="1"/>
  <c r="K643" i="13"/>
  <c r="M643" i="13" s="1"/>
  <c r="K659" i="13"/>
  <c r="K691" i="13"/>
  <c r="M691" i="13" s="1"/>
  <c r="K720" i="13"/>
  <c r="K823" i="13"/>
  <c r="M823" i="13" s="1"/>
  <c r="K852" i="13"/>
  <c r="M852" i="13" s="1"/>
  <c r="K868" i="13"/>
  <c r="M868" i="13" s="1"/>
  <c r="K724" i="13"/>
  <c r="M724" i="13" s="1"/>
  <c r="K757" i="13"/>
  <c r="M757" i="13" s="1"/>
  <c r="K856" i="13"/>
  <c r="K609" i="13"/>
  <c r="K617" i="13"/>
  <c r="K679" i="13"/>
  <c r="M679" i="13" s="1"/>
  <c r="K688" i="13"/>
  <c r="M688" i="13" s="1"/>
  <c r="K685" i="13"/>
  <c r="M685" i="13" s="1"/>
  <c r="K693" i="13"/>
  <c r="M693" i="13" s="1"/>
  <c r="K747" i="13"/>
  <c r="K755" i="13"/>
  <c r="K763" i="13"/>
  <c r="M763" i="13" s="1"/>
  <c r="K817" i="13"/>
  <c r="M817" i="13" s="1"/>
  <c r="K825" i="13"/>
  <c r="K833" i="13"/>
  <c r="K692" i="13"/>
  <c r="M692" i="13" s="1"/>
  <c r="K717" i="13"/>
  <c r="K725" i="13"/>
  <c r="K746" i="13"/>
  <c r="K754" i="13"/>
  <c r="M754" i="13" s="1"/>
  <c r="K762" i="13"/>
  <c r="M762" i="13" s="1"/>
  <c r="K787" i="13"/>
  <c r="K795" i="13"/>
  <c r="K816" i="13"/>
  <c r="K824" i="13"/>
  <c r="K832" i="13"/>
  <c r="K857" i="13"/>
  <c r="M857" i="13" s="1"/>
  <c r="K865" i="13"/>
  <c r="M865" i="13" s="1"/>
  <c r="M152" i="13"/>
  <c r="M155" i="13"/>
  <c r="M201" i="13"/>
  <c r="M233" i="13"/>
  <c r="K185" i="13"/>
  <c r="M185" i="13" s="1"/>
  <c r="G205" i="13"/>
  <c r="M258" i="13"/>
  <c r="K367" i="13"/>
  <c r="M367" i="13" s="1"/>
  <c r="K511" i="13"/>
  <c r="M511" i="13" s="1"/>
  <c r="M197" i="13"/>
  <c r="M229" i="13"/>
  <c r="M259" i="13"/>
  <c r="M299" i="13"/>
  <c r="K675" i="13"/>
  <c r="M675" i="13" s="1"/>
  <c r="K325" i="13"/>
  <c r="M325" i="13" s="1"/>
  <c r="G345" i="13"/>
  <c r="K376" i="13"/>
  <c r="M376" i="13" s="1"/>
  <c r="K474" i="13"/>
  <c r="M474" i="13" s="1"/>
  <c r="K126" i="13"/>
  <c r="M126" i="13" s="1"/>
  <c r="K476" i="13"/>
  <c r="M476" i="13" s="1"/>
  <c r="K484" i="13"/>
  <c r="K134" i="13"/>
  <c r="M204" i="13"/>
  <c r="M328" i="13"/>
  <c r="K51" i="13"/>
  <c r="K59" i="13"/>
  <c r="K121" i="13"/>
  <c r="M121" i="13" s="1"/>
  <c r="M223" i="13"/>
  <c r="K269" i="13"/>
  <c r="M269" i="13" s="1"/>
  <c r="K331" i="13"/>
  <c r="M331" i="13" s="1"/>
  <c r="M342" i="13"/>
  <c r="K404" i="13"/>
  <c r="M404" i="13" s="1"/>
  <c r="K412" i="13"/>
  <c r="M412" i="13" s="1"/>
  <c r="K437" i="13"/>
  <c r="M437" i="13" s="1"/>
  <c r="K445" i="13"/>
  <c r="K478" i="13"/>
  <c r="K505" i="13"/>
  <c r="K540" i="13"/>
  <c r="M540" i="13" s="1"/>
  <c r="K395" i="13"/>
  <c r="M395" i="13" s="1"/>
  <c r="G415" i="13"/>
  <c r="K403" i="13"/>
  <c r="M403" i="13" s="1"/>
  <c r="K465" i="13"/>
  <c r="G485" i="13"/>
  <c r="K503" i="13"/>
  <c r="K536" i="13"/>
  <c r="K581" i="13"/>
  <c r="K361" i="13"/>
  <c r="M361" i="13" s="1"/>
  <c r="K369" i="13"/>
  <c r="M369" i="13" s="1"/>
  <c r="K377" i="13"/>
  <c r="K402" i="13"/>
  <c r="K410" i="13"/>
  <c r="M410" i="13" s="1"/>
  <c r="K431" i="13"/>
  <c r="M431" i="13" s="1"/>
  <c r="K439" i="13"/>
  <c r="M439" i="13" s="1"/>
  <c r="K447" i="13"/>
  <c r="M447" i="13" s="1"/>
  <c r="K501" i="13"/>
  <c r="M501" i="13" s="1"/>
  <c r="K611" i="13"/>
  <c r="M611" i="13" s="1"/>
  <c r="K793" i="13"/>
  <c r="K469" i="13"/>
  <c r="M469" i="13" s="1"/>
  <c r="K477" i="13"/>
  <c r="M477" i="13" s="1"/>
  <c r="K539" i="13"/>
  <c r="K547" i="13"/>
  <c r="M547" i="13" s="1"/>
  <c r="K614" i="13"/>
  <c r="K647" i="13"/>
  <c r="M647" i="13" s="1"/>
  <c r="K676" i="13"/>
  <c r="K826" i="13"/>
  <c r="K607" i="13"/>
  <c r="K623" i="13"/>
  <c r="M623" i="13" s="1"/>
  <c r="K537" i="13"/>
  <c r="M537" i="13" s="1"/>
  <c r="K545" i="13"/>
  <c r="K553" i="13"/>
  <c r="M553" i="13" s="1"/>
  <c r="K587" i="13"/>
  <c r="M587" i="13" s="1"/>
  <c r="K612" i="13"/>
  <c r="M612" i="13" s="1"/>
  <c r="K620" i="13"/>
  <c r="M620" i="13" s="1"/>
  <c r="K641" i="13"/>
  <c r="M641" i="13" s="1"/>
  <c r="K649" i="13"/>
  <c r="K657" i="13"/>
  <c r="K682" i="13"/>
  <c r="K753" i="13"/>
  <c r="M753" i="13" s="1"/>
  <c r="K782" i="13"/>
  <c r="M782" i="13" s="1"/>
  <c r="K798" i="13"/>
  <c r="M798" i="13" s="1"/>
  <c r="K794" i="13"/>
  <c r="K588" i="13"/>
  <c r="K642" i="13"/>
  <c r="M642" i="13" s="1"/>
  <c r="K650" i="13"/>
  <c r="M650" i="13" s="1"/>
  <c r="K658" i="13"/>
  <c r="K690" i="13"/>
  <c r="M690" i="13" s="1"/>
  <c r="K719" i="13"/>
  <c r="K752" i="13"/>
  <c r="M752" i="13" s="1"/>
  <c r="K781" i="13"/>
  <c r="M781" i="13" s="1"/>
  <c r="K797" i="13"/>
  <c r="K830" i="13"/>
  <c r="M830" i="13" s="1"/>
  <c r="K859" i="13"/>
  <c r="K718" i="13"/>
  <c r="M718" i="13" s="1"/>
  <c r="K726" i="13"/>
  <c r="M726" i="13" s="1"/>
  <c r="K780" i="13"/>
  <c r="M780" i="13" s="1"/>
  <c r="G800" i="13"/>
  <c r="K788" i="13"/>
  <c r="K796" i="13"/>
  <c r="M796" i="13" s="1"/>
  <c r="K850" i="13"/>
  <c r="G870" i="13"/>
  <c r="K508" i="13"/>
  <c r="K866" i="13"/>
  <c r="K84" i="13"/>
  <c r="M84" i="13" s="1"/>
  <c r="K162" i="13"/>
  <c r="M162" i="13" s="1"/>
  <c r="K862" i="13"/>
  <c r="K512" i="13"/>
  <c r="M512" i="13" s="1"/>
  <c r="M334" i="13"/>
  <c r="K364" i="13"/>
  <c r="M364" i="13" s="1"/>
  <c r="K442" i="13"/>
  <c r="K480" i="13"/>
  <c r="M480" i="13" s="1"/>
  <c r="K366" i="13"/>
  <c r="M366" i="13" s="1"/>
  <c r="K374" i="13"/>
  <c r="M374" i="13" s="1"/>
  <c r="K436" i="13"/>
  <c r="M436" i="13" s="1"/>
  <c r="K444" i="13"/>
  <c r="K468" i="13"/>
  <c r="M468" i="13" s="1"/>
  <c r="K479" i="13"/>
  <c r="M479" i="13" s="1"/>
  <c r="K548" i="13"/>
  <c r="K834" i="13"/>
  <c r="M834" i="13" s="1"/>
  <c r="K502" i="13"/>
  <c r="K510" i="13"/>
  <c r="K518" i="13"/>
  <c r="M518" i="13" s="1"/>
  <c r="K572" i="13"/>
  <c r="M572" i="13" s="1"/>
  <c r="K580" i="13"/>
  <c r="K756" i="13"/>
  <c r="M756" i="13" s="1"/>
  <c r="K855" i="13"/>
  <c r="K513" i="13"/>
  <c r="K538" i="13"/>
  <c r="K546" i="13"/>
  <c r="K554" i="13"/>
  <c r="M554" i="13" s="1"/>
  <c r="K575" i="13"/>
  <c r="M575" i="13" s="1"/>
  <c r="K583" i="13"/>
  <c r="K500" i="13"/>
  <c r="M500" i="13" s="1"/>
  <c r="G520" i="13"/>
  <c r="K516" i="13"/>
  <c r="M516" i="13" s="1"/>
  <c r="G590" i="13"/>
  <c r="K578" i="13"/>
  <c r="K589" i="13"/>
  <c r="M589" i="13" s="1"/>
  <c r="K618" i="13"/>
  <c r="K651" i="13"/>
  <c r="M651" i="13" s="1"/>
  <c r="K680" i="13"/>
  <c r="M680" i="13" s="1"/>
  <c r="K712" i="13"/>
  <c r="M712" i="13" s="1"/>
  <c r="K728" i="13"/>
  <c r="M728" i="13" s="1"/>
  <c r="K815" i="13"/>
  <c r="G835" i="13"/>
  <c r="K831" i="13"/>
  <c r="K860" i="13"/>
  <c r="K684" i="13"/>
  <c r="K716" i="13"/>
  <c r="M716" i="13" s="1"/>
  <c r="K749" i="13"/>
  <c r="K864" i="13"/>
  <c r="M864" i="13" s="1"/>
  <c r="K605" i="13"/>
  <c r="M605" i="13" s="1"/>
  <c r="G625" i="13"/>
  <c r="K621" i="13"/>
  <c r="G695" i="13"/>
  <c r="K683" i="13"/>
  <c r="K689" i="13"/>
  <c r="M689" i="13" s="1"/>
  <c r="K751" i="13"/>
  <c r="K759" i="13"/>
  <c r="K821" i="13"/>
  <c r="M821" i="13" s="1"/>
  <c r="K829" i="13"/>
  <c r="K713" i="13"/>
  <c r="M713" i="13" s="1"/>
  <c r="K721" i="13"/>
  <c r="K729" i="13"/>
  <c r="K750" i="13"/>
  <c r="K758" i="13"/>
  <c r="K783" i="13"/>
  <c r="K791" i="13"/>
  <c r="M791" i="13" s="1"/>
  <c r="K799" i="13"/>
  <c r="M799" i="13" s="1"/>
  <c r="K820" i="13"/>
  <c r="K828" i="13"/>
  <c r="K853" i="13"/>
  <c r="M853" i="13" s="1"/>
  <c r="K861" i="13"/>
  <c r="M861" i="13" s="1"/>
  <c r="K869" i="13"/>
  <c r="M869" i="13" s="1"/>
  <c r="K11" i="13"/>
  <c r="M414" i="23"/>
  <c r="B9" i="4"/>
  <c r="L9" i="4" s="1"/>
  <c r="B10" i="4"/>
  <c r="L10" i="4" s="1"/>
  <c r="B11" i="4"/>
  <c r="L11" i="4" s="1"/>
  <c r="B12" i="4"/>
  <c r="L12" i="4" s="1"/>
  <c r="B13" i="4"/>
  <c r="L13" i="4" s="1"/>
  <c r="B14" i="4"/>
  <c r="L14" i="4" s="1"/>
  <c r="B15" i="4"/>
  <c r="L15" i="4" s="1"/>
  <c r="B16" i="4"/>
  <c r="L16" i="4" s="1"/>
  <c r="B17" i="4"/>
  <c r="L17" i="4" s="1"/>
  <c r="B18" i="4"/>
  <c r="L18" i="4" s="1"/>
  <c r="B19" i="4"/>
  <c r="L19" i="4" s="1"/>
  <c r="B20" i="4"/>
  <c r="L20" i="4" s="1"/>
  <c r="B21" i="4"/>
  <c r="L21" i="4" s="1"/>
  <c r="B22" i="4"/>
  <c r="L22" i="4" s="1"/>
  <c r="B23" i="4"/>
  <c r="L23" i="4" s="1"/>
  <c r="B24" i="4"/>
  <c r="L24" i="4" s="1"/>
  <c r="B25" i="4"/>
  <c r="L25" i="4" s="1"/>
  <c r="B26" i="4"/>
  <c r="L26" i="4" s="1"/>
  <c r="B27" i="4"/>
  <c r="L27" i="4" s="1"/>
  <c r="B5" i="4"/>
  <c r="B4" i="4"/>
  <c r="K535" i="13" l="1"/>
  <c r="M535" i="13" s="1"/>
  <c r="K710" i="13"/>
  <c r="M710" i="13" s="1"/>
  <c r="K360" i="13"/>
  <c r="M360" i="13" s="1"/>
  <c r="M297" i="13"/>
  <c r="M199" i="13"/>
  <c r="M265" i="13"/>
  <c r="M617" i="13"/>
  <c r="M619" i="13"/>
  <c r="M622" i="13"/>
  <c r="K10" i="13"/>
  <c r="M10" i="13" s="1"/>
  <c r="M335" i="13"/>
  <c r="M98" i="13"/>
  <c r="M588" i="13"/>
  <c r="M442" i="13"/>
  <c r="M440" i="13"/>
  <c r="M826" i="13"/>
  <c r="M788" i="13"/>
  <c r="M614" i="13"/>
  <c r="M449" i="13"/>
  <c r="M678" i="13"/>
  <c r="M616" i="13"/>
  <c r="M862" i="13"/>
  <c r="M607" i="13"/>
  <c r="M362" i="13"/>
  <c r="M687" i="13"/>
  <c r="M508" i="13"/>
  <c r="M609" i="13"/>
  <c r="M825" i="13"/>
  <c r="M755" i="13"/>
  <c r="M548" i="13"/>
  <c r="M682" i="13"/>
  <c r="M577" i="13"/>
  <c r="M51" i="13"/>
  <c r="M370" i="13"/>
  <c r="M433" i="13"/>
  <c r="M818" i="13"/>
  <c r="M797" i="13"/>
  <c r="M727" i="13"/>
  <c r="M507" i="13"/>
  <c r="M750" i="13"/>
  <c r="M833" i="13"/>
  <c r="M372" i="13"/>
  <c r="M344" i="13"/>
  <c r="M585" i="13"/>
  <c r="M579" i="13"/>
  <c r="M676" i="13"/>
  <c r="M787" i="13"/>
  <c r="M725" i="13"/>
  <c r="M793" i="13"/>
  <c r="M618" i="13"/>
  <c r="M658" i="13"/>
  <c r="M538" i="13"/>
  <c r="M402" i="13"/>
  <c r="M863" i="13"/>
  <c r="M481" i="13"/>
  <c r="M482" i="13"/>
  <c r="M515" i="13"/>
  <c r="M80" i="13"/>
  <c r="M649" i="13"/>
  <c r="M729" i="13"/>
  <c r="M683" i="13"/>
  <c r="M582" i="13"/>
  <c r="M721" i="13"/>
  <c r="M860" i="13"/>
  <c r="M749" i="13"/>
  <c r="M536" i="13"/>
  <c r="M720" i="13"/>
  <c r="M828" i="13"/>
  <c r="M758" i="13"/>
  <c r="M751" i="13"/>
  <c r="M759" i="13"/>
  <c r="M717" i="13"/>
  <c r="M747" i="13"/>
  <c r="M850" i="13"/>
  <c r="M829" i="13"/>
  <c r="M546" i="13"/>
  <c r="M576" i="13"/>
  <c r="M444" i="13"/>
  <c r="M478" i="13"/>
  <c r="M831" i="13"/>
  <c r="M815" i="13"/>
  <c r="M832" i="13"/>
  <c r="M816" i="13"/>
  <c r="M746" i="13"/>
  <c r="M719" i="13"/>
  <c r="M684" i="13"/>
  <c r="M621" i="13"/>
  <c r="M581" i="13"/>
  <c r="M659" i="13"/>
  <c r="M570" i="13"/>
  <c r="M866" i="13"/>
  <c r="M505" i="13"/>
  <c r="M514" i="13"/>
  <c r="M580" i="13"/>
  <c r="M445" i="13"/>
  <c r="M158" i="13"/>
  <c r="M96" i="13"/>
  <c r="M59" i="13"/>
  <c r="M502" i="13"/>
  <c r="M13" i="13"/>
  <c r="M465" i="13"/>
  <c r="M539" i="13"/>
  <c r="M379" i="13"/>
  <c r="M824" i="13"/>
  <c r="M578" i="13"/>
  <c r="M510" i="13"/>
  <c r="M377" i="13"/>
  <c r="M290" i="13"/>
  <c r="M855" i="13"/>
  <c r="M820" i="13"/>
  <c r="M859" i="13"/>
  <c r="M545" i="13"/>
  <c r="M795" i="13"/>
  <c r="M657" i="13"/>
  <c r="M484" i="13"/>
  <c r="M255" i="13"/>
  <c r="M856" i="13"/>
  <c r="M794" i="13"/>
  <c r="M654" i="13"/>
  <c r="M503" i="13"/>
  <c r="M583" i="13"/>
  <c r="M513" i="13"/>
  <c r="M25" i="13"/>
  <c r="M783" i="13"/>
  <c r="M134" i="13"/>
  <c r="M11" i="13"/>
  <c r="M449" i="23"/>
  <c r="N9" i="4"/>
  <c r="N10" i="4"/>
  <c r="N11" i="4"/>
  <c r="N12" i="4"/>
  <c r="N13" i="4"/>
  <c r="N14" i="4"/>
  <c r="N15" i="4"/>
  <c r="N16" i="4"/>
  <c r="N17" i="4"/>
  <c r="N18" i="4"/>
  <c r="N19" i="4"/>
  <c r="N20" i="4"/>
  <c r="N21" i="4"/>
  <c r="N22" i="4"/>
  <c r="N23" i="4"/>
  <c r="N24" i="4"/>
  <c r="N25" i="4"/>
  <c r="N26" i="4"/>
  <c r="N27" i="4"/>
  <c r="O24" i="4" l="1"/>
  <c r="Q24" i="4"/>
  <c r="O16" i="4"/>
  <c r="Q16" i="4"/>
  <c r="Q23" i="4"/>
  <c r="O23" i="4"/>
  <c r="Q25" i="4"/>
  <c r="O25" i="4"/>
  <c r="O15" i="4"/>
  <c r="Q15" i="4"/>
  <c r="Q22" i="4"/>
  <c r="O22" i="4"/>
  <c r="Q13" i="4"/>
  <c r="O13" i="4"/>
  <c r="Q12" i="4"/>
  <c r="O12" i="4"/>
  <c r="Q17" i="4"/>
  <c r="O17" i="4"/>
  <c r="Q14" i="4"/>
  <c r="O14" i="4"/>
  <c r="O11" i="4"/>
  <c r="Q11" i="4"/>
  <c r="Q9" i="4"/>
  <c r="O9" i="4"/>
  <c r="Q21" i="4"/>
  <c r="O21" i="4"/>
  <c r="Q20" i="4"/>
  <c r="O20" i="4"/>
  <c r="Q27" i="4"/>
  <c r="O27" i="4"/>
  <c r="Q19" i="4"/>
  <c r="O19" i="4"/>
  <c r="Q26" i="4"/>
  <c r="O26" i="4"/>
  <c r="Q18" i="4"/>
  <c r="O18" i="4"/>
  <c r="Q10" i="4"/>
  <c r="O10" i="4"/>
  <c r="M484" i="23"/>
  <c r="R21" i="4"/>
  <c r="R13" i="4"/>
  <c r="R20" i="4"/>
  <c r="R12" i="4"/>
  <c r="R27" i="4"/>
  <c r="R23" i="4"/>
  <c r="R19" i="4"/>
  <c r="R15" i="4"/>
  <c r="R11" i="4"/>
  <c r="R25" i="4"/>
  <c r="R17" i="4"/>
  <c r="R24" i="4"/>
  <c r="R16" i="4"/>
  <c r="R26" i="4"/>
  <c r="R22" i="4"/>
  <c r="R18" i="4"/>
  <c r="R14" i="4"/>
  <c r="R10" i="4"/>
  <c r="R9" i="4"/>
  <c r="N8" i="4"/>
  <c r="C23" i="2"/>
  <c r="C22" i="2"/>
  <c r="O8" i="4" l="1"/>
  <c r="Q8" i="4"/>
  <c r="M519" i="23"/>
  <c r="R8" i="4"/>
  <c r="D6" i="1"/>
  <c r="P155" i="10" l="1"/>
  <c r="T155" i="10" s="1"/>
  <c r="P151" i="10"/>
  <c r="T151" i="10" s="1"/>
  <c r="P147" i="10"/>
  <c r="T147" i="10" s="1"/>
  <c r="P143" i="10"/>
  <c r="T143" i="10" s="1"/>
  <c r="P139" i="10"/>
  <c r="T139" i="10" s="1"/>
  <c r="P123" i="10"/>
  <c r="T123" i="10" s="1"/>
  <c r="P119" i="10"/>
  <c r="T119" i="10" s="1"/>
  <c r="P115" i="10"/>
  <c r="T115" i="10" s="1"/>
  <c r="P111" i="10"/>
  <c r="T111" i="10" s="1"/>
  <c r="P107" i="10"/>
  <c r="T107" i="10" s="1"/>
  <c r="P91" i="10"/>
  <c r="T91" i="10" s="1"/>
  <c r="P87" i="10"/>
  <c r="T87" i="10" s="1"/>
  <c r="P83" i="10"/>
  <c r="T83" i="10" s="1"/>
  <c r="P79" i="10"/>
  <c r="T79" i="10" s="1"/>
  <c r="P75" i="10"/>
  <c r="T75" i="10" s="1"/>
  <c r="P59" i="10"/>
  <c r="T59" i="10" s="1"/>
  <c r="P55" i="10"/>
  <c r="T55" i="10" s="1"/>
  <c r="P51" i="10"/>
  <c r="T51" i="10" s="1"/>
  <c r="P47" i="10"/>
  <c r="T47" i="10" s="1"/>
  <c r="P43" i="10"/>
  <c r="T43" i="10" s="1"/>
  <c r="P27" i="10"/>
  <c r="T27" i="10" s="1"/>
  <c r="P23" i="10"/>
  <c r="T23" i="10" s="1"/>
  <c r="P19" i="10"/>
  <c r="T19" i="10" s="1"/>
  <c r="P15" i="10"/>
  <c r="T15" i="10" s="1"/>
  <c r="P11" i="10"/>
  <c r="T11" i="10" s="1"/>
  <c r="P155" i="9"/>
  <c r="T155" i="9" s="1"/>
  <c r="P151" i="9"/>
  <c r="T151" i="9" s="1"/>
  <c r="P147" i="9"/>
  <c r="T147" i="9" s="1"/>
  <c r="P143" i="9"/>
  <c r="T143" i="9" s="1"/>
  <c r="P139" i="9"/>
  <c r="T139" i="9" s="1"/>
  <c r="P123" i="9"/>
  <c r="T123" i="9" s="1"/>
  <c r="P119" i="9"/>
  <c r="T119" i="9" s="1"/>
  <c r="P115" i="9"/>
  <c r="T115" i="9" s="1"/>
  <c r="P111" i="9"/>
  <c r="T111" i="9" s="1"/>
  <c r="P107" i="9"/>
  <c r="T107" i="9" s="1"/>
  <c r="S155" i="10"/>
  <c r="M155" i="10" s="1"/>
  <c r="S151" i="10"/>
  <c r="M151" i="10" s="1"/>
  <c r="S147" i="10"/>
  <c r="S143" i="10"/>
  <c r="S139" i="10"/>
  <c r="S123" i="10"/>
  <c r="S119" i="10"/>
  <c r="S115" i="10"/>
  <c r="S111" i="10"/>
  <c r="M111" i="10" s="1"/>
  <c r="S107" i="10"/>
  <c r="M107" i="10" s="1"/>
  <c r="S91" i="10"/>
  <c r="S87" i="10"/>
  <c r="S83" i="10"/>
  <c r="S79" i="10"/>
  <c r="S75" i="10"/>
  <c r="S59" i="10"/>
  <c r="M59" i="10" s="1"/>
  <c r="S55" i="10"/>
  <c r="M55" i="10" s="1"/>
  <c r="S51" i="10"/>
  <c r="M51" i="10" s="1"/>
  <c r="S47" i="10"/>
  <c r="S43" i="10"/>
  <c r="S27" i="10"/>
  <c r="S23" i="10"/>
  <c r="S19" i="10"/>
  <c r="S15" i="10"/>
  <c r="M15" i="10" s="1"/>
  <c r="S11" i="10"/>
  <c r="M11" i="10" s="1"/>
  <c r="S155" i="9"/>
  <c r="S151" i="9"/>
  <c r="S147" i="9"/>
  <c r="S143" i="9"/>
  <c r="S139" i="9"/>
  <c r="S123" i="9"/>
  <c r="M123" i="9" s="1"/>
  <c r="S119" i="9"/>
  <c r="S115" i="9"/>
  <c r="M115" i="9" s="1"/>
  <c r="S111" i="9"/>
  <c r="S107" i="9"/>
  <c r="P154" i="10"/>
  <c r="T154" i="10" s="1"/>
  <c r="P150" i="10"/>
  <c r="T150" i="10" s="1"/>
  <c r="P146" i="10"/>
  <c r="T146" i="10" s="1"/>
  <c r="P142" i="10"/>
  <c r="T142" i="10" s="1"/>
  <c r="P138" i="10"/>
  <c r="T138" i="10" s="1"/>
  <c r="P122" i="10"/>
  <c r="T122" i="10" s="1"/>
  <c r="P118" i="10"/>
  <c r="T118" i="10" s="1"/>
  <c r="P114" i="10"/>
  <c r="T114" i="10" s="1"/>
  <c r="P110" i="10"/>
  <c r="T110" i="10" s="1"/>
  <c r="P106" i="10"/>
  <c r="T106" i="10" s="1"/>
  <c r="P90" i="10"/>
  <c r="T90" i="10" s="1"/>
  <c r="P86" i="10"/>
  <c r="T86" i="10" s="1"/>
  <c r="P82" i="10"/>
  <c r="T82" i="10" s="1"/>
  <c r="P78" i="10"/>
  <c r="T78" i="10" s="1"/>
  <c r="P74" i="10"/>
  <c r="T74" i="10" s="1"/>
  <c r="P58" i="10"/>
  <c r="T58" i="10" s="1"/>
  <c r="P54" i="10"/>
  <c r="T54" i="10" s="1"/>
  <c r="P50" i="10"/>
  <c r="T50" i="10" s="1"/>
  <c r="P46" i="10"/>
  <c r="T46" i="10" s="1"/>
  <c r="P42" i="10"/>
  <c r="T42" i="10" s="1"/>
  <c r="P26" i="10"/>
  <c r="T26" i="10" s="1"/>
  <c r="P22" i="10"/>
  <c r="T22" i="10" s="1"/>
  <c r="P18" i="10"/>
  <c r="T18" i="10" s="1"/>
  <c r="P14" i="10"/>
  <c r="T14" i="10" s="1"/>
  <c r="P10" i="10"/>
  <c r="T10" i="10" s="1"/>
  <c r="P154" i="9"/>
  <c r="T154" i="9" s="1"/>
  <c r="P150" i="9"/>
  <c r="T150" i="9" s="1"/>
  <c r="P146" i="9"/>
  <c r="T146" i="9" s="1"/>
  <c r="P142" i="9"/>
  <c r="T142" i="9" s="1"/>
  <c r="P138" i="9"/>
  <c r="T138" i="9" s="1"/>
  <c r="P122" i="9"/>
  <c r="T122" i="9" s="1"/>
  <c r="P118" i="9"/>
  <c r="T118" i="9" s="1"/>
  <c r="P114" i="9"/>
  <c r="T114" i="9" s="1"/>
  <c r="P110" i="9"/>
  <c r="T110" i="9" s="1"/>
  <c r="P106" i="9"/>
  <c r="T106" i="9" s="1"/>
  <c r="S154" i="10"/>
  <c r="S150" i="10"/>
  <c r="S146" i="10"/>
  <c r="S142" i="10"/>
  <c r="S138" i="10"/>
  <c r="S122" i="10"/>
  <c r="M122" i="10" s="1"/>
  <c r="S118" i="10"/>
  <c r="M118" i="10" s="1"/>
  <c r="S114" i="10"/>
  <c r="S110" i="10"/>
  <c r="S106" i="10"/>
  <c r="S90" i="10"/>
  <c r="S86" i="10"/>
  <c r="S82" i="10"/>
  <c r="S78" i="10"/>
  <c r="M78" i="10" s="1"/>
  <c r="S74" i="10"/>
  <c r="M74" i="10" s="1"/>
  <c r="S58" i="10"/>
  <c r="S54" i="10"/>
  <c r="S50" i="10"/>
  <c r="S46" i="10"/>
  <c r="S42" i="10"/>
  <c r="S26" i="10"/>
  <c r="S22" i="10"/>
  <c r="M22" i="10" s="1"/>
  <c r="S18" i="10"/>
  <c r="S14" i="10"/>
  <c r="S10" i="10"/>
  <c r="S154" i="9"/>
  <c r="S150" i="9"/>
  <c r="S146" i="9"/>
  <c r="S142" i="9"/>
  <c r="M142" i="9" s="1"/>
  <c r="S138" i="9"/>
  <c r="M138" i="9" s="1"/>
  <c r="S122" i="9"/>
  <c r="S118" i="9"/>
  <c r="S114" i="9"/>
  <c r="S110" i="9"/>
  <c r="S106" i="9"/>
  <c r="P153" i="10"/>
  <c r="T153" i="10" s="1"/>
  <c r="P149" i="10"/>
  <c r="T149" i="10" s="1"/>
  <c r="P145" i="10"/>
  <c r="T145" i="10" s="1"/>
  <c r="P141" i="10"/>
  <c r="T141" i="10" s="1"/>
  <c r="P137" i="10"/>
  <c r="T137" i="10" s="1"/>
  <c r="P121" i="10"/>
  <c r="T121" i="10" s="1"/>
  <c r="P117" i="10"/>
  <c r="T117" i="10" s="1"/>
  <c r="P113" i="10"/>
  <c r="T113" i="10" s="1"/>
  <c r="P109" i="10"/>
  <c r="T109" i="10" s="1"/>
  <c r="P105" i="10"/>
  <c r="T105" i="10" s="1"/>
  <c r="P89" i="10"/>
  <c r="T89" i="10" s="1"/>
  <c r="P85" i="10"/>
  <c r="T85" i="10" s="1"/>
  <c r="P81" i="10"/>
  <c r="T81" i="10" s="1"/>
  <c r="P77" i="10"/>
  <c r="T77" i="10" s="1"/>
  <c r="P73" i="10"/>
  <c r="T73" i="10" s="1"/>
  <c r="P57" i="10"/>
  <c r="T57" i="10" s="1"/>
  <c r="P53" i="10"/>
  <c r="T53" i="10" s="1"/>
  <c r="P49" i="10"/>
  <c r="T49" i="10" s="1"/>
  <c r="P45" i="10"/>
  <c r="T45" i="10" s="1"/>
  <c r="P41" i="10"/>
  <c r="T41" i="10" s="1"/>
  <c r="P25" i="10"/>
  <c r="T25" i="10" s="1"/>
  <c r="P21" i="10"/>
  <c r="T21" i="10" s="1"/>
  <c r="P17" i="10"/>
  <c r="T17" i="10" s="1"/>
  <c r="P13" i="10"/>
  <c r="T13" i="10" s="1"/>
  <c r="P9" i="10"/>
  <c r="T9" i="10" s="1"/>
  <c r="P153" i="9"/>
  <c r="T153" i="9" s="1"/>
  <c r="P149" i="9"/>
  <c r="T149" i="9" s="1"/>
  <c r="P145" i="9"/>
  <c r="T145" i="9" s="1"/>
  <c r="P141" i="9"/>
  <c r="T141" i="9" s="1"/>
  <c r="P137" i="9"/>
  <c r="T137" i="9" s="1"/>
  <c r="P121" i="9"/>
  <c r="T121" i="9" s="1"/>
  <c r="P117" i="9"/>
  <c r="T117" i="9" s="1"/>
  <c r="P113" i="9"/>
  <c r="T113" i="9" s="1"/>
  <c r="P109" i="9"/>
  <c r="T109" i="9" s="1"/>
  <c r="P105" i="9"/>
  <c r="T105" i="9" s="1"/>
  <c r="S153" i="10"/>
  <c r="S149" i="10"/>
  <c r="S145" i="10"/>
  <c r="S141" i="10"/>
  <c r="S137" i="10"/>
  <c r="M137" i="10" s="1"/>
  <c r="S121" i="10"/>
  <c r="S117" i="10"/>
  <c r="S113" i="10"/>
  <c r="S109" i="10"/>
  <c r="S105" i="10"/>
  <c r="S89" i="10"/>
  <c r="S85" i="10"/>
  <c r="S81" i="10"/>
  <c r="M81" i="10" s="1"/>
  <c r="S77" i="10"/>
  <c r="S73" i="10"/>
  <c r="S57" i="10"/>
  <c r="S53" i="10"/>
  <c r="S49" i="10"/>
  <c r="S45" i="10"/>
  <c r="S41" i="10"/>
  <c r="M41" i="10" s="1"/>
  <c r="S25" i="10"/>
  <c r="M25" i="10" s="1"/>
  <c r="S21" i="10"/>
  <c r="S17" i="10"/>
  <c r="S13" i="10"/>
  <c r="S9" i="10"/>
  <c r="S153" i="9"/>
  <c r="S149" i="9"/>
  <c r="M149" i="9" s="1"/>
  <c r="S145" i="9"/>
  <c r="S141" i="9"/>
  <c r="S137" i="9"/>
  <c r="S121" i="9"/>
  <c r="S117" i="9"/>
  <c r="S113" i="9"/>
  <c r="S109" i="9"/>
  <c r="S105" i="9"/>
  <c r="M105" i="9" s="1"/>
  <c r="P152" i="10"/>
  <c r="T152" i="10" s="1"/>
  <c r="P148" i="10"/>
  <c r="T148" i="10" s="1"/>
  <c r="P144" i="10"/>
  <c r="T144" i="10" s="1"/>
  <c r="P140" i="10"/>
  <c r="T140" i="10" s="1"/>
  <c r="P136" i="10"/>
  <c r="T136" i="10" s="1"/>
  <c r="P120" i="10"/>
  <c r="T120" i="10" s="1"/>
  <c r="P116" i="10"/>
  <c r="T116" i="10" s="1"/>
  <c r="P112" i="10"/>
  <c r="T112" i="10" s="1"/>
  <c r="P108" i="10"/>
  <c r="T108" i="10" s="1"/>
  <c r="P104" i="10"/>
  <c r="T104" i="10" s="1"/>
  <c r="P88" i="10"/>
  <c r="T88" i="10" s="1"/>
  <c r="P84" i="10"/>
  <c r="T84" i="10" s="1"/>
  <c r="P80" i="10"/>
  <c r="T80" i="10" s="1"/>
  <c r="P76" i="10"/>
  <c r="T76" i="10" s="1"/>
  <c r="P72" i="10"/>
  <c r="T72" i="10" s="1"/>
  <c r="P56" i="10"/>
  <c r="T56" i="10" s="1"/>
  <c r="P52" i="10"/>
  <c r="T52" i="10" s="1"/>
  <c r="P48" i="10"/>
  <c r="T48" i="10" s="1"/>
  <c r="P44" i="10"/>
  <c r="T44" i="10" s="1"/>
  <c r="P40" i="10"/>
  <c r="T40" i="10" s="1"/>
  <c r="P24" i="10"/>
  <c r="T24" i="10" s="1"/>
  <c r="P20" i="10"/>
  <c r="T20" i="10" s="1"/>
  <c r="P16" i="10"/>
  <c r="T16" i="10" s="1"/>
  <c r="P12" i="10"/>
  <c r="T12" i="10" s="1"/>
  <c r="P8" i="10"/>
  <c r="T8" i="10" s="1"/>
  <c r="P152" i="9"/>
  <c r="T152" i="9" s="1"/>
  <c r="P148" i="9"/>
  <c r="T148" i="9" s="1"/>
  <c r="P144" i="9"/>
  <c r="T144" i="9" s="1"/>
  <c r="P140" i="9"/>
  <c r="T140" i="9" s="1"/>
  <c r="P136" i="9"/>
  <c r="T136" i="9" s="1"/>
  <c r="P120" i="9"/>
  <c r="T120" i="9" s="1"/>
  <c r="P116" i="9"/>
  <c r="T116" i="9" s="1"/>
  <c r="P112" i="9"/>
  <c r="T112" i="9" s="1"/>
  <c r="P108" i="9"/>
  <c r="T108" i="9" s="1"/>
  <c r="S112" i="10"/>
  <c r="S56" i="10"/>
  <c r="S12" i="10"/>
  <c r="S120" i="9"/>
  <c r="P90" i="9"/>
  <c r="T90" i="9" s="1"/>
  <c r="P86" i="9"/>
  <c r="T86" i="9" s="1"/>
  <c r="P82" i="9"/>
  <c r="T82" i="9" s="1"/>
  <c r="P78" i="9"/>
  <c r="T78" i="9" s="1"/>
  <c r="P74" i="9"/>
  <c r="T74" i="9" s="1"/>
  <c r="P58" i="9"/>
  <c r="T58" i="9" s="1"/>
  <c r="P54" i="9"/>
  <c r="T54" i="9" s="1"/>
  <c r="P50" i="9"/>
  <c r="T50" i="9" s="1"/>
  <c r="P46" i="9"/>
  <c r="T46" i="9" s="1"/>
  <c r="P42" i="9"/>
  <c r="T42" i="9" s="1"/>
  <c r="P26" i="9"/>
  <c r="T26" i="9" s="1"/>
  <c r="P22" i="9"/>
  <c r="T22" i="9" s="1"/>
  <c r="P18" i="9"/>
  <c r="T18" i="9" s="1"/>
  <c r="P14" i="9"/>
  <c r="T14" i="9" s="1"/>
  <c r="P10" i="9"/>
  <c r="T10" i="9" s="1"/>
  <c r="P154" i="8"/>
  <c r="T154" i="8" s="1"/>
  <c r="P150" i="8"/>
  <c r="T150" i="8" s="1"/>
  <c r="P146" i="8"/>
  <c r="T146" i="8" s="1"/>
  <c r="P142" i="8"/>
  <c r="T142" i="8" s="1"/>
  <c r="P138" i="8"/>
  <c r="T138" i="8" s="1"/>
  <c r="P122" i="8"/>
  <c r="T122" i="8" s="1"/>
  <c r="P118" i="8"/>
  <c r="T118" i="8" s="1"/>
  <c r="P114" i="8"/>
  <c r="T114" i="8" s="1"/>
  <c r="P110" i="8"/>
  <c r="T110" i="8" s="1"/>
  <c r="P106" i="8"/>
  <c r="T106" i="8" s="1"/>
  <c r="P90" i="8"/>
  <c r="T90" i="8" s="1"/>
  <c r="P86" i="8"/>
  <c r="T86" i="8" s="1"/>
  <c r="P82" i="8"/>
  <c r="T82" i="8" s="1"/>
  <c r="P78" i="8"/>
  <c r="T78" i="8" s="1"/>
  <c r="P74" i="8"/>
  <c r="T74" i="8" s="1"/>
  <c r="S152" i="10"/>
  <c r="M152" i="10" s="1"/>
  <c r="S108" i="10"/>
  <c r="S52" i="10"/>
  <c r="S8" i="10"/>
  <c r="S116" i="9"/>
  <c r="S90" i="9"/>
  <c r="S86" i="9"/>
  <c r="S82" i="9"/>
  <c r="S78" i="9"/>
  <c r="S74" i="9"/>
  <c r="S58" i="9"/>
  <c r="S54" i="9"/>
  <c r="S50" i="9"/>
  <c r="S46" i="9"/>
  <c r="S42" i="9"/>
  <c r="S26" i="9"/>
  <c r="S22" i="9"/>
  <c r="S18" i="9"/>
  <c r="S14" i="9"/>
  <c r="S10" i="9"/>
  <c r="S154" i="8"/>
  <c r="S150" i="8"/>
  <c r="S148" i="10"/>
  <c r="M148" i="10" s="1"/>
  <c r="S104" i="10"/>
  <c r="S48" i="10"/>
  <c r="S112" i="9"/>
  <c r="P89" i="9"/>
  <c r="T89" i="9" s="1"/>
  <c r="P85" i="9"/>
  <c r="T85" i="9" s="1"/>
  <c r="P81" i="9"/>
  <c r="T81" i="9" s="1"/>
  <c r="P77" i="9"/>
  <c r="T77" i="9" s="1"/>
  <c r="P73" i="9"/>
  <c r="T73" i="9" s="1"/>
  <c r="P57" i="9"/>
  <c r="T57" i="9" s="1"/>
  <c r="P53" i="9"/>
  <c r="T53" i="9" s="1"/>
  <c r="P49" i="9"/>
  <c r="T49" i="9" s="1"/>
  <c r="P45" i="9"/>
  <c r="T45" i="9" s="1"/>
  <c r="P41" i="9"/>
  <c r="T41" i="9" s="1"/>
  <c r="P25" i="9"/>
  <c r="T25" i="9" s="1"/>
  <c r="P21" i="9"/>
  <c r="T21" i="9" s="1"/>
  <c r="P17" i="9"/>
  <c r="T17" i="9" s="1"/>
  <c r="P13" i="9"/>
  <c r="T13" i="9" s="1"/>
  <c r="P9" i="9"/>
  <c r="T9" i="9" s="1"/>
  <c r="P153" i="8"/>
  <c r="T153" i="8" s="1"/>
  <c r="P149" i="8"/>
  <c r="T149" i="8" s="1"/>
  <c r="P145" i="8"/>
  <c r="T145" i="8" s="1"/>
  <c r="S144" i="10"/>
  <c r="M144" i="10" s="1"/>
  <c r="S88" i="10"/>
  <c r="M88" i="10" s="1"/>
  <c r="S44" i="10"/>
  <c r="M44" i="10" s="1"/>
  <c r="S152" i="9"/>
  <c r="M152" i="9" s="1"/>
  <c r="S108" i="9"/>
  <c r="M108" i="9" s="1"/>
  <c r="S89" i="9"/>
  <c r="S85" i="9"/>
  <c r="S81" i="9"/>
  <c r="S77" i="9"/>
  <c r="S73" i="9"/>
  <c r="S57" i="9"/>
  <c r="S53" i="9"/>
  <c r="S49" i="9"/>
  <c r="S45" i="9"/>
  <c r="S41" i="9"/>
  <c r="S25" i="9"/>
  <c r="S21" i="9"/>
  <c r="S17" i="9"/>
  <c r="S13" i="9"/>
  <c r="S9" i="9"/>
  <c r="S153" i="8"/>
  <c r="S149" i="8"/>
  <c r="S145" i="8"/>
  <c r="S141" i="8"/>
  <c r="S137" i="8"/>
  <c r="S121" i="8"/>
  <c r="S117" i="8"/>
  <c r="S113" i="8"/>
  <c r="S109" i="8"/>
  <c r="S105" i="8"/>
  <c r="S89" i="8"/>
  <c r="S85" i="8"/>
  <c r="S81" i="8"/>
  <c r="S77" i="8"/>
  <c r="S73" i="8"/>
  <c r="S57" i="8"/>
  <c r="S53" i="8"/>
  <c r="S49" i="8"/>
  <c r="S45" i="8"/>
  <c r="S41" i="8"/>
  <c r="S25" i="8"/>
  <c r="S21" i="8"/>
  <c r="S17" i="8"/>
  <c r="S13" i="8"/>
  <c r="S9" i="8"/>
  <c r="S140" i="10"/>
  <c r="M140" i="10" s="1"/>
  <c r="S84" i="10"/>
  <c r="S40" i="10"/>
  <c r="M40" i="10" s="1"/>
  <c r="S148" i="9"/>
  <c r="M148" i="9" s="1"/>
  <c r="P104" i="9"/>
  <c r="T104" i="9" s="1"/>
  <c r="P88" i="9"/>
  <c r="T88" i="9" s="1"/>
  <c r="P84" i="9"/>
  <c r="T84" i="9" s="1"/>
  <c r="P80" i="9"/>
  <c r="T80" i="9" s="1"/>
  <c r="P76" i="9"/>
  <c r="T76" i="9" s="1"/>
  <c r="P72" i="9"/>
  <c r="T72" i="9" s="1"/>
  <c r="P56" i="9"/>
  <c r="T56" i="9" s="1"/>
  <c r="P52" i="9"/>
  <c r="T52" i="9" s="1"/>
  <c r="P48" i="9"/>
  <c r="T48" i="9" s="1"/>
  <c r="P44" i="9"/>
  <c r="T44" i="9" s="1"/>
  <c r="P40" i="9"/>
  <c r="T40" i="9" s="1"/>
  <c r="P24" i="9"/>
  <c r="T24" i="9" s="1"/>
  <c r="P20" i="9"/>
  <c r="T20" i="9" s="1"/>
  <c r="P16" i="9"/>
  <c r="T16" i="9" s="1"/>
  <c r="P12" i="9"/>
  <c r="T12" i="9" s="1"/>
  <c r="P8" i="9"/>
  <c r="T8" i="9" s="1"/>
  <c r="P152" i="8"/>
  <c r="T152" i="8" s="1"/>
  <c r="P148" i="8"/>
  <c r="T148" i="8" s="1"/>
  <c r="P144" i="8"/>
  <c r="T144" i="8" s="1"/>
  <c r="P140" i="8"/>
  <c r="T140" i="8" s="1"/>
  <c r="P136" i="8"/>
  <c r="T136" i="8" s="1"/>
  <c r="P120" i="8"/>
  <c r="T120" i="8" s="1"/>
  <c r="P116" i="8"/>
  <c r="T116" i="8" s="1"/>
  <c r="P112" i="8"/>
  <c r="T112" i="8" s="1"/>
  <c r="P108" i="8"/>
  <c r="T108" i="8" s="1"/>
  <c r="P104" i="8"/>
  <c r="T104" i="8" s="1"/>
  <c r="P88" i="8"/>
  <c r="T88" i="8" s="1"/>
  <c r="P84" i="8"/>
  <c r="T84" i="8" s="1"/>
  <c r="P80" i="8"/>
  <c r="T80" i="8" s="1"/>
  <c r="P76" i="8"/>
  <c r="T76" i="8" s="1"/>
  <c r="P72" i="8"/>
  <c r="T72" i="8" s="1"/>
  <c r="P56" i="8"/>
  <c r="T56" i="8" s="1"/>
  <c r="P52" i="8"/>
  <c r="T52" i="8" s="1"/>
  <c r="P48" i="8"/>
  <c r="T48" i="8" s="1"/>
  <c r="P44" i="8"/>
  <c r="T44" i="8" s="1"/>
  <c r="P40" i="8"/>
  <c r="T40" i="8" s="1"/>
  <c r="P24" i="8"/>
  <c r="T24" i="8" s="1"/>
  <c r="P20" i="8"/>
  <c r="T20" i="8" s="1"/>
  <c r="P16" i="8"/>
  <c r="T16" i="8" s="1"/>
  <c r="P12" i="8"/>
  <c r="T12" i="8" s="1"/>
  <c r="P8" i="8"/>
  <c r="T8" i="8" s="1"/>
  <c r="S136" i="10"/>
  <c r="S80" i="10"/>
  <c r="S24" i="10"/>
  <c r="M24" i="10" s="1"/>
  <c r="S144" i="9"/>
  <c r="S104" i="9"/>
  <c r="S88" i="9"/>
  <c r="S84" i="9"/>
  <c r="S80" i="9"/>
  <c r="M80" i="9" s="1"/>
  <c r="S76" i="9"/>
  <c r="S72" i="9"/>
  <c r="S56" i="9"/>
  <c r="S52" i="9"/>
  <c r="S48" i="9"/>
  <c r="S44" i="9"/>
  <c r="S40" i="9"/>
  <c r="S24" i="9"/>
  <c r="M24" i="9" s="1"/>
  <c r="S20" i="9"/>
  <c r="S16" i="9"/>
  <c r="S12" i="9"/>
  <c r="S8" i="9"/>
  <c r="L8" i="9" s="1"/>
  <c r="S152" i="8"/>
  <c r="S148" i="8"/>
  <c r="S144" i="8"/>
  <c r="S140" i="8"/>
  <c r="S136" i="8"/>
  <c r="S120" i="8"/>
  <c r="S116" i="8"/>
  <c r="S112" i="8"/>
  <c r="S108" i="8"/>
  <c r="S104" i="8"/>
  <c r="S88" i="8"/>
  <c r="S84" i="8"/>
  <c r="S80" i="8"/>
  <c r="S76" i="8"/>
  <c r="S72" i="8"/>
  <c r="S56" i="8"/>
  <c r="S52" i="8"/>
  <c r="S48" i="8"/>
  <c r="S44" i="8"/>
  <c r="M44" i="8" s="1"/>
  <c r="S40" i="8"/>
  <c r="S24" i="8"/>
  <c r="S20" i="8"/>
  <c r="S16" i="8"/>
  <c r="S12" i="8"/>
  <c r="S120" i="10"/>
  <c r="S76" i="10"/>
  <c r="S20" i="10"/>
  <c r="S140" i="9"/>
  <c r="P91" i="9"/>
  <c r="T91" i="9" s="1"/>
  <c r="P87" i="9"/>
  <c r="T87" i="9" s="1"/>
  <c r="P83" i="9"/>
  <c r="T83" i="9" s="1"/>
  <c r="P79" i="9"/>
  <c r="T79" i="9" s="1"/>
  <c r="P75" i="9"/>
  <c r="T75" i="9" s="1"/>
  <c r="P59" i="9"/>
  <c r="T59" i="9" s="1"/>
  <c r="P55" i="9"/>
  <c r="T55" i="9" s="1"/>
  <c r="P51" i="9"/>
  <c r="T51" i="9" s="1"/>
  <c r="P47" i="9"/>
  <c r="T47" i="9" s="1"/>
  <c r="P43" i="9"/>
  <c r="T43" i="9" s="1"/>
  <c r="P27" i="9"/>
  <c r="T27" i="9" s="1"/>
  <c r="P23" i="9"/>
  <c r="T23" i="9" s="1"/>
  <c r="P19" i="9"/>
  <c r="T19" i="9" s="1"/>
  <c r="P15" i="9"/>
  <c r="T15" i="9" s="1"/>
  <c r="P11" i="9"/>
  <c r="T11" i="9" s="1"/>
  <c r="P155" i="8"/>
  <c r="T155" i="8" s="1"/>
  <c r="P151" i="8"/>
  <c r="T151" i="8" s="1"/>
  <c r="P147" i="8"/>
  <c r="T147" i="8" s="1"/>
  <c r="P143" i="8"/>
  <c r="T143" i="8" s="1"/>
  <c r="P139" i="8"/>
  <c r="T139" i="8" s="1"/>
  <c r="P123" i="8"/>
  <c r="T123" i="8" s="1"/>
  <c r="P119" i="8"/>
  <c r="T119" i="8" s="1"/>
  <c r="P115" i="8"/>
  <c r="T115" i="8" s="1"/>
  <c r="P111" i="8"/>
  <c r="T111" i="8" s="1"/>
  <c r="P107" i="8"/>
  <c r="T107" i="8" s="1"/>
  <c r="P91" i="8"/>
  <c r="T91" i="8" s="1"/>
  <c r="P87" i="8"/>
  <c r="T87" i="8" s="1"/>
  <c r="P83" i="8"/>
  <c r="T83" i="8" s="1"/>
  <c r="P79" i="8"/>
  <c r="T79" i="8" s="1"/>
  <c r="P75" i="8"/>
  <c r="T75" i="8" s="1"/>
  <c r="P59" i="8"/>
  <c r="T59" i="8" s="1"/>
  <c r="P55" i="8"/>
  <c r="T55" i="8" s="1"/>
  <c r="P51" i="8"/>
  <c r="T51" i="8" s="1"/>
  <c r="P47" i="8"/>
  <c r="T47" i="8" s="1"/>
  <c r="P43" i="8"/>
  <c r="T43" i="8" s="1"/>
  <c r="P27" i="8"/>
  <c r="T27" i="8" s="1"/>
  <c r="P23" i="8"/>
  <c r="T23" i="8" s="1"/>
  <c r="P19" i="8"/>
  <c r="T19" i="8" s="1"/>
  <c r="P15" i="8"/>
  <c r="T15" i="8" s="1"/>
  <c r="P11" i="8"/>
  <c r="T11" i="8" s="1"/>
  <c r="S55" i="9"/>
  <c r="S11" i="9"/>
  <c r="M11" i="9" s="1"/>
  <c r="P141" i="8"/>
  <c r="T141" i="8" s="1"/>
  <c r="S118" i="8"/>
  <c r="S107" i="8"/>
  <c r="P85" i="8"/>
  <c r="T85" i="8" s="1"/>
  <c r="S74" i="8"/>
  <c r="S54" i="8"/>
  <c r="S46" i="8"/>
  <c r="S26" i="8"/>
  <c r="S18" i="8"/>
  <c r="S10" i="8"/>
  <c r="P152" i="7"/>
  <c r="T152" i="7" s="1"/>
  <c r="P148" i="7"/>
  <c r="T148" i="7" s="1"/>
  <c r="P144" i="7"/>
  <c r="T144" i="7" s="1"/>
  <c r="P140" i="7"/>
  <c r="T140" i="7" s="1"/>
  <c r="P136" i="7"/>
  <c r="T136" i="7" s="1"/>
  <c r="P120" i="7"/>
  <c r="T120" i="7" s="1"/>
  <c r="P116" i="7"/>
  <c r="T116" i="7" s="1"/>
  <c r="P112" i="7"/>
  <c r="T112" i="7" s="1"/>
  <c r="P108" i="7"/>
  <c r="T108" i="7" s="1"/>
  <c r="P104" i="7"/>
  <c r="T104" i="7" s="1"/>
  <c r="P88" i="7"/>
  <c r="T88" i="7" s="1"/>
  <c r="P84" i="7"/>
  <c r="T84" i="7" s="1"/>
  <c r="P80" i="7"/>
  <c r="T80" i="7" s="1"/>
  <c r="P76" i="7"/>
  <c r="T76" i="7" s="1"/>
  <c r="P72" i="7"/>
  <c r="T72" i="7" s="1"/>
  <c r="P56" i="7"/>
  <c r="T56" i="7" s="1"/>
  <c r="P52" i="7"/>
  <c r="T52" i="7" s="1"/>
  <c r="P48" i="7"/>
  <c r="T48" i="7" s="1"/>
  <c r="P44" i="7"/>
  <c r="T44" i="7" s="1"/>
  <c r="P40" i="7"/>
  <c r="T40" i="7" s="1"/>
  <c r="P24" i="7"/>
  <c r="T24" i="7" s="1"/>
  <c r="P20" i="7"/>
  <c r="T20" i="7" s="1"/>
  <c r="P16" i="7"/>
  <c r="T16" i="7" s="1"/>
  <c r="S136" i="9"/>
  <c r="M136" i="9" s="1"/>
  <c r="S51" i="9"/>
  <c r="S139" i="8"/>
  <c r="P117" i="8"/>
  <c r="T117" i="8" s="1"/>
  <c r="S106" i="8"/>
  <c r="S83" i="8"/>
  <c r="P73" i="8"/>
  <c r="T73" i="8" s="1"/>
  <c r="P53" i="8"/>
  <c r="T53" i="8" s="1"/>
  <c r="P45" i="8"/>
  <c r="T45" i="8" s="1"/>
  <c r="P25" i="8"/>
  <c r="T25" i="8" s="1"/>
  <c r="P17" i="8"/>
  <c r="T17" i="8" s="1"/>
  <c r="P9" i="8"/>
  <c r="T9" i="8" s="1"/>
  <c r="S152" i="7"/>
  <c r="S148" i="7"/>
  <c r="S144" i="7"/>
  <c r="S140" i="7"/>
  <c r="S136" i="7"/>
  <c r="S120" i="7"/>
  <c r="S116" i="7"/>
  <c r="S112" i="7"/>
  <c r="S108" i="7"/>
  <c r="S104" i="7"/>
  <c r="S88" i="7"/>
  <c r="S84" i="7"/>
  <c r="S80" i="7"/>
  <c r="S76" i="7"/>
  <c r="S72" i="7"/>
  <c r="S56" i="7"/>
  <c r="S52" i="7"/>
  <c r="S48" i="7"/>
  <c r="S44" i="7"/>
  <c r="S40" i="7"/>
  <c r="S24" i="7"/>
  <c r="S20" i="7"/>
  <c r="S91" i="9"/>
  <c r="S47" i="9"/>
  <c r="S155" i="8"/>
  <c r="S138" i="8"/>
  <c r="M138" i="8" s="1"/>
  <c r="S115" i="8"/>
  <c r="P105" i="8"/>
  <c r="T105" i="8" s="1"/>
  <c r="S82" i="8"/>
  <c r="S59" i="8"/>
  <c r="S51" i="8"/>
  <c r="S43" i="8"/>
  <c r="M43" i="8" s="1"/>
  <c r="S23" i="8"/>
  <c r="S15" i="8"/>
  <c r="S8" i="8"/>
  <c r="P155" i="7"/>
  <c r="T155" i="7" s="1"/>
  <c r="P151" i="7"/>
  <c r="T151" i="7" s="1"/>
  <c r="P147" i="7"/>
  <c r="T147" i="7" s="1"/>
  <c r="P143" i="7"/>
  <c r="T143" i="7" s="1"/>
  <c r="P139" i="7"/>
  <c r="T139" i="7" s="1"/>
  <c r="P123" i="7"/>
  <c r="T123" i="7" s="1"/>
  <c r="P119" i="7"/>
  <c r="T119" i="7" s="1"/>
  <c r="P115" i="7"/>
  <c r="T115" i="7" s="1"/>
  <c r="P111" i="7"/>
  <c r="T111" i="7" s="1"/>
  <c r="P107" i="7"/>
  <c r="T107" i="7" s="1"/>
  <c r="P91" i="7"/>
  <c r="T91" i="7" s="1"/>
  <c r="P87" i="7"/>
  <c r="T87" i="7" s="1"/>
  <c r="P83" i="7"/>
  <c r="T83" i="7" s="1"/>
  <c r="P79" i="7"/>
  <c r="T79" i="7" s="1"/>
  <c r="P75" i="7"/>
  <c r="T75" i="7" s="1"/>
  <c r="P59" i="7"/>
  <c r="T59" i="7" s="1"/>
  <c r="P55" i="7"/>
  <c r="T55" i="7" s="1"/>
  <c r="P51" i="7"/>
  <c r="T51" i="7" s="1"/>
  <c r="P47" i="7"/>
  <c r="T47" i="7" s="1"/>
  <c r="P43" i="7"/>
  <c r="T43" i="7" s="1"/>
  <c r="P27" i="7"/>
  <c r="T27" i="7" s="1"/>
  <c r="P23" i="7"/>
  <c r="T23" i="7" s="1"/>
  <c r="P19" i="7"/>
  <c r="T19" i="7" s="1"/>
  <c r="P15" i="7"/>
  <c r="T15" i="7" s="1"/>
  <c r="P11" i="7"/>
  <c r="T11" i="7" s="1"/>
  <c r="S116" i="10"/>
  <c r="M116" i="10" s="1"/>
  <c r="S87" i="9"/>
  <c r="S43" i="9"/>
  <c r="S151" i="8"/>
  <c r="M151" i="8" s="1"/>
  <c r="P137" i="8"/>
  <c r="T137" i="8" s="1"/>
  <c r="S114" i="8"/>
  <c r="S91" i="8"/>
  <c r="P81" i="8"/>
  <c r="T81" i="8" s="1"/>
  <c r="P58" i="8"/>
  <c r="T58" i="8" s="1"/>
  <c r="P50" i="8"/>
  <c r="T50" i="8" s="1"/>
  <c r="P42" i="8"/>
  <c r="T42" i="8" s="1"/>
  <c r="P22" i="8"/>
  <c r="T22" i="8" s="1"/>
  <c r="P14" i="8"/>
  <c r="T14" i="8" s="1"/>
  <c r="S155" i="7"/>
  <c r="S151" i="7"/>
  <c r="S147" i="7"/>
  <c r="M147" i="7" s="1"/>
  <c r="S143" i="7"/>
  <c r="S139" i="7"/>
  <c r="S123" i="7"/>
  <c r="S119" i="7"/>
  <c r="S115" i="7"/>
  <c r="S111" i="7"/>
  <c r="S107" i="7"/>
  <c r="S91" i="7"/>
  <c r="M91" i="7" s="1"/>
  <c r="S87" i="7"/>
  <c r="S83" i="7"/>
  <c r="S79" i="7"/>
  <c r="S75" i="7"/>
  <c r="S59" i="7"/>
  <c r="S55" i="7"/>
  <c r="S51" i="7"/>
  <c r="S47" i="7"/>
  <c r="M47" i="7" s="1"/>
  <c r="S43" i="7"/>
  <c r="S27" i="7"/>
  <c r="S23" i="7"/>
  <c r="S19" i="7"/>
  <c r="S15" i="7"/>
  <c r="S11" i="7"/>
  <c r="S72" i="10"/>
  <c r="S83" i="9"/>
  <c r="S27" i="9"/>
  <c r="S147" i="8"/>
  <c r="S123" i="8"/>
  <c r="P113" i="8"/>
  <c r="T113" i="8" s="1"/>
  <c r="S90" i="8"/>
  <c r="S79" i="8"/>
  <c r="M79" i="8" s="1"/>
  <c r="S58" i="8"/>
  <c r="S50" i="8"/>
  <c r="S42" i="8"/>
  <c r="S22" i="8"/>
  <c r="S14" i="8"/>
  <c r="P154" i="7"/>
  <c r="T154" i="7" s="1"/>
  <c r="P150" i="7"/>
  <c r="T150" i="7" s="1"/>
  <c r="P146" i="7"/>
  <c r="T146" i="7" s="1"/>
  <c r="P142" i="7"/>
  <c r="T142" i="7" s="1"/>
  <c r="P138" i="7"/>
  <c r="T138" i="7" s="1"/>
  <c r="P122" i="7"/>
  <c r="T122" i="7" s="1"/>
  <c r="P118" i="7"/>
  <c r="T118" i="7" s="1"/>
  <c r="P114" i="7"/>
  <c r="T114" i="7" s="1"/>
  <c r="P110" i="7"/>
  <c r="T110" i="7" s="1"/>
  <c r="P106" i="7"/>
  <c r="T106" i="7" s="1"/>
  <c r="P90" i="7"/>
  <c r="T90" i="7" s="1"/>
  <c r="P86" i="7"/>
  <c r="T86" i="7" s="1"/>
  <c r="P82" i="7"/>
  <c r="T82" i="7" s="1"/>
  <c r="P78" i="7"/>
  <c r="T78" i="7" s="1"/>
  <c r="P74" i="7"/>
  <c r="T74" i="7" s="1"/>
  <c r="P58" i="7"/>
  <c r="T58" i="7" s="1"/>
  <c r="P54" i="7"/>
  <c r="T54" i="7" s="1"/>
  <c r="P50" i="7"/>
  <c r="T50" i="7" s="1"/>
  <c r="P46" i="7"/>
  <c r="T46" i="7" s="1"/>
  <c r="P42" i="7"/>
  <c r="T42" i="7" s="1"/>
  <c r="P26" i="7"/>
  <c r="T26" i="7" s="1"/>
  <c r="P22" i="7"/>
  <c r="T22" i="7" s="1"/>
  <c r="P18" i="7"/>
  <c r="T18" i="7" s="1"/>
  <c r="P14" i="7"/>
  <c r="T14" i="7" s="1"/>
  <c r="P10" i="7"/>
  <c r="T10" i="7" s="1"/>
  <c r="S16" i="10"/>
  <c r="M16" i="10" s="1"/>
  <c r="S79" i="9"/>
  <c r="S23" i="9"/>
  <c r="S146" i="8"/>
  <c r="S122" i="8"/>
  <c r="M122" i="8" s="1"/>
  <c r="S111" i="8"/>
  <c r="P89" i="8"/>
  <c r="T89" i="8" s="1"/>
  <c r="S78" i="8"/>
  <c r="P57" i="8"/>
  <c r="T57" i="8" s="1"/>
  <c r="P49" i="8"/>
  <c r="T49" i="8" s="1"/>
  <c r="P41" i="8"/>
  <c r="T41" i="8" s="1"/>
  <c r="P21" i="8"/>
  <c r="T21" i="8" s="1"/>
  <c r="P13" i="8"/>
  <c r="T13" i="8" s="1"/>
  <c r="S154" i="7"/>
  <c r="S150" i="7"/>
  <c r="S146" i="7"/>
  <c r="S142" i="7"/>
  <c r="S138" i="7"/>
  <c r="S122" i="7"/>
  <c r="S118" i="7"/>
  <c r="S114" i="7"/>
  <c r="S110" i="7"/>
  <c r="S106" i="7"/>
  <c r="S90" i="7"/>
  <c r="S86" i="7"/>
  <c r="S82" i="7"/>
  <c r="S78" i="7"/>
  <c r="S74" i="7"/>
  <c r="S58" i="7"/>
  <c r="S54" i="7"/>
  <c r="S50" i="7"/>
  <c r="S46" i="7"/>
  <c r="S42" i="7"/>
  <c r="M42" i="7" s="1"/>
  <c r="S26" i="7"/>
  <c r="S22" i="7"/>
  <c r="S75" i="9"/>
  <c r="S19" i="9"/>
  <c r="S143" i="8"/>
  <c r="P121" i="8"/>
  <c r="T121" i="8" s="1"/>
  <c r="S110" i="8"/>
  <c r="S87" i="8"/>
  <c r="P77" i="8"/>
  <c r="T77" i="8" s="1"/>
  <c r="S55" i="8"/>
  <c r="S47" i="8"/>
  <c r="S27" i="8"/>
  <c r="S19" i="8"/>
  <c r="S11" i="8"/>
  <c r="P153" i="7"/>
  <c r="T153" i="7" s="1"/>
  <c r="P149" i="7"/>
  <c r="T149" i="7" s="1"/>
  <c r="P145" i="7"/>
  <c r="T145" i="7" s="1"/>
  <c r="P141" i="7"/>
  <c r="T141" i="7" s="1"/>
  <c r="P137" i="7"/>
  <c r="T137" i="7" s="1"/>
  <c r="P121" i="7"/>
  <c r="T121" i="7" s="1"/>
  <c r="P117" i="7"/>
  <c r="T117" i="7" s="1"/>
  <c r="P113" i="7"/>
  <c r="T113" i="7" s="1"/>
  <c r="P109" i="7"/>
  <c r="T109" i="7" s="1"/>
  <c r="P105" i="7"/>
  <c r="T105" i="7" s="1"/>
  <c r="P89" i="7"/>
  <c r="T89" i="7" s="1"/>
  <c r="P85" i="7"/>
  <c r="T85" i="7" s="1"/>
  <c r="P81" i="7"/>
  <c r="T81" i="7" s="1"/>
  <c r="P77" i="7"/>
  <c r="T77" i="7" s="1"/>
  <c r="P73" i="7"/>
  <c r="T73" i="7" s="1"/>
  <c r="P57" i="7"/>
  <c r="T57" i="7" s="1"/>
  <c r="P53" i="7"/>
  <c r="T53" i="7" s="1"/>
  <c r="P49" i="7"/>
  <c r="T49" i="7" s="1"/>
  <c r="P45" i="7"/>
  <c r="T45" i="7" s="1"/>
  <c r="P41" i="7"/>
  <c r="T41" i="7" s="1"/>
  <c r="P25" i="7"/>
  <c r="T25" i="7" s="1"/>
  <c r="P21" i="7"/>
  <c r="T21" i="7" s="1"/>
  <c r="P17" i="7"/>
  <c r="T17" i="7" s="1"/>
  <c r="P13" i="7"/>
  <c r="T13" i="7" s="1"/>
  <c r="P9" i="7"/>
  <c r="T9" i="7" s="1"/>
  <c r="P109" i="8"/>
  <c r="T109" i="8" s="1"/>
  <c r="S145" i="7"/>
  <c r="S89" i="7"/>
  <c r="S45" i="7"/>
  <c r="S13" i="7"/>
  <c r="M13" i="7" s="1"/>
  <c r="P152" i="5"/>
  <c r="T152" i="5" s="1"/>
  <c r="P148" i="5"/>
  <c r="T148" i="5" s="1"/>
  <c r="P144" i="5"/>
  <c r="T144" i="5" s="1"/>
  <c r="P140" i="5"/>
  <c r="T140" i="5" s="1"/>
  <c r="P136" i="5"/>
  <c r="T136" i="5" s="1"/>
  <c r="P120" i="5"/>
  <c r="T120" i="5" s="1"/>
  <c r="P116" i="5"/>
  <c r="T116" i="5" s="1"/>
  <c r="P112" i="5"/>
  <c r="T112" i="5" s="1"/>
  <c r="P108" i="5"/>
  <c r="T108" i="5" s="1"/>
  <c r="P104" i="5"/>
  <c r="T104" i="5" s="1"/>
  <c r="P88" i="5"/>
  <c r="T88" i="5" s="1"/>
  <c r="P84" i="5"/>
  <c r="T84" i="5" s="1"/>
  <c r="P80" i="5"/>
  <c r="T80" i="5" s="1"/>
  <c r="P76" i="5"/>
  <c r="T76" i="5" s="1"/>
  <c r="P72" i="5"/>
  <c r="T72" i="5" s="1"/>
  <c r="P56" i="5"/>
  <c r="T56" i="5" s="1"/>
  <c r="P52" i="5"/>
  <c r="T52" i="5" s="1"/>
  <c r="P48" i="5"/>
  <c r="T48" i="5" s="1"/>
  <c r="P44" i="5"/>
  <c r="T44" i="5" s="1"/>
  <c r="P40" i="5"/>
  <c r="T40" i="5" s="1"/>
  <c r="P24" i="5"/>
  <c r="T24" i="5" s="1"/>
  <c r="P20" i="5"/>
  <c r="T20" i="5" s="1"/>
  <c r="P16" i="5"/>
  <c r="T16" i="5" s="1"/>
  <c r="P12" i="5"/>
  <c r="T12" i="5" s="1"/>
  <c r="P8" i="5"/>
  <c r="T8" i="5" s="1"/>
  <c r="S59" i="9"/>
  <c r="M59" i="9" s="1"/>
  <c r="S86" i="8"/>
  <c r="M86" i="8" s="1"/>
  <c r="S141" i="7"/>
  <c r="S85" i="7"/>
  <c r="S41" i="7"/>
  <c r="P12" i="7"/>
  <c r="T12" i="7" s="1"/>
  <c r="S152" i="5"/>
  <c r="S148" i="5"/>
  <c r="M148" i="5" s="1"/>
  <c r="S144" i="5"/>
  <c r="S140" i="5"/>
  <c r="S136" i="5"/>
  <c r="S120" i="5"/>
  <c r="S116" i="5"/>
  <c r="S112" i="5"/>
  <c r="S108" i="5"/>
  <c r="S104" i="5"/>
  <c r="M104" i="5" s="1"/>
  <c r="S88" i="5"/>
  <c r="S84" i="5"/>
  <c r="S80" i="5"/>
  <c r="S76" i="5"/>
  <c r="S72" i="5"/>
  <c r="S56" i="5"/>
  <c r="S52" i="5"/>
  <c r="S48" i="5"/>
  <c r="M48" i="5" s="1"/>
  <c r="S44" i="5"/>
  <c r="S40" i="5"/>
  <c r="S24" i="5"/>
  <c r="S20" i="5"/>
  <c r="S16" i="5"/>
  <c r="S12" i="5"/>
  <c r="S8" i="5"/>
  <c r="S15" i="9"/>
  <c r="M15" i="9" s="1"/>
  <c r="S75" i="8"/>
  <c r="M75" i="8" s="1"/>
  <c r="S137" i="7"/>
  <c r="S81" i="7"/>
  <c r="S25" i="7"/>
  <c r="S12" i="7"/>
  <c r="P155" i="5"/>
  <c r="T155" i="5" s="1"/>
  <c r="P151" i="5"/>
  <c r="T151" i="5" s="1"/>
  <c r="P147" i="5"/>
  <c r="T147" i="5" s="1"/>
  <c r="P143" i="5"/>
  <c r="T143" i="5" s="1"/>
  <c r="P139" i="5"/>
  <c r="T139" i="5" s="1"/>
  <c r="P123" i="5"/>
  <c r="T123" i="5" s="1"/>
  <c r="P119" i="5"/>
  <c r="T119" i="5" s="1"/>
  <c r="P115" i="5"/>
  <c r="T115" i="5" s="1"/>
  <c r="P111" i="5"/>
  <c r="T111" i="5" s="1"/>
  <c r="P107" i="5"/>
  <c r="T107" i="5" s="1"/>
  <c r="P91" i="5"/>
  <c r="T91" i="5" s="1"/>
  <c r="P87" i="5"/>
  <c r="T87" i="5" s="1"/>
  <c r="P83" i="5"/>
  <c r="T83" i="5" s="1"/>
  <c r="P79" i="5"/>
  <c r="T79" i="5" s="1"/>
  <c r="P75" i="5"/>
  <c r="T75" i="5" s="1"/>
  <c r="P59" i="5"/>
  <c r="T59" i="5" s="1"/>
  <c r="P55" i="5"/>
  <c r="T55" i="5" s="1"/>
  <c r="P51" i="5"/>
  <c r="T51" i="5" s="1"/>
  <c r="P47" i="5"/>
  <c r="T47" i="5" s="1"/>
  <c r="P43" i="5"/>
  <c r="T43" i="5" s="1"/>
  <c r="P27" i="5"/>
  <c r="T27" i="5" s="1"/>
  <c r="P23" i="5"/>
  <c r="T23" i="5" s="1"/>
  <c r="P19" i="5"/>
  <c r="T19" i="5" s="1"/>
  <c r="P15" i="5"/>
  <c r="T15" i="5" s="1"/>
  <c r="P11" i="5"/>
  <c r="T11" i="5" s="1"/>
  <c r="P54" i="8"/>
  <c r="T54" i="8" s="1"/>
  <c r="S121" i="7"/>
  <c r="S77" i="7"/>
  <c r="S21" i="7"/>
  <c r="S10" i="7"/>
  <c r="S155" i="5"/>
  <c r="S151" i="5"/>
  <c r="S147" i="5"/>
  <c r="S143" i="5"/>
  <c r="S139" i="5"/>
  <c r="S123" i="5"/>
  <c r="S119" i="5"/>
  <c r="S115" i="5"/>
  <c r="S111" i="5"/>
  <c r="S107" i="5"/>
  <c r="S91" i="5"/>
  <c r="S87" i="5"/>
  <c r="S83" i="5"/>
  <c r="S79" i="5"/>
  <c r="S75" i="5"/>
  <c r="S59" i="5"/>
  <c r="S55" i="5"/>
  <c r="S51" i="5"/>
  <c r="S47" i="5"/>
  <c r="S43" i="5"/>
  <c r="S27" i="5"/>
  <c r="S23" i="5"/>
  <c r="S19" i="5"/>
  <c r="S15" i="5"/>
  <c r="S11" i="5"/>
  <c r="P46" i="8"/>
  <c r="T46" i="8" s="1"/>
  <c r="S117" i="7"/>
  <c r="S73" i="7"/>
  <c r="S18" i="7"/>
  <c r="S9" i="7"/>
  <c r="P154" i="5"/>
  <c r="T154" i="5" s="1"/>
  <c r="P150" i="5"/>
  <c r="T150" i="5" s="1"/>
  <c r="P146" i="5"/>
  <c r="T146" i="5" s="1"/>
  <c r="P142" i="5"/>
  <c r="T142" i="5" s="1"/>
  <c r="P138" i="5"/>
  <c r="T138" i="5" s="1"/>
  <c r="P122" i="5"/>
  <c r="T122" i="5" s="1"/>
  <c r="P118" i="5"/>
  <c r="T118" i="5" s="1"/>
  <c r="P114" i="5"/>
  <c r="T114" i="5" s="1"/>
  <c r="P110" i="5"/>
  <c r="T110" i="5" s="1"/>
  <c r="P106" i="5"/>
  <c r="T106" i="5" s="1"/>
  <c r="P90" i="5"/>
  <c r="T90" i="5" s="1"/>
  <c r="P86" i="5"/>
  <c r="T86" i="5" s="1"/>
  <c r="P82" i="5"/>
  <c r="T82" i="5" s="1"/>
  <c r="P78" i="5"/>
  <c r="T78" i="5" s="1"/>
  <c r="P74" i="5"/>
  <c r="T74" i="5" s="1"/>
  <c r="P58" i="5"/>
  <c r="T58" i="5" s="1"/>
  <c r="P54" i="5"/>
  <c r="T54" i="5" s="1"/>
  <c r="P50" i="5"/>
  <c r="T50" i="5" s="1"/>
  <c r="P46" i="5"/>
  <c r="T46" i="5" s="1"/>
  <c r="P42" i="5"/>
  <c r="T42" i="5" s="1"/>
  <c r="P26" i="5"/>
  <c r="T26" i="5" s="1"/>
  <c r="P22" i="5"/>
  <c r="T22" i="5" s="1"/>
  <c r="P18" i="5"/>
  <c r="T18" i="5" s="1"/>
  <c r="P14" i="5"/>
  <c r="T14" i="5" s="1"/>
  <c r="P10" i="5"/>
  <c r="T10" i="5" s="1"/>
  <c r="P26" i="8"/>
  <c r="T26" i="8" s="1"/>
  <c r="S113" i="7"/>
  <c r="S57" i="7"/>
  <c r="S17" i="7"/>
  <c r="P8" i="7"/>
  <c r="T8" i="7" s="1"/>
  <c r="S154" i="5"/>
  <c r="S150" i="5"/>
  <c r="S146" i="5"/>
  <c r="S142" i="5"/>
  <c r="S138" i="5"/>
  <c r="S122" i="5"/>
  <c r="S118" i="5"/>
  <c r="S114" i="5"/>
  <c r="S110" i="5"/>
  <c r="S106" i="5"/>
  <c r="S90" i="5"/>
  <c r="S86" i="5"/>
  <c r="S82" i="5"/>
  <c r="S78" i="5"/>
  <c r="S74" i="5"/>
  <c r="S58" i="5"/>
  <c r="S54" i="5"/>
  <c r="S50" i="5"/>
  <c r="S46" i="5"/>
  <c r="S42" i="5"/>
  <c r="S26" i="5"/>
  <c r="S22" i="5"/>
  <c r="S18" i="5"/>
  <c r="S14" i="5"/>
  <c r="S10" i="5"/>
  <c r="S142" i="8"/>
  <c r="M142" i="8" s="1"/>
  <c r="P18" i="8"/>
  <c r="T18" i="8" s="1"/>
  <c r="M18" i="8" s="1"/>
  <c r="S153" i="7"/>
  <c r="S109" i="7"/>
  <c r="S53" i="7"/>
  <c r="S16" i="7"/>
  <c r="S8" i="7"/>
  <c r="L8" i="7" s="1"/>
  <c r="P153" i="5"/>
  <c r="T153" i="5" s="1"/>
  <c r="P149" i="5"/>
  <c r="T149" i="5" s="1"/>
  <c r="P145" i="5"/>
  <c r="T145" i="5" s="1"/>
  <c r="P141" i="5"/>
  <c r="T141" i="5" s="1"/>
  <c r="P137" i="5"/>
  <c r="T137" i="5" s="1"/>
  <c r="P121" i="5"/>
  <c r="T121" i="5" s="1"/>
  <c r="P117" i="5"/>
  <c r="T117" i="5" s="1"/>
  <c r="P113" i="5"/>
  <c r="T113" i="5" s="1"/>
  <c r="P109" i="5"/>
  <c r="T109" i="5" s="1"/>
  <c r="P105" i="5"/>
  <c r="T105" i="5" s="1"/>
  <c r="P89" i="5"/>
  <c r="T89" i="5" s="1"/>
  <c r="P85" i="5"/>
  <c r="T85" i="5" s="1"/>
  <c r="P81" i="5"/>
  <c r="T81" i="5" s="1"/>
  <c r="P77" i="5"/>
  <c r="T77" i="5" s="1"/>
  <c r="P73" i="5"/>
  <c r="T73" i="5" s="1"/>
  <c r="P57" i="5"/>
  <c r="T57" i="5" s="1"/>
  <c r="P53" i="5"/>
  <c r="T53" i="5" s="1"/>
  <c r="P49" i="5"/>
  <c r="T49" i="5" s="1"/>
  <c r="P45" i="5"/>
  <c r="T45" i="5" s="1"/>
  <c r="P41" i="5"/>
  <c r="T41" i="5" s="1"/>
  <c r="P25" i="5"/>
  <c r="T25" i="5" s="1"/>
  <c r="P21" i="5"/>
  <c r="T21" i="5" s="1"/>
  <c r="P17" i="5"/>
  <c r="T17" i="5" s="1"/>
  <c r="P13" i="5"/>
  <c r="T13" i="5" s="1"/>
  <c r="P9" i="5"/>
  <c r="T9" i="5" s="1"/>
  <c r="S119" i="8"/>
  <c r="M119" i="8" s="1"/>
  <c r="S113" i="5"/>
  <c r="S57" i="5"/>
  <c r="S13" i="5"/>
  <c r="S58" i="4"/>
  <c r="S54" i="4"/>
  <c r="S50" i="4"/>
  <c r="S46" i="4"/>
  <c r="S22" i="4"/>
  <c r="S18" i="4"/>
  <c r="S14" i="4"/>
  <c r="S10" i="4"/>
  <c r="P10" i="8"/>
  <c r="T10" i="8" s="1"/>
  <c r="S153" i="5"/>
  <c r="S109" i="5"/>
  <c r="S53" i="5"/>
  <c r="S9" i="5"/>
  <c r="P57" i="4"/>
  <c r="T57" i="4" s="1"/>
  <c r="P53" i="4"/>
  <c r="T53" i="4" s="1"/>
  <c r="P49" i="4"/>
  <c r="T49" i="4" s="1"/>
  <c r="P45" i="4"/>
  <c r="T45" i="4" s="1"/>
  <c r="P41" i="4"/>
  <c r="T41" i="4" s="1"/>
  <c r="P25" i="4"/>
  <c r="T25" i="4" s="1"/>
  <c r="P21" i="4"/>
  <c r="T21" i="4" s="1"/>
  <c r="P17" i="4"/>
  <c r="T17" i="4" s="1"/>
  <c r="P13" i="4"/>
  <c r="T13" i="4" s="1"/>
  <c r="P9" i="4"/>
  <c r="T9" i="4" s="1"/>
  <c r="S149" i="5"/>
  <c r="S105" i="5"/>
  <c r="S49" i="5"/>
  <c r="S57" i="4"/>
  <c r="S53" i="4"/>
  <c r="S49" i="4"/>
  <c r="S45" i="4"/>
  <c r="S21" i="4"/>
  <c r="D21" i="11" s="1"/>
  <c r="P21" i="11" s="1"/>
  <c r="R21" i="11" s="1"/>
  <c r="S17" i="4"/>
  <c r="S13" i="4"/>
  <c r="S9" i="4"/>
  <c r="S145" i="5"/>
  <c r="S89" i="5"/>
  <c r="S45" i="5"/>
  <c r="M45" i="5" s="1"/>
  <c r="P56" i="4"/>
  <c r="P52" i="4"/>
  <c r="P48" i="4"/>
  <c r="T48" i="4" s="1"/>
  <c r="P44" i="4"/>
  <c r="P40" i="4"/>
  <c r="T40" i="4" s="1"/>
  <c r="P24" i="4"/>
  <c r="T24" i="4" s="1"/>
  <c r="P20" i="4"/>
  <c r="T20" i="4" s="1"/>
  <c r="P16" i="4"/>
  <c r="T16" i="4" s="1"/>
  <c r="P12" i="4"/>
  <c r="T12" i="4" s="1"/>
  <c r="P8" i="4"/>
  <c r="T8" i="4" s="1"/>
  <c r="S149" i="7"/>
  <c r="M149" i="7" s="1"/>
  <c r="S141" i="5"/>
  <c r="S85" i="5"/>
  <c r="S41" i="5"/>
  <c r="S56" i="4"/>
  <c r="S52" i="4"/>
  <c r="S48" i="4"/>
  <c r="S44" i="4"/>
  <c r="S40" i="4"/>
  <c r="S20" i="4"/>
  <c r="S16" i="4"/>
  <c r="S12" i="4"/>
  <c r="S8" i="4"/>
  <c r="S17" i="5"/>
  <c r="S105" i="7"/>
  <c r="M105" i="7" s="1"/>
  <c r="S137" i="5"/>
  <c r="S81" i="5"/>
  <c r="S25" i="5"/>
  <c r="P59" i="4"/>
  <c r="T59" i="4" s="1"/>
  <c r="P55" i="4"/>
  <c r="T55" i="4" s="1"/>
  <c r="P51" i="4"/>
  <c r="T51" i="4" s="1"/>
  <c r="P47" i="4"/>
  <c r="T47" i="4" s="1"/>
  <c r="P43" i="4"/>
  <c r="T43" i="4" s="1"/>
  <c r="P27" i="4"/>
  <c r="T27" i="4" s="1"/>
  <c r="P23" i="4"/>
  <c r="T23" i="4" s="1"/>
  <c r="P19" i="4"/>
  <c r="T19" i="4" s="1"/>
  <c r="P15" i="4"/>
  <c r="T15" i="4" s="1"/>
  <c r="P11" i="4"/>
  <c r="T11" i="4" s="1"/>
  <c r="S73" i="5"/>
  <c r="S49" i="7"/>
  <c r="M49" i="7" s="1"/>
  <c r="S121" i="5"/>
  <c r="S77" i="5"/>
  <c r="S21" i="5"/>
  <c r="S59" i="4"/>
  <c r="S55" i="4"/>
  <c r="S51" i="4"/>
  <c r="S47" i="4"/>
  <c r="S43" i="4"/>
  <c r="S27" i="4"/>
  <c r="S23" i="4"/>
  <c r="S15" i="4"/>
  <c r="S11" i="4"/>
  <c r="D11" i="11" s="1"/>
  <c r="P11" i="11" s="1"/>
  <c r="R11" i="11" s="1"/>
  <c r="S117" i="5"/>
  <c r="S14" i="7"/>
  <c r="M14" i="7" s="1"/>
  <c r="P58" i="4"/>
  <c r="T58" i="4" s="1"/>
  <c r="P54" i="4"/>
  <c r="T54" i="4" s="1"/>
  <c r="P50" i="4"/>
  <c r="T50" i="4" s="1"/>
  <c r="P46" i="4"/>
  <c r="T46" i="4" s="1"/>
  <c r="P42" i="4"/>
  <c r="T42" i="4" s="1"/>
  <c r="P26" i="4"/>
  <c r="T26" i="4" s="1"/>
  <c r="P22" i="4"/>
  <c r="T22" i="4" s="1"/>
  <c r="P18" i="4"/>
  <c r="T18" i="4" s="1"/>
  <c r="P14" i="4"/>
  <c r="T14" i="4" s="1"/>
  <c r="P10" i="4"/>
  <c r="T10" i="4" s="1"/>
  <c r="A205" i="14"/>
  <c r="A147" i="14"/>
  <c r="A89" i="14"/>
  <c r="A31" i="14"/>
  <c r="A234" i="14"/>
  <c r="A176" i="14"/>
  <c r="A118" i="14"/>
  <c r="A60" i="14"/>
  <c r="A2" i="14"/>
  <c r="A83" i="21"/>
  <c r="A56" i="21"/>
  <c r="A2" i="21"/>
  <c r="A29" i="21"/>
  <c r="A2" i="27"/>
  <c r="A110" i="21"/>
  <c r="A137" i="21"/>
  <c r="A12" i="2"/>
  <c r="A2" i="26"/>
  <c r="E35" i="10"/>
  <c r="E99" i="9"/>
  <c r="E35" i="5"/>
  <c r="A98" i="8"/>
  <c r="A2" i="8"/>
  <c r="A98" i="7"/>
  <c r="A2" i="7"/>
  <c r="A34" i="5"/>
  <c r="E3" i="10"/>
  <c r="E67" i="9"/>
  <c r="E131" i="8"/>
  <c r="E3" i="5"/>
  <c r="A2" i="9"/>
  <c r="A34" i="7"/>
  <c r="E35" i="9"/>
  <c r="E99" i="8"/>
  <c r="A130" i="10"/>
  <c r="A34" i="9"/>
  <c r="A2" i="5"/>
  <c r="E3" i="9"/>
  <c r="E67" i="8"/>
  <c r="E131" i="7"/>
  <c r="A98" i="10"/>
  <c r="A66" i="10"/>
  <c r="A66" i="9"/>
  <c r="A130" i="8"/>
  <c r="A66" i="7"/>
  <c r="A130" i="5"/>
  <c r="A66" i="5"/>
  <c r="E35" i="8"/>
  <c r="E99" i="7"/>
  <c r="A34" i="10"/>
  <c r="A130" i="9"/>
  <c r="A98" i="9"/>
  <c r="A98" i="5"/>
  <c r="E131" i="10"/>
  <c r="E3" i="8"/>
  <c r="E67" i="7"/>
  <c r="E131" i="5"/>
  <c r="A66" i="8"/>
  <c r="E35" i="4"/>
  <c r="E99" i="10"/>
  <c r="E35" i="7"/>
  <c r="E99" i="5"/>
  <c r="A2" i="10"/>
  <c r="E67" i="10"/>
  <c r="E131" i="9"/>
  <c r="E3" i="7"/>
  <c r="E67" i="5"/>
  <c r="A34" i="8"/>
  <c r="A130" i="7"/>
  <c r="E3" i="4"/>
  <c r="A1532" i="22"/>
  <c r="A1566" i="22"/>
  <c r="A1294" i="22"/>
  <c r="A1328" i="22"/>
  <c r="A1600" i="22"/>
  <c r="A1634" i="22"/>
  <c r="A1362" i="22"/>
  <c r="A1668" i="22"/>
  <c r="A1396" i="22"/>
  <c r="A1430" i="22"/>
  <c r="A1464" i="22"/>
  <c r="A1498" i="22"/>
  <c r="A137" i="19"/>
  <c r="A34" i="4"/>
  <c r="A2" i="4"/>
  <c r="S26" i="4"/>
  <c r="S24" i="4"/>
  <c r="A2" i="11"/>
  <c r="A1192" i="23"/>
  <c r="A1052" i="23"/>
  <c r="A912" i="23"/>
  <c r="A772" i="23"/>
  <c r="A632" i="23"/>
  <c r="A492" i="23"/>
  <c r="A352" i="23"/>
  <c r="A212" i="23"/>
  <c r="A72" i="23"/>
  <c r="A1226" i="22"/>
  <c r="A1090" i="22"/>
  <c r="A954" i="22"/>
  <c r="A818" i="22"/>
  <c r="A682" i="22"/>
  <c r="A546" i="22"/>
  <c r="A410" i="22"/>
  <c r="A274" i="22"/>
  <c r="A138" i="22"/>
  <c r="A2" i="22"/>
  <c r="A56" i="19"/>
  <c r="A152" i="15"/>
  <c r="A32" i="15"/>
  <c r="A737" i="13"/>
  <c r="A597" i="13"/>
  <c r="A457" i="13"/>
  <c r="A317" i="13"/>
  <c r="A177" i="13"/>
  <c r="A37" i="13"/>
  <c r="A104" i="12"/>
  <c r="A290" i="11"/>
  <c r="A162" i="11"/>
  <c r="A34" i="11"/>
  <c r="A182" i="15"/>
  <c r="A1297" i="23"/>
  <c r="A1157" i="23"/>
  <c r="A1017" i="23"/>
  <c r="A877" i="23"/>
  <c r="A737" i="23"/>
  <c r="A597" i="23"/>
  <c r="A457" i="23"/>
  <c r="A317" i="23"/>
  <c r="A177" i="23"/>
  <c r="A37" i="23"/>
  <c r="A1192" i="22"/>
  <c r="A1056" i="22"/>
  <c r="A920" i="22"/>
  <c r="A784" i="22"/>
  <c r="A648" i="22"/>
  <c r="A512" i="22"/>
  <c r="A376" i="22"/>
  <c r="A240" i="22"/>
  <c r="A104" i="22"/>
  <c r="A29" i="19"/>
  <c r="A122" i="15"/>
  <c r="A2" i="15"/>
  <c r="A842" i="13"/>
  <c r="A702" i="13"/>
  <c r="A562" i="13"/>
  <c r="A422" i="13"/>
  <c r="A282" i="13"/>
  <c r="A142" i="13"/>
  <c r="A2" i="13"/>
  <c r="A70" i="12"/>
  <c r="A258" i="11"/>
  <c r="A130" i="11"/>
  <c r="A1087" i="23"/>
  <c r="A947" i="23"/>
  <c r="A667" i="23"/>
  <c r="A387" i="23"/>
  <c r="A107" i="23"/>
  <c r="A1124" i="22"/>
  <c r="A852" i="22"/>
  <c r="A580" i="22"/>
  <c r="A308" i="22"/>
  <c r="A36" i="22"/>
  <c r="A83" i="19"/>
  <c r="A62" i="15"/>
  <c r="A772" i="13"/>
  <c r="A492" i="13"/>
  <c r="A212" i="13"/>
  <c r="A2" i="12"/>
  <c r="A66" i="11"/>
  <c r="A1262" i="23"/>
  <c r="A1122" i="23"/>
  <c r="A982" i="23"/>
  <c r="A842" i="23"/>
  <c r="A702" i="23"/>
  <c r="A562" i="23"/>
  <c r="A422" i="23"/>
  <c r="A282" i="23"/>
  <c r="A142" i="23"/>
  <c r="A2" i="23"/>
  <c r="A1158" i="22"/>
  <c r="A1022" i="22"/>
  <c r="A886" i="22"/>
  <c r="A750" i="22"/>
  <c r="A614" i="22"/>
  <c r="A478" i="22"/>
  <c r="A342" i="22"/>
  <c r="A206" i="22"/>
  <c r="A70" i="22"/>
  <c r="A110" i="19"/>
  <c r="A2" i="19"/>
  <c r="A92" i="15"/>
  <c r="A807" i="13"/>
  <c r="A667" i="13"/>
  <c r="A527" i="13"/>
  <c r="A387" i="13"/>
  <c r="A247" i="13"/>
  <c r="A107" i="13"/>
  <c r="A36" i="12"/>
  <c r="A226" i="11"/>
  <c r="A98" i="11"/>
  <c r="A1227" i="23"/>
  <c r="A807" i="23"/>
  <c r="A527" i="23"/>
  <c r="A247" i="23"/>
  <c r="A1260" i="22"/>
  <c r="A988" i="22"/>
  <c r="A716" i="22"/>
  <c r="A444" i="22"/>
  <c r="A172" i="22"/>
  <c r="A632" i="13"/>
  <c r="A352" i="13"/>
  <c r="A72" i="13"/>
  <c r="A138" i="12"/>
  <c r="A194" i="11"/>
  <c r="S25" i="4"/>
  <c r="S19" i="4"/>
  <c r="D19" i="11" s="1"/>
  <c r="P19" i="11" s="1"/>
  <c r="R19" i="11" s="1"/>
  <c r="K147" i="12"/>
  <c r="M147" i="12" s="1"/>
  <c r="K149" i="12"/>
  <c r="M149" i="12" s="1"/>
  <c r="K151" i="12"/>
  <c r="M151" i="12" s="1"/>
  <c r="K153" i="12"/>
  <c r="M153" i="12" s="1"/>
  <c r="K155" i="12"/>
  <c r="M155" i="12" s="1"/>
  <c r="K157" i="12"/>
  <c r="M157" i="12" s="1"/>
  <c r="K159" i="12"/>
  <c r="M159" i="12" s="1"/>
  <c r="K161" i="12"/>
  <c r="M161" i="12" s="1"/>
  <c r="K163" i="12"/>
  <c r="M163" i="12" s="1"/>
  <c r="K78" i="12"/>
  <c r="M78" i="12" s="1"/>
  <c r="K80" i="12"/>
  <c r="M80" i="12" s="1"/>
  <c r="K82" i="12"/>
  <c r="M82" i="12" s="1"/>
  <c r="K84" i="12"/>
  <c r="M84" i="12" s="1"/>
  <c r="K86" i="12"/>
  <c r="M86" i="12" s="1"/>
  <c r="K88" i="12"/>
  <c r="M88" i="12" s="1"/>
  <c r="K90" i="12"/>
  <c r="M90" i="12" s="1"/>
  <c r="K92" i="12"/>
  <c r="M92" i="12" s="1"/>
  <c r="K112" i="12"/>
  <c r="M112" i="12" s="1"/>
  <c r="K114" i="12"/>
  <c r="M114" i="12" s="1"/>
  <c r="K116" i="12"/>
  <c r="M116" i="12" s="1"/>
  <c r="K118" i="12"/>
  <c r="M118" i="12" s="1"/>
  <c r="K120" i="12"/>
  <c r="M120" i="12" s="1"/>
  <c r="K122" i="12"/>
  <c r="M122" i="12" s="1"/>
  <c r="K124" i="12"/>
  <c r="M124" i="12" s="1"/>
  <c r="K126" i="12"/>
  <c r="M126" i="12" s="1"/>
  <c r="K128" i="12"/>
  <c r="M128" i="12" s="1"/>
  <c r="K130" i="12"/>
  <c r="M130" i="12" s="1"/>
  <c r="K77" i="12"/>
  <c r="K47" i="12"/>
  <c r="M47" i="12" s="1"/>
  <c r="K146" i="12"/>
  <c r="M146" i="12" s="1"/>
  <c r="K148" i="12"/>
  <c r="M148" i="12" s="1"/>
  <c r="K150" i="12"/>
  <c r="M150" i="12" s="1"/>
  <c r="K152" i="12"/>
  <c r="M152" i="12" s="1"/>
  <c r="K154" i="12"/>
  <c r="M154" i="12" s="1"/>
  <c r="K156" i="12"/>
  <c r="M156" i="12" s="1"/>
  <c r="K158" i="12"/>
  <c r="M158" i="12" s="1"/>
  <c r="K160" i="12"/>
  <c r="M160" i="12" s="1"/>
  <c r="K162" i="12"/>
  <c r="M162" i="12" s="1"/>
  <c r="K164" i="12"/>
  <c r="M164" i="12" s="1"/>
  <c r="K111" i="12"/>
  <c r="K79" i="12"/>
  <c r="M79" i="12" s="1"/>
  <c r="K81" i="12"/>
  <c r="M81" i="12" s="1"/>
  <c r="K83" i="12"/>
  <c r="M83" i="12" s="1"/>
  <c r="K85" i="12"/>
  <c r="M85" i="12" s="1"/>
  <c r="K87" i="12"/>
  <c r="M87" i="12" s="1"/>
  <c r="K89" i="12"/>
  <c r="M89" i="12" s="1"/>
  <c r="K91" i="12"/>
  <c r="M91" i="12" s="1"/>
  <c r="K93" i="12"/>
  <c r="M93" i="12" s="1"/>
  <c r="K95" i="12"/>
  <c r="M95" i="12" s="1"/>
  <c r="K46" i="12"/>
  <c r="M46" i="12" s="1"/>
  <c r="K50" i="12"/>
  <c r="M50" i="12" s="1"/>
  <c r="K44" i="12"/>
  <c r="M44" i="12" s="1"/>
  <c r="K96" i="12"/>
  <c r="M96" i="12" s="1"/>
  <c r="K55" i="12"/>
  <c r="M55" i="12" s="1"/>
  <c r="K56" i="12"/>
  <c r="M56" i="12" s="1"/>
  <c r="K57" i="12"/>
  <c r="M57" i="12" s="1"/>
  <c r="K43" i="12"/>
  <c r="K54" i="12"/>
  <c r="M54" i="12" s="1"/>
  <c r="K62" i="12"/>
  <c r="M62" i="12" s="1"/>
  <c r="K123" i="12"/>
  <c r="M123" i="12" s="1"/>
  <c r="K125" i="12"/>
  <c r="M125" i="12" s="1"/>
  <c r="K129" i="12"/>
  <c r="M129" i="12" s="1"/>
  <c r="K94" i="12"/>
  <c r="M94" i="12" s="1"/>
  <c r="K48" i="12"/>
  <c r="M48" i="12" s="1"/>
  <c r="K145" i="12"/>
  <c r="K45" i="12"/>
  <c r="M45" i="12" s="1"/>
  <c r="K49" i="12"/>
  <c r="M49" i="12" s="1"/>
  <c r="K51" i="12"/>
  <c r="M51" i="12" s="1"/>
  <c r="K52" i="12"/>
  <c r="M52" i="12" s="1"/>
  <c r="K53" i="12"/>
  <c r="M53" i="12" s="1"/>
  <c r="K59" i="12"/>
  <c r="M59" i="12" s="1"/>
  <c r="K60" i="12"/>
  <c r="M60" i="12" s="1"/>
  <c r="K61" i="12"/>
  <c r="M61" i="12" s="1"/>
  <c r="K113" i="12"/>
  <c r="M113" i="12" s="1"/>
  <c r="K115" i="12"/>
  <c r="M115" i="12" s="1"/>
  <c r="K117" i="12"/>
  <c r="M117" i="12" s="1"/>
  <c r="K119" i="12"/>
  <c r="M119" i="12" s="1"/>
  <c r="K121" i="12"/>
  <c r="M121" i="12" s="1"/>
  <c r="K127" i="12"/>
  <c r="M127" i="12" s="1"/>
  <c r="K58" i="12"/>
  <c r="M58" i="12" s="1"/>
  <c r="S41" i="4"/>
  <c r="T56" i="4"/>
  <c r="S42" i="4"/>
  <c r="T52" i="4"/>
  <c r="B8" i="24"/>
  <c r="M554" i="23"/>
  <c r="M77" i="7" l="1"/>
  <c r="M79" i="9"/>
  <c r="M112" i="10"/>
  <c r="M86" i="7"/>
  <c r="M88" i="8"/>
  <c r="M144" i="8"/>
  <c r="M85" i="10"/>
  <c r="M141" i="10"/>
  <c r="M119" i="9"/>
  <c r="M115" i="10"/>
  <c r="M120" i="10"/>
  <c r="M113" i="7"/>
  <c r="M10" i="7"/>
  <c r="M141" i="5"/>
  <c r="M49" i="5"/>
  <c r="M18" i="9"/>
  <c r="M55" i="9"/>
  <c r="M84" i="10"/>
  <c r="M89" i="7"/>
  <c r="M91" i="8"/>
  <c r="M155" i="8"/>
  <c r="M16" i="7"/>
  <c r="M17" i="10"/>
  <c r="M118" i="9"/>
  <c r="M10" i="10"/>
  <c r="M54" i="10"/>
  <c r="M110" i="10"/>
  <c r="M154" i="10"/>
  <c r="M111" i="9"/>
  <c r="M155" i="9"/>
  <c r="M47" i="10"/>
  <c r="M91" i="10"/>
  <c r="M147" i="10"/>
  <c r="M46" i="8"/>
  <c r="M111" i="8"/>
  <c r="M55" i="8"/>
  <c r="M105" i="8"/>
  <c r="M80" i="10"/>
  <c r="M136" i="10"/>
  <c r="M11" i="8"/>
  <c r="M23" i="8"/>
  <c r="M104" i="8"/>
  <c r="M148" i="8"/>
  <c r="M141" i="9"/>
  <c r="M21" i="10"/>
  <c r="M77" i="10"/>
  <c r="M14" i="10"/>
  <c r="M58" i="10"/>
  <c r="M114" i="10"/>
  <c r="M59" i="8"/>
  <c r="L8" i="5"/>
  <c r="L28" i="5" s="1"/>
  <c r="M15" i="8"/>
  <c r="M25" i="5"/>
  <c r="M40" i="5"/>
  <c r="M84" i="5"/>
  <c r="M140" i="5"/>
  <c r="M91" i="9"/>
  <c r="L8" i="4"/>
  <c r="M17" i="5"/>
  <c r="L28" i="7"/>
  <c r="H8" i="11"/>
  <c r="M147" i="8"/>
  <c r="M117" i="5"/>
  <c r="L28" i="9"/>
  <c r="L8" i="11"/>
  <c r="M73" i="7"/>
  <c r="M27" i="9"/>
  <c r="L8" i="10"/>
  <c r="M9" i="10"/>
  <c r="M53" i="10"/>
  <c r="M109" i="10"/>
  <c r="M110" i="9"/>
  <c r="M154" i="9"/>
  <c r="M73" i="5"/>
  <c r="M117" i="7"/>
  <c r="M83" i="9"/>
  <c r="L8" i="8"/>
  <c r="M17" i="7"/>
  <c r="M15" i="5"/>
  <c r="M59" i="5"/>
  <c r="M115" i="5"/>
  <c r="M41" i="7"/>
  <c r="M27" i="8"/>
  <c r="M40" i="7"/>
  <c r="M140" i="7"/>
  <c r="M51" i="9"/>
  <c r="M17" i="9"/>
  <c r="M73" i="9"/>
  <c r="M48" i="10"/>
  <c r="M116" i="9"/>
  <c r="M46" i="7"/>
  <c r="M90" i="7"/>
  <c r="M146" i="7"/>
  <c r="M107" i="7"/>
  <c r="M151" i="7"/>
  <c r="M53" i="7"/>
  <c r="M9" i="7"/>
  <c r="M109" i="7"/>
  <c r="M19" i="9"/>
  <c r="M146" i="8"/>
  <c r="M112" i="9"/>
  <c r="M153" i="7"/>
  <c r="M75" i="9"/>
  <c r="M46" i="10"/>
  <c r="M90" i="10"/>
  <c r="M147" i="9"/>
  <c r="M27" i="10"/>
  <c r="M83" i="10"/>
  <c r="M139" i="10"/>
  <c r="M115" i="8"/>
  <c r="M85" i="7"/>
  <c r="M40" i="8"/>
  <c r="M140" i="8"/>
  <c r="M106" i="9"/>
  <c r="M42" i="10"/>
  <c r="M86" i="10"/>
  <c r="M142" i="10"/>
  <c r="M143" i="9"/>
  <c r="M23" i="10"/>
  <c r="M123" i="10"/>
  <c r="M153" i="5"/>
  <c r="M76" i="7"/>
  <c r="M120" i="7"/>
  <c r="M9" i="9"/>
  <c r="M53" i="9"/>
  <c r="M43" i="7"/>
  <c r="M87" i="7"/>
  <c r="M143" i="7"/>
  <c r="M42" i="5"/>
  <c r="M86" i="5"/>
  <c r="M57" i="7"/>
  <c r="M143" i="8"/>
  <c r="M23" i="9"/>
  <c r="M9" i="5"/>
  <c r="M19" i="5"/>
  <c r="M119" i="5"/>
  <c r="M137" i="8"/>
  <c r="M44" i="7"/>
  <c r="M88" i="7"/>
  <c r="M144" i="7"/>
  <c r="M106" i="8"/>
  <c r="M21" i="9"/>
  <c r="M77" i="9"/>
  <c r="M53" i="5"/>
  <c r="M46" i="5"/>
  <c r="M23" i="5"/>
  <c r="M79" i="5"/>
  <c r="M141" i="7"/>
  <c r="M50" i="7"/>
  <c r="M106" i="7"/>
  <c r="M150" i="7"/>
  <c r="M50" i="8"/>
  <c r="M11" i="7"/>
  <c r="M111" i="7"/>
  <c r="M48" i="7"/>
  <c r="M104" i="7"/>
  <c r="M148" i="7"/>
  <c r="M20" i="9"/>
  <c r="M76" i="9"/>
  <c r="M145" i="8"/>
  <c r="M25" i="9"/>
  <c r="M14" i="9"/>
  <c r="M58" i="9"/>
  <c r="M120" i="9"/>
  <c r="M153" i="9"/>
  <c r="M45" i="10"/>
  <c r="M89" i="10"/>
  <c r="M146" i="9"/>
  <c r="M26" i="10"/>
  <c r="M82" i="10"/>
  <c r="M139" i="9"/>
  <c r="M19" i="10"/>
  <c r="M75" i="10"/>
  <c r="M119" i="10"/>
  <c r="M109" i="5"/>
  <c r="M54" i="7"/>
  <c r="M110" i="7"/>
  <c r="M154" i="7"/>
  <c r="M15" i="7"/>
  <c r="M59" i="7"/>
  <c r="M115" i="7"/>
  <c r="M139" i="8"/>
  <c r="M113" i="9"/>
  <c r="M49" i="10"/>
  <c r="M149" i="10"/>
  <c r="M87" i="8"/>
  <c r="M25" i="8"/>
  <c r="M84" i="9"/>
  <c r="M22" i="9"/>
  <c r="M153" i="10"/>
  <c r="M8" i="5"/>
  <c r="M108" i="5"/>
  <c r="M152" i="5"/>
  <c r="M108" i="8"/>
  <c r="M152" i="8"/>
  <c r="M82" i="9"/>
  <c r="M52" i="10"/>
  <c r="M41" i="5"/>
  <c r="M51" i="5"/>
  <c r="M107" i="5"/>
  <c r="M151" i="5"/>
  <c r="M12" i="5"/>
  <c r="M56" i="5"/>
  <c r="M112" i="5"/>
  <c r="M25" i="7"/>
  <c r="M87" i="9"/>
  <c r="M77" i="5"/>
  <c r="M81" i="7"/>
  <c r="M22" i="8"/>
  <c r="M20" i="10"/>
  <c r="M12" i="9"/>
  <c r="M56" i="9"/>
  <c r="M50" i="9"/>
  <c r="M121" i="5"/>
  <c r="M137" i="7"/>
  <c r="M24" i="5"/>
  <c r="M80" i="5"/>
  <c r="M136" i="5"/>
  <c r="M42" i="8"/>
  <c r="M51" i="8"/>
  <c r="M76" i="10"/>
  <c r="M24" i="8"/>
  <c r="M80" i="8"/>
  <c r="M136" i="8"/>
  <c r="M72" i="9"/>
  <c r="M10" i="9"/>
  <c r="M54" i="9"/>
  <c r="M121" i="7"/>
  <c r="M140" i="9"/>
  <c r="M114" i="9"/>
  <c r="M106" i="10"/>
  <c r="M150" i="10"/>
  <c r="M107" i="9"/>
  <c r="M151" i="9"/>
  <c r="M43" i="10"/>
  <c r="M87" i="10"/>
  <c r="M143" i="10"/>
  <c r="M43" i="9"/>
  <c r="M113" i="5"/>
  <c r="M10" i="5"/>
  <c r="M14" i="8"/>
  <c r="M16" i="5"/>
  <c r="M72" i="8"/>
  <c r="M116" i="8"/>
  <c r="M8" i="9"/>
  <c r="M90" i="9"/>
  <c r="M152" i="7"/>
  <c r="M85" i="9"/>
  <c r="M43" i="5"/>
  <c r="M87" i="5"/>
  <c r="M143" i="5"/>
  <c r="M58" i="7"/>
  <c r="M114" i="7"/>
  <c r="M138" i="7"/>
  <c r="M75" i="7"/>
  <c r="M119" i="7"/>
  <c r="M56" i="7"/>
  <c r="M112" i="7"/>
  <c r="M45" i="9"/>
  <c r="M13" i="5"/>
  <c r="M14" i="5"/>
  <c r="M58" i="5"/>
  <c r="M114" i="5"/>
  <c r="M8" i="7"/>
  <c r="M82" i="5"/>
  <c r="M47" i="5"/>
  <c r="M91" i="5"/>
  <c r="M155" i="5"/>
  <c r="M74" i="7"/>
  <c r="M118" i="7"/>
  <c r="M23" i="7"/>
  <c r="M79" i="7"/>
  <c r="M72" i="7"/>
  <c r="M116" i="7"/>
  <c r="M24" i="7"/>
  <c r="M80" i="7"/>
  <c r="M49" i="9"/>
  <c r="M13" i="10"/>
  <c r="M57" i="10"/>
  <c r="M57" i="5"/>
  <c r="M105" i="5"/>
  <c r="M18" i="5"/>
  <c r="M74" i="5"/>
  <c r="M118" i="5"/>
  <c r="M78" i="7"/>
  <c r="M27" i="7"/>
  <c r="M83" i="7"/>
  <c r="M139" i="7"/>
  <c r="M56" i="8"/>
  <c r="M112" i="8"/>
  <c r="M104" i="9"/>
  <c r="M150" i="8"/>
  <c r="M42" i="9"/>
  <c r="M86" i="9"/>
  <c r="M12" i="10"/>
  <c r="M21" i="5"/>
  <c r="M22" i="5"/>
  <c r="M78" i="5"/>
  <c r="M122" i="5"/>
  <c r="M90" i="5"/>
  <c r="M146" i="5"/>
  <c r="M11" i="5"/>
  <c r="M55" i="5"/>
  <c r="M111" i="5"/>
  <c r="M75" i="5"/>
  <c r="M72" i="5"/>
  <c r="M116" i="5"/>
  <c r="M12" i="7"/>
  <c r="M26" i="7"/>
  <c r="M82" i="7"/>
  <c r="M55" i="7"/>
  <c r="M155" i="7"/>
  <c r="M136" i="7"/>
  <c r="M107" i="8"/>
  <c r="M83" i="8"/>
  <c r="M8" i="8"/>
  <c r="M52" i="8"/>
  <c r="M44" i="9"/>
  <c r="M88" i="9"/>
  <c r="M21" i="8"/>
  <c r="M77" i="8"/>
  <c r="M121" i="8"/>
  <c r="M13" i="9"/>
  <c r="M57" i="9"/>
  <c r="M90" i="8"/>
  <c r="M26" i="9"/>
  <c r="M8" i="10"/>
  <c r="M108" i="10"/>
  <c r="M109" i="9"/>
  <c r="M145" i="10"/>
  <c r="M138" i="10"/>
  <c r="M26" i="5"/>
  <c r="M138" i="5"/>
  <c r="M123" i="5"/>
  <c r="M20" i="5"/>
  <c r="M76" i="5"/>
  <c r="M120" i="5"/>
  <c r="M10" i="8"/>
  <c r="M12" i="8"/>
  <c r="M48" i="9"/>
  <c r="M81" i="8"/>
  <c r="M81" i="9"/>
  <c r="M56" i="10"/>
  <c r="M105" i="10"/>
  <c r="M150" i="9"/>
  <c r="M79" i="10"/>
  <c r="M19" i="7"/>
  <c r="M47" i="8"/>
  <c r="M16" i="8"/>
  <c r="M52" i="9"/>
  <c r="M41" i="8"/>
  <c r="M85" i="8"/>
  <c r="M141" i="8"/>
  <c r="M110" i="8"/>
  <c r="M154" i="8"/>
  <c r="M46" i="9"/>
  <c r="M72" i="10"/>
  <c r="M117" i="9"/>
  <c r="M146" i="10"/>
  <c r="M21" i="7"/>
  <c r="M18" i="7"/>
  <c r="M123" i="7"/>
  <c r="M26" i="8"/>
  <c r="M20" i="8"/>
  <c r="M76" i="8"/>
  <c r="M120" i="8"/>
  <c r="M45" i="8"/>
  <c r="M89" i="8"/>
  <c r="M153" i="8"/>
  <c r="M89" i="9"/>
  <c r="M114" i="8"/>
  <c r="M121" i="9"/>
  <c r="M113" i="10"/>
  <c r="M50" i="10"/>
  <c r="M89" i="5"/>
  <c r="M81" i="5"/>
  <c r="M137" i="5"/>
  <c r="M50" i="5"/>
  <c r="M106" i="5"/>
  <c r="M150" i="5"/>
  <c r="M27" i="5"/>
  <c r="M83" i="5"/>
  <c r="M139" i="5"/>
  <c r="M147" i="5"/>
  <c r="M44" i="5"/>
  <c r="M88" i="5"/>
  <c r="M144" i="5"/>
  <c r="M145" i="7"/>
  <c r="M22" i="7"/>
  <c r="M122" i="7"/>
  <c r="M58" i="8"/>
  <c r="M52" i="7"/>
  <c r="M108" i="7"/>
  <c r="M47" i="9"/>
  <c r="M16" i="9"/>
  <c r="M49" i="8"/>
  <c r="M149" i="8"/>
  <c r="M41" i="9"/>
  <c r="M74" i="8"/>
  <c r="M118" i="8"/>
  <c r="M144" i="9"/>
  <c r="M137" i="9"/>
  <c r="M73" i="10"/>
  <c r="M117" i="10"/>
  <c r="M85" i="5"/>
  <c r="M54" i="5"/>
  <c r="M110" i="5"/>
  <c r="M154" i="5"/>
  <c r="M20" i="7"/>
  <c r="M54" i="8"/>
  <c r="M84" i="8"/>
  <c r="M9" i="8"/>
  <c r="M53" i="8"/>
  <c r="M109" i="8"/>
  <c r="M78" i="8"/>
  <c r="M121" i="10"/>
  <c r="M122" i="9"/>
  <c r="M145" i="5"/>
  <c r="M45" i="7"/>
  <c r="M142" i="7"/>
  <c r="M19" i="8"/>
  <c r="M13" i="8"/>
  <c r="M57" i="8"/>
  <c r="M113" i="8"/>
  <c r="M82" i="8"/>
  <c r="M74" i="9"/>
  <c r="M145" i="9"/>
  <c r="M18" i="10"/>
  <c r="M149" i="5"/>
  <c r="M142" i="5"/>
  <c r="M52" i="5"/>
  <c r="M51" i="7"/>
  <c r="M84" i="7"/>
  <c r="M123" i="8"/>
  <c r="M48" i="8"/>
  <c r="M40" i="9"/>
  <c r="M17" i="8"/>
  <c r="M73" i="8"/>
  <c r="M117" i="8"/>
  <c r="M78" i="9"/>
  <c r="M104" i="10"/>
  <c r="M111" i="12"/>
  <c r="Q130" i="12"/>
  <c r="M77" i="12"/>
  <c r="Q96" i="12"/>
  <c r="D178" i="11"/>
  <c r="M145" i="12"/>
  <c r="Q164" i="12"/>
  <c r="M43" i="12"/>
  <c r="Q62" i="12"/>
  <c r="D140" i="11"/>
  <c r="D52" i="11"/>
  <c r="D49" i="11"/>
  <c r="D297" i="11"/>
  <c r="D152" i="11"/>
  <c r="D307" i="11"/>
  <c r="D278" i="11"/>
  <c r="D238" i="11"/>
  <c r="D168" i="11"/>
  <c r="D108" i="11"/>
  <c r="D170" i="11"/>
  <c r="D183" i="11"/>
  <c r="D266" i="11"/>
  <c r="D301" i="11"/>
  <c r="D13" i="11"/>
  <c r="P13" i="11" s="1"/>
  <c r="R13" i="11" s="1"/>
  <c r="D206" i="11"/>
  <c r="D117" i="11"/>
  <c r="D153" i="11"/>
  <c r="D280" i="11"/>
  <c r="D14" i="11"/>
  <c r="P14" i="11" s="1"/>
  <c r="R14" i="11" s="1"/>
  <c r="D246" i="11"/>
  <c r="D90" i="11"/>
  <c r="D312" i="11"/>
  <c r="D217" i="11"/>
  <c r="D276" i="11"/>
  <c r="D143" i="11"/>
  <c r="D241" i="11"/>
  <c r="D210" i="11"/>
  <c r="D314" i="11"/>
  <c r="D298" i="11"/>
  <c r="D141" i="11"/>
  <c r="D139" i="11"/>
  <c r="D148" i="11"/>
  <c r="D82" i="11"/>
  <c r="D87" i="11"/>
  <c r="D86" i="11"/>
  <c r="D73" i="11"/>
  <c r="D57" i="11"/>
  <c r="D58" i="11"/>
  <c r="D25" i="11"/>
  <c r="P25" i="11" s="1"/>
  <c r="R25" i="11" s="1"/>
  <c r="D119" i="11"/>
  <c r="D202" i="11"/>
  <c r="D53" i="11"/>
  <c r="D200" i="11"/>
  <c r="D208" i="11"/>
  <c r="D15" i="11"/>
  <c r="P15" i="11" s="1"/>
  <c r="R15" i="11" s="1"/>
  <c r="D40" i="11"/>
  <c r="D138" i="11"/>
  <c r="D242" i="11"/>
  <c r="D300" i="11"/>
  <c r="F314" i="11"/>
  <c r="D42" i="11"/>
  <c r="D122" i="11"/>
  <c r="D204" i="11"/>
  <c r="D232" i="11"/>
  <c r="D306" i="11"/>
  <c r="D120" i="11"/>
  <c r="D104" i="11"/>
  <c r="D240" i="11"/>
  <c r="D218" i="11"/>
  <c r="D207" i="11"/>
  <c r="D308" i="11"/>
  <c r="F203" i="11"/>
  <c r="D84" i="11"/>
  <c r="D114" i="11"/>
  <c r="H271" i="11"/>
  <c r="L153" i="11"/>
  <c r="D216" i="11"/>
  <c r="L82" i="11"/>
  <c r="H147" i="11"/>
  <c r="H210" i="11"/>
  <c r="L273" i="11"/>
  <c r="N239" i="11"/>
  <c r="N177" i="11"/>
  <c r="J249" i="11"/>
  <c r="D111" i="11"/>
  <c r="D245" i="11"/>
  <c r="D51" i="11"/>
  <c r="D270" i="11"/>
  <c r="D123" i="11"/>
  <c r="D264" i="11"/>
  <c r="D303" i="11"/>
  <c r="F266" i="11"/>
  <c r="H50" i="11"/>
  <c r="J82" i="11"/>
  <c r="J46" i="11"/>
  <c r="J232" i="11"/>
  <c r="L122" i="11"/>
  <c r="N89" i="11"/>
  <c r="L272" i="11"/>
  <c r="D10" i="11"/>
  <c r="P10" i="11" s="1"/>
  <c r="R10" i="11" s="1"/>
  <c r="F108" i="11"/>
  <c r="H179" i="11"/>
  <c r="L147" i="11"/>
  <c r="H142" i="11"/>
  <c r="H275" i="11"/>
  <c r="H176" i="11"/>
  <c r="L187" i="11"/>
  <c r="N80" i="11"/>
  <c r="L275" i="11"/>
  <c r="N73" i="11"/>
  <c r="D215" i="11"/>
  <c r="H177" i="11"/>
  <c r="H87" i="11"/>
  <c r="H178" i="11"/>
  <c r="J239" i="11"/>
  <c r="J201" i="11"/>
  <c r="L57" i="11"/>
  <c r="L297" i="11"/>
  <c r="N172" i="11"/>
  <c r="F304" i="11"/>
  <c r="N206" i="11"/>
  <c r="J143" i="11"/>
  <c r="L310" i="11"/>
  <c r="N57" i="11"/>
  <c r="J251" i="11"/>
  <c r="N207" i="11"/>
  <c r="D59" i="11"/>
  <c r="D282" i="11"/>
  <c r="D251" i="11"/>
  <c r="F234" i="11"/>
  <c r="F187" i="11"/>
  <c r="F274" i="11"/>
  <c r="H242" i="11"/>
  <c r="H249" i="11"/>
  <c r="J248" i="11"/>
  <c r="N78" i="11"/>
  <c r="N217" i="11"/>
  <c r="N178" i="11"/>
  <c r="D22" i="11"/>
  <c r="P22" i="11" s="1"/>
  <c r="R22" i="11" s="1"/>
  <c r="D18" i="11"/>
  <c r="P18" i="11" s="1"/>
  <c r="R18" i="11" s="1"/>
  <c r="H57" i="11"/>
  <c r="D89" i="11"/>
  <c r="D16" i="11"/>
  <c r="P16" i="11" s="1"/>
  <c r="R16" i="11" s="1"/>
  <c r="D310" i="11"/>
  <c r="D244" i="11"/>
  <c r="D214" i="11"/>
  <c r="D201" i="11"/>
  <c r="D83" i="11"/>
  <c r="D72" i="11"/>
  <c r="D54" i="11"/>
  <c r="D304" i="11"/>
  <c r="D296" i="11"/>
  <c r="D283" i="11"/>
  <c r="D281" i="11"/>
  <c r="D277" i="11"/>
  <c r="D273" i="11"/>
  <c r="D272" i="11"/>
  <c r="D271" i="11"/>
  <c r="D269" i="11"/>
  <c r="D268" i="11"/>
  <c r="D267" i="11"/>
  <c r="D265" i="11"/>
  <c r="D243" i="11"/>
  <c r="D239" i="11"/>
  <c r="D237" i="11"/>
  <c r="D235" i="11"/>
  <c r="D234" i="11"/>
  <c r="D212" i="11"/>
  <c r="D211" i="11"/>
  <c r="D187" i="11"/>
  <c r="D185" i="11"/>
  <c r="D177" i="11"/>
  <c r="D173" i="11"/>
  <c r="D155" i="11"/>
  <c r="D154" i="11"/>
  <c r="D149" i="11"/>
  <c r="D146" i="11"/>
  <c r="D142" i="11"/>
  <c r="D137" i="11"/>
  <c r="D118" i="11"/>
  <c r="D115" i="11"/>
  <c r="D91" i="11"/>
  <c r="D79" i="11"/>
  <c r="D77" i="11"/>
  <c r="D45" i="11"/>
  <c r="D27" i="11"/>
  <c r="P27" i="11" s="1"/>
  <c r="R27" i="11" s="1"/>
  <c r="D26" i="11"/>
  <c r="P26" i="11" s="1"/>
  <c r="R26" i="11" s="1"/>
  <c r="D24" i="11"/>
  <c r="P24" i="11" s="1"/>
  <c r="R24" i="11" s="1"/>
  <c r="D23" i="11"/>
  <c r="P23" i="11" s="1"/>
  <c r="R23" i="11" s="1"/>
  <c r="D20" i="11"/>
  <c r="P20" i="11" s="1"/>
  <c r="R20" i="11" s="1"/>
  <c r="D17" i="11"/>
  <c r="P17" i="11" s="1"/>
  <c r="R17" i="11" s="1"/>
  <c r="D12" i="11"/>
  <c r="P12" i="11" s="1"/>
  <c r="R12" i="11" s="1"/>
  <c r="D9" i="11"/>
  <c r="P9" i="11" s="1"/>
  <c r="R9" i="11" s="1"/>
  <c r="D8" i="11"/>
  <c r="L309" i="11"/>
  <c r="T44" i="4"/>
  <c r="M44" i="4" s="1"/>
  <c r="N233" i="11"/>
  <c r="J105" i="11"/>
  <c r="N176" i="11"/>
  <c r="J118" i="11"/>
  <c r="D106" i="11"/>
  <c r="J113" i="11"/>
  <c r="F233" i="11"/>
  <c r="F239" i="11"/>
  <c r="J111" i="11"/>
  <c r="J244" i="11"/>
  <c r="N123" i="11"/>
  <c r="N76" i="11"/>
  <c r="H83" i="11"/>
  <c r="J236" i="11"/>
  <c r="N182" i="11"/>
  <c r="N86" i="11"/>
  <c r="H170" i="11"/>
  <c r="H72" i="11"/>
  <c r="L42" i="11"/>
  <c r="F171" i="11"/>
  <c r="L87" i="11"/>
  <c r="L136" i="11"/>
  <c r="D147" i="11"/>
  <c r="N201" i="11"/>
  <c r="F235" i="11"/>
  <c r="N146" i="11"/>
  <c r="H89" i="11"/>
  <c r="F265" i="11"/>
  <c r="F153" i="11"/>
  <c r="L111" i="11"/>
  <c r="N275" i="11"/>
  <c r="J121" i="11"/>
  <c r="F72" i="11"/>
  <c r="N184" i="11"/>
  <c r="L114" i="11"/>
  <c r="F243" i="11"/>
  <c r="F298" i="11"/>
  <c r="J298" i="11"/>
  <c r="H201" i="11"/>
  <c r="H91" i="11"/>
  <c r="F76" i="11"/>
  <c r="F80" i="11"/>
  <c r="F183" i="11"/>
  <c r="H182" i="11"/>
  <c r="F143" i="11"/>
  <c r="N300" i="11"/>
  <c r="F74" i="11"/>
  <c r="M46" i="4"/>
  <c r="F312" i="11"/>
  <c r="L186" i="11"/>
  <c r="D144" i="11"/>
  <c r="F302" i="11"/>
  <c r="D78" i="11"/>
  <c r="F296" i="11"/>
  <c r="M40" i="4"/>
  <c r="J308" i="11"/>
  <c r="J206" i="11"/>
  <c r="N45" i="11"/>
  <c r="N219" i="11"/>
  <c r="F155" i="11"/>
  <c r="F267" i="11"/>
  <c r="F311" i="11"/>
  <c r="J110" i="11"/>
  <c r="J78" i="11"/>
  <c r="J112" i="11"/>
  <c r="J303" i="11"/>
  <c r="F137" i="11"/>
  <c r="L308" i="11"/>
  <c r="H75" i="11"/>
  <c r="H110" i="11"/>
  <c r="N251" i="11"/>
  <c r="H112" i="11"/>
  <c r="N304" i="11"/>
  <c r="D43" i="11"/>
  <c r="N268" i="11"/>
  <c r="N264" i="11"/>
  <c r="H279" i="11"/>
  <c r="L306" i="11"/>
  <c r="H306" i="11"/>
  <c r="F107" i="11"/>
  <c r="F136" i="11"/>
  <c r="F211" i="11"/>
  <c r="F218" i="11"/>
  <c r="F148" i="11"/>
  <c r="F84" i="11"/>
  <c r="H312" i="11"/>
  <c r="H212" i="11"/>
  <c r="F213" i="11"/>
  <c r="F121" i="11"/>
  <c r="F109" i="11"/>
  <c r="F216" i="11"/>
  <c r="F146" i="11"/>
  <c r="F113" i="11"/>
  <c r="H216" i="11"/>
  <c r="H137" i="11"/>
  <c r="J216" i="11"/>
  <c r="J217" i="11"/>
  <c r="J139" i="11"/>
  <c r="L206" i="11"/>
  <c r="L76" i="11"/>
  <c r="J175" i="11"/>
  <c r="L251" i="11"/>
  <c r="L176" i="11"/>
  <c r="L172" i="11"/>
  <c r="H136" i="11"/>
  <c r="H41" i="11"/>
  <c r="J212" i="11"/>
  <c r="J150" i="11"/>
  <c r="J141" i="11"/>
  <c r="L151" i="11"/>
  <c r="J179" i="11"/>
  <c r="J142" i="11"/>
  <c r="J72" i="11"/>
  <c r="L279" i="11"/>
  <c r="L249" i="11"/>
  <c r="L210" i="11"/>
  <c r="L235" i="11"/>
  <c r="L184" i="11"/>
  <c r="L105" i="11"/>
  <c r="N44" i="11"/>
  <c r="N115" i="11"/>
  <c r="N185" i="11"/>
  <c r="L280" i="11"/>
  <c r="L246" i="11"/>
  <c r="L150" i="11"/>
  <c r="N236" i="11"/>
  <c r="J75" i="11"/>
  <c r="J87" i="11"/>
  <c r="F315" i="11"/>
  <c r="N169" i="11"/>
  <c r="N232" i="11"/>
  <c r="L52" i="11"/>
  <c r="L146" i="11"/>
  <c r="L140" i="11"/>
  <c r="H204" i="11"/>
  <c r="H105" i="11"/>
  <c r="F50" i="11"/>
  <c r="L139" i="11"/>
  <c r="N235" i="11"/>
  <c r="N56" i="11"/>
  <c r="N119" i="11"/>
  <c r="N238" i="11"/>
  <c r="N114" i="11"/>
  <c r="L274" i="11"/>
  <c r="H55" i="11"/>
  <c r="F56" i="11"/>
  <c r="N314" i="11"/>
  <c r="N312" i="11"/>
  <c r="N249" i="11"/>
  <c r="N42" i="11"/>
  <c r="N113" i="11"/>
  <c r="N55" i="11"/>
  <c r="N181" i="11"/>
  <c r="J315" i="11"/>
  <c r="N110" i="11"/>
  <c r="F120" i="11"/>
  <c r="M51" i="4"/>
  <c r="D299" i="11"/>
  <c r="D247" i="11"/>
  <c r="D309" i="11"/>
  <c r="F169" i="11"/>
  <c r="F275" i="11"/>
  <c r="F297" i="11"/>
  <c r="F313" i="11"/>
  <c r="H52" i="11"/>
  <c r="F90" i="11"/>
  <c r="D145" i="11"/>
  <c r="F75" i="11"/>
  <c r="F204" i="11"/>
  <c r="F238" i="11"/>
  <c r="H183" i="11"/>
  <c r="F73" i="11"/>
  <c r="F244" i="11"/>
  <c r="F278" i="11"/>
  <c r="H81" i="11"/>
  <c r="H86" i="11"/>
  <c r="H181" i="11"/>
  <c r="H219" i="11"/>
  <c r="H276" i="11"/>
  <c r="H303" i="11"/>
  <c r="J55" i="11"/>
  <c r="H121" i="11"/>
  <c r="H209" i="11"/>
  <c r="H217" i="11"/>
  <c r="H278" i="11"/>
  <c r="J59" i="11"/>
  <c r="J168" i="11"/>
  <c r="H42" i="11"/>
  <c r="H54" i="11"/>
  <c r="H78" i="11"/>
  <c r="H111" i="11"/>
  <c r="H207" i="11"/>
  <c r="H315" i="11"/>
  <c r="J44" i="11"/>
  <c r="J52" i="11"/>
  <c r="J107" i="11"/>
  <c r="H79" i="11"/>
  <c r="H168" i="11"/>
  <c r="H205" i="11"/>
  <c r="H233" i="11"/>
  <c r="H241" i="11"/>
  <c r="H268" i="11"/>
  <c r="H311" i="11"/>
  <c r="J115" i="11"/>
  <c r="J178" i="11"/>
  <c r="J51" i="11"/>
  <c r="J122" i="11"/>
  <c r="J243" i="11"/>
  <c r="J276" i="11"/>
  <c r="J265" i="11"/>
  <c r="J301" i="11"/>
  <c r="J209" i="11"/>
  <c r="J242" i="11"/>
  <c r="J267" i="11"/>
  <c r="J280" i="11"/>
  <c r="L81" i="11"/>
  <c r="L91" i="11"/>
  <c r="L181" i="11"/>
  <c r="L202" i="11"/>
  <c r="J297" i="11"/>
  <c r="J313" i="11"/>
  <c r="L175" i="11"/>
  <c r="L299" i="11"/>
  <c r="N218" i="11"/>
  <c r="L207" i="11"/>
  <c r="L277" i="11"/>
  <c r="N141" i="11"/>
  <c r="L40" i="11"/>
  <c r="L85" i="11"/>
  <c r="N87" i="11"/>
  <c r="L248" i="11"/>
  <c r="L264" i="11"/>
  <c r="N209" i="11"/>
  <c r="N214" i="11"/>
  <c r="L268" i="11"/>
  <c r="L311" i="11"/>
  <c r="N142" i="11"/>
  <c r="N309" i="11"/>
  <c r="N145" i="11"/>
  <c r="F91" i="11"/>
  <c r="F175" i="11"/>
  <c r="F269" i="11"/>
  <c r="F276" i="11"/>
  <c r="F281" i="11"/>
  <c r="D313" i="11"/>
  <c r="F185" i="11"/>
  <c r="F236" i="11"/>
  <c r="F247" i="11"/>
  <c r="F270" i="11"/>
  <c r="H40" i="11"/>
  <c r="H123" i="11"/>
  <c r="H169" i="11"/>
  <c r="D169" i="11"/>
  <c r="D219" i="11"/>
  <c r="D249" i="11"/>
  <c r="F40" i="11"/>
  <c r="F122" i="11"/>
  <c r="F206" i="11"/>
  <c r="F242" i="11"/>
  <c r="F301" i="11"/>
  <c r="H76" i="11"/>
  <c r="H138" i="11"/>
  <c r="F85" i="11"/>
  <c r="F151" i="11"/>
  <c r="F181" i="11"/>
  <c r="F250" i="11"/>
  <c r="F271" i="11"/>
  <c r="H173" i="11"/>
  <c r="H203" i="11"/>
  <c r="H232" i="11"/>
  <c r="H236" i="11"/>
  <c r="H240" i="11"/>
  <c r="H244" i="11"/>
  <c r="H248" i="11"/>
  <c r="H280" i="11"/>
  <c r="H305" i="11"/>
  <c r="J56" i="11"/>
  <c r="H154" i="11"/>
  <c r="H211" i="11"/>
  <c r="J47" i="11"/>
  <c r="J76" i="11"/>
  <c r="J123" i="11"/>
  <c r="J186" i="11"/>
  <c r="H46" i="11"/>
  <c r="H152" i="11"/>
  <c r="H187" i="11"/>
  <c r="H297" i="11"/>
  <c r="J170" i="11"/>
  <c r="H122" i="11"/>
  <c r="H180" i="11"/>
  <c r="H235" i="11"/>
  <c r="H243" i="11"/>
  <c r="H251" i="11"/>
  <c r="H270" i="11"/>
  <c r="H313" i="11"/>
  <c r="J116" i="11"/>
  <c r="J172" i="11"/>
  <c r="J180" i="11"/>
  <c r="J88" i="11"/>
  <c r="J234" i="11"/>
  <c r="J266" i="11"/>
  <c r="J246" i="11"/>
  <c r="J203" i="11"/>
  <c r="J268" i="11"/>
  <c r="L47" i="11"/>
  <c r="L51" i="11"/>
  <c r="L55" i="11"/>
  <c r="L59" i="11"/>
  <c r="L104" i="11"/>
  <c r="L116" i="11"/>
  <c r="L173" i="11"/>
  <c r="N281" i="11"/>
  <c r="L79" i="11"/>
  <c r="L179" i="11"/>
  <c r="L209" i="11"/>
  <c r="L307" i="11"/>
  <c r="N147" i="11"/>
  <c r="L108" i="11"/>
  <c r="L214" i="11"/>
  <c r="N208" i="11"/>
  <c r="J309" i="11"/>
  <c r="L110" i="11"/>
  <c r="L120" i="11"/>
  <c r="L177" i="11"/>
  <c r="L270" i="11"/>
  <c r="L283" i="11"/>
  <c r="N84" i="11"/>
  <c r="N154" i="11"/>
  <c r="N205" i="11"/>
  <c r="N210" i="11"/>
  <c r="N241" i="11"/>
  <c r="L313" i="11"/>
  <c r="N149" i="11"/>
  <c r="N250" i="11"/>
  <c r="N303" i="11"/>
  <c r="N311" i="11"/>
  <c r="N137" i="11"/>
  <c r="N150" i="11"/>
  <c r="N243" i="11"/>
  <c r="N266" i="11"/>
  <c r="N283" i="11"/>
  <c r="D174" i="11"/>
  <c r="M42" i="4"/>
  <c r="D172" i="11"/>
  <c r="M52" i="4"/>
  <c r="D186" i="11"/>
  <c r="D250" i="11"/>
  <c r="F138" i="11"/>
  <c r="H269" i="11"/>
  <c r="F59" i="11"/>
  <c r="D175" i="11"/>
  <c r="F205" i="11"/>
  <c r="F180" i="11"/>
  <c r="D248" i="11"/>
  <c r="F186" i="11"/>
  <c r="F57" i="11"/>
  <c r="H149" i="11"/>
  <c r="F212" i="11"/>
  <c r="F142" i="11"/>
  <c r="J213" i="11"/>
  <c r="J154" i="11"/>
  <c r="L269" i="11"/>
  <c r="H175" i="11"/>
  <c r="H108" i="11"/>
  <c r="J296" i="11"/>
  <c r="J218" i="11"/>
  <c r="J310" i="11"/>
  <c r="J144" i="11"/>
  <c r="J148" i="11"/>
  <c r="L107" i="11"/>
  <c r="H143" i="11"/>
  <c r="H56" i="11"/>
  <c r="J275" i="11"/>
  <c r="J181" i="11"/>
  <c r="J137" i="11"/>
  <c r="L203" i="11"/>
  <c r="L174" i="11"/>
  <c r="J302" i="11"/>
  <c r="J171" i="11"/>
  <c r="L149" i="11"/>
  <c r="N269" i="11"/>
  <c r="N120" i="11"/>
  <c r="L278" i="11"/>
  <c r="H208" i="11"/>
  <c r="F116" i="11"/>
  <c r="N54" i="11"/>
  <c r="N117" i="11"/>
  <c r="H107" i="11"/>
  <c r="J85" i="11"/>
  <c r="H202" i="11"/>
  <c r="L304" i="11"/>
  <c r="L141" i="11"/>
  <c r="N308" i="11"/>
  <c r="N48" i="11"/>
  <c r="N108" i="11"/>
  <c r="L58" i="11"/>
  <c r="L152" i="11"/>
  <c r="H53" i="11"/>
  <c r="F42" i="11"/>
  <c r="L302" i="11"/>
  <c r="N171" i="11"/>
  <c r="N51" i="11"/>
  <c r="N187" i="11"/>
  <c r="L282" i="11"/>
  <c r="F54" i="11"/>
  <c r="D41" i="11"/>
  <c r="M41" i="4"/>
  <c r="D121" i="11"/>
  <c r="D107" i="11"/>
  <c r="D182" i="11"/>
  <c r="F217" i="11"/>
  <c r="F154" i="11"/>
  <c r="H310" i="11"/>
  <c r="D56" i="11"/>
  <c r="M56" i="4"/>
  <c r="F174" i="11"/>
  <c r="F147" i="11"/>
  <c r="D48" i="11"/>
  <c r="M48" i="4"/>
  <c r="D88" i="11"/>
  <c r="D180" i="11"/>
  <c r="F152" i="11"/>
  <c r="F115" i="11"/>
  <c r="M54" i="4"/>
  <c r="D116" i="11"/>
  <c r="F215" i="11"/>
  <c r="H296" i="11"/>
  <c r="F172" i="11"/>
  <c r="F210" i="11"/>
  <c r="F123" i="11"/>
  <c r="F140" i="11"/>
  <c r="F119" i="11"/>
  <c r="H314" i="11"/>
  <c r="H267" i="11"/>
  <c r="H171" i="11"/>
  <c r="F273" i="11"/>
  <c r="F178" i="11"/>
  <c r="F277" i="11"/>
  <c r="F53" i="11"/>
  <c r="H141" i="11"/>
  <c r="F176" i="11"/>
  <c r="H153" i="11"/>
  <c r="H43" i="11"/>
  <c r="H106" i="11"/>
  <c r="J177" i="11"/>
  <c r="L182" i="11"/>
  <c r="L74" i="11"/>
  <c r="J210" i="11"/>
  <c r="J279" i="11"/>
  <c r="J202" i="11"/>
  <c r="J140" i="11"/>
  <c r="J314" i="11"/>
  <c r="L314" i="11"/>
  <c r="L204" i="11"/>
  <c r="L217" i="11"/>
  <c r="L121" i="11"/>
  <c r="H155" i="11"/>
  <c r="H139" i="11"/>
  <c r="J173" i="11"/>
  <c r="J215" i="11"/>
  <c r="J90" i="11"/>
  <c r="J204" i="11"/>
  <c r="L115" i="11"/>
  <c r="H214" i="11"/>
  <c r="H104" i="11"/>
  <c r="J214" i="11"/>
  <c r="J306" i="11"/>
  <c r="L243" i="11"/>
  <c r="L145" i="11"/>
  <c r="L170" i="11"/>
  <c r="L119" i="11"/>
  <c r="N242" i="11"/>
  <c r="N173" i="11"/>
  <c r="N107" i="11"/>
  <c r="N282" i="11"/>
  <c r="L46" i="11"/>
  <c r="L234" i="11"/>
  <c r="L144" i="11"/>
  <c r="J153" i="11"/>
  <c r="F46" i="11"/>
  <c r="F52" i="11"/>
  <c r="F82" i="11"/>
  <c r="N46" i="11"/>
  <c r="N116" i="11"/>
  <c r="N112" i="11"/>
  <c r="N118" i="11"/>
  <c r="L276" i="11"/>
  <c r="L236" i="11"/>
  <c r="J81" i="11"/>
  <c r="J149" i="11"/>
  <c r="H200" i="11"/>
  <c r="F280" i="11"/>
  <c r="F58" i="11"/>
  <c r="L155" i="11"/>
  <c r="N310" i="11"/>
  <c r="N267" i="11"/>
  <c r="N140" i="11"/>
  <c r="N40" i="11"/>
  <c r="N41" i="11"/>
  <c r="N111" i="11"/>
  <c r="L315" i="11"/>
  <c r="N234" i="11"/>
  <c r="L50" i="11"/>
  <c r="L213" i="11"/>
  <c r="L88" i="11"/>
  <c r="N298" i="11"/>
  <c r="N237" i="11"/>
  <c r="N58" i="11"/>
  <c r="N105" i="11"/>
  <c r="N106" i="11"/>
  <c r="L56" i="11"/>
  <c r="L154" i="11"/>
  <c r="H120" i="11"/>
  <c r="H47" i="11"/>
  <c r="H109" i="11"/>
  <c r="F110" i="11"/>
  <c r="M45" i="4"/>
  <c r="D209" i="11"/>
  <c r="M53" i="4"/>
  <c r="M57" i="4"/>
  <c r="D205" i="11"/>
  <c r="D233" i="11"/>
  <c r="D279" i="11"/>
  <c r="D315" i="11"/>
  <c r="F45" i="11"/>
  <c r="F86" i="11"/>
  <c r="F104" i="11"/>
  <c r="F246" i="11"/>
  <c r="F282" i="11"/>
  <c r="F305" i="11"/>
  <c r="D305" i="11"/>
  <c r="F77" i="11"/>
  <c r="F88" i="11"/>
  <c r="F240" i="11"/>
  <c r="F248" i="11"/>
  <c r="H140" i="11"/>
  <c r="F41" i="11"/>
  <c r="F139" i="11"/>
  <c r="F200" i="11"/>
  <c r="F208" i="11"/>
  <c r="F303" i="11"/>
  <c r="H146" i="11"/>
  <c r="D311" i="11"/>
  <c r="F78" i="11"/>
  <c r="F272" i="11"/>
  <c r="H44" i="11"/>
  <c r="H77" i="11"/>
  <c r="H144" i="11"/>
  <c r="H174" i="11"/>
  <c r="H282" i="11"/>
  <c r="J58" i="11"/>
  <c r="H213" i="11"/>
  <c r="J40" i="11"/>
  <c r="J48" i="11"/>
  <c r="H73" i="11"/>
  <c r="H116" i="11"/>
  <c r="H301" i="11"/>
  <c r="J49" i="11"/>
  <c r="J73" i="11"/>
  <c r="J114" i="11"/>
  <c r="J233" i="11"/>
  <c r="H74" i="11"/>
  <c r="H84" i="11"/>
  <c r="H114" i="11"/>
  <c r="H150" i="11"/>
  <c r="H172" i="11"/>
  <c r="H237" i="11"/>
  <c r="H245" i="11"/>
  <c r="H264" i="11"/>
  <c r="H272" i="11"/>
  <c r="J53" i="11"/>
  <c r="J109" i="11"/>
  <c r="J174" i="11"/>
  <c r="J182" i="11"/>
  <c r="J57" i="11"/>
  <c r="J80" i="11"/>
  <c r="J104" i="11"/>
  <c r="J117" i="11"/>
  <c r="J238" i="11"/>
  <c r="J250" i="11"/>
  <c r="J273" i="11"/>
  <c r="J245" i="11"/>
  <c r="J269" i="11"/>
  <c r="J277" i="11"/>
  <c r="L41" i="11"/>
  <c r="J235" i="11"/>
  <c r="J247" i="11"/>
  <c r="J205" i="11"/>
  <c r="J237" i="11"/>
  <c r="J271" i="11"/>
  <c r="L77" i="11"/>
  <c r="L200" i="11"/>
  <c r="L205" i="11"/>
  <c r="N138" i="11"/>
  <c r="J305" i="11"/>
  <c r="L106" i="11"/>
  <c r="L171" i="11"/>
  <c r="L211" i="11"/>
  <c r="N77" i="11"/>
  <c r="L75" i="11"/>
  <c r="L118" i="11"/>
  <c r="N83" i="11"/>
  <c r="N212" i="11"/>
  <c r="J311" i="11"/>
  <c r="L44" i="11"/>
  <c r="L89" i="11"/>
  <c r="L112" i="11"/>
  <c r="L218" i="11"/>
  <c r="N216" i="11"/>
  <c r="L250" i="11"/>
  <c r="N155" i="11"/>
  <c r="N245" i="11"/>
  <c r="N270" i="11"/>
  <c r="L265" i="11"/>
  <c r="L271" i="11"/>
  <c r="L303" i="11"/>
  <c r="N90" i="11"/>
  <c r="N200" i="11"/>
  <c r="N271" i="11"/>
  <c r="N277" i="11"/>
  <c r="N305" i="11"/>
  <c r="N313" i="11"/>
  <c r="N139" i="11"/>
  <c r="N151" i="11"/>
  <c r="N247" i="11"/>
  <c r="N279" i="11"/>
  <c r="F310" i="11"/>
  <c r="D184" i="11"/>
  <c r="F209" i="11"/>
  <c r="M58" i="4"/>
  <c r="D171" i="11"/>
  <c r="D236" i="11"/>
  <c r="F214" i="11"/>
  <c r="F144" i="11"/>
  <c r="H304" i="11"/>
  <c r="H218" i="11"/>
  <c r="F184" i="11"/>
  <c r="F150" i="11"/>
  <c r="F47" i="11"/>
  <c r="F145" i="11"/>
  <c r="J185" i="11"/>
  <c r="L247" i="11"/>
  <c r="L109" i="11"/>
  <c r="J219" i="11"/>
  <c r="J91" i="11"/>
  <c r="J74" i="11"/>
  <c r="L233" i="11"/>
  <c r="L143" i="11"/>
  <c r="H265" i="11"/>
  <c r="J138" i="11"/>
  <c r="L281" i="11"/>
  <c r="L168" i="11"/>
  <c r="L180" i="11"/>
  <c r="N302" i="11"/>
  <c r="L54" i="11"/>
  <c r="L244" i="11"/>
  <c r="N183" i="11"/>
  <c r="D179" i="11"/>
  <c r="N186" i="11"/>
  <c r="L142" i="11"/>
  <c r="L201" i="11"/>
  <c r="L242" i="11"/>
  <c r="J151" i="11"/>
  <c r="J79" i="11"/>
  <c r="D181" i="11"/>
  <c r="D75" i="11"/>
  <c r="F300" i="11"/>
  <c r="F182" i="11"/>
  <c r="M50" i="4"/>
  <c r="D50" i="11"/>
  <c r="D80" i="11"/>
  <c r="D176" i="11"/>
  <c r="F55" i="11"/>
  <c r="H302" i="11"/>
  <c r="D46" i="11"/>
  <c r="D150" i="11"/>
  <c r="F51" i="11"/>
  <c r="F219" i="11"/>
  <c r="F170" i="11"/>
  <c r="F249" i="11"/>
  <c r="F207" i="11"/>
  <c r="F105" i="11"/>
  <c r="F141" i="11"/>
  <c r="F117" i="11"/>
  <c r="H298" i="11"/>
  <c r="H273" i="11"/>
  <c r="H58" i="11"/>
  <c r="F308" i="11"/>
  <c r="F251" i="11"/>
  <c r="F49" i="11"/>
  <c r="F111" i="11"/>
  <c r="H281" i="11"/>
  <c r="F306" i="11"/>
  <c r="F201" i="11"/>
  <c r="F168" i="11"/>
  <c r="H145" i="11"/>
  <c r="J169" i="11"/>
  <c r="J146" i="11"/>
  <c r="L296" i="11"/>
  <c r="L123" i="11"/>
  <c r="L84" i="11"/>
  <c r="L86" i="11"/>
  <c r="J312" i="11"/>
  <c r="J183" i="11"/>
  <c r="J208" i="11"/>
  <c r="J136" i="11"/>
  <c r="L239" i="11"/>
  <c r="L90" i="11"/>
  <c r="H45" i="11"/>
  <c r="J300" i="11"/>
  <c r="J211" i="11"/>
  <c r="J152" i="11"/>
  <c r="J145" i="11"/>
  <c r="L241" i="11"/>
  <c r="L117" i="11"/>
  <c r="L178" i="11"/>
  <c r="J187" i="11"/>
  <c r="J200" i="11"/>
  <c r="L300" i="11"/>
  <c r="L298" i="11"/>
  <c r="L208" i="11"/>
  <c r="L43" i="11"/>
  <c r="L137" i="11"/>
  <c r="L312" i="11"/>
  <c r="N136" i="11"/>
  <c r="N52" i="11"/>
  <c r="L240" i="11"/>
  <c r="J89" i="11"/>
  <c r="J77" i="11"/>
  <c r="N306" i="11"/>
  <c r="N296" i="11"/>
  <c r="N175" i="11"/>
  <c r="N109" i="11"/>
  <c r="N49" i="11"/>
  <c r="L238" i="11"/>
  <c r="L232" i="11"/>
  <c r="L215" i="11"/>
  <c r="H206" i="11"/>
  <c r="J147" i="11"/>
  <c r="F112" i="11"/>
  <c r="F118" i="11"/>
  <c r="L72" i="11"/>
  <c r="N215" i="11"/>
  <c r="N240" i="11"/>
  <c r="N246" i="11"/>
  <c r="N244" i="11"/>
  <c r="N144" i="11"/>
  <c r="N152" i="11"/>
  <c r="N104" i="11"/>
  <c r="N122" i="11"/>
  <c r="J155" i="11"/>
  <c r="J83" i="11"/>
  <c r="F48" i="11"/>
  <c r="F114" i="11"/>
  <c r="L80" i="11"/>
  <c r="L78" i="11"/>
  <c r="N265" i="11"/>
  <c r="N50" i="11"/>
  <c r="N59" i="11"/>
  <c r="N43" i="11"/>
  <c r="L48" i="11"/>
  <c r="L138" i="11"/>
  <c r="L148" i="11"/>
  <c r="H49" i="11"/>
  <c r="H51" i="11"/>
  <c r="H59" i="11"/>
  <c r="F44" i="11"/>
  <c r="M43" i="4"/>
  <c r="D105" i="11"/>
  <c r="D47" i="11"/>
  <c r="M47" i="4"/>
  <c r="D113" i="11"/>
  <c r="M49" i="4"/>
  <c r="M59" i="4"/>
  <c r="D85" i="11"/>
  <c r="D213" i="11"/>
  <c r="M55" i="4"/>
  <c r="D55" i="11"/>
  <c r="F79" i="11"/>
  <c r="F87" i="11"/>
  <c r="F264" i="11"/>
  <c r="F279" i="11"/>
  <c r="F283" i="11"/>
  <c r="H113" i="11"/>
  <c r="F43" i="11"/>
  <c r="F89" i="11"/>
  <c r="F177" i="11"/>
  <c r="F241" i="11"/>
  <c r="H115" i="11"/>
  <c r="H148" i="11"/>
  <c r="D109" i="11"/>
  <c r="F83" i="11"/>
  <c r="F179" i="11"/>
  <c r="F202" i="11"/>
  <c r="F268" i="11"/>
  <c r="F309" i="11"/>
  <c r="D151" i="11"/>
  <c r="F81" i="11"/>
  <c r="F106" i="11"/>
  <c r="F173" i="11"/>
  <c r="F232" i="11"/>
  <c r="H80" i="11"/>
  <c r="H90" i="11"/>
  <c r="H234" i="11"/>
  <c r="H238" i="11"/>
  <c r="H246" i="11"/>
  <c r="H250" i="11"/>
  <c r="H299" i="11"/>
  <c r="J119" i="11"/>
  <c r="H118" i="11"/>
  <c r="H186" i="11"/>
  <c r="H215" i="11"/>
  <c r="H277" i="11"/>
  <c r="H283" i="11"/>
  <c r="H309" i="11"/>
  <c r="J42" i="11"/>
  <c r="J106" i="11"/>
  <c r="J120" i="11"/>
  <c r="H119" i="11"/>
  <c r="J84" i="11"/>
  <c r="H48" i="11"/>
  <c r="H88" i="11"/>
  <c r="H117" i="11"/>
  <c r="H184" i="11"/>
  <c r="H239" i="11"/>
  <c r="H247" i="11"/>
  <c r="H266" i="11"/>
  <c r="H274" i="11"/>
  <c r="H307" i="11"/>
  <c r="J54" i="11"/>
  <c r="J176" i="11"/>
  <c r="J41" i="11"/>
  <c r="J86" i="11"/>
  <c r="J108" i="11"/>
  <c r="J274" i="11"/>
  <c r="J281" i="11"/>
  <c r="J270" i="11"/>
  <c r="J278" i="11"/>
  <c r="J241" i="11"/>
  <c r="J184" i="11"/>
  <c r="J207" i="11"/>
  <c r="J264" i="11"/>
  <c r="J272" i="11"/>
  <c r="L45" i="11"/>
  <c r="L49" i="11"/>
  <c r="L53" i="11"/>
  <c r="L169" i="11"/>
  <c r="J283" i="11"/>
  <c r="L73" i="11"/>
  <c r="L83" i="11"/>
  <c r="L183" i="11"/>
  <c r="N204" i="11"/>
  <c r="L185" i="11"/>
  <c r="L212" i="11"/>
  <c r="N202" i="11"/>
  <c r="N213" i="11"/>
  <c r="N276" i="11"/>
  <c r="L266" i="11"/>
  <c r="L305" i="11"/>
  <c r="N79" i="11"/>
  <c r="N91" i="11"/>
  <c r="N272" i="11"/>
  <c r="N278" i="11"/>
  <c r="N307" i="11"/>
  <c r="N315" i="11"/>
  <c r="N81" i="11"/>
  <c r="N143" i="11"/>
  <c r="N153" i="11"/>
  <c r="N248" i="11"/>
  <c r="N280" i="11"/>
  <c r="N299" i="11"/>
  <c r="M589" i="23"/>
  <c r="K11" i="12"/>
  <c r="M11" i="12" s="1"/>
  <c r="K15" i="12"/>
  <c r="M15" i="12" s="1"/>
  <c r="K19" i="12"/>
  <c r="M19" i="12" s="1"/>
  <c r="K23" i="12"/>
  <c r="M23" i="12" s="1"/>
  <c r="K27" i="12"/>
  <c r="M27" i="12" s="1"/>
  <c r="K12" i="12"/>
  <c r="M12" i="12" s="1"/>
  <c r="K16" i="12"/>
  <c r="M16" i="12" s="1"/>
  <c r="K20" i="12"/>
  <c r="M20" i="12" s="1"/>
  <c r="K24" i="12"/>
  <c r="M24" i="12" s="1"/>
  <c r="K28" i="12"/>
  <c r="M28" i="12" s="1"/>
  <c r="K14" i="12"/>
  <c r="M14" i="12" s="1"/>
  <c r="K22" i="12"/>
  <c r="M22" i="12" s="1"/>
  <c r="K13" i="12"/>
  <c r="M13" i="12" s="1"/>
  <c r="K17" i="12"/>
  <c r="M17" i="12" s="1"/>
  <c r="K21" i="12"/>
  <c r="M21" i="12" s="1"/>
  <c r="K25" i="12"/>
  <c r="M25" i="12" s="1"/>
  <c r="K9" i="12"/>
  <c r="M9" i="12" s="1"/>
  <c r="K10" i="12"/>
  <c r="M10" i="12" s="1"/>
  <c r="K18" i="12"/>
  <c r="M18" i="12" s="1"/>
  <c r="K26" i="12"/>
  <c r="M26" i="12" s="1"/>
  <c r="M15" i="4"/>
  <c r="M23" i="4"/>
  <c r="M22" i="4"/>
  <c r="M14" i="4"/>
  <c r="M25" i="4"/>
  <c r="M17" i="4"/>
  <c r="M24" i="4"/>
  <c r="M16" i="4"/>
  <c r="M27" i="4"/>
  <c r="M26" i="4"/>
  <c r="M18" i="4"/>
  <c r="M21" i="4"/>
  <c r="M13" i="4"/>
  <c r="M20" i="4"/>
  <c r="M11" i="4"/>
  <c r="M19" i="4"/>
  <c r="M9" i="4"/>
  <c r="M12" i="4"/>
  <c r="M10" i="4"/>
  <c r="M8" i="4"/>
  <c r="R1" i="12" l="1"/>
  <c r="F8" i="11"/>
  <c r="L28" i="10"/>
  <c r="N8" i="11"/>
  <c r="L28" i="8"/>
  <c r="J8" i="11"/>
  <c r="C156" i="5"/>
  <c r="G28" i="5"/>
  <c r="L60" i="5"/>
  <c r="F28" i="5"/>
  <c r="K28" i="5"/>
  <c r="J28" i="5"/>
  <c r="C124" i="5"/>
  <c r="I28" i="5"/>
  <c r="E28" i="5"/>
  <c r="C28" i="5"/>
  <c r="D28" i="5"/>
  <c r="H28" i="5"/>
  <c r="J28" i="7"/>
  <c r="C156" i="7"/>
  <c r="K28" i="7"/>
  <c r="I28" i="7"/>
  <c r="F28" i="7"/>
  <c r="H28" i="7"/>
  <c r="D28" i="7"/>
  <c r="G28" i="7"/>
  <c r="E28" i="7"/>
  <c r="L60" i="7"/>
  <c r="C124" i="7"/>
  <c r="C28" i="7"/>
  <c r="G28" i="9"/>
  <c r="I28" i="9"/>
  <c r="F28" i="9"/>
  <c r="E28" i="9"/>
  <c r="C28" i="9"/>
  <c r="K28" i="9"/>
  <c r="H28" i="9"/>
  <c r="C156" i="9"/>
  <c r="C124" i="9"/>
  <c r="J28" i="9"/>
  <c r="L60" i="9"/>
  <c r="D28" i="9"/>
  <c r="N273" i="11"/>
  <c r="P273" i="11" s="1"/>
  <c r="R273" i="11" s="1"/>
  <c r="J240" i="11"/>
  <c r="P240" i="11" s="1"/>
  <c r="R240" i="11" s="1"/>
  <c r="N168" i="11"/>
  <c r="P168" i="11" s="1"/>
  <c r="R168" i="11" s="1"/>
  <c r="N211" i="11"/>
  <c r="P211" i="11" s="1"/>
  <c r="R211" i="11" s="1"/>
  <c r="F149" i="11"/>
  <c r="P149" i="11" s="1"/>
  <c r="R149" i="11" s="1"/>
  <c r="L245" i="11"/>
  <c r="H82" i="11"/>
  <c r="N203" i="11"/>
  <c r="J307" i="11"/>
  <c r="N74" i="11"/>
  <c r="N82" i="11"/>
  <c r="N13" i="12"/>
  <c r="O13" i="12" s="1"/>
  <c r="N85" i="11"/>
  <c r="J282" i="11"/>
  <c r="P282" i="11" s="1"/>
  <c r="R282" i="11" s="1"/>
  <c r="H151" i="11"/>
  <c r="P151" i="11" s="1"/>
  <c r="R151" i="11" s="1"/>
  <c r="L267" i="11"/>
  <c r="P267" i="11" s="1"/>
  <c r="R267" i="11" s="1"/>
  <c r="N301" i="11"/>
  <c r="L237" i="11"/>
  <c r="N148" i="11"/>
  <c r="P148" i="11" s="1"/>
  <c r="R148" i="11" s="1"/>
  <c r="J50" i="11"/>
  <c r="P50" i="11" s="1"/>
  <c r="R50" i="11" s="1"/>
  <c r="N53" i="12" s="1"/>
  <c r="O53" i="12" s="1"/>
  <c r="N75" i="11"/>
  <c r="P75" i="11" s="1"/>
  <c r="R75" i="11" s="1"/>
  <c r="N80" i="12" s="1"/>
  <c r="O80" i="12" s="1"/>
  <c r="N21" i="12"/>
  <c r="O21" i="12" s="1"/>
  <c r="J45" i="11"/>
  <c r="P45" i="11" s="1"/>
  <c r="R45" i="11" s="1"/>
  <c r="N48" i="12" s="1"/>
  <c r="O48" i="12" s="1"/>
  <c r="N180" i="11"/>
  <c r="P180" i="11" s="1"/>
  <c r="R180" i="11" s="1"/>
  <c r="L219" i="11"/>
  <c r="P219" i="11" s="1"/>
  <c r="R219" i="11" s="1"/>
  <c r="N297" i="11"/>
  <c r="P297" i="11" s="1"/>
  <c r="R297" i="11" s="1"/>
  <c r="H85" i="11"/>
  <c r="H185" i="11"/>
  <c r="P185" i="11" s="1"/>
  <c r="R185" i="11" s="1"/>
  <c r="H308" i="11"/>
  <c r="P308" i="11" s="1"/>
  <c r="R308" i="11" s="1"/>
  <c r="N274" i="11"/>
  <c r="N179" i="11"/>
  <c r="P179" i="11" s="1"/>
  <c r="R179" i="11" s="1"/>
  <c r="N27" i="12"/>
  <c r="O27" i="12" s="1"/>
  <c r="N88" i="11"/>
  <c r="P88" i="11" s="1"/>
  <c r="R88" i="11" s="1"/>
  <c r="N93" i="12" s="1"/>
  <c r="O93" i="12" s="1"/>
  <c r="F307" i="11"/>
  <c r="F237" i="11"/>
  <c r="J43" i="11"/>
  <c r="P43" i="11" s="1"/>
  <c r="R43" i="11" s="1"/>
  <c r="N46" i="12" s="1"/>
  <c r="O46" i="12" s="1"/>
  <c r="F245" i="11"/>
  <c r="N174" i="11"/>
  <c r="P174" i="11" s="1"/>
  <c r="R174" i="11" s="1"/>
  <c r="N170" i="11"/>
  <c r="P170" i="11" s="1"/>
  <c r="R170" i="11" s="1"/>
  <c r="L301" i="11"/>
  <c r="L216" i="11"/>
  <c r="P216" i="11" s="1"/>
  <c r="R216" i="11" s="1"/>
  <c r="N53" i="11"/>
  <c r="P53" i="11" s="1"/>
  <c r="R53" i="11" s="1"/>
  <c r="N56" i="12" s="1"/>
  <c r="O56" i="12" s="1"/>
  <c r="J304" i="11"/>
  <c r="P304" i="11" s="1"/>
  <c r="R304" i="11" s="1"/>
  <c r="D81" i="11"/>
  <c r="P81" i="11" s="1"/>
  <c r="R81" i="11" s="1"/>
  <c r="N86" i="12" s="1"/>
  <c r="O86" i="12" s="1"/>
  <c r="D302" i="11"/>
  <c r="P302" i="11" s="1"/>
  <c r="R302" i="11" s="1"/>
  <c r="D275" i="11"/>
  <c r="P275" i="11" s="1"/>
  <c r="R275" i="11" s="1"/>
  <c r="D274" i="11"/>
  <c r="D203" i="11"/>
  <c r="D136" i="11"/>
  <c r="D112" i="11"/>
  <c r="P112" i="11" s="1"/>
  <c r="R112" i="11" s="1"/>
  <c r="D110" i="11"/>
  <c r="P110" i="11" s="1"/>
  <c r="R110" i="11" s="1"/>
  <c r="D76" i="11"/>
  <c r="P76" i="11" s="1"/>
  <c r="R76" i="11" s="1"/>
  <c r="N81" i="12" s="1"/>
  <c r="O81" i="12" s="1"/>
  <c r="D74" i="11"/>
  <c r="D44" i="11"/>
  <c r="P44" i="11" s="1"/>
  <c r="R44" i="11" s="1"/>
  <c r="N47" i="12" s="1"/>
  <c r="O47" i="12" s="1"/>
  <c r="L28" i="4"/>
  <c r="P141" i="11"/>
  <c r="R141" i="11" s="1"/>
  <c r="N150" i="12" s="1"/>
  <c r="P235" i="11"/>
  <c r="R235" i="11" s="1"/>
  <c r="P55" i="11"/>
  <c r="R55" i="11" s="1"/>
  <c r="N58" i="12" s="1"/>
  <c r="O58" i="12" s="1"/>
  <c r="P59" i="11"/>
  <c r="R59" i="11" s="1"/>
  <c r="N62" i="12" s="1"/>
  <c r="O62" i="12" s="1"/>
  <c r="P236" i="11"/>
  <c r="R236" i="11" s="1"/>
  <c r="P105" i="11"/>
  <c r="R105" i="11" s="1"/>
  <c r="N112" i="12" s="1"/>
  <c r="P214" i="11"/>
  <c r="R214" i="11" s="1"/>
  <c r="P46" i="11"/>
  <c r="R46" i="11" s="1"/>
  <c r="N49" i="12" s="1"/>
  <c r="O49" i="12" s="1"/>
  <c r="P154" i="11"/>
  <c r="R154" i="11" s="1"/>
  <c r="P265" i="11"/>
  <c r="R265" i="11" s="1"/>
  <c r="P144" i="11"/>
  <c r="R144" i="11" s="1"/>
  <c r="P171" i="11"/>
  <c r="R171" i="11" s="1"/>
  <c r="P139" i="11"/>
  <c r="R139" i="11" s="1"/>
  <c r="N148" i="12" s="1"/>
  <c r="P142" i="11"/>
  <c r="R142" i="11" s="1"/>
  <c r="P78" i="11"/>
  <c r="R78" i="11" s="1"/>
  <c r="N83" i="12" s="1"/>
  <c r="O83" i="12" s="1"/>
  <c r="P232" i="11"/>
  <c r="R232" i="11" s="1"/>
  <c r="P241" i="11"/>
  <c r="R241" i="11" s="1"/>
  <c r="P181" i="11"/>
  <c r="R181" i="11" s="1"/>
  <c r="P147" i="11"/>
  <c r="R147" i="11" s="1"/>
  <c r="P106" i="11"/>
  <c r="R106" i="11" s="1"/>
  <c r="N113" i="12" s="1"/>
  <c r="P109" i="11"/>
  <c r="R109" i="11" s="1"/>
  <c r="P86" i="11"/>
  <c r="R86" i="11" s="1"/>
  <c r="N91" i="12" s="1"/>
  <c r="O91" i="12" s="1"/>
  <c r="P54" i="11"/>
  <c r="R54" i="11" s="1"/>
  <c r="N57" i="12" s="1"/>
  <c r="O57" i="12" s="1"/>
  <c r="P40" i="11"/>
  <c r="R40" i="11" s="1"/>
  <c r="N43" i="12" s="1"/>
  <c r="O43" i="12" s="1"/>
  <c r="P278" i="11"/>
  <c r="R278" i="11" s="1"/>
  <c r="P90" i="11"/>
  <c r="R90" i="11" s="1"/>
  <c r="N95" i="12" s="1"/>
  <c r="O95" i="12" s="1"/>
  <c r="P49" i="11"/>
  <c r="R49" i="11" s="1"/>
  <c r="N52" i="12" s="1"/>
  <c r="O52" i="12" s="1"/>
  <c r="P303" i="11"/>
  <c r="R303" i="11" s="1"/>
  <c r="P314" i="11"/>
  <c r="R314" i="11" s="1"/>
  <c r="P150" i="11"/>
  <c r="R150" i="11" s="1"/>
  <c r="P266" i="11"/>
  <c r="R266" i="11" s="1"/>
  <c r="P146" i="11"/>
  <c r="R146" i="11" s="1"/>
  <c r="P202" i="11"/>
  <c r="R202" i="11" s="1"/>
  <c r="P242" i="11"/>
  <c r="R242" i="11" s="1"/>
  <c r="P201" i="11"/>
  <c r="R201" i="11" s="1"/>
  <c r="P119" i="11"/>
  <c r="R119" i="11" s="1"/>
  <c r="P173" i="11"/>
  <c r="R173" i="11" s="1"/>
  <c r="P281" i="11"/>
  <c r="R281" i="11" s="1"/>
  <c r="P57" i="11"/>
  <c r="R57" i="11" s="1"/>
  <c r="N60" i="12" s="1"/>
  <c r="O60" i="12" s="1"/>
  <c r="P91" i="11"/>
  <c r="R91" i="11" s="1"/>
  <c r="N96" i="12" s="1"/>
  <c r="O96" i="12" s="1"/>
  <c r="P207" i="11"/>
  <c r="R207" i="11" s="1"/>
  <c r="P115" i="11"/>
  <c r="R115" i="11" s="1"/>
  <c r="P118" i="11"/>
  <c r="R118" i="11" s="1"/>
  <c r="P48" i="11"/>
  <c r="R48" i="11" s="1"/>
  <c r="N51" i="12" s="1"/>
  <c r="O51" i="12" s="1"/>
  <c r="P107" i="11"/>
  <c r="R107" i="11" s="1"/>
  <c r="P246" i="11"/>
  <c r="R246" i="11" s="1"/>
  <c r="P140" i="11"/>
  <c r="R140" i="11" s="1"/>
  <c r="N149" i="12" s="1"/>
  <c r="P186" i="11"/>
  <c r="R186" i="11" s="1"/>
  <c r="P172" i="11"/>
  <c r="R172" i="11" s="1"/>
  <c r="P177" i="11"/>
  <c r="R177" i="11" s="1"/>
  <c r="P249" i="11"/>
  <c r="R249" i="11" s="1"/>
  <c r="P169" i="11"/>
  <c r="R169" i="11" s="1"/>
  <c r="P251" i="11"/>
  <c r="R251" i="11" s="1"/>
  <c r="P309" i="11"/>
  <c r="R309" i="11" s="1"/>
  <c r="P143" i="11"/>
  <c r="R143" i="11" s="1"/>
  <c r="P111" i="11"/>
  <c r="R111" i="11" s="1"/>
  <c r="P206" i="11"/>
  <c r="R206" i="11" s="1"/>
  <c r="P264" i="11"/>
  <c r="R264" i="11" s="1"/>
  <c r="P239" i="11"/>
  <c r="R239" i="11" s="1"/>
  <c r="P213" i="11"/>
  <c r="R213" i="11" s="1"/>
  <c r="P80" i="11"/>
  <c r="R80" i="11" s="1"/>
  <c r="N85" i="12" s="1"/>
  <c r="O85" i="12" s="1"/>
  <c r="P122" i="11"/>
  <c r="R122" i="11" s="1"/>
  <c r="P178" i="11"/>
  <c r="R178" i="11" s="1"/>
  <c r="P183" i="11"/>
  <c r="R183" i="11" s="1"/>
  <c r="P104" i="11"/>
  <c r="R104" i="11" s="1"/>
  <c r="N111" i="12" s="1"/>
  <c r="P311" i="11"/>
  <c r="R311" i="11" s="1"/>
  <c r="P83" i="11"/>
  <c r="R83" i="11" s="1"/>
  <c r="N88" i="12" s="1"/>
  <c r="O88" i="12" s="1"/>
  <c r="P276" i="11"/>
  <c r="R276" i="11" s="1"/>
  <c r="P238" i="11"/>
  <c r="R238" i="11" s="1"/>
  <c r="P182" i="11"/>
  <c r="R182" i="11" s="1"/>
  <c r="P42" i="11"/>
  <c r="R42" i="11" s="1"/>
  <c r="N45" i="12" s="1"/>
  <c r="O45" i="12" s="1"/>
  <c r="P269" i="11"/>
  <c r="R269" i="11" s="1"/>
  <c r="P123" i="11"/>
  <c r="R123" i="11" s="1"/>
  <c r="P243" i="11"/>
  <c r="R243" i="11" s="1"/>
  <c r="P215" i="11"/>
  <c r="R215" i="11" s="1"/>
  <c r="P73" i="11"/>
  <c r="R73" i="11" s="1"/>
  <c r="N78" i="12" s="1"/>
  <c r="O78" i="12" s="1"/>
  <c r="P272" i="11"/>
  <c r="R272" i="11" s="1"/>
  <c r="P208" i="11"/>
  <c r="R208" i="11" s="1"/>
  <c r="P152" i="11"/>
  <c r="R152" i="11" s="1"/>
  <c r="P312" i="11"/>
  <c r="R312" i="11" s="1"/>
  <c r="P176" i="11"/>
  <c r="R176" i="11" s="1"/>
  <c r="P184" i="11"/>
  <c r="R184" i="11" s="1"/>
  <c r="P305" i="11"/>
  <c r="R305" i="11" s="1"/>
  <c r="P315" i="11"/>
  <c r="R315" i="11" s="1"/>
  <c r="P137" i="11"/>
  <c r="R137" i="11" s="1"/>
  <c r="N146" i="12" s="1"/>
  <c r="P205" i="11"/>
  <c r="R205" i="11" s="1"/>
  <c r="P117" i="11"/>
  <c r="R117" i="11" s="1"/>
  <c r="P209" i="11"/>
  <c r="R209" i="11" s="1"/>
  <c r="P244" i="11"/>
  <c r="R244" i="11" s="1"/>
  <c r="P218" i="11"/>
  <c r="R218" i="11" s="1"/>
  <c r="P116" i="11"/>
  <c r="R116" i="11" s="1"/>
  <c r="P56" i="11"/>
  <c r="R56" i="11" s="1"/>
  <c r="N59" i="12" s="1"/>
  <c r="O59" i="12" s="1"/>
  <c r="P212" i="11"/>
  <c r="R212" i="11" s="1"/>
  <c r="P248" i="11"/>
  <c r="R248" i="11" s="1"/>
  <c r="P296" i="11"/>
  <c r="R296" i="11" s="1"/>
  <c r="P175" i="11"/>
  <c r="R175" i="11" s="1"/>
  <c r="P280" i="11"/>
  <c r="R280" i="11" s="1"/>
  <c r="P250" i="11"/>
  <c r="R250" i="11" s="1"/>
  <c r="P52" i="11"/>
  <c r="R52" i="11" s="1"/>
  <c r="N55" i="12" s="1"/>
  <c r="O55" i="12" s="1"/>
  <c r="P187" i="11"/>
  <c r="R187" i="11" s="1"/>
  <c r="P313" i="11"/>
  <c r="R313" i="11" s="1"/>
  <c r="P155" i="11"/>
  <c r="R155" i="11" s="1"/>
  <c r="P247" i="11"/>
  <c r="R247" i="11" s="1"/>
  <c r="P268" i="11"/>
  <c r="R268" i="11" s="1"/>
  <c r="P200" i="11"/>
  <c r="R200" i="11" s="1"/>
  <c r="P310" i="11"/>
  <c r="R310" i="11" s="1"/>
  <c r="P306" i="11"/>
  <c r="R306" i="11" s="1"/>
  <c r="P210" i="11"/>
  <c r="R210" i="11" s="1"/>
  <c r="P108" i="11"/>
  <c r="R108" i="11" s="1"/>
  <c r="P283" i="11"/>
  <c r="R283" i="11" s="1"/>
  <c r="P153" i="11"/>
  <c r="R153" i="11" s="1"/>
  <c r="P234" i="11"/>
  <c r="R234" i="11" s="1"/>
  <c r="P204" i="11"/>
  <c r="R204" i="11" s="1"/>
  <c r="P79" i="11"/>
  <c r="R79" i="11" s="1"/>
  <c r="N84" i="12" s="1"/>
  <c r="O84" i="12" s="1"/>
  <c r="P58" i="11"/>
  <c r="R58" i="11" s="1"/>
  <c r="N61" i="12" s="1"/>
  <c r="O61" i="12" s="1"/>
  <c r="P87" i="11"/>
  <c r="R87" i="11" s="1"/>
  <c r="N92" i="12" s="1"/>
  <c r="O92" i="12" s="1"/>
  <c r="P271" i="11"/>
  <c r="R271" i="11" s="1"/>
  <c r="P279" i="11"/>
  <c r="R279" i="11" s="1"/>
  <c r="P233" i="11"/>
  <c r="R233" i="11" s="1"/>
  <c r="P77" i="11"/>
  <c r="R77" i="11" s="1"/>
  <c r="N82" i="12" s="1"/>
  <c r="O82" i="12" s="1"/>
  <c r="P89" i="11"/>
  <c r="R89" i="11" s="1"/>
  <c r="N94" i="12" s="1"/>
  <c r="O94" i="12" s="1"/>
  <c r="P217" i="11"/>
  <c r="R217" i="11" s="1"/>
  <c r="P84" i="11"/>
  <c r="R84" i="11" s="1"/>
  <c r="N89" i="12" s="1"/>
  <c r="O89" i="12" s="1"/>
  <c r="P270" i="11"/>
  <c r="R270" i="11" s="1"/>
  <c r="P41" i="11"/>
  <c r="R41" i="11" s="1"/>
  <c r="N44" i="12" s="1"/>
  <c r="O44" i="12" s="1"/>
  <c r="P298" i="11"/>
  <c r="R298" i="11" s="1"/>
  <c r="P120" i="11"/>
  <c r="R120" i="11" s="1"/>
  <c r="P114" i="11"/>
  <c r="R114" i="11" s="1"/>
  <c r="P277" i="11"/>
  <c r="R277" i="11" s="1"/>
  <c r="P145" i="11"/>
  <c r="R145" i="11" s="1"/>
  <c r="P51" i="11"/>
  <c r="R51" i="11" s="1"/>
  <c r="N54" i="12" s="1"/>
  <c r="O54" i="12" s="1"/>
  <c r="P138" i="11"/>
  <c r="R138" i="11" s="1"/>
  <c r="N147" i="12" s="1"/>
  <c r="N10" i="12"/>
  <c r="O10" i="12" s="1"/>
  <c r="N12" i="12"/>
  <c r="O12" i="12" s="1"/>
  <c r="N28" i="12"/>
  <c r="O28" i="12" s="1"/>
  <c r="N23" i="12"/>
  <c r="O23" i="12" s="1"/>
  <c r="N17" i="12"/>
  <c r="O17" i="12" s="1"/>
  <c r="N26" i="12"/>
  <c r="O26" i="12" s="1"/>
  <c r="N18" i="12"/>
  <c r="O18" i="12" s="1"/>
  <c r="N20" i="12"/>
  <c r="O20" i="12" s="1"/>
  <c r="N11" i="12"/>
  <c r="O11" i="12" s="1"/>
  <c r="N24" i="12"/>
  <c r="O24" i="12" s="1"/>
  <c r="N25" i="12"/>
  <c r="O25" i="12" s="1"/>
  <c r="N15" i="12"/>
  <c r="O15" i="12" s="1"/>
  <c r="N22" i="12"/>
  <c r="O22" i="12" s="1"/>
  <c r="N19" i="12"/>
  <c r="O19" i="12" s="1"/>
  <c r="N16" i="12"/>
  <c r="O16" i="12" s="1"/>
  <c r="N14" i="12"/>
  <c r="O14" i="12" s="1"/>
  <c r="M624" i="23"/>
  <c r="J28" i="4" l="1"/>
  <c r="C156" i="4"/>
  <c r="C124" i="4"/>
  <c r="P8" i="11"/>
  <c r="R8" i="11" s="1"/>
  <c r="J60" i="9"/>
  <c r="G60" i="9"/>
  <c r="E60" i="9"/>
  <c r="D60" i="9"/>
  <c r="L92" i="9"/>
  <c r="F60" i="9"/>
  <c r="C60" i="9"/>
  <c r="K60" i="9"/>
  <c r="I60" i="9"/>
  <c r="H60" i="9"/>
  <c r="I28" i="8"/>
  <c r="C156" i="8"/>
  <c r="G28" i="8"/>
  <c r="C28" i="8"/>
  <c r="K28" i="8"/>
  <c r="C124" i="8"/>
  <c r="L60" i="8"/>
  <c r="D28" i="8"/>
  <c r="J28" i="8"/>
  <c r="H28" i="8"/>
  <c r="E28" i="8"/>
  <c r="F28" i="8"/>
  <c r="J60" i="7"/>
  <c r="I60" i="7"/>
  <c r="H60" i="7"/>
  <c r="F60" i="7"/>
  <c r="E60" i="7"/>
  <c r="K60" i="7"/>
  <c r="G60" i="7"/>
  <c r="D60" i="7"/>
  <c r="L92" i="7"/>
  <c r="C60" i="7"/>
  <c r="J60" i="5"/>
  <c r="I60" i="5"/>
  <c r="G60" i="5"/>
  <c r="C60" i="5"/>
  <c r="E60" i="5"/>
  <c r="H60" i="5"/>
  <c r="D60" i="5"/>
  <c r="L92" i="5"/>
  <c r="F60" i="5"/>
  <c r="K60" i="5"/>
  <c r="E28" i="10"/>
  <c r="C124" i="10"/>
  <c r="F28" i="10"/>
  <c r="D28" i="10"/>
  <c r="G28" i="10"/>
  <c r="L60" i="10"/>
  <c r="K28" i="10"/>
  <c r="I28" i="10"/>
  <c r="C156" i="10"/>
  <c r="C28" i="10"/>
  <c r="H28" i="10"/>
  <c r="J28" i="10"/>
  <c r="AA187" i="11"/>
  <c r="P136" i="11"/>
  <c r="R136" i="11" s="1"/>
  <c r="N145" i="12" s="1"/>
  <c r="L60" i="4"/>
  <c r="P85" i="11"/>
  <c r="R85" i="11" s="1"/>
  <c r="N90" i="12" s="1"/>
  <c r="O90" i="12" s="1"/>
  <c r="I93" i="13" s="1"/>
  <c r="P237" i="11"/>
  <c r="R237" i="11" s="1"/>
  <c r="I260" i="13" s="1"/>
  <c r="P301" i="11"/>
  <c r="R301" i="11" s="1"/>
  <c r="P307" i="11"/>
  <c r="R307" i="11" s="1"/>
  <c r="I336" i="13" s="1"/>
  <c r="P245" i="11"/>
  <c r="R245" i="11" s="1"/>
  <c r="I268" i="13" s="1"/>
  <c r="I339" i="13"/>
  <c r="I337" i="13"/>
  <c r="I344" i="13"/>
  <c r="I338" i="13"/>
  <c r="I333" i="13"/>
  <c r="I342" i="13"/>
  <c r="I334" i="13"/>
  <c r="I343" i="13"/>
  <c r="I331" i="13"/>
  <c r="I335" i="13"/>
  <c r="I341" i="13"/>
  <c r="I340" i="13"/>
  <c r="I332" i="13"/>
  <c r="I298" i="13"/>
  <c r="I299" i="13"/>
  <c r="I295" i="13"/>
  <c r="I302" i="13"/>
  <c r="I301" i="13"/>
  <c r="I293" i="13"/>
  <c r="I296" i="13"/>
  <c r="I297" i="13"/>
  <c r="I294" i="13"/>
  <c r="I303" i="13"/>
  <c r="I265" i="13"/>
  <c r="I616" i="13"/>
  <c r="I266" i="13"/>
  <c r="I263" i="13"/>
  <c r="I613" i="13"/>
  <c r="I610" i="13"/>
  <c r="I267" i="13"/>
  <c r="I617" i="13"/>
  <c r="I612" i="13"/>
  <c r="I262" i="13"/>
  <c r="I614" i="13"/>
  <c r="I264" i="13"/>
  <c r="I611" i="13"/>
  <c r="I261" i="13"/>
  <c r="I619" i="13"/>
  <c r="I269" i="13"/>
  <c r="I580" i="13"/>
  <c r="I230" i="13"/>
  <c r="I581" i="13"/>
  <c r="I231" i="13"/>
  <c r="I229" i="13"/>
  <c r="I579" i="13"/>
  <c r="I578" i="13"/>
  <c r="I228" i="13"/>
  <c r="I788" i="13"/>
  <c r="I438" i="13"/>
  <c r="I88" i="13"/>
  <c r="I789" i="13"/>
  <c r="I439" i="13"/>
  <c r="I89" i="13"/>
  <c r="I86" i="13"/>
  <c r="I786" i="13"/>
  <c r="I436" i="13"/>
  <c r="I784" i="13"/>
  <c r="I84" i="13"/>
  <c r="I434" i="13"/>
  <c r="I796" i="13"/>
  <c r="I96" i="13"/>
  <c r="I446" i="13"/>
  <c r="I448" i="13"/>
  <c r="I98" i="13"/>
  <c r="I798" i="13"/>
  <c r="I794" i="13"/>
  <c r="I444" i="13"/>
  <c r="I94" i="13"/>
  <c r="I433" i="13"/>
  <c r="I83" i="13"/>
  <c r="I783" i="13"/>
  <c r="I447" i="13"/>
  <c r="I97" i="13"/>
  <c r="I797" i="13"/>
  <c r="I437" i="13"/>
  <c r="I87" i="13"/>
  <c r="I787" i="13"/>
  <c r="I431" i="13"/>
  <c r="I81" i="13"/>
  <c r="I781" i="13"/>
  <c r="I791" i="13"/>
  <c r="I91" i="13"/>
  <c r="I441" i="13"/>
  <c r="I799" i="13"/>
  <c r="I449" i="13"/>
  <c r="I99" i="13"/>
  <c r="I442" i="13"/>
  <c r="I92" i="13"/>
  <c r="I792" i="13"/>
  <c r="I85" i="13"/>
  <c r="I785" i="13"/>
  <c r="I435" i="13"/>
  <c r="I795" i="13"/>
  <c r="I445" i="13"/>
  <c r="I95" i="13"/>
  <c r="I63" i="13"/>
  <c r="I763" i="13"/>
  <c r="I413" i="13"/>
  <c r="I54" i="13"/>
  <c r="I404" i="13"/>
  <c r="I754" i="13"/>
  <c r="I401" i="13"/>
  <c r="I51" i="13"/>
  <c r="I751" i="13"/>
  <c r="I746" i="13"/>
  <c r="I396" i="13"/>
  <c r="I46" i="13"/>
  <c r="I47" i="13"/>
  <c r="I397" i="13"/>
  <c r="I747" i="13"/>
  <c r="I53" i="13"/>
  <c r="I403" i="13"/>
  <c r="I753" i="13"/>
  <c r="I760" i="13"/>
  <c r="I410" i="13"/>
  <c r="I60" i="13"/>
  <c r="I57" i="13"/>
  <c r="I757" i="13"/>
  <c r="I407" i="13"/>
  <c r="I64" i="13"/>
  <c r="I764" i="13"/>
  <c r="I414" i="13"/>
  <c r="I400" i="13"/>
  <c r="I50" i="13"/>
  <c r="I750" i="13"/>
  <c r="I398" i="13"/>
  <c r="I48" i="13"/>
  <c r="I748" i="13"/>
  <c r="I749" i="13"/>
  <c r="I49" i="13"/>
  <c r="I399" i="13"/>
  <c r="I411" i="13"/>
  <c r="I61" i="13"/>
  <c r="I761" i="13"/>
  <c r="I59" i="13"/>
  <c r="I759" i="13"/>
  <c r="I409" i="13"/>
  <c r="I55" i="13"/>
  <c r="I755" i="13"/>
  <c r="I405" i="13"/>
  <c r="I58" i="13"/>
  <c r="I758" i="13"/>
  <c r="I408" i="13"/>
  <c r="I756" i="13"/>
  <c r="I406" i="13"/>
  <c r="I56" i="13"/>
  <c r="I62" i="13"/>
  <c r="I412" i="13"/>
  <c r="I762" i="13"/>
  <c r="I45" i="13"/>
  <c r="I745" i="13"/>
  <c r="I395" i="13"/>
  <c r="I22" i="13"/>
  <c r="I372" i="13"/>
  <c r="I722" i="13"/>
  <c r="I723" i="13"/>
  <c r="I23" i="13"/>
  <c r="I373" i="13"/>
  <c r="I371" i="13"/>
  <c r="I21" i="13"/>
  <c r="I721" i="13"/>
  <c r="I28" i="13"/>
  <c r="I728" i="13"/>
  <c r="I378" i="13"/>
  <c r="I375" i="13"/>
  <c r="I725" i="13"/>
  <c r="I25" i="13"/>
  <c r="I369" i="13"/>
  <c r="I19" i="13"/>
  <c r="I719" i="13"/>
  <c r="I15" i="13"/>
  <c r="I365" i="13"/>
  <c r="I715" i="13"/>
  <c r="I362" i="13"/>
  <c r="I712" i="13"/>
  <c r="I12" i="13"/>
  <c r="I27" i="13"/>
  <c r="I727" i="13"/>
  <c r="I377" i="13"/>
  <c r="I13" i="13"/>
  <c r="I713" i="13"/>
  <c r="I363" i="13"/>
  <c r="I11" i="13"/>
  <c r="I361" i="13"/>
  <c r="I711" i="13"/>
  <c r="I726" i="13"/>
  <c r="I376" i="13"/>
  <c r="I26" i="13"/>
  <c r="I24" i="13"/>
  <c r="I724" i="13"/>
  <c r="I374" i="13"/>
  <c r="I14" i="13"/>
  <c r="I714" i="13"/>
  <c r="I364" i="13"/>
  <c r="I29" i="13"/>
  <c r="I729" i="13"/>
  <c r="I379" i="13"/>
  <c r="I17" i="13"/>
  <c r="I717" i="13"/>
  <c r="I367" i="13"/>
  <c r="I20" i="13"/>
  <c r="I720" i="13"/>
  <c r="I370" i="13"/>
  <c r="I366" i="13"/>
  <c r="I716" i="13"/>
  <c r="I16" i="13"/>
  <c r="I18" i="13"/>
  <c r="I718" i="13"/>
  <c r="I368" i="13"/>
  <c r="P82" i="11"/>
  <c r="R82" i="11" s="1"/>
  <c r="N87" i="12" s="1"/>
  <c r="O87" i="12" s="1"/>
  <c r="I615" i="13" s="1"/>
  <c r="P203" i="11"/>
  <c r="R203" i="11" s="1"/>
  <c r="P74" i="11"/>
  <c r="R74" i="11" s="1"/>
  <c r="N79" i="12" s="1"/>
  <c r="O79" i="12" s="1"/>
  <c r="P274" i="11"/>
  <c r="R274" i="11" s="1"/>
  <c r="I28" i="4"/>
  <c r="H28" i="4"/>
  <c r="N121" i="11"/>
  <c r="P121" i="11" s="1"/>
  <c r="R121" i="11" s="1"/>
  <c r="N128" i="12" s="1"/>
  <c r="O128" i="12" s="1"/>
  <c r="F299" i="11"/>
  <c r="L113" i="11"/>
  <c r="P113" i="11" s="1"/>
  <c r="R113" i="11" s="1"/>
  <c r="N120" i="12" s="1"/>
  <c r="O120" i="12" s="1"/>
  <c r="I649" i="13" s="1"/>
  <c r="N47" i="11"/>
  <c r="P47" i="11" s="1"/>
  <c r="R47" i="11" s="1"/>
  <c r="N50" i="12" s="1"/>
  <c r="O50" i="12" s="1"/>
  <c r="J299" i="11"/>
  <c r="H300" i="11"/>
  <c r="P300" i="11" s="1"/>
  <c r="R300" i="11" s="1"/>
  <c r="N72" i="11"/>
  <c r="N164" i="12"/>
  <c r="O164" i="12" s="1"/>
  <c r="I694" i="13" s="1"/>
  <c r="N130" i="12"/>
  <c r="O130" i="12" s="1"/>
  <c r="N163" i="12"/>
  <c r="O163" i="12" s="1"/>
  <c r="I693" i="13" s="1"/>
  <c r="N162" i="12"/>
  <c r="O162" i="12" s="1"/>
  <c r="I692" i="13" s="1"/>
  <c r="N161" i="12"/>
  <c r="O161" i="12" s="1"/>
  <c r="I691" i="13" s="1"/>
  <c r="N160" i="12"/>
  <c r="O160" i="12" s="1"/>
  <c r="I690" i="13" s="1"/>
  <c r="N159" i="12"/>
  <c r="O159" i="12" s="1"/>
  <c r="I689" i="13" s="1"/>
  <c r="N158" i="12"/>
  <c r="O158" i="12" s="1"/>
  <c r="I688" i="13" s="1"/>
  <c r="N157" i="12"/>
  <c r="O157" i="12" s="1"/>
  <c r="I687" i="13" s="1"/>
  <c r="O150" i="12"/>
  <c r="N156" i="12"/>
  <c r="O156" i="12" s="1"/>
  <c r="I686" i="13" s="1"/>
  <c r="O149" i="12"/>
  <c r="N155" i="12"/>
  <c r="O155" i="12" s="1"/>
  <c r="I685" i="13" s="1"/>
  <c r="O148" i="12"/>
  <c r="N154" i="12"/>
  <c r="O154" i="12" s="1"/>
  <c r="I684" i="13" s="1"/>
  <c r="O147" i="12"/>
  <c r="N153" i="12"/>
  <c r="O153" i="12" s="1"/>
  <c r="I683" i="13" s="1"/>
  <c r="O146" i="12"/>
  <c r="N152" i="12"/>
  <c r="O152" i="12" s="1"/>
  <c r="I682" i="13" s="1"/>
  <c r="O145" i="12"/>
  <c r="N151" i="12"/>
  <c r="O151" i="12" s="1"/>
  <c r="I681" i="13" s="1"/>
  <c r="N129" i="12"/>
  <c r="O129" i="12" s="1"/>
  <c r="N127" i="12"/>
  <c r="O127" i="12" s="1"/>
  <c r="N126" i="12"/>
  <c r="O126" i="12" s="1"/>
  <c r="N125" i="12"/>
  <c r="O125" i="12" s="1"/>
  <c r="N124" i="12"/>
  <c r="O124" i="12" s="1"/>
  <c r="I653" i="13" s="1"/>
  <c r="N123" i="12"/>
  <c r="O123" i="12" s="1"/>
  <c r="I652" i="13" s="1"/>
  <c r="N122" i="12"/>
  <c r="O122" i="12" s="1"/>
  <c r="I651" i="13" s="1"/>
  <c r="N121" i="12"/>
  <c r="O121" i="12" s="1"/>
  <c r="N119" i="12"/>
  <c r="O119" i="12" s="1"/>
  <c r="I648" i="13" s="1"/>
  <c r="N118" i="12"/>
  <c r="O118" i="12" s="1"/>
  <c r="I647" i="13" s="1"/>
  <c r="N117" i="12"/>
  <c r="O117" i="12" s="1"/>
  <c r="I646" i="13" s="1"/>
  <c r="O113" i="12"/>
  <c r="N116" i="12"/>
  <c r="O116" i="12" s="1"/>
  <c r="I645" i="13" s="1"/>
  <c r="O112" i="12"/>
  <c r="N115" i="12"/>
  <c r="O115" i="12" s="1"/>
  <c r="I644" i="13" s="1"/>
  <c r="O111" i="12"/>
  <c r="N114" i="12"/>
  <c r="O114" i="12" s="1"/>
  <c r="I643" i="13" s="1"/>
  <c r="D28" i="4"/>
  <c r="M659" i="23"/>
  <c r="N9" i="12"/>
  <c r="O9" i="12" s="1"/>
  <c r="H10" i="13" s="1"/>
  <c r="K28" i="4"/>
  <c r="C28" i="4"/>
  <c r="E28" i="4"/>
  <c r="F28" i="4"/>
  <c r="G28" i="4"/>
  <c r="J60" i="4" l="1"/>
  <c r="L92" i="4"/>
  <c r="J60" i="10"/>
  <c r="H60" i="10"/>
  <c r="C60" i="10"/>
  <c r="E60" i="10"/>
  <c r="F60" i="10"/>
  <c r="K60" i="10"/>
  <c r="I60" i="10"/>
  <c r="G60" i="10"/>
  <c r="D60" i="10"/>
  <c r="L92" i="10"/>
  <c r="J92" i="9"/>
  <c r="H92" i="9"/>
  <c r="I92" i="9"/>
  <c r="F92" i="9"/>
  <c r="C92" i="9"/>
  <c r="E92" i="9"/>
  <c r="K92" i="9"/>
  <c r="L124" i="9"/>
  <c r="D92" i="9"/>
  <c r="G92" i="9"/>
  <c r="J92" i="5"/>
  <c r="L124" i="5"/>
  <c r="D92" i="5"/>
  <c r="C92" i="5"/>
  <c r="K92" i="5"/>
  <c r="I92" i="5"/>
  <c r="E92" i="5"/>
  <c r="H92" i="5"/>
  <c r="G92" i="5"/>
  <c r="F92" i="5"/>
  <c r="J60" i="8"/>
  <c r="K60" i="8"/>
  <c r="I60" i="8"/>
  <c r="F60" i="8"/>
  <c r="C60" i="8"/>
  <c r="H60" i="8"/>
  <c r="D60" i="8"/>
  <c r="G60" i="8"/>
  <c r="L92" i="8"/>
  <c r="E60" i="8"/>
  <c r="J92" i="7"/>
  <c r="K92" i="7"/>
  <c r="I92" i="7"/>
  <c r="H92" i="7"/>
  <c r="C92" i="7"/>
  <c r="E92" i="7"/>
  <c r="F92" i="7"/>
  <c r="L124" i="7"/>
  <c r="D92" i="7"/>
  <c r="G92" i="7"/>
  <c r="I618" i="13"/>
  <c r="I793" i="13"/>
  <c r="AA251" i="11"/>
  <c r="I443" i="13"/>
  <c r="AA155" i="11"/>
  <c r="AA59" i="11"/>
  <c r="P72" i="11"/>
  <c r="R72" i="11" s="1"/>
  <c r="N77" i="12" s="1"/>
  <c r="O77" i="12" s="1"/>
  <c r="AA219" i="11"/>
  <c r="AA283" i="11"/>
  <c r="AA123" i="11"/>
  <c r="I329" i="13"/>
  <c r="I679" i="13"/>
  <c r="I676" i="13"/>
  <c r="I326" i="13"/>
  <c r="I330" i="13"/>
  <c r="I680" i="13"/>
  <c r="I675" i="13"/>
  <c r="I325" i="13"/>
  <c r="I677" i="13"/>
  <c r="I327" i="13"/>
  <c r="I642" i="13"/>
  <c r="I292" i="13"/>
  <c r="I657" i="13"/>
  <c r="I307" i="13"/>
  <c r="I658" i="13"/>
  <c r="I308" i="13"/>
  <c r="I655" i="13"/>
  <c r="I305" i="13"/>
  <c r="I300" i="13"/>
  <c r="I650" i="13"/>
  <c r="I659" i="13"/>
  <c r="I309" i="13"/>
  <c r="I290" i="13"/>
  <c r="I640" i="13"/>
  <c r="I291" i="13"/>
  <c r="I641" i="13"/>
  <c r="I304" i="13"/>
  <c r="I654" i="13"/>
  <c r="I656" i="13"/>
  <c r="I306" i="13"/>
  <c r="I624" i="13"/>
  <c r="I274" i="13"/>
  <c r="I606" i="13"/>
  <c r="I256" i="13"/>
  <c r="I608" i="13"/>
  <c r="I258" i="13"/>
  <c r="I609" i="13"/>
  <c r="I259" i="13"/>
  <c r="I623" i="13"/>
  <c r="I273" i="13"/>
  <c r="I270" i="13"/>
  <c r="I620" i="13"/>
  <c r="I622" i="13"/>
  <c r="I272" i="13"/>
  <c r="I621" i="13"/>
  <c r="I271" i="13"/>
  <c r="I605" i="13"/>
  <c r="I255" i="13"/>
  <c r="I607" i="13"/>
  <c r="I257" i="13"/>
  <c r="I584" i="13"/>
  <c r="I234" i="13"/>
  <c r="I588" i="13"/>
  <c r="I238" i="13"/>
  <c r="I220" i="13"/>
  <c r="I570" i="13"/>
  <c r="I576" i="13"/>
  <c r="I226" i="13"/>
  <c r="I583" i="13"/>
  <c r="I233" i="13"/>
  <c r="I585" i="13"/>
  <c r="I235" i="13"/>
  <c r="I237" i="13"/>
  <c r="I587" i="13"/>
  <c r="I589" i="13"/>
  <c r="I239" i="13"/>
  <c r="I582" i="13"/>
  <c r="I232" i="13"/>
  <c r="I586" i="13"/>
  <c r="I236" i="13"/>
  <c r="I572" i="13"/>
  <c r="I222" i="13"/>
  <c r="I574" i="13"/>
  <c r="I224" i="13"/>
  <c r="I221" i="13"/>
  <c r="I571" i="13"/>
  <c r="I573" i="13"/>
  <c r="I223" i="13"/>
  <c r="I575" i="13"/>
  <c r="I225" i="13"/>
  <c r="I577" i="13"/>
  <c r="I227" i="13"/>
  <c r="I540" i="13"/>
  <c r="I190" i="13"/>
  <c r="I544" i="13"/>
  <c r="I194" i="13"/>
  <c r="I196" i="13"/>
  <c r="I546" i="13"/>
  <c r="I548" i="13"/>
  <c r="I198" i="13"/>
  <c r="I550" i="13"/>
  <c r="I200" i="13"/>
  <c r="I552" i="13"/>
  <c r="I202" i="13"/>
  <c r="I554" i="13"/>
  <c r="I204" i="13"/>
  <c r="I536" i="13"/>
  <c r="I186" i="13"/>
  <c r="I538" i="13"/>
  <c r="I188" i="13"/>
  <c r="I542" i="13"/>
  <c r="I192" i="13"/>
  <c r="I535" i="13"/>
  <c r="I185" i="13"/>
  <c r="I187" i="13"/>
  <c r="I537" i="13"/>
  <c r="I539" i="13"/>
  <c r="I189" i="13"/>
  <c r="I191" i="13"/>
  <c r="I541" i="13"/>
  <c r="I193" i="13"/>
  <c r="I543" i="13"/>
  <c r="I545" i="13"/>
  <c r="I195" i="13"/>
  <c r="I197" i="13"/>
  <c r="I547" i="13"/>
  <c r="I199" i="13"/>
  <c r="I549" i="13"/>
  <c r="I551" i="13"/>
  <c r="I201" i="13"/>
  <c r="I203" i="13"/>
  <c r="I553" i="13"/>
  <c r="I851" i="13"/>
  <c r="I501" i="13"/>
  <c r="I865" i="13"/>
  <c r="I515" i="13"/>
  <c r="I165" i="13"/>
  <c r="I156" i="13"/>
  <c r="I856" i="13"/>
  <c r="I506" i="13"/>
  <c r="I508" i="13"/>
  <c r="I158" i="13"/>
  <c r="I858" i="13"/>
  <c r="I160" i="13"/>
  <c r="I860" i="13"/>
  <c r="I510" i="13"/>
  <c r="I862" i="13"/>
  <c r="I162" i="13"/>
  <c r="I512" i="13"/>
  <c r="I166" i="13"/>
  <c r="I866" i="13"/>
  <c r="I516" i="13"/>
  <c r="I853" i="13"/>
  <c r="I503" i="13"/>
  <c r="I153" i="13"/>
  <c r="I513" i="13"/>
  <c r="I863" i="13"/>
  <c r="I163" i="13"/>
  <c r="I505" i="13"/>
  <c r="I155" i="13"/>
  <c r="I855" i="13"/>
  <c r="I850" i="13"/>
  <c r="I500" i="13"/>
  <c r="I152" i="13"/>
  <c r="I852" i="13"/>
  <c r="I502" i="13"/>
  <c r="I504" i="13"/>
  <c r="I854" i="13"/>
  <c r="I154" i="13"/>
  <c r="I867" i="13"/>
  <c r="I167" i="13"/>
  <c r="I517" i="13"/>
  <c r="I157" i="13"/>
  <c r="I507" i="13"/>
  <c r="I857" i="13"/>
  <c r="I509" i="13"/>
  <c r="I859" i="13"/>
  <c r="I159" i="13"/>
  <c r="I861" i="13"/>
  <c r="I511" i="13"/>
  <c r="I161" i="13"/>
  <c r="I864" i="13"/>
  <c r="I514" i="13"/>
  <c r="I164" i="13"/>
  <c r="I168" i="13"/>
  <c r="I868" i="13"/>
  <c r="I518" i="13"/>
  <c r="I869" i="13"/>
  <c r="I519" i="13"/>
  <c r="I169" i="13"/>
  <c r="I819" i="13"/>
  <c r="I469" i="13"/>
  <c r="I119" i="13"/>
  <c r="I821" i="13"/>
  <c r="I471" i="13"/>
  <c r="I121" i="13"/>
  <c r="I826" i="13"/>
  <c r="I476" i="13"/>
  <c r="I126" i="13"/>
  <c r="I130" i="13"/>
  <c r="I830" i="13"/>
  <c r="I480" i="13"/>
  <c r="I824" i="13"/>
  <c r="I124" i="13"/>
  <c r="I474" i="13"/>
  <c r="I116" i="13"/>
  <c r="I466" i="13"/>
  <c r="I816" i="13"/>
  <c r="I822" i="13"/>
  <c r="I472" i="13"/>
  <c r="I122" i="13"/>
  <c r="I127" i="13"/>
  <c r="I827" i="13"/>
  <c r="I477" i="13"/>
  <c r="I131" i="13"/>
  <c r="I831" i="13"/>
  <c r="I481" i="13"/>
  <c r="I834" i="13"/>
  <c r="I484" i="13"/>
  <c r="I134" i="13"/>
  <c r="I118" i="13"/>
  <c r="I818" i="13"/>
  <c r="I468" i="13"/>
  <c r="I470" i="13"/>
  <c r="I820" i="13"/>
  <c r="I120" i="13"/>
  <c r="I123" i="13"/>
  <c r="I823" i="13"/>
  <c r="I473" i="13"/>
  <c r="I128" i="13"/>
  <c r="I828" i="13"/>
  <c r="I478" i="13"/>
  <c r="I132" i="13"/>
  <c r="I832" i="13"/>
  <c r="I482" i="13"/>
  <c r="I115" i="13"/>
  <c r="I815" i="13"/>
  <c r="I465" i="13"/>
  <c r="I467" i="13"/>
  <c r="I117" i="13"/>
  <c r="I817" i="13"/>
  <c r="I475" i="13"/>
  <c r="I825" i="13"/>
  <c r="I125" i="13"/>
  <c r="I829" i="13"/>
  <c r="I129" i="13"/>
  <c r="I479" i="13"/>
  <c r="I833" i="13"/>
  <c r="I133" i="13"/>
  <c r="I483" i="13"/>
  <c r="I782" i="13"/>
  <c r="I82" i="13"/>
  <c r="I432" i="13"/>
  <c r="I80" i="13"/>
  <c r="I780" i="13"/>
  <c r="I430" i="13"/>
  <c r="I90" i="13"/>
  <c r="I790" i="13"/>
  <c r="I440" i="13"/>
  <c r="I52" i="13"/>
  <c r="I752" i="13"/>
  <c r="I402" i="13"/>
  <c r="D60" i="4"/>
  <c r="H60" i="4"/>
  <c r="K60" i="4"/>
  <c r="G60" i="4"/>
  <c r="E60" i="4"/>
  <c r="I60" i="4"/>
  <c r="F60" i="4"/>
  <c r="C60" i="4"/>
  <c r="I360" i="13"/>
  <c r="I710" i="13"/>
  <c r="P299" i="11"/>
  <c r="R299" i="11" s="1"/>
  <c r="M694" i="23"/>
  <c r="F92" i="4" l="1"/>
  <c r="G92" i="4"/>
  <c r="H92" i="4"/>
  <c r="I92" i="4"/>
  <c r="E92" i="4"/>
  <c r="J92" i="4"/>
  <c r="C92" i="4"/>
  <c r="K92" i="4"/>
  <c r="D92" i="4"/>
  <c r="L124" i="4"/>
  <c r="J92" i="8"/>
  <c r="F92" i="8"/>
  <c r="K92" i="8"/>
  <c r="L124" i="8"/>
  <c r="G92" i="8"/>
  <c r="C92" i="8"/>
  <c r="E92" i="8"/>
  <c r="D92" i="8"/>
  <c r="I92" i="8"/>
  <c r="H92" i="8"/>
  <c r="J124" i="5"/>
  <c r="E124" i="5"/>
  <c r="H124" i="5"/>
  <c r="F124" i="5"/>
  <c r="L156" i="5"/>
  <c r="G124" i="5"/>
  <c r="K124" i="5"/>
  <c r="I124" i="5"/>
  <c r="D124" i="5"/>
  <c r="J124" i="9"/>
  <c r="I124" i="9"/>
  <c r="E124" i="9"/>
  <c r="G124" i="9"/>
  <c r="F124" i="9"/>
  <c r="L156" i="9"/>
  <c r="K124" i="9"/>
  <c r="H124" i="9"/>
  <c r="D124" i="9"/>
  <c r="J92" i="10"/>
  <c r="H92" i="10"/>
  <c r="I92" i="10"/>
  <c r="E92" i="10"/>
  <c r="L124" i="10"/>
  <c r="F92" i="10"/>
  <c r="D92" i="10"/>
  <c r="C92" i="10"/>
  <c r="K92" i="10"/>
  <c r="G92" i="10"/>
  <c r="J124" i="7"/>
  <c r="D124" i="7"/>
  <c r="L156" i="7"/>
  <c r="F124" i="7"/>
  <c r="E124" i="7"/>
  <c r="I124" i="7"/>
  <c r="K124" i="7"/>
  <c r="H124" i="7"/>
  <c r="G124" i="7"/>
  <c r="AA91" i="11"/>
  <c r="AA315" i="11"/>
  <c r="I678" i="13"/>
  <c r="I328" i="13"/>
  <c r="M729" i="23"/>
  <c r="E124" i="4" l="1"/>
  <c r="F124" i="4"/>
  <c r="G124" i="4"/>
  <c r="H124" i="4"/>
  <c r="I124" i="4"/>
  <c r="J124" i="4"/>
  <c r="K124" i="4"/>
  <c r="D124" i="4"/>
  <c r="L156" i="4"/>
  <c r="J156" i="5"/>
  <c r="E156" i="5"/>
  <c r="D156" i="5"/>
  <c r="G156" i="5"/>
  <c r="F156" i="5"/>
  <c r="H156" i="5"/>
  <c r="K156" i="5"/>
  <c r="I156" i="5"/>
  <c r="J124" i="8"/>
  <c r="L156" i="8"/>
  <c r="H124" i="8"/>
  <c r="E124" i="8"/>
  <c r="K124" i="8"/>
  <c r="I124" i="8"/>
  <c r="F124" i="8"/>
  <c r="G124" i="8"/>
  <c r="D124" i="8"/>
  <c r="J156" i="7"/>
  <c r="F156" i="7"/>
  <c r="D156" i="7"/>
  <c r="H156" i="7"/>
  <c r="K156" i="7"/>
  <c r="I156" i="7"/>
  <c r="G156" i="7"/>
  <c r="E156" i="7"/>
  <c r="J124" i="10"/>
  <c r="E124" i="10"/>
  <c r="I124" i="10"/>
  <c r="D124" i="10"/>
  <c r="K124" i="10"/>
  <c r="H124" i="10"/>
  <c r="L156" i="10"/>
  <c r="F124" i="10"/>
  <c r="G124" i="10"/>
  <c r="J156" i="9"/>
  <c r="K156" i="9"/>
  <c r="D156" i="9"/>
  <c r="I156" i="9"/>
  <c r="H156" i="9"/>
  <c r="G156" i="9"/>
  <c r="F156" i="9"/>
  <c r="E156" i="9"/>
  <c r="AC1" i="11"/>
  <c r="M764" i="23"/>
  <c r="D156" i="4" l="1"/>
  <c r="E156" i="4"/>
  <c r="F156" i="4"/>
  <c r="G156" i="4"/>
  <c r="I156" i="4"/>
  <c r="H156" i="4"/>
  <c r="K156" i="4"/>
  <c r="J156" i="4"/>
  <c r="J156" i="8"/>
  <c r="G156" i="8"/>
  <c r="H156" i="8"/>
  <c r="I156" i="8"/>
  <c r="F156" i="8"/>
  <c r="D156" i="8"/>
  <c r="E156" i="8"/>
  <c r="K156" i="8"/>
  <c r="J156" i="10"/>
  <c r="F156" i="10"/>
  <c r="H156" i="10"/>
  <c r="G156" i="10"/>
  <c r="E156" i="10"/>
  <c r="D156" i="10"/>
  <c r="K156" i="10"/>
  <c r="I156" i="10"/>
  <c r="M799" i="23"/>
  <c r="M834" i="23" l="1"/>
  <c r="M869" i="23" l="1"/>
  <c r="M904" i="23" l="1"/>
  <c r="M939" i="23" l="1"/>
  <c r="M974" i="23" l="1"/>
  <c r="M1009" i="23" l="1"/>
  <c r="M1044" i="23" l="1"/>
  <c r="M1079" i="23" l="1"/>
  <c r="M1114" i="23" l="1"/>
  <c r="M1149" i="23" l="1"/>
  <c r="M1184" i="23" l="1"/>
  <c r="M1219" i="23" l="1"/>
  <c r="M1254" i="23" l="1"/>
  <c r="M1289" i="23" l="1"/>
  <c r="M1324" i="23" l="1"/>
  <c r="N1" i="23" s="1"/>
  <c r="J28" i="22" l="1"/>
  <c r="M28" i="22" l="1"/>
  <c r="J62" i="22"/>
  <c r="O62" i="22" s="1"/>
  <c r="M62" i="22" l="1"/>
  <c r="J96" i="22"/>
  <c r="O96" i="22" s="1"/>
  <c r="M96" i="22" l="1"/>
  <c r="J130" i="22"/>
  <c r="O130" i="22" s="1"/>
  <c r="M130" i="22" l="1"/>
  <c r="J164" i="22"/>
  <c r="O164" i="22" s="1"/>
  <c r="J198" i="22" l="1"/>
  <c r="O198" i="22" s="1"/>
  <c r="M164" i="22"/>
  <c r="M198" i="22" l="1"/>
  <c r="J232" i="22"/>
  <c r="O232" i="22" s="1"/>
  <c r="M232" i="22" l="1"/>
  <c r="J266" i="22"/>
  <c r="O266" i="22" s="1"/>
  <c r="M266" i="22" l="1"/>
  <c r="J300" i="22"/>
  <c r="O300" i="22" s="1"/>
  <c r="M300" i="22" l="1"/>
  <c r="J334" i="22"/>
  <c r="O334" i="22" s="1"/>
  <c r="J368" i="22" l="1"/>
  <c r="O368" i="22" s="1"/>
  <c r="M334" i="22"/>
  <c r="M368" i="22" l="1"/>
  <c r="J402" i="22"/>
  <c r="O402" i="22" s="1"/>
  <c r="M402" i="22" l="1"/>
  <c r="J436" i="22"/>
  <c r="O436" i="22" s="1"/>
  <c r="J470" i="22" l="1"/>
  <c r="O470" i="22" s="1"/>
  <c r="M436" i="22"/>
  <c r="J504" i="22" l="1"/>
  <c r="O504" i="22" s="1"/>
  <c r="M470" i="22"/>
  <c r="J538" i="22" l="1"/>
  <c r="O538" i="22" s="1"/>
  <c r="M504" i="22"/>
  <c r="M538" i="22" l="1"/>
  <c r="J572" i="22"/>
  <c r="O572" i="22" s="1"/>
  <c r="J606" i="22" l="1"/>
  <c r="O606" i="22" s="1"/>
  <c r="M572" i="22"/>
  <c r="J640" i="22" l="1"/>
  <c r="O640" i="22" s="1"/>
  <c r="M606" i="22"/>
  <c r="M640" i="22" l="1"/>
  <c r="J674" i="22"/>
  <c r="O674" i="22" l="1"/>
  <c r="J708" i="22"/>
  <c r="O708" i="22" s="1"/>
  <c r="M674" i="22"/>
  <c r="M708" i="22" l="1"/>
  <c r="J742" i="22"/>
  <c r="O742" i="22" s="1"/>
  <c r="J776" i="22" l="1"/>
  <c r="O776" i="22" s="1"/>
  <c r="M742" i="22"/>
  <c r="M776" i="22" l="1"/>
  <c r="J810" i="22"/>
  <c r="O810" i="22" s="1"/>
  <c r="J844" i="22" l="1"/>
  <c r="O844" i="22" s="1"/>
  <c r="M810" i="22"/>
  <c r="J878" i="22" l="1"/>
  <c r="O878" i="22" s="1"/>
  <c r="M844" i="22"/>
  <c r="M878" i="22" l="1"/>
  <c r="J912" i="22"/>
  <c r="O912" i="22" s="1"/>
  <c r="M912" i="22" l="1"/>
  <c r="J946" i="22"/>
  <c r="O946" i="22" s="1"/>
  <c r="M946" i="22" l="1"/>
  <c r="J980" i="22"/>
  <c r="O980" i="22" s="1"/>
  <c r="M980" i="22" l="1"/>
  <c r="J1014" i="22"/>
  <c r="O1014" i="22" s="1"/>
  <c r="J1048" i="22" l="1"/>
  <c r="O1048" i="22" s="1"/>
  <c r="M1014" i="22"/>
  <c r="J1082" i="22" l="1"/>
  <c r="O1082" i="22" s="1"/>
  <c r="M1048" i="22"/>
  <c r="J1116" i="22" l="1"/>
  <c r="O1116" i="22" s="1"/>
  <c r="M1082" i="22"/>
  <c r="J1150" i="22" l="1"/>
  <c r="M1116" i="22"/>
  <c r="M1150" i="22" l="1"/>
  <c r="J1184" i="22"/>
  <c r="O1184" i="22" s="1"/>
  <c r="M1184" i="22" l="1"/>
  <c r="J1218" i="22"/>
  <c r="O1218" i="22" s="1"/>
  <c r="M1218" i="22" l="1"/>
  <c r="J1252" i="22"/>
  <c r="O1252" i="22" s="1"/>
  <c r="M1252" i="22" l="1"/>
  <c r="J1286" i="22"/>
  <c r="O1286" i="22" s="1"/>
  <c r="J1320" i="22" l="1"/>
  <c r="O1320" i="22" s="1"/>
  <c r="M1286" i="22"/>
  <c r="G30" i="13"/>
  <c r="E66" i="13" s="1"/>
  <c r="J1354" i="22" l="1"/>
  <c r="O1354" i="22" s="1"/>
  <c r="M1320" i="22"/>
  <c r="E31" i="13"/>
  <c r="E661" i="13"/>
  <c r="E311" i="13"/>
  <c r="E346" i="13"/>
  <c r="E136" i="13"/>
  <c r="E101" i="13"/>
  <c r="E381" i="13"/>
  <c r="E871" i="13"/>
  <c r="E626" i="13"/>
  <c r="E241" i="13"/>
  <c r="E276" i="13"/>
  <c r="E836" i="13"/>
  <c r="E731" i="13"/>
  <c r="E486" i="13"/>
  <c r="E591" i="13"/>
  <c r="E206" i="13"/>
  <c r="E766" i="13"/>
  <c r="E801" i="13"/>
  <c r="E696" i="13"/>
  <c r="E451" i="13"/>
  <c r="E416" i="13"/>
  <c r="E171" i="13"/>
  <c r="E556" i="13"/>
  <c r="E521" i="13"/>
  <c r="I10" i="13"/>
  <c r="J1388" i="22" l="1"/>
  <c r="O1388" i="22" s="1"/>
  <c r="M1354" i="22"/>
  <c r="I30" i="13"/>
  <c r="I31" i="13" s="1"/>
  <c r="I66" i="13" s="1"/>
  <c r="I101" i="13" s="1"/>
  <c r="I136" i="13" s="1"/>
  <c r="I171" i="13" s="1"/>
  <c r="I206" i="13" s="1"/>
  <c r="I241" i="13" s="1"/>
  <c r="I276" i="13" s="1"/>
  <c r="I311" i="13" s="1"/>
  <c r="I346" i="13" s="1"/>
  <c r="I381" i="13" s="1"/>
  <c r="I416" i="13" s="1"/>
  <c r="I451" i="13" s="1"/>
  <c r="I486" i="13" s="1"/>
  <c r="I521" i="13" s="1"/>
  <c r="I556" i="13" s="1"/>
  <c r="I591" i="13" s="1"/>
  <c r="I626" i="13" s="1"/>
  <c r="I661" i="13" s="1"/>
  <c r="I696" i="13" s="1"/>
  <c r="I731" i="13" s="1"/>
  <c r="I766" i="13" s="1"/>
  <c r="I801" i="13" s="1"/>
  <c r="I836" i="13" s="1"/>
  <c r="I871" i="13" s="1"/>
  <c r="F8" i="24" s="1"/>
  <c r="G7" i="24" s="1"/>
  <c r="G20" i="24" s="1"/>
  <c r="J1422" i="22" l="1"/>
  <c r="O1422" i="22" s="1"/>
  <c r="M1388" i="22"/>
  <c r="I65" i="13"/>
  <c r="I100" i="13" s="1"/>
  <c r="I135" i="13" s="1"/>
  <c r="I170" i="13" s="1"/>
  <c r="I205" i="13" s="1"/>
  <c r="I240" i="13" s="1"/>
  <c r="I275" i="13" s="1"/>
  <c r="I310" i="13" s="1"/>
  <c r="I345" i="13" s="1"/>
  <c r="I380" i="13" s="1"/>
  <c r="I415" i="13" s="1"/>
  <c r="I450" i="13" s="1"/>
  <c r="I485" i="13" s="1"/>
  <c r="I520" i="13" s="1"/>
  <c r="I555" i="13" s="1"/>
  <c r="I590" i="13" s="1"/>
  <c r="I625" i="13" s="1"/>
  <c r="I660" i="13" s="1"/>
  <c r="I695" i="13" s="1"/>
  <c r="I730" i="13" s="1"/>
  <c r="I765" i="13" s="1"/>
  <c r="I800" i="13" s="1"/>
  <c r="I835" i="13" s="1"/>
  <c r="I870" i="13" s="1"/>
  <c r="J1456" i="22" l="1"/>
  <c r="O1456" i="22" s="1"/>
  <c r="M1422" i="22"/>
  <c r="J1490" i="22" l="1"/>
  <c r="O1490" i="22" s="1"/>
  <c r="M1456" i="22"/>
  <c r="M1490" i="22" l="1"/>
  <c r="J1524" i="22"/>
  <c r="O1524" i="22" s="1"/>
  <c r="J1558" i="22" l="1"/>
  <c r="O1558" i="22" s="1"/>
  <c r="M1524" i="22"/>
  <c r="M1558" i="22" l="1"/>
  <c r="J1592" i="22"/>
  <c r="O1592" i="22" s="1"/>
  <c r="J1626" i="22" l="1"/>
  <c r="O1626" i="22" s="1"/>
  <c r="M1592" i="22"/>
  <c r="J1660" i="22" l="1"/>
  <c r="O1660" i="22" s="1"/>
  <c r="M1626" i="22"/>
  <c r="J1694" i="22" l="1"/>
  <c r="M1660" i="22"/>
  <c r="O1694" i="22" l="1"/>
  <c r="P1" i="22" s="1"/>
  <c r="M1694" i="22"/>
  <c r="N1"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Murat Bozlağan</author>
  </authors>
  <commentList>
    <comment ref="J7" authorId="0" shapeId="0" xr:uid="{00000000-0006-0000-1700-000001000000}">
      <text>
        <r>
          <rPr>
            <b/>
            <sz val="9"/>
            <color indexed="81"/>
            <rFont val="Tahoma"/>
            <family val="2"/>
            <charset val="162"/>
          </rPr>
          <t>Murat Bozlağan:</t>
        </r>
        <r>
          <rPr>
            <sz val="9"/>
            <color indexed="81"/>
            <rFont val="Tahoma"/>
            <family val="2"/>
            <charset val="162"/>
          </rPr>
          <t xml:space="preserve">
Proje teşvik ikramiyesi ödemesinin yapıldığı Yıl/Ay (Örnek:2025-OCAK) bilgisi manuel olarak bu hücreye yazılabilir.</t>
        </r>
      </text>
    </comment>
    <comment ref="K7" authorId="0" shapeId="0" xr:uid="{00000000-0006-0000-1700-000002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L7" authorId="0" shapeId="0" xr:uid="{00000000-0006-0000-1700-000003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M7" authorId="0" shapeId="0" xr:uid="{00000000-0006-0000-1700-000004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N7" authorId="0" shapeId="0" xr:uid="{00000000-0006-0000-1700-000005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O7" authorId="0" shapeId="0" xr:uid="{00000000-0006-0000-1700-000006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List>
</comments>
</file>

<file path=xl/sharedStrings.xml><?xml version="1.0" encoding="utf-8"?>
<sst xmlns="http://schemas.openxmlformats.org/spreadsheetml/2006/main" count="5171" uniqueCount="326">
  <si>
    <t>Proje Başvuru Tarihi</t>
  </si>
  <si>
    <t>Brüt Asgari Ücret</t>
  </si>
  <si>
    <t>PERSONEL BİLGİLERİ</t>
  </si>
  <si>
    <t>Sıra No</t>
  </si>
  <si>
    <t>Adı Soyadı</t>
  </si>
  <si>
    <t>TC Kimlik No</t>
  </si>
  <si>
    <t>Emekli mi?</t>
  </si>
  <si>
    <t>Asgari Ücret</t>
  </si>
  <si>
    <t>TÜBİTAK</t>
  </si>
  <si>
    <t>:</t>
  </si>
  <si>
    <t>KURULUŞ ADI</t>
  </si>
  <si>
    <t>ADRES</t>
  </si>
  <si>
    <t>TELEFON</t>
  </si>
  <si>
    <t>E-POSTA</t>
  </si>
  <si>
    <t>İÇİNDEKİLER</t>
  </si>
  <si>
    <t>1.Taahhütname</t>
  </si>
  <si>
    <t>2.Personel Giderleri Formu (G011)</t>
  </si>
  <si>
    <t>2.1 Personel Aylık Maliyet Formu (G011-A)</t>
  </si>
  <si>
    <t>2.2 Personel Ortalama Aylık Maliyet Formu (G011-B)</t>
  </si>
  <si>
    <t>3.Seyahat Giderleri Formu (G012)</t>
  </si>
  <si>
    <t>4.Alet/Teçhizat/Yazılım/Yayın Giderleri Formu (G013)</t>
  </si>
  <si>
    <t>PERSONEL AYLIK MALİYET FORMU</t>
  </si>
  <si>
    <t>Prim Gün Sayısı</t>
  </si>
  <si>
    <t>İkramiye</t>
  </si>
  <si>
    <t>İşsizlik Sigortası İşveren Payı</t>
  </si>
  <si>
    <t>TOPLAM MALİYET</t>
  </si>
  <si>
    <t>SGK 
İşveren Payı</t>
  </si>
  <si>
    <t>SGK İşvren Payı Tavan</t>
  </si>
  <si>
    <t>İşsizlik Sigortası İşveren Payı Tavan</t>
  </si>
  <si>
    <t>G011-A</t>
  </si>
  <si>
    <t>SGK TAVAN</t>
  </si>
  <si>
    <t>Tarih</t>
  </si>
  <si>
    <t>Kuruluş Yetkilisi</t>
  </si>
  <si>
    <t>Kaşe-İmza</t>
  </si>
  <si>
    <t>TOPLAM</t>
  </si>
  <si>
    <t>SGK İşveren Payı</t>
  </si>
  <si>
    <t>FİRMA BEYANI</t>
  </si>
  <si>
    <t>MİN</t>
  </si>
  <si>
    <t>PERSONEL ORTALAMA AYLIK MALİYET FORMU</t>
  </si>
  <si>
    <t>Dönemde Çalışılan Toplam Prim Gün Sayısı</t>
  </si>
  <si>
    <t>Dönem Toplam Maliyeti</t>
  </si>
  <si>
    <t>Çalışılan Toplam Ay</t>
  </si>
  <si>
    <t>Toplam Maliyet</t>
  </si>
  <si>
    <t>G011-B</t>
  </si>
  <si>
    <t>ADI SOYADI</t>
  </si>
  <si>
    <t>İLGİLİ DÖNEMDE EĞİTİM DURUMUNA GÖRE UYGULANACAK PERSONEL ORTALAMA AYLIK MALİYET FORMU</t>
  </si>
  <si>
    <t>Eğitim Durumu</t>
  </si>
  <si>
    <t>Lise ve altı</t>
  </si>
  <si>
    <t>Ön Lisans</t>
  </si>
  <si>
    <t>Lisans</t>
  </si>
  <si>
    <t>Yüksek Lisans</t>
  </si>
  <si>
    <t>Doktora</t>
  </si>
  <si>
    <t>Lisans Mezuniyet Tarihi (*)</t>
  </si>
  <si>
    <t xml:space="preserve">İlgili Dönemde Uygulanacak Personel Ortalama Aylık Maliyeti (TL) (**)  </t>
  </si>
  <si>
    <t>PROGRAM KODU</t>
  </si>
  <si>
    <t>T.C. Kimlik No</t>
  </si>
  <si>
    <t xml:space="preserve"> (*) Bu alan lisans diplomasına sahip (lisans, yüksek lisans ve doktora dereceli) tüm personel için doldurulacaktır.</t>
  </si>
  <si>
    <t>Bu formda beyan edilen proje personeline ilişkin özlük bilgilerinin gerçeği yansıttığını, ilgili personel maliyet tutarlarının ve hesaplamalarının doğru olduğunu taahhüt ederiz.</t>
  </si>
  <si>
    <t xml:space="preserve">(**) Bu alana [c] ve [d]’deki değerlerden küçük olan yazılacaktır. Bu alana yazılan değer, G011 formunda Ortalama Aylık Maliyet sütununa aktarılarak dönem içinde desteğe esas alınır. </t>
  </si>
  <si>
    <t>İlgili Dönemde Geçerli Brüt Asgari Ücret
[a]</t>
  </si>
  <si>
    <t>Brüt Asgari Ücret Katları
[b]</t>
  </si>
  <si>
    <t xml:space="preserve"> Eğitim Durumuna Göre Personel Ortalama Aylık Maliyeti Üst Limiti 
[c = axb]</t>
  </si>
  <si>
    <t xml:space="preserve"> Personelin G011-B Formunda Hesaplanan Ortalama Aylık Maliyeti (TL)
[d]</t>
  </si>
  <si>
    <t>Lisans Mezuniyet Tarihi ile Proje Başvuru Tarihi Arasında Geçen Ay Sayısı(*)</t>
  </si>
  <si>
    <t>G011-C</t>
  </si>
  <si>
    <t>PERSONEL GİDERLERİ FORMU</t>
  </si>
  <si>
    <t>İş Paketi No/Adı</t>
  </si>
  <si>
    <t>Adam/Ay Oranı</t>
  </si>
  <si>
    <t>Çalışılan Ay</t>
  </si>
  <si>
    <t>Adam-Ay Değeri</t>
  </si>
  <si>
    <t>Ortalama Aylık Maliyet</t>
  </si>
  <si>
    <t>Toplam 
Maliyet</t>
  </si>
  <si>
    <t xml:space="preserve">Dönemdeki tüm iş paketlerinde gerçekleşen adam-ay değeri toplamı </t>
  </si>
  <si>
    <t>PERSONEL LİSTESİ</t>
  </si>
  <si>
    <t>G011</t>
  </si>
  <si>
    <t>Adam Ay Üst</t>
  </si>
  <si>
    <t>Kullanılan</t>
  </si>
  <si>
    <t>Çalışılan Aylar</t>
  </si>
  <si>
    <t>SEYAHAT GİDERLERİ FORMU</t>
  </si>
  <si>
    <t>G012</t>
  </si>
  <si>
    <t>M12 Formundaki Sıra No</t>
  </si>
  <si>
    <t>Belge Tarihi</t>
  </si>
  <si>
    <t>Belge Numarası</t>
  </si>
  <si>
    <t>Ödenen Tutar</t>
  </si>
  <si>
    <t>KDV HARİÇ</t>
  </si>
  <si>
    <t xml:space="preserve">Gidilen Yer </t>
  </si>
  <si>
    <t>Seyahatin Proje İle İlgisi</t>
  </si>
  <si>
    <t>KDV DAHİL</t>
  </si>
  <si>
    <t>ALET / TEÇHİZAT /  YAZILIM / YAYIN GİDERLERİ FORMU</t>
  </si>
  <si>
    <t>G013</t>
  </si>
  <si>
    <t>M13 Formundaki Sıra No</t>
  </si>
  <si>
    <t>Alet/Teçhizat/Yazılım/Yayın Adı</t>
  </si>
  <si>
    <t>Adet</t>
  </si>
  <si>
    <t>Yaptırılan İş**</t>
  </si>
  <si>
    <t>Yaptırılan İşin Açıklaması ve Firma Dışında Yaptırılma Nedenleri</t>
  </si>
  <si>
    <t>Kuruluş Adı (Üniversite ise, Bölüm, Akademisyen Unvan ve Adı)</t>
  </si>
  <si>
    <t>HİZMET ALIMLARI GİDER FORMU</t>
  </si>
  <si>
    <t>M015 Formundaki Sıra No</t>
  </si>
  <si>
    <t xml:space="preserve">Kuruluş Türü* </t>
  </si>
  <si>
    <t>G015-A (YURTİÇİ)</t>
  </si>
  <si>
    <t>G015-B (YURTDIŞI)</t>
  </si>
  <si>
    <t>M16 Formundaki Sıra No</t>
  </si>
  <si>
    <t>Malzeme Adı ve Açıklama</t>
  </si>
  <si>
    <t>Miktar/Birim</t>
  </si>
  <si>
    <t>MALZEME GİDERLERİ FORMU</t>
  </si>
  <si>
    <t>STOKTAN KULLANILAN MALZEME GİDERLERİ FORMU</t>
  </si>
  <si>
    <t>Birim</t>
  </si>
  <si>
    <t>Miktar</t>
  </si>
  <si>
    <t>Stok Çıkış Tarihi</t>
  </si>
  <si>
    <t>G020</t>
  </si>
  <si>
    <t>GİDER KALEMLERİ</t>
  </si>
  <si>
    <t>Dönem Gideri (TL)</t>
  </si>
  <si>
    <t>Personel Giderleri (G011)</t>
  </si>
  <si>
    <t>Seyahat Giderleri (G012)</t>
  </si>
  <si>
    <t>Alet/Teçhizat/Yazılım/Yayın Giderleri (G013)</t>
  </si>
  <si>
    <t>Yurtiçi</t>
  </si>
  <si>
    <t>Yurtdışı</t>
  </si>
  <si>
    <t>Hizmet Alım Giderleri (G015)</t>
  </si>
  <si>
    <t>Malzeme Giderleri (G016)</t>
  </si>
  <si>
    <t>5510 Sayılı Kanun ve Diğer Kanunlar Kapsamında Yararlanılan Tutar</t>
  </si>
  <si>
    <t>Önceki Dönem/Dönemlere Ait Personel Gideri*</t>
  </si>
  <si>
    <t>* Bu dönem ile birlikte önceki dönem/dönemlere ait personel gideri beyanı olması halinde doldurulmalıdır.</t>
  </si>
  <si>
    <t>Asıl
Brüt Ücret</t>
  </si>
  <si>
    <t>Dönem Ortalama Aylık Maliyet (TL)</t>
  </si>
  <si>
    <t>Projedeki Görevi / Unvanı</t>
  </si>
  <si>
    <t>GENEL TOPLAM</t>
  </si>
  <si>
    <t>G016</t>
  </si>
  <si>
    <t>G016-A</t>
  </si>
  <si>
    <t>SÜRÜM 01.00</t>
  </si>
  <si>
    <t>GİDER FORMLARI</t>
  </si>
  <si>
    <t>TEKNOLOJİ VE YENİLİK DESTEK PROGRAMLARI BAŞKANLIĞI</t>
  </si>
  <si>
    <t>Bu formda  beyan edilen bilgilerin defter kayıt ve belgeler ile ücret bordrosu bilgilerine uygun olduğunu kabul ve taahhüt  ederiz.</t>
  </si>
  <si>
    <t>T.C. Kimlik No/ Pasaport No</t>
  </si>
  <si>
    <t xml:space="preserve">Bu formda beyan edilen harcama ve giderlere ilişkin mali raporda tevsik edici belgelerin ve ödeme belgelerinin bulunduğunu ve bu belgelerin kuruluşumuzda saklandığını kabul ve taahhüt ederiz. </t>
  </si>
  <si>
    <t xml:space="preserve">Bu formda beyan edilen harcama ve giderlere ilişkin mali raporda tevsik edici belgelerin ve ödeme belgelerinin bulunduğunu ve bu belgelerin kuruluşumuzda saklandığını kabul ve taahhüt ederiz.  </t>
  </si>
  <si>
    <t>Yukarıda verilen bilgilerin doğru olduğunu, bu formda beyan edilen harcama ve giderlere ilişkin mali raporda tevsik edici belgelerin bulunduğunu ve bu belgelerin kuruluşumuzda saklandığını, formda belirtilen stok değerleme yöntemi kullanılarak birim fiyatlarının belirlendiğini ve toplam tutarın muhasebe kayıtlarına uygunluğunu taahhüt ederiz.</t>
  </si>
  <si>
    <t>2.3 İlgili Dönemde Eğitim Durumuna Göre Uygulanacak Personel Ortalama  Aylık Maliyet Formu (G011-C)</t>
  </si>
  <si>
    <t>Projedeki Görevi/Unvanı</t>
  </si>
  <si>
    <t>Stok Değerleme Yöntemi</t>
  </si>
  <si>
    <t>Birim Fiyatı
(KDV Hariç)</t>
  </si>
  <si>
    <t>TAAHHÜTNAME</t>
  </si>
  <si>
    <t>Rapor Yılı</t>
  </si>
  <si>
    <t>Rapor Dönemi</t>
  </si>
  <si>
    <t>Rapor Yıl/Dönem</t>
  </si>
  <si>
    <t>YARARLANILAN TEŞVİKLER</t>
  </si>
  <si>
    <t>Bu formda  beyan edilen bilgilerin defter kayıt ve belgeler ile ücret bordrosuna uygun olduğunu; ikramiye, huzur hakkı, prim, sosyal yardım, vb. TÜBİTAK tarafından desteklenmeyen giderlerin beyan edilmediğini kabul ve taahhüt  ederiz.</t>
  </si>
  <si>
    <t>5746 Sayılı Kanun Kapsamında Yararlanılan SGK İşveren Payı Desteği</t>
  </si>
  <si>
    <t>*KOBİ, Büyük firma, Üniversite, Konferans/Fuar (Birini Seçiniz)
**Eğitim, Konferans/Fuar, İşçilik, Ara Mamül Üretimi, Kalıp Tasarım ve Üretimi, (Birini Seçiniz)</t>
  </si>
  <si>
    <t>Gider Formları İmza Tarihi</t>
  </si>
  <si>
    <t>Gider Formlarını İmzalayacak Kuruluş Yetkilisi/Yetkililerinin Adı Soyadı</t>
  </si>
  <si>
    <t>KAŞE/İMZA</t>
  </si>
  <si>
    <t>Proje ve Personel Bilgileri'!$B$17:$B$216</t>
  </si>
  <si>
    <t>5746/4691 Sayılı Kanun Kapsamında Yararlanılan Gelir Vergisi Stopaj Teşviki</t>
  </si>
  <si>
    <t>Diğer Kanunlar Kapsamında Yararlanılan Teşvikler/
Destekler</t>
  </si>
  <si>
    <t>BURSİYER GİDERLERİ FORMU</t>
  </si>
  <si>
    <t>G017</t>
  </si>
  <si>
    <t>Bursiyerin Niteliği</t>
  </si>
  <si>
    <t>Kabul Edilen Aylık Burs</t>
  </si>
  <si>
    <t>Projede Göreve Başlama Tarihi</t>
  </si>
  <si>
    <t>Projeden Ayrılma Tarihi</t>
  </si>
  <si>
    <t>Ödenen Tutarlar</t>
  </si>
  <si>
    <t>PROJE TEŞVİK İKRAMİYESİ FORMU</t>
  </si>
  <si>
    <t>G018</t>
  </si>
  <si>
    <t>Projedeki Görevi</t>
  </si>
  <si>
    <t>Kabul Edilen Aylık PTİ</t>
  </si>
  <si>
    <t>1.AY</t>
  </si>
  <si>
    <t>2.AY</t>
  </si>
  <si>
    <t>3.AY</t>
  </si>
  <si>
    <t>4.AY</t>
  </si>
  <si>
    <t>5.AY</t>
  </si>
  <si>
    <t>6.AY</t>
  </si>
  <si>
    <t>Bursiyer Giderleri (G017)</t>
  </si>
  <si>
    <t>Proje Teşvik İkramiyesi (G018)</t>
  </si>
  <si>
    <t>Ekonomik Kod</t>
  </si>
  <si>
    <t>Ulaşım, Gündelik ve Konaklama</t>
  </si>
  <si>
    <t>Çeşidi *</t>
  </si>
  <si>
    <t>Gün sayısı</t>
  </si>
  <si>
    <t>* Gündelik, Konaklama, Ulaşım (Uçak), Ulaşım (Tren) ve Ulaşım (Otobüs) olarak ayrı ayrı belirtilecektir.</t>
  </si>
  <si>
    <r>
      <t>Kurumunuz;</t>
    </r>
    <r>
      <rPr>
        <b/>
        <sz val="20"/>
        <color rgb="FFFF0000"/>
        <rFont val="Calibri"/>
        <family val="2"/>
        <charset val="162"/>
        <scheme val="minor"/>
      </rPr>
      <t xml:space="preserve"> Devlet Yükseköğretim Kurumu veya Eğitim ve Araştırma Hastanesi veya Kamu Araştırma Merkezi ve Enstitüsü</t>
    </r>
    <r>
      <rPr>
        <b/>
        <sz val="20"/>
        <color theme="1"/>
        <rFont val="Calibri"/>
        <family val="2"/>
        <charset val="162"/>
        <scheme val="minor"/>
      </rPr>
      <t xml:space="preserve"> ise bu Taahhütname kurumunuz tarafından mevzuata uygun olarak imzalanarak TÜBİTAK'a gönderilecektir.</t>
    </r>
  </si>
  <si>
    <r>
      <t xml:space="preserve">Kurumunuz, </t>
    </r>
    <r>
      <rPr>
        <b/>
        <sz val="20"/>
        <color rgb="FFFF0000"/>
        <rFont val="Calibri"/>
        <family val="2"/>
        <charset val="162"/>
        <scheme val="minor"/>
      </rPr>
      <t>Vakıf Yükseköğretim Kurumu</t>
    </r>
    <r>
      <rPr>
        <b/>
        <sz val="20"/>
        <color theme="1"/>
        <rFont val="Calibri"/>
        <family val="2"/>
        <charset val="162"/>
        <scheme val="minor"/>
      </rPr>
      <t xml:space="preserve"> ise bu Taahhütname kurumunuz tarafından mevzuata uygun olarak imzalanarak TÜBİTAK'a gönderilecektir.</t>
    </r>
  </si>
  <si>
    <t>ÜPG Başlangıç Tarihi</t>
  </si>
  <si>
    <t>ÜPG Bitiş Tarihi</t>
  </si>
  <si>
    <t>ÜP NO</t>
  </si>
  <si>
    <t>ÜP ADI</t>
  </si>
  <si>
    <t>Ürünleştirme Programı No</t>
  </si>
  <si>
    <t>ÜPG NUMARASI</t>
  </si>
  <si>
    <t>6.Hizmet Alımları Gider Formu (G015)</t>
  </si>
  <si>
    <t>7.Malzeme Giderleri Formu (G016)</t>
  </si>
  <si>
    <t>8.Stoktan Kullanılan Malzeme Giderleri Formu (G016-A)</t>
  </si>
  <si>
    <t>9.Bursiyer Giderleri Formu (G017)</t>
  </si>
  <si>
    <t>10.Proje Teşvik İkramiyesi Formu (G018)</t>
  </si>
  <si>
    <t>11.Proje Dönemsel Toplam Giderler Tablosu (G020)</t>
  </si>
  <si>
    <t>ÜPG No</t>
  </si>
  <si>
    <t xml:space="preserve">ÜPG No </t>
  </si>
  <si>
    <t>ÜPG Adı</t>
  </si>
  <si>
    <t xml:space="preserve">ÜPG Adı                                                                                                               </t>
  </si>
  <si>
    <t>ÜP No</t>
  </si>
  <si>
    <t>ÜP Adı</t>
  </si>
  <si>
    <t>AR-GE VE TEST KURULUŞLARINA YAPTIRILAN İŞLERE AİT GİDER FORMU</t>
  </si>
  <si>
    <t/>
  </si>
  <si>
    <t>G014-A (YURTİÇİ)</t>
  </si>
  <si>
    <t>M014 Formundaki Sıra No</t>
  </si>
  <si>
    <t xml:space="preserve">Ar-Ge’nin Yaptırıldığı Kuruluş Türü* </t>
  </si>
  <si>
    <t>*Üniversite, Kamu Araştırma Kurumu, Kamu Test Enstitüsü, Özel Sektör Test Merkezi, KOBİ veya Büyük Firma (Birini Seçiniz)
**Bilimsel Danışmanlık, Tasarım, Test/Analiz (Birini Seçiniz)</t>
  </si>
  <si>
    <t>G014-B (YURTDIŞI)</t>
  </si>
  <si>
    <r>
      <t>5.</t>
    </r>
    <r>
      <rPr>
        <sz val="13"/>
        <color indexed="8"/>
        <rFont val="Calibri"/>
        <family val="2"/>
        <charset val="162"/>
        <scheme val="minor"/>
      </rPr>
      <t>Ar-Ge ve Test Kuruluşlarina Yaptırılan İşlere Ait Gider Formu (G014)</t>
    </r>
  </si>
  <si>
    <t>ÜPG Başvuru Tarihi</t>
  </si>
  <si>
    <t>Ar-Ge Ve Test Kuruluşlarına Yaptırılan İşlere Ait Giderler (G014)</t>
  </si>
  <si>
    <t>Ürünleştirme Programı Adı</t>
  </si>
  <si>
    <t>ÜPG DESTEK BAŞLAMA TARİHİ</t>
  </si>
  <si>
    <t>ÜPG DESTEK BİTİŞ TARİHİ</t>
  </si>
  <si>
    <t>ÜRÜNLEŞTİRME PROGRAM DÖNEMSEL TOPLAM GİDERLER TABLOSU</t>
  </si>
  <si>
    <t xml:space="preserve"> ÜRÜNLEŞTİRME (ÜPG) PROGRAM BİLGİLERİ</t>
  </si>
  <si>
    <t>BOYALI ALANLARI DOLDURUNUZ.</t>
  </si>
  <si>
    <t>DİĞER</t>
  </si>
  <si>
    <t>ÜP NO, ÜP ADI, İŞ Paketi No/Adı alanlarının doldurulması zorunludur.</t>
  </si>
  <si>
    <t>03.3.1.01 Yurtiçi Geçici Görev Yollukları</t>
  </si>
  <si>
    <t>03.3.3.01 Yurtdışı Geçici Görev Yollukları</t>
  </si>
  <si>
    <t>03.3.6.01 Yurtdışından Gelecek Kişilerin Seyahat Giderleri</t>
  </si>
  <si>
    <t>06.1.2.01 Büro Makinaları Alımları</t>
  </si>
  <si>
    <t>06.1.2.02 Bilgisayar Alımları</t>
  </si>
  <si>
    <t>06.1.2.04 Laboratuvar Cihazı, Tıbbi Cihaz ve Laboratuvar Gereçleri Alımları</t>
  </si>
  <si>
    <t>06.1.2.05 İşyeri Makine Teçhizat Alımları</t>
  </si>
  <si>
    <t>06.1.2.90 Diğer Makine Teçhizat Alımları</t>
  </si>
  <si>
    <t>06.1.3.05 Zirai Gereç Alımları</t>
  </si>
  <si>
    <t>06.1.5.01 Sabit İş Makinesi Alımları</t>
  </si>
  <si>
    <t>06.1.5.30 Hareketli İş Makinası Alımları</t>
  </si>
  <si>
    <t>06.1.6.01 Basılı Yayın Alımları ve Yapımları</t>
  </si>
  <si>
    <t>06.1.6.03 Elektronik Ortamda Yayın Alımları ve Yapımları</t>
  </si>
  <si>
    <t>06.1.6.90 Diğer Yayın Alımları ve Yapımları</t>
  </si>
  <si>
    <t>06.3.1.01 Bilgisayar Yazılımı Alımları</t>
  </si>
  <si>
    <t>06.3.2.01 Harita Alımları</t>
  </si>
  <si>
    <t>06.3.2.02 Plan Proje Alımları</t>
  </si>
  <si>
    <t>03.5.1.02 AR-GE ve Etüt Proje Bilirkişi Ekspertiz Giderleri</t>
  </si>
  <si>
    <t>03.5.1.03 Bilgisayar Hizmeti Alımları (Yazılım ve Donanım Hariç)</t>
  </si>
  <si>
    <t>03.5.1.06 Enformasyon ve Raporlama Giderleri</t>
  </si>
  <si>
    <t>03.5.1.90 Diğer Müşavir Firma ve Kişilere Ödemeler</t>
  </si>
  <si>
    <t>03.5.2.01 Posta ve Telgraf Giderleri</t>
  </si>
  <si>
    <t>03.5.2.03 Bilgiye Abonelik Giderleri</t>
  </si>
  <si>
    <t>03.5.5.01 Dayanıklı Mal ve Malzeme Kiralaması Giderleri</t>
  </si>
  <si>
    <t>03.5.5.02 Taşıt ve/veya İş Makinesi Kiralaması Giderleri</t>
  </si>
  <si>
    <t>03.5.5.04 Canlı Hayvan Kiralaması Giderleri</t>
  </si>
  <si>
    <t>03.5.5.07 Arsa ve Arazi Kiralaması Giderleri</t>
  </si>
  <si>
    <t>03.5.5.08 Yüzer Taşıt Kiralaması Giderleri</t>
  </si>
  <si>
    <t>03.5.5.09 Hava Taşıtı Kiralaması Giderleri</t>
  </si>
  <si>
    <t>03.5.5.10 Bilgisayar ve Bilgisayar Sistemleri ve Yazılımları Kiralaması Giderleri</t>
  </si>
  <si>
    <t>03.5.5.90 Diğer Kiralama Giderleri</t>
  </si>
  <si>
    <t>03.5.9.90 Diğer Hizmet Alımları</t>
  </si>
  <si>
    <t>03.6.2.01 Tanıtma, Ağırlama, Tören, Fuar, Organizasyon Giderleri</t>
  </si>
  <si>
    <t>03.2.1.01 Kırtasiye ve Büro Malzemeleri Alımları</t>
  </si>
  <si>
    <t>03.2.1.05 Baskı ve Cilt Giderleri</t>
  </si>
  <si>
    <t>03.2.2.02 Temizlik Malzemesi Alımları</t>
  </si>
  <si>
    <t>03.2.3.02 Akaryakıt ve Yağ Alımları</t>
  </si>
  <si>
    <t>03.2.4.01 Yiyecek ve İçecek Alımları</t>
  </si>
  <si>
    <t>03.2.4.03 Yem Alımları</t>
  </si>
  <si>
    <t>03.2.5.01 Giyecek Alımları</t>
  </si>
  <si>
    <t>03.2.6.01 Laboratuvar Malzemesi, Kimyevi ve Temrinlik Malzeme ile Tıbbi Malzeme ve İlaç Alımları</t>
  </si>
  <si>
    <t>03.2.6.03 Zirai Malzeme ve İlaç Alımları</t>
  </si>
  <si>
    <t>03.2.6.04 Canlı Hayvan Alım, Bakım ve Diğer Giderleri</t>
  </si>
  <si>
    <t>03.2.7.04 Güvenlik ve Savunmaya Yönelik Araştırma-Geliştirme Giderleri</t>
  </si>
  <si>
    <t>03.2.9.01 Bahçe Malzemesi Alımları ile Yapım ve Bakım Giderleri</t>
  </si>
  <si>
    <t>03.2.9.90 Diğer Tüketim Mal ve Malzemesi Alımları</t>
  </si>
  <si>
    <t>2022/1</t>
  </si>
  <si>
    <t>2022/2</t>
  </si>
  <si>
    <t>2023/1</t>
  </si>
  <si>
    <t>2023/2</t>
  </si>
  <si>
    <t>ALMANYA</t>
  </si>
  <si>
    <t>ARNAVUTLUK</t>
  </si>
  <si>
    <t>AVUSTURYA</t>
  </si>
  <si>
    <t>BELÇİKA</t>
  </si>
  <si>
    <t>BOSNA HERSEK</t>
  </si>
  <si>
    <t>BULGARİSTAN</t>
  </si>
  <si>
    <t>ÇEKYA</t>
  </si>
  <si>
    <t>DANİMARKA</t>
  </si>
  <si>
    <t>ERMENİSTAN</t>
  </si>
  <si>
    <t>ESTONYA</t>
  </si>
  <si>
    <t>FAROE ADALARI</t>
  </si>
  <si>
    <t>FİNLANDİYA</t>
  </si>
  <si>
    <t>FRANSA</t>
  </si>
  <si>
    <t>GÜNEY KIBRIS</t>
  </si>
  <si>
    <t>GÜRCİSTAN</t>
  </si>
  <si>
    <t>HIRVATİSTAN</t>
  </si>
  <si>
    <t>HOLLANDA</t>
  </si>
  <si>
    <t>İRLANDA</t>
  </si>
  <si>
    <t>İSPANYA</t>
  </si>
  <si>
    <t>İSRAİL</t>
  </si>
  <si>
    <t>İSVEÇ</t>
  </si>
  <si>
    <t>İSVİÇRE</t>
  </si>
  <si>
    <t>İTALYA</t>
  </si>
  <si>
    <t>İZLANDA</t>
  </si>
  <si>
    <t>KARADAĞ</t>
  </si>
  <si>
    <t>KUZEY MAKEDONYA</t>
  </si>
  <si>
    <t>LETONYA</t>
  </si>
  <si>
    <t>LİTVANYA</t>
  </si>
  <si>
    <t>LÜKSEMBURG</t>
  </si>
  <si>
    <t>MACARİSTAN</t>
  </si>
  <si>
    <t>MALTA</t>
  </si>
  <si>
    <t>MOLDOVA</t>
  </si>
  <si>
    <t>NORVEÇ</t>
  </si>
  <si>
    <t>POLONYA</t>
  </si>
  <si>
    <t>PORTEKİZ</t>
  </si>
  <si>
    <t>ROMANYA</t>
  </si>
  <si>
    <t>SIRBİSTAN</t>
  </si>
  <si>
    <t>SLOVAKYA</t>
  </si>
  <si>
    <t>SLOVENYA</t>
  </si>
  <si>
    <t>TUNUS</t>
  </si>
  <si>
    <t>UKRAYNA</t>
  </si>
  <si>
    <t>YUNANİSTAN</t>
  </si>
  <si>
    <t>Önlisans Öğrencisi</t>
  </si>
  <si>
    <t>Lisans Öğrencisi</t>
  </si>
  <si>
    <t>Çalışmayan Yüksek Lisans Öğrencisi</t>
  </si>
  <si>
    <t>Çalışmayan Doktora Öğrencisi</t>
  </si>
  <si>
    <t>Çalışan Yüksek Lisans Öğrencisi</t>
  </si>
  <si>
    <t>Çalışan Doktora Öğrencisi</t>
  </si>
  <si>
    <t>Doktora Sonrası Araştırmacı</t>
  </si>
  <si>
    <t>2024/1</t>
  </si>
  <si>
    <t>2024/2</t>
  </si>
  <si>
    <t>Kurum Hissesi</t>
  </si>
  <si>
    <t>2025/1</t>
  </si>
  <si>
    <t>2025/2</t>
  </si>
  <si>
    <t>Stoktan kullanılan malzeme (Bu satıra veri girişi yapılmayacaktır.)</t>
  </si>
  <si>
    <t>Kuruluş Türü</t>
  </si>
  <si>
    <t xml:space="preserve">1801 - SANAYİ AR-GE PROJELERİ İÇİN GERİ ÖDEMELİ VE HİBE DESTEK PROGRAMI </t>
  </si>
  <si>
    <t>1833 - SAYEM Yeşil Dönüşüm Çağrısı</t>
  </si>
  <si>
    <t xml:space="preserve">Proje (Ürünleştirme Programı) kapsamında yapılan harcama ve giderlere ilişkin kuruluşumuz tarafından dönemsel olarak Sanayi Ar-Ge Projeleri İçin Geri Ödemeli Ve Hibe Destek Programı Uygulama Esasları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5018 sayılı Kamu Mali Yönetimi ve Kontrol Kanunu ve ilgili diğer kanunlarda belirtilen belgelerin (fatura ve fatura yerine geçen vesikalar, ücret bordroları, ödeme belgeleri, beyanname, bildirge vb.) ile proje (Ürünleştirme Programı)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(Ürünleştirme Programı)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Sanayi Ar-Ge Projeleri İçin Geri Ödemeli Ve Hibe Destek Programı Uygulama Esasları ve Mali Rapor Hazırlama Kılavuzu’na uygun olarak ilgili gider kalemlerinden düşürülmüştür. 
Gider Formlarında beyan edilen gider kalemleri ile tevsik edici belgelerdeki bilgiler uyumlu olup, Gider Formları ile TÜBİTAK’a sunduğumuz her türlü bilgi doğrudur.
Proje (Ürünleştirme Programı)  mali ve hukuki yönden Sanayi Ar-Ge Projeleri İçin Geri Ödemeli Ve Hibe Destek Programı Uygulama Esasları ve Mali Rapor Hazırlama Kılavuzu’na uygun bir şekilde yürütülmektedir. 
Proje (Ürünleştirme Programı) kapsamında yapılan faaliyetlerle ilgili harcama ve giderler Sanayi Ar-Ge Projeleri İçin Geri Ödemeli Ve Hibe Destek Programı Uygulama Esasları ve Mali Rapor Hazırlama Kılavuzu’na uygun olarak TÜBİTAK’a beyan edilmiştir.
Proje (Ürünleştirme Programı)  çalışanları ile ilgili vergi ve SGK beyan ve ödeme yükümlülükleri yerine getirilmiştir.
Gider Formları ile TÜBİTAK’a beyan edilen giderlerin ödemeleri Sanayi Ar-Ge Projeleri İçin Geri Ödemeli Ve Hibe Destek Programı Uygulama Esasları ve Mali Rapor Hazırlama Kılavuzu’na uygun olarak yapılmıştır.
Gider formu düzenleme tarihine kadar ödemesi yapılmayan giderler TÜBİTAK’a beyan edilmemiştir. 
Mali Rapor ve Gider Formlarının birer nüshası istenildiğinde ibraz edilmek üzere on (10) yıl süre ile muhafaza edilecektir.
Proje (Ürünleştirme Programı)  personeli ile ilgili eğitim durumları gerçeğe uygun olarak beyan edilmiş olup, eğitim durumlarına ait belgeler Kuruluşumuzda bulunmaktadır. Proje (Ürünleştirme Programı) personelinin ve bursiyerlerin çalışma bilgileri Sanayi Ar-Ge Projeleri İçin Geri Ödemeli Ve Hibe Destek Programı Uygulama Esaslarına uygun olarak beyan edilmiştir.
Gider Formları ile TÜBİTAK’a beyan ettiğimiz giderler Sanayi Ar-Ge Projeleri İçin Geri Ödemeli Ve Hibe Destek Programı Uygulama Esasları ve Mali Rapor Hazırlama Kılavuzu’na uygun olup, söz konusu giderlere ait yasal belge kopyaları Mali Rapor içerisinde bulunmakta ve mevzuata uygun olarak muhafaza edilmektedir. 
Yukarıda belirtilen hususlarla birlikte, ilgili döneme ait Gider Formlarının son halini incelediğimizi ve bu giderlerle ilgili TÜBİTAK’a itiraz etmeyeceğimizi,
Gider Formlarının, Kuruluşumuzu en geniş anlamda temsil ve ilzam eden kişi/kişiler tarafından imzalandığını kabul ve taahhüt ederiz. </t>
  </si>
  <si>
    <t xml:space="preserve">Proje (Ürünleştirme Programı) kapsamında yapılan harcama ve giderlere ilişkin kuruluşumuz tarafından dönemsel olarak Sanayi Ar-Ge Projeleri İçin Geri Ödemeli Ve Hibe Destek Programı Uygulama Esasları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ve ilgili diğer kanunlarda belirtilen belgelerin (fatura ve fatura yerine geçen vesikalar, ücret bordroları, ödeme belgeleri, beyanname, bildirge vb.) ile proje (Ürünleştirme Programı)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(Ürünleştirme Programı)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Sanayi Ar-Ge Projeleri İçin Geri Ödemeli Ve Hibe Destek Programı Uygulama Esasları ve Mali Rapor Hazırlama Kılavuzu’na uygun olarak ilgili gider kalemlerinden düşürülmüştür. 
Gider Formlarında beyan edilen gider kalemleri ile tevsik edici belgelerdeki bilgiler uyumlu olup, Gider Formları ile TÜBİTAK’a sunduğumuz her türlü bilgi doğrudur.
Proje (Ürünleştirme Programı) mali ve hukuki yönden Sanayi Ar-Ge Projeleri İçin Geri Ödemeli Ve Hibe Destek Programı Uygulama Esasları ve Mali Rapor Hazırlama Kılavuzu’na uygun bir şekilde yürütülmektedir. 
Proje (Ürünleştirme Programı) kapsamında yapılan faaliyetlerle ilgili harcama ve giderler Sanayi Ar-Ge Projeleri İçin Geri Ödemeli Ve Hibe Destek Programı Uygulama Esasları ve Mali Rapor Hazırlama Kılavuzu’na uygun olarak TÜBİTAK’a beyan edilmiştir.
Proje (Ürünleştirme Programı) çalışanları ile ilgili vergi ve SGK beyan ve ödeme yükümlülükleri yerine getirilmiştir.
Gider Formları ile TÜBİTAK’a beyan edilen giderlerin ödemeleri Sanayi Ar-Ge Projeleri İçin Geri Ödemeli Ve Hibe Destek Programı Uygulama Esasları ve Mali Rapor Hazırlama Kılavuzu’na uygun olarak yapılmıştır.
Denetim Raporu tarihine kadar ödemesi yapılmayan giderler TÜBİTAK’a beyan edilmemiştir. 
Denetim Raporu, Mali Rapor ve Gider Formlarının birer nüshası istenildiğinde ibraz edilmek üzere on (10) yıl süre ile muhafaza edilecektir.
Proje (Ürünleştirme Programı) personeli ile ilgili eğitim durumları gerçeğe uygun olarak beyan edilmiş olup, eğitim durumlarına ait belgeler Kuruluşumuzda bulunmaktadır. Proje (Ürünleştirme Programı) personelinin ve bursiyerlerin çalışma bilgileri Sanayi Ar-Ge Projeleri İçin Geri Ödemeli Ve Hibe Destek Programı Uygulama Esaslarına uygun olarak beyan edilmiştir.
Gider Formları ile TÜBİTAK’a beyan ettiğimiz giderler Sanayi Ar-Ge Projeleri İçin Geri Ödemeli Ve Hibe Destek Programı Uygulama Esasları ve Mali Rapor Hazırlama Kılavuzu’na uygun olup, söz konusu giderlere ait yasal belge kopyaları Mali Rapor içerisinde bulunmakta ve mevzuata uygun olarak muhafaza edilmektedir. 
Yukarıda belirtilen hususlarla birlikte, ilgili döneme ait Denetim Raporunun son halini incelediğimizi, tarafımızdan basılı olarak gönderdiğimiz Denetim Raporunda kapsam dışı bırakılan giderlerin kapsam dışı gerekçesini kabul ettiğimizi, bu giderlerle ilgili TÜBİTAK’a itiraz etmeyeceğimizi kabul ve taahhüt ederiz.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</si>
</sst>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0.00_ ;\-#,##0.00\ "/>
  </numFmts>
  <fonts count="54" x14ac:knownFonts="1">
    <font>
      <sz val="11"/>
      <color theme="1"/>
      <name val="Calibri"/>
      <family val="2"/>
      <charset val="162"/>
      <scheme val="minor"/>
    </font>
    <font>
      <b/>
      <sz val="11"/>
      <color theme="1"/>
      <name val="Calibri"/>
      <family val="2"/>
      <charset val="162"/>
      <scheme val="minor"/>
    </font>
    <font>
      <sz val="8"/>
      <color theme="1"/>
      <name val="Calibri"/>
      <family val="2"/>
      <charset val="162"/>
      <scheme val="minor"/>
    </font>
    <font>
      <b/>
      <sz val="26"/>
      <color theme="1"/>
      <name val="Calibri"/>
      <family val="2"/>
      <charset val="162"/>
      <scheme val="minor"/>
    </font>
    <font>
      <sz val="11"/>
      <color rgb="FF000000"/>
      <name val="Calibri"/>
      <family val="2"/>
      <charset val="162"/>
    </font>
    <font>
      <sz val="11"/>
      <color theme="1"/>
      <name val="Calibri"/>
      <family val="2"/>
      <charset val="162"/>
      <scheme val="minor"/>
    </font>
    <font>
      <b/>
      <sz val="14"/>
      <color theme="1"/>
      <name val="Calibri"/>
      <family val="2"/>
      <charset val="162"/>
      <scheme val="minor"/>
    </font>
    <font>
      <sz val="10"/>
      <color theme="1"/>
      <name val="Calibri"/>
      <family val="2"/>
      <charset val="162"/>
      <scheme val="minor"/>
    </font>
    <font>
      <b/>
      <sz val="8"/>
      <color rgb="FFFF0000"/>
      <name val="Calibri"/>
      <family val="2"/>
      <charset val="162"/>
      <scheme val="minor"/>
    </font>
    <font>
      <b/>
      <sz val="11"/>
      <color rgb="FFFF0000"/>
      <name val="Calibri"/>
      <family val="2"/>
      <charset val="162"/>
      <scheme val="minor"/>
    </font>
    <font>
      <b/>
      <sz val="12"/>
      <color theme="1"/>
      <name val="Calibri"/>
      <family val="2"/>
      <charset val="162"/>
      <scheme val="minor"/>
    </font>
    <font>
      <b/>
      <sz val="12"/>
      <color rgb="FFFF0000"/>
      <name val="Calibri"/>
      <family val="2"/>
      <charset val="162"/>
      <scheme val="minor"/>
    </font>
    <font>
      <b/>
      <sz val="10"/>
      <color theme="1"/>
      <name val="Calibri"/>
      <family val="2"/>
      <charset val="162"/>
      <scheme val="minor"/>
    </font>
    <font>
      <sz val="14"/>
      <color theme="1"/>
      <name val="Calibri"/>
      <family val="2"/>
      <charset val="162"/>
      <scheme val="minor"/>
    </font>
    <font>
      <sz val="8"/>
      <name val="Calibri"/>
      <family val="2"/>
      <charset val="162"/>
      <scheme val="minor"/>
    </font>
    <font>
      <b/>
      <sz val="20"/>
      <color theme="1"/>
      <name val="Calibri"/>
      <family val="2"/>
      <charset val="162"/>
      <scheme val="minor"/>
    </font>
    <font>
      <sz val="11"/>
      <color rgb="FFFF0000"/>
      <name val="Calibri"/>
      <family val="2"/>
      <charset val="162"/>
      <scheme val="minor"/>
    </font>
    <font>
      <sz val="12"/>
      <color theme="1"/>
      <name val="Calibri"/>
      <family val="2"/>
      <charset val="162"/>
      <scheme val="minor"/>
    </font>
    <font>
      <sz val="12"/>
      <color theme="0"/>
      <name val="Calibri"/>
      <family val="2"/>
      <charset val="162"/>
      <scheme val="minor"/>
    </font>
    <font>
      <sz val="12"/>
      <color rgb="FFFF0000"/>
      <name val="Calibri"/>
      <family val="2"/>
      <charset val="162"/>
      <scheme val="minor"/>
    </font>
    <font>
      <sz val="12"/>
      <name val="Calibri"/>
      <family val="2"/>
      <charset val="162"/>
      <scheme val="minor"/>
    </font>
    <font>
      <b/>
      <sz val="12"/>
      <name val="Calibri"/>
      <family val="2"/>
      <charset val="162"/>
      <scheme val="minor"/>
    </font>
    <font>
      <b/>
      <sz val="12"/>
      <color theme="0"/>
      <name val="Calibri"/>
      <family val="2"/>
      <charset val="162"/>
      <scheme val="minor"/>
    </font>
    <font>
      <sz val="11.5"/>
      <color theme="1"/>
      <name val="Calibri"/>
      <family val="2"/>
      <charset val="162"/>
      <scheme val="minor"/>
    </font>
    <font>
      <b/>
      <sz val="11.5"/>
      <color theme="1"/>
      <name val="Calibri"/>
      <family val="2"/>
      <charset val="162"/>
      <scheme val="minor"/>
    </font>
    <font>
      <b/>
      <sz val="11.5"/>
      <color rgb="FFFF0000"/>
      <name val="Calibri"/>
      <family val="2"/>
      <charset val="162"/>
      <scheme val="minor"/>
    </font>
    <font>
      <b/>
      <sz val="7.5"/>
      <color rgb="FFFF0000"/>
      <name val="Calibri"/>
      <family val="2"/>
      <charset val="162"/>
      <scheme val="minor"/>
    </font>
    <font>
      <sz val="7.5"/>
      <color theme="1"/>
      <name val="Calibri"/>
      <family val="2"/>
      <charset val="162"/>
      <scheme val="minor"/>
    </font>
    <font>
      <sz val="11"/>
      <color indexed="8"/>
      <name val="Calibri"/>
      <family val="2"/>
      <charset val="162"/>
    </font>
    <font>
      <b/>
      <sz val="12"/>
      <color rgb="FF000000"/>
      <name val="Calibri"/>
      <family val="2"/>
      <charset val="162"/>
      <scheme val="minor"/>
    </font>
    <font>
      <b/>
      <sz val="11.5"/>
      <color rgb="FF000000"/>
      <name val="Calibri"/>
      <family val="2"/>
      <charset val="162"/>
      <scheme val="minor"/>
    </font>
    <font>
      <b/>
      <sz val="14"/>
      <color rgb="FF000000"/>
      <name val="Calibri"/>
      <family val="2"/>
      <charset val="162"/>
      <scheme val="minor"/>
    </font>
    <font>
      <sz val="9"/>
      <color rgb="FF000000"/>
      <name val="Calibri"/>
      <family val="2"/>
      <charset val="162"/>
      <scheme val="minor"/>
    </font>
    <font>
      <b/>
      <sz val="16"/>
      <color theme="1"/>
      <name val="Calibri"/>
      <family val="2"/>
      <charset val="162"/>
      <scheme val="minor"/>
    </font>
    <font>
      <sz val="12"/>
      <color rgb="FF000000"/>
      <name val="Calibri"/>
      <family val="2"/>
      <charset val="162"/>
      <scheme val="minor"/>
    </font>
    <font>
      <sz val="13"/>
      <color rgb="FF000000"/>
      <name val="Calibri"/>
      <family val="2"/>
      <charset val="162"/>
      <scheme val="minor"/>
    </font>
    <font>
      <b/>
      <sz val="16"/>
      <color rgb="FF000000"/>
      <name val="Calibri"/>
      <family val="2"/>
      <charset val="162"/>
      <scheme val="minor"/>
    </font>
    <font>
      <b/>
      <sz val="22"/>
      <color rgb="FF000000"/>
      <name val="Calibri"/>
      <family val="2"/>
      <charset val="162"/>
      <scheme val="minor"/>
    </font>
    <font>
      <sz val="11"/>
      <color rgb="FF000000"/>
      <name val="Calibri"/>
      <family val="2"/>
      <charset val="162"/>
      <scheme val="minor"/>
    </font>
    <font>
      <sz val="20"/>
      <color theme="1"/>
      <name val="Calibri"/>
      <family val="2"/>
      <charset val="162"/>
      <scheme val="minor"/>
    </font>
    <font>
      <b/>
      <sz val="13"/>
      <color theme="1"/>
      <name val="Calibri"/>
      <family val="2"/>
      <charset val="162"/>
      <scheme val="minor"/>
    </font>
    <font>
      <sz val="13"/>
      <color theme="1"/>
      <name val="Calibri"/>
      <family val="2"/>
      <charset val="162"/>
      <scheme val="minor"/>
    </font>
    <font>
      <sz val="11"/>
      <color theme="0"/>
      <name val="Calibri"/>
      <family val="2"/>
      <charset val="162"/>
      <scheme val="minor"/>
    </font>
    <font>
      <b/>
      <sz val="15"/>
      <color theme="1"/>
      <name val="Calibri"/>
      <family val="2"/>
      <charset val="162"/>
      <scheme val="minor"/>
    </font>
    <font>
      <sz val="15"/>
      <color theme="1"/>
      <name val="Calibri"/>
      <family val="2"/>
      <charset val="162"/>
      <scheme val="minor"/>
    </font>
    <font>
      <sz val="16"/>
      <color theme="1"/>
      <name val="Calibri"/>
      <family val="2"/>
      <charset val="162"/>
      <scheme val="minor"/>
    </font>
    <font>
      <b/>
      <sz val="9"/>
      <color indexed="81"/>
      <name val="Tahoma"/>
      <family val="2"/>
      <charset val="162"/>
    </font>
    <font>
      <sz val="9"/>
      <color indexed="81"/>
      <name val="Tahoma"/>
      <family val="2"/>
      <charset val="162"/>
    </font>
    <font>
      <sz val="10"/>
      <color rgb="FF000000"/>
      <name val="Calibri"/>
      <family val="2"/>
      <charset val="162"/>
      <scheme val="minor"/>
    </font>
    <font>
      <b/>
      <sz val="20"/>
      <color rgb="FFFF0000"/>
      <name val="Calibri"/>
      <family val="2"/>
      <charset val="162"/>
      <scheme val="minor"/>
    </font>
    <font>
      <sz val="13"/>
      <color indexed="8"/>
      <name val="Calibri"/>
      <family val="2"/>
      <charset val="162"/>
      <scheme val="minor"/>
    </font>
    <font>
      <b/>
      <sz val="11"/>
      <color rgb="FF000000"/>
      <name val="Calibri"/>
      <family val="2"/>
      <charset val="162"/>
      <scheme val="minor"/>
    </font>
    <font>
      <sz val="12"/>
      <color rgb="FF000000"/>
      <name val="Times New Roman"/>
      <family val="1"/>
      <charset val="162"/>
    </font>
    <font>
      <b/>
      <sz val="15"/>
      <color rgb="FFFF0000"/>
      <name val="Calibri"/>
      <family val="2"/>
      <charset val="16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xf numFmtId="43" fontId="5" fillId="0" borderId="0" applyFont="0" applyFill="0" applyBorder="0" applyAlignment="0" applyProtection="0"/>
  </cellStyleXfs>
  <cellXfs count="750">
    <xf numFmtId="0" fontId="0" fillId="0" borderId="0" xfId="0"/>
    <xf numFmtId="0" fontId="1" fillId="0" borderId="0" xfId="0" applyFont="1" applyAlignment="1">
      <alignment horizontal="center" vertical="center" wrapText="1"/>
    </xf>
    <xf numFmtId="0" fontId="9" fillId="0" borderId="0" xfId="0" applyFont="1" applyProtection="1">
      <protection locked="0"/>
    </xf>
    <xf numFmtId="0" fontId="9" fillId="0" borderId="0" xfId="0" applyFont="1" applyAlignment="1" applyProtection="1">
      <alignment horizontal="center" vertical="center" wrapText="1"/>
      <protection locked="0"/>
    </xf>
    <xf numFmtId="43" fontId="8" fillId="0" borderId="0" xfId="2" applyFont="1" applyAlignment="1" applyProtection="1">
      <alignment horizontal="left" vertical="top" wrapText="1"/>
      <protection locked="0"/>
    </xf>
    <xf numFmtId="0" fontId="7" fillId="0" borderId="33" xfId="0" applyFont="1" applyBorder="1" applyProtection="1">
      <protection locked="0"/>
    </xf>
    <xf numFmtId="1" fontId="7" fillId="0" borderId="33" xfId="0" applyNumberFormat="1" applyFont="1" applyBorder="1" applyAlignment="1" applyProtection="1">
      <alignment horizontal="center"/>
      <protection locked="0"/>
    </xf>
    <xf numFmtId="0" fontId="7" fillId="0" borderId="33" xfId="0" applyFont="1" applyBorder="1" applyAlignment="1" applyProtection="1">
      <alignment horizontal="left" wrapText="1"/>
      <protection locked="0"/>
    </xf>
    <xf numFmtId="0" fontId="7" fillId="0" borderId="1" xfId="0" applyFont="1" applyBorder="1" applyProtection="1">
      <protection locked="0"/>
    </xf>
    <xf numFmtId="0" fontId="7" fillId="0" borderId="1" xfId="0" applyFont="1" applyBorder="1" applyAlignment="1" applyProtection="1">
      <alignment horizontal="left" wrapText="1"/>
      <protection locked="0"/>
    </xf>
    <xf numFmtId="0" fontId="7" fillId="0" borderId="0" xfId="0" applyFont="1" applyProtection="1">
      <protection locked="0"/>
    </xf>
    <xf numFmtId="4" fontId="12" fillId="0" borderId="15" xfId="0" applyNumberFormat="1" applyFont="1" applyBorder="1" applyAlignment="1" applyProtection="1">
      <alignment horizontal="center"/>
      <protection locked="0"/>
    </xf>
    <xf numFmtId="0" fontId="1" fillId="0" borderId="18" xfId="0" applyFont="1" applyBorder="1" applyAlignment="1" applyProtection="1">
      <alignment horizontal="left" wrapText="1"/>
      <protection locked="0"/>
    </xf>
    <xf numFmtId="43" fontId="0" fillId="0" borderId="0" xfId="2" applyFont="1"/>
    <xf numFmtId="0" fontId="16" fillId="0" borderId="0" xfId="0" applyFont="1"/>
    <xf numFmtId="0" fontId="17" fillId="0" borderId="33" xfId="0" applyFont="1" applyBorder="1" applyAlignment="1" applyProtection="1">
      <alignment wrapText="1"/>
      <protection locked="0"/>
    </xf>
    <xf numFmtId="164" fontId="17" fillId="0" borderId="33" xfId="0" applyNumberFormat="1" applyFont="1" applyBorder="1" applyAlignment="1" applyProtection="1">
      <alignment horizontal="center"/>
      <protection locked="0"/>
    </xf>
    <xf numFmtId="0" fontId="17" fillId="0" borderId="1" xfId="0" applyFont="1" applyBorder="1" applyAlignment="1" applyProtection="1">
      <alignment wrapText="1"/>
      <protection locked="0"/>
    </xf>
    <xf numFmtId="0" fontId="17" fillId="0" borderId="1" xfId="0" applyFont="1" applyBorder="1" applyAlignment="1" applyProtection="1">
      <alignment horizontal="center"/>
      <protection locked="0"/>
    </xf>
    <xf numFmtId="0" fontId="17" fillId="0" borderId="17" xfId="0" applyFont="1" applyBorder="1" applyAlignment="1" applyProtection="1">
      <alignment wrapText="1"/>
      <protection locked="0"/>
    </xf>
    <xf numFmtId="0" fontId="17" fillId="0" borderId="17" xfId="0" applyFont="1" applyBorder="1" applyAlignment="1" applyProtection="1">
      <alignment horizontal="center"/>
      <protection locked="0"/>
    </xf>
    <xf numFmtId="164" fontId="17" fillId="0" borderId="31" xfId="0" applyNumberFormat="1" applyFont="1" applyBorder="1" applyAlignment="1" applyProtection="1">
      <alignment horizontal="center"/>
      <protection locked="0"/>
    </xf>
    <xf numFmtId="0" fontId="17" fillId="0" borderId="0" xfId="0" applyFont="1"/>
    <xf numFmtId="1" fontId="17" fillId="0" borderId="0" xfId="0" applyNumberFormat="1" applyFont="1"/>
    <xf numFmtId="0" fontId="17" fillId="0" borderId="0" xfId="0" applyFont="1" applyAlignment="1">
      <alignment horizontal="center"/>
    </xf>
    <xf numFmtId="0" fontId="17" fillId="0" borderId="16" xfId="0" applyFont="1" applyBorder="1" applyAlignment="1" applyProtection="1">
      <alignment wrapText="1"/>
      <protection locked="0"/>
    </xf>
    <xf numFmtId="164" fontId="17" fillId="0" borderId="16" xfId="0" applyNumberFormat="1" applyFont="1" applyBorder="1" applyAlignment="1" applyProtection="1">
      <alignment horizontal="center"/>
      <protection locked="0"/>
    </xf>
    <xf numFmtId="49" fontId="17" fillId="0" borderId="16" xfId="0" applyNumberFormat="1" applyFont="1" applyBorder="1" applyAlignment="1" applyProtection="1">
      <alignment horizontal="left" wrapText="1"/>
      <protection locked="0"/>
    </xf>
    <xf numFmtId="49" fontId="17" fillId="0" borderId="33" xfId="0" applyNumberFormat="1" applyFont="1" applyBorder="1" applyAlignment="1" applyProtection="1">
      <alignment horizontal="left" wrapText="1"/>
      <protection locked="0"/>
    </xf>
    <xf numFmtId="0" fontId="17" fillId="0" borderId="31" xfId="0" applyFont="1" applyBorder="1" applyAlignment="1" applyProtection="1">
      <alignment wrapText="1"/>
      <protection locked="0"/>
    </xf>
    <xf numFmtId="49" fontId="17" fillId="0" borderId="31" xfId="0" applyNumberFormat="1" applyFont="1" applyBorder="1" applyAlignment="1" applyProtection="1">
      <alignment horizontal="left" wrapText="1"/>
      <protection locked="0"/>
    </xf>
    <xf numFmtId="0" fontId="20" fillId="0" borderId="0" xfId="0" applyFont="1"/>
    <xf numFmtId="164" fontId="17" fillId="0" borderId="16" xfId="0" applyNumberFormat="1" applyFont="1" applyBorder="1" applyAlignment="1" applyProtection="1">
      <alignment horizontal="left"/>
      <protection locked="0"/>
    </xf>
    <xf numFmtId="164" fontId="17" fillId="0" borderId="33" xfId="0" applyNumberFormat="1" applyFont="1" applyBorder="1" applyAlignment="1" applyProtection="1">
      <alignment horizontal="left"/>
      <protection locked="0"/>
    </xf>
    <xf numFmtId="164" fontId="17" fillId="0" borderId="31" xfId="0" applyNumberFormat="1" applyFont="1" applyBorder="1" applyAlignment="1" applyProtection="1">
      <alignment horizontal="left"/>
      <protection locked="0"/>
    </xf>
    <xf numFmtId="0" fontId="18" fillId="0" borderId="0" xfId="0" applyFont="1"/>
    <xf numFmtId="4" fontId="17" fillId="0" borderId="16" xfId="0" applyNumberFormat="1" applyFont="1" applyBorder="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0" fontId="17" fillId="0" borderId="16" xfId="0" applyFont="1" applyBorder="1" applyAlignment="1" applyProtection="1">
      <alignment horizontal="center"/>
      <protection locked="0"/>
    </xf>
    <xf numFmtId="164" fontId="17" fillId="0" borderId="1" xfId="0" applyNumberFormat="1" applyFont="1" applyBorder="1" applyAlignment="1" applyProtection="1">
      <alignment horizontal="center"/>
      <protection locked="0"/>
    </xf>
    <xf numFmtId="4" fontId="17" fillId="0" borderId="1" xfId="0" applyNumberFormat="1" applyFont="1" applyBorder="1" applyAlignment="1" applyProtection="1">
      <alignment horizontal="center"/>
      <protection locked="0"/>
    </xf>
    <xf numFmtId="164" fontId="17" fillId="0" borderId="17" xfId="0" applyNumberFormat="1" applyFont="1" applyBorder="1" applyAlignment="1" applyProtection="1">
      <alignment horizontal="center"/>
      <protection locked="0"/>
    </xf>
    <xf numFmtId="4" fontId="17" fillId="0" borderId="17" xfId="0" applyNumberFormat="1" applyFont="1" applyBorder="1" applyAlignment="1" applyProtection="1">
      <alignment horizontal="center"/>
      <protection locked="0"/>
    </xf>
    <xf numFmtId="0" fontId="17" fillId="0" borderId="0" xfId="0" applyFont="1" applyProtection="1">
      <protection locked="0"/>
    </xf>
    <xf numFmtId="0" fontId="17" fillId="0" borderId="0" xfId="0" applyFont="1" applyAlignment="1" applyProtection="1">
      <alignment horizontal="center"/>
      <protection locked="0"/>
    </xf>
    <xf numFmtId="164" fontId="17" fillId="0" borderId="9" xfId="0" applyNumberFormat="1" applyFont="1" applyBorder="1" applyAlignment="1" applyProtection="1">
      <alignment horizontal="center"/>
      <protection locked="0"/>
    </xf>
    <xf numFmtId="164" fontId="17" fillId="0" borderId="13" xfId="0" applyNumberFormat="1" applyFont="1" applyBorder="1" applyAlignment="1" applyProtection="1">
      <alignment horizontal="center"/>
      <protection locked="0"/>
    </xf>
    <xf numFmtId="164" fontId="17" fillId="0" borderId="15" xfId="0" applyNumberFormat="1" applyFont="1" applyBorder="1" applyAlignment="1" applyProtection="1">
      <alignment horizontal="center"/>
      <protection locked="0"/>
    </xf>
    <xf numFmtId="0" fontId="23" fillId="0" borderId="0" xfId="0" applyFont="1" applyProtection="1">
      <protection locked="0"/>
    </xf>
    <xf numFmtId="0" fontId="24" fillId="0" borderId="23" xfId="0" applyFont="1" applyBorder="1" applyProtection="1">
      <protection locked="0"/>
    </xf>
    <xf numFmtId="0" fontId="23" fillId="0" borderId="16" xfId="0" applyFont="1" applyBorder="1" applyAlignment="1" applyProtection="1">
      <alignment horizontal="center"/>
      <protection locked="0"/>
    </xf>
    <xf numFmtId="165" fontId="23" fillId="0" borderId="16" xfId="2" applyNumberFormat="1" applyFont="1" applyBorder="1" applyProtection="1">
      <protection locked="0"/>
    </xf>
    <xf numFmtId="165" fontId="23" fillId="0" borderId="33" xfId="2" applyNumberFormat="1" applyFont="1" applyBorder="1" applyProtection="1">
      <protection locked="0"/>
    </xf>
    <xf numFmtId="0" fontId="23" fillId="0" borderId="1" xfId="0" applyFont="1" applyBorder="1" applyAlignment="1" applyProtection="1">
      <alignment horizontal="center"/>
      <protection locked="0"/>
    </xf>
    <xf numFmtId="165" fontId="23" fillId="0" borderId="1" xfId="2" applyNumberFormat="1" applyFont="1" applyBorder="1" applyProtection="1">
      <protection locked="0"/>
    </xf>
    <xf numFmtId="0" fontId="23" fillId="0" borderId="17" xfId="0" applyFont="1" applyBorder="1" applyAlignment="1" applyProtection="1">
      <alignment horizontal="center"/>
      <protection locked="0"/>
    </xf>
    <xf numFmtId="165" fontId="23" fillId="0" borderId="17" xfId="2" applyNumberFormat="1" applyFont="1" applyBorder="1" applyProtection="1">
      <protection locked="0"/>
    </xf>
    <xf numFmtId="0" fontId="23" fillId="0" borderId="32" xfId="0" applyFont="1" applyBorder="1" applyProtection="1">
      <protection locked="0"/>
    </xf>
    <xf numFmtId="0" fontId="23" fillId="0" borderId="0" xfId="0" applyFont="1" applyAlignment="1" applyProtection="1">
      <alignment horizontal="center"/>
      <protection locked="0"/>
    </xf>
    <xf numFmtId="43" fontId="17" fillId="0" borderId="0" xfId="2" applyFont="1"/>
    <xf numFmtId="0" fontId="9" fillId="0" borderId="0" xfId="0" applyFont="1" applyAlignment="1" applyProtection="1">
      <alignment horizontal="center"/>
      <protection locked="0"/>
    </xf>
    <xf numFmtId="0" fontId="0" fillId="0" borderId="0" xfId="0" applyProtection="1">
      <protection locked="0"/>
    </xf>
    <xf numFmtId="0" fontId="23" fillId="0" borderId="0" xfId="0" applyFont="1"/>
    <xf numFmtId="0" fontId="26" fillId="0" borderId="0" xfId="0" applyFont="1" applyProtection="1">
      <protection locked="0"/>
    </xf>
    <xf numFmtId="0" fontId="26" fillId="0" borderId="0" xfId="0" applyFont="1" applyAlignment="1" applyProtection="1">
      <alignment horizontal="center"/>
      <protection locked="0"/>
    </xf>
    <xf numFmtId="0" fontId="27" fillId="0" borderId="0" xfId="0" applyFont="1" applyProtection="1">
      <protection locked="0"/>
    </xf>
    <xf numFmtId="0" fontId="27" fillId="0" borderId="0" xfId="0" applyFont="1"/>
    <xf numFmtId="0" fontId="19" fillId="0" borderId="0" xfId="0" applyFont="1" applyProtection="1">
      <protection locked="0"/>
    </xf>
    <xf numFmtId="0" fontId="19" fillId="0" borderId="0" xfId="0" applyFont="1" applyAlignment="1" applyProtection="1">
      <alignment horizontal="center"/>
      <protection locked="0"/>
    </xf>
    <xf numFmtId="0" fontId="1" fillId="0" borderId="0" xfId="0" applyFont="1" applyAlignment="1" applyProtection="1">
      <alignment horizontal="center"/>
      <protection locked="0"/>
    </xf>
    <xf numFmtId="43" fontId="1" fillId="0" borderId="0" xfId="2" applyFont="1" applyAlignment="1" applyProtection="1">
      <alignment horizontal="center"/>
      <protection locked="0"/>
    </xf>
    <xf numFmtId="2" fontId="1" fillId="0" borderId="0" xfId="0" applyNumberFormat="1" applyFont="1" applyAlignment="1" applyProtection="1">
      <alignment horizontal="center"/>
      <protection locked="0"/>
    </xf>
    <xf numFmtId="0" fontId="1" fillId="0" borderId="0" xfId="0" applyFont="1" applyProtection="1">
      <protection locked="0"/>
    </xf>
    <xf numFmtId="0" fontId="30" fillId="0" borderId="0" xfId="0" applyFont="1" applyProtection="1">
      <protection locked="0"/>
    </xf>
    <xf numFmtId="0" fontId="10" fillId="0" borderId="0" xfId="0" applyFont="1" applyProtection="1">
      <protection locked="0"/>
    </xf>
    <xf numFmtId="0" fontId="22" fillId="0" borderId="0" xfId="0" applyFont="1" applyProtection="1">
      <protection locked="0"/>
    </xf>
    <xf numFmtId="0" fontId="0" fillId="0" borderId="33" xfId="0" applyBorder="1" applyProtection="1">
      <protection locked="0"/>
    </xf>
    <xf numFmtId="4" fontId="0" fillId="0" borderId="33" xfId="0" applyNumberFormat="1" applyBorder="1" applyAlignment="1" applyProtection="1">
      <alignment horizontal="center"/>
      <protection locked="0"/>
    </xf>
    <xf numFmtId="2" fontId="0" fillId="0" borderId="33" xfId="0" applyNumberFormat="1" applyBorder="1" applyAlignment="1" applyProtection="1">
      <alignment horizontal="center"/>
      <protection locked="0"/>
    </xf>
    <xf numFmtId="0" fontId="0" fillId="0" borderId="1" xfId="0" applyBorder="1" applyProtection="1">
      <protection locked="0"/>
    </xf>
    <xf numFmtId="4" fontId="0" fillId="0" borderId="1" xfId="0" applyNumberFormat="1" applyBorder="1" applyAlignment="1" applyProtection="1">
      <alignment horizontal="center"/>
      <protection locked="0"/>
    </xf>
    <xf numFmtId="2" fontId="0" fillId="0" borderId="1" xfId="0" applyNumberFormat="1" applyBorder="1" applyAlignment="1" applyProtection="1">
      <alignment horizontal="center"/>
      <protection locked="0"/>
    </xf>
    <xf numFmtId="0" fontId="0" fillId="0" borderId="25" xfId="0" applyBorder="1" applyProtection="1">
      <protection locked="0"/>
    </xf>
    <xf numFmtId="4" fontId="0" fillId="0" borderId="25" xfId="0" applyNumberFormat="1" applyBorder="1" applyAlignment="1" applyProtection="1">
      <alignment horizontal="center"/>
      <protection locked="0"/>
    </xf>
    <xf numFmtId="2" fontId="0" fillId="0" borderId="25" xfId="0" applyNumberFormat="1" applyBorder="1" applyAlignment="1" applyProtection="1">
      <alignment horizontal="center"/>
      <protection locked="0"/>
    </xf>
    <xf numFmtId="0" fontId="0" fillId="0" borderId="16" xfId="0" applyBorder="1" applyAlignment="1" applyProtection="1">
      <alignment horizontal="center"/>
      <protection locked="0"/>
    </xf>
    <xf numFmtId="164" fontId="0" fillId="0" borderId="16"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17" xfId="0" applyBorder="1" applyAlignment="1" applyProtection="1">
      <alignment horizontal="center"/>
      <protection locked="0"/>
    </xf>
    <xf numFmtId="164" fontId="0" fillId="0" borderId="17" xfId="0" applyNumberFormat="1" applyBorder="1" applyAlignment="1" applyProtection="1">
      <alignment horizontal="center"/>
      <protection locked="0"/>
    </xf>
    <xf numFmtId="0" fontId="11" fillId="0" borderId="0" xfId="0" applyFont="1" applyProtection="1">
      <protection locked="0"/>
    </xf>
    <xf numFmtId="0" fontId="0" fillId="0" borderId="0" xfId="0" applyAlignment="1" applyProtection="1">
      <alignment horizontal="center"/>
      <protection locked="0"/>
    </xf>
    <xf numFmtId="0" fontId="0" fillId="0" borderId="0" xfId="0" applyAlignment="1" applyProtection="1">
      <alignment horizontal="center" vertical="center" wrapText="1"/>
      <protection locked="0"/>
    </xf>
    <xf numFmtId="0" fontId="34" fillId="0" borderId="0" xfId="0" applyFont="1" applyAlignment="1" applyProtection="1">
      <alignment vertical="center"/>
      <protection locked="0"/>
    </xf>
    <xf numFmtId="0" fontId="35" fillId="0" borderId="0" xfId="0" applyFont="1" applyAlignment="1" applyProtection="1">
      <alignment horizontal="left" vertical="center"/>
      <protection locked="0"/>
    </xf>
    <xf numFmtId="0" fontId="35" fillId="0" borderId="0" xfId="0" applyFont="1" applyAlignment="1" applyProtection="1">
      <alignment horizontal="left"/>
      <protection locked="0"/>
    </xf>
    <xf numFmtId="0" fontId="35" fillId="0" borderId="0" xfId="0" applyFont="1" applyAlignment="1" applyProtection="1">
      <alignment vertical="center" wrapText="1"/>
      <protection locked="0"/>
    </xf>
    <xf numFmtId="0" fontId="29" fillId="0" borderId="0" xfId="0" applyFont="1" applyAlignment="1" applyProtection="1">
      <alignment horizontal="justify" vertical="center"/>
      <protection locked="0"/>
    </xf>
    <xf numFmtId="0" fontId="34" fillId="0" borderId="0" xfId="0" applyFont="1" applyAlignment="1" applyProtection="1">
      <alignment horizontal="left" wrapText="1"/>
      <protection locked="0"/>
    </xf>
    <xf numFmtId="0" fontId="29" fillId="0" borderId="0" xfId="0" applyFont="1" applyAlignment="1" applyProtection="1">
      <alignment horizontal="right" vertical="center"/>
      <protection locked="0"/>
    </xf>
    <xf numFmtId="0" fontId="31" fillId="0" borderId="0" xfId="0" applyFont="1" applyAlignment="1" applyProtection="1">
      <alignment horizontal="right" vertical="center"/>
      <protection locked="0"/>
    </xf>
    <xf numFmtId="0" fontId="35" fillId="0" borderId="0" xfId="0" applyFont="1" applyAlignment="1" applyProtection="1">
      <alignment vertical="center"/>
      <protection locked="0"/>
    </xf>
    <xf numFmtId="4" fontId="12" fillId="0" borderId="13" xfId="0" applyNumberFormat="1" applyFont="1" applyBorder="1" applyAlignment="1" applyProtection="1">
      <alignment horizontal="center"/>
      <protection hidden="1"/>
    </xf>
    <xf numFmtId="4" fontId="1" fillId="0" borderId="15" xfId="0" applyNumberFormat="1" applyFont="1" applyBorder="1" applyAlignment="1" applyProtection="1">
      <alignment horizontal="center"/>
      <protection hidden="1"/>
    </xf>
    <xf numFmtId="0" fontId="19" fillId="0" borderId="0" xfId="0" applyFont="1" applyProtection="1">
      <protection hidden="1"/>
    </xf>
    <xf numFmtId="0" fontId="9" fillId="0" borderId="0" xfId="0" applyFont="1" applyProtection="1">
      <protection hidden="1"/>
    </xf>
    <xf numFmtId="4" fontId="10" fillId="0" borderId="36" xfId="0" applyNumberFormat="1" applyFont="1" applyBorder="1" applyAlignment="1" applyProtection="1">
      <alignment horizontal="center"/>
      <protection hidden="1"/>
    </xf>
    <xf numFmtId="0" fontId="18" fillId="0" borderId="0" xfId="0" applyFont="1" applyProtection="1">
      <protection hidden="1"/>
    </xf>
    <xf numFmtId="0" fontId="26" fillId="0" borderId="0" xfId="0" applyFont="1" applyAlignment="1" applyProtection="1">
      <alignment vertical="center" wrapText="1"/>
      <protection hidden="1"/>
    </xf>
    <xf numFmtId="4" fontId="19" fillId="0" borderId="0" xfId="2" applyNumberFormat="1" applyFont="1" applyProtection="1">
      <protection hidden="1"/>
    </xf>
    <xf numFmtId="1" fontId="17" fillId="0" borderId="0" xfId="0" applyNumberFormat="1" applyFont="1" applyProtection="1">
      <protection hidden="1"/>
    </xf>
    <xf numFmtId="0" fontId="25" fillId="0" borderId="0" xfId="0" applyFont="1" applyAlignment="1" applyProtection="1">
      <alignment vertical="center" wrapText="1"/>
      <protection hidden="1"/>
    </xf>
    <xf numFmtId="4" fontId="17" fillId="0" borderId="0" xfId="2" applyNumberFormat="1" applyFont="1" applyProtection="1">
      <protection hidden="1"/>
    </xf>
    <xf numFmtId="0" fontId="25" fillId="0" borderId="0" xfId="0" applyFont="1" applyProtection="1">
      <protection hidden="1"/>
    </xf>
    <xf numFmtId="0" fontId="17" fillId="0" borderId="0" xfId="0" applyFont="1" applyProtection="1">
      <protection hidden="1"/>
    </xf>
    <xf numFmtId="4" fontId="10" fillId="0" borderId="22" xfId="0" applyNumberFormat="1" applyFont="1" applyBorder="1" applyAlignment="1" applyProtection="1">
      <alignment horizontal="center"/>
      <protection hidden="1"/>
    </xf>
    <xf numFmtId="0" fontId="9" fillId="0" borderId="0" xfId="0" applyFont="1" applyAlignment="1" applyProtection="1">
      <alignment vertical="center" wrapText="1"/>
      <protection hidden="1"/>
    </xf>
    <xf numFmtId="4" fontId="10" fillId="0" borderId="18" xfId="0" applyNumberFormat="1" applyFont="1" applyBorder="1" applyAlignment="1" applyProtection="1">
      <alignment horizontal="center"/>
      <protection hidden="1"/>
    </xf>
    <xf numFmtId="43" fontId="17" fillId="0" borderId="0" xfId="2" applyFont="1" applyProtection="1">
      <protection hidden="1"/>
    </xf>
    <xf numFmtId="1" fontId="0" fillId="0" borderId="33" xfId="0" applyNumberFormat="1" applyBorder="1" applyAlignment="1" applyProtection="1">
      <alignment horizontal="center"/>
      <protection hidden="1"/>
    </xf>
    <xf numFmtId="0" fontId="0" fillId="0" borderId="33" xfId="0" applyBorder="1" applyAlignment="1" applyProtection="1">
      <alignment wrapText="1"/>
      <protection hidden="1"/>
    </xf>
    <xf numFmtId="1" fontId="0" fillId="0" borderId="1" xfId="0" applyNumberFormat="1" applyBorder="1" applyAlignment="1" applyProtection="1">
      <alignment horizontal="center"/>
      <protection hidden="1"/>
    </xf>
    <xf numFmtId="0" fontId="0" fillId="0" borderId="1" xfId="0" applyBorder="1" applyAlignment="1" applyProtection="1">
      <alignment wrapText="1"/>
      <protection hidden="1"/>
    </xf>
    <xf numFmtId="1" fontId="0" fillId="0" borderId="25" xfId="0" applyNumberFormat="1" applyBorder="1" applyAlignment="1" applyProtection="1">
      <alignment horizontal="center"/>
      <protection hidden="1"/>
    </xf>
    <xf numFmtId="0" fontId="0" fillId="0" borderId="25" xfId="0" applyBorder="1" applyAlignment="1" applyProtection="1">
      <alignment wrapText="1"/>
      <protection hidden="1"/>
    </xf>
    <xf numFmtId="2" fontId="0" fillId="0" borderId="0" xfId="0" applyNumberFormat="1" applyAlignment="1" applyProtection="1">
      <alignment horizontal="center"/>
      <protection hidden="1"/>
    </xf>
    <xf numFmtId="0" fontId="0" fillId="0" borderId="0" xfId="0" applyAlignment="1" applyProtection="1">
      <alignment horizontal="center"/>
      <protection hidden="1"/>
    </xf>
    <xf numFmtId="4" fontId="0" fillId="0" borderId="33" xfId="0" applyNumberFormat="1" applyBorder="1" applyAlignment="1" applyProtection="1">
      <alignment horizontal="right"/>
      <protection hidden="1"/>
    </xf>
    <xf numFmtId="4" fontId="0" fillId="0" borderId="1" xfId="0" applyNumberFormat="1" applyBorder="1" applyAlignment="1" applyProtection="1">
      <alignment horizontal="right"/>
      <protection hidden="1"/>
    </xf>
    <xf numFmtId="4" fontId="0" fillId="0" borderId="25" xfId="0" applyNumberFormat="1" applyBorder="1" applyAlignment="1" applyProtection="1">
      <alignment horizontal="right"/>
      <protection hidden="1"/>
    </xf>
    <xf numFmtId="4" fontId="0" fillId="0" borderId="33" xfId="0" applyNumberFormat="1" applyBorder="1" applyAlignment="1" applyProtection="1">
      <alignment horizontal="center"/>
      <protection hidden="1"/>
    </xf>
    <xf numFmtId="4" fontId="0" fillId="0" borderId="1" xfId="0" applyNumberFormat="1" applyBorder="1" applyAlignment="1" applyProtection="1">
      <alignment horizontal="center"/>
      <protection hidden="1"/>
    </xf>
    <xf numFmtId="4" fontId="0" fillId="0" borderId="25" xfId="0" applyNumberFormat="1" applyBorder="1" applyAlignment="1" applyProtection="1">
      <alignment horizontal="center"/>
      <protection hidden="1"/>
    </xf>
    <xf numFmtId="4" fontId="10" fillId="0" borderId="24" xfId="0" applyNumberFormat="1" applyFont="1" applyBorder="1" applyAlignment="1" applyProtection="1">
      <alignment horizontal="center"/>
      <protection hidden="1"/>
    </xf>
    <xf numFmtId="4" fontId="0" fillId="0" borderId="11" xfId="0" applyNumberFormat="1" applyBorder="1" applyAlignment="1" applyProtection="1">
      <alignment horizontal="right"/>
      <protection hidden="1"/>
    </xf>
    <xf numFmtId="4" fontId="0" fillId="0" borderId="13" xfId="0" applyNumberFormat="1" applyBorder="1" applyAlignment="1" applyProtection="1">
      <alignment horizontal="right"/>
      <protection hidden="1"/>
    </xf>
    <xf numFmtId="4" fontId="0" fillId="0" borderId="43" xfId="0" applyNumberFormat="1" applyBorder="1" applyAlignment="1" applyProtection="1">
      <alignment horizontal="right"/>
      <protection hidden="1"/>
    </xf>
    <xf numFmtId="0" fontId="0" fillId="0" borderId="0" xfId="0" applyProtection="1">
      <protection hidden="1"/>
    </xf>
    <xf numFmtId="0" fontId="7" fillId="0" borderId="16" xfId="0" applyFont="1" applyBorder="1" applyAlignment="1" applyProtection="1">
      <alignment horizontal="left"/>
      <protection hidden="1"/>
    </xf>
    <xf numFmtId="1" fontId="7" fillId="0" borderId="16" xfId="0" applyNumberFormat="1" applyFont="1" applyBorder="1" applyAlignment="1" applyProtection="1">
      <alignment horizontal="center"/>
      <protection hidden="1"/>
    </xf>
    <xf numFmtId="0" fontId="7" fillId="0" borderId="1" xfId="0" applyFont="1" applyBorder="1" applyAlignment="1" applyProtection="1">
      <alignment horizontal="left"/>
      <protection hidden="1"/>
    </xf>
    <xf numFmtId="1" fontId="7" fillId="0" borderId="1" xfId="0" applyNumberFormat="1" applyFont="1" applyBorder="1" applyAlignment="1" applyProtection="1">
      <alignment horizontal="center"/>
      <protection hidden="1"/>
    </xf>
    <xf numFmtId="0" fontId="7" fillId="0" borderId="17" xfId="0" applyFont="1" applyBorder="1" applyAlignment="1" applyProtection="1">
      <alignment horizontal="left"/>
      <protection hidden="1"/>
    </xf>
    <xf numFmtId="1" fontId="7" fillId="0" borderId="17" xfId="0" applyNumberFormat="1" applyFont="1" applyBorder="1" applyAlignment="1" applyProtection="1">
      <alignment horizontal="center"/>
      <protection hidden="1"/>
    </xf>
    <xf numFmtId="1" fontId="0" fillId="0" borderId="16" xfId="0" applyNumberFormat="1" applyBorder="1" applyAlignment="1" applyProtection="1">
      <alignment horizontal="center"/>
      <protection hidden="1"/>
    </xf>
    <xf numFmtId="165" fontId="7" fillId="0" borderId="16" xfId="2" applyNumberFormat="1" applyFont="1" applyBorder="1" applyAlignment="1" applyProtection="1">
      <alignment horizontal="center"/>
      <protection hidden="1"/>
    </xf>
    <xf numFmtId="0" fontId="7" fillId="0" borderId="16" xfId="0" applyFont="1" applyBorder="1" applyAlignment="1" applyProtection="1">
      <alignment horizontal="center"/>
      <protection hidden="1"/>
    </xf>
    <xf numFmtId="165" fontId="7" fillId="0" borderId="9" xfId="2" applyNumberFormat="1" applyFont="1" applyBorder="1" applyAlignment="1" applyProtection="1">
      <alignment horizontal="center"/>
      <protection hidden="1"/>
    </xf>
    <xf numFmtId="165" fontId="7" fillId="0" borderId="1" xfId="2" applyNumberFormat="1" applyFont="1" applyBorder="1" applyAlignment="1" applyProtection="1">
      <alignment horizontal="center"/>
      <protection hidden="1"/>
    </xf>
    <xf numFmtId="0" fontId="7" fillId="0" borderId="1" xfId="0" applyFont="1" applyBorder="1" applyAlignment="1" applyProtection="1">
      <alignment horizontal="center"/>
      <protection hidden="1"/>
    </xf>
    <xf numFmtId="165" fontId="7" fillId="0" borderId="13" xfId="2" applyNumberFormat="1" applyFont="1" applyBorder="1" applyAlignment="1" applyProtection="1">
      <alignment horizontal="center"/>
      <protection hidden="1"/>
    </xf>
    <xf numFmtId="1" fontId="0" fillId="0" borderId="17" xfId="0" applyNumberFormat="1" applyBorder="1" applyAlignment="1" applyProtection="1">
      <alignment horizontal="center"/>
      <protection hidden="1"/>
    </xf>
    <xf numFmtId="165" fontId="7" fillId="0" borderId="17" xfId="2" applyNumberFormat="1" applyFont="1" applyBorder="1" applyAlignment="1" applyProtection="1">
      <alignment horizontal="center"/>
      <protection hidden="1"/>
    </xf>
    <xf numFmtId="0" fontId="7" fillId="0" borderId="17" xfId="0" applyFont="1" applyBorder="1" applyAlignment="1" applyProtection="1">
      <alignment horizontal="center"/>
      <protection hidden="1"/>
    </xf>
    <xf numFmtId="165" fontId="7" fillId="0" borderId="15" xfId="2" applyNumberFormat="1" applyFont="1" applyBorder="1" applyAlignment="1" applyProtection="1">
      <alignment horizontal="center"/>
      <protection hidden="1"/>
    </xf>
    <xf numFmtId="0" fontId="16" fillId="0" borderId="0" xfId="0" applyFont="1" applyProtection="1">
      <protection hidden="1"/>
    </xf>
    <xf numFmtId="0" fontId="7" fillId="0" borderId="33" xfId="0" applyFont="1" applyBorder="1" applyAlignment="1" applyProtection="1">
      <alignment horizontal="center"/>
      <protection hidden="1"/>
    </xf>
    <xf numFmtId="165" fontId="7" fillId="0" borderId="33" xfId="2" applyNumberFormat="1" applyFont="1" applyBorder="1" applyAlignment="1" applyProtection="1">
      <alignment horizontal="center"/>
      <protection hidden="1"/>
    </xf>
    <xf numFmtId="165" fontId="7" fillId="0" borderId="11" xfId="2" applyNumberFormat="1" applyFont="1" applyBorder="1" applyAlignment="1" applyProtection="1">
      <alignment horizontal="center"/>
      <protection hidden="1"/>
    </xf>
    <xf numFmtId="0" fontId="7" fillId="0" borderId="31" xfId="0" applyFont="1" applyBorder="1" applyAlignment="1" applyProtection="1">
      <alignment horizontal="center"/>
      <protection hidden="1"/>
    </xf>
    <xf numFmtId="165" fontId="7" fillId="0" borderId="31" xfId="2" applyNumberFormat="1" applyFont="1" applyBorder="1" applyAlignment="1" applyProtection="1">
      <alignment horizontal="center"/>
      <protection hidden="1"/>
    </xf>
    <xf numFmtId="165" fontId="7" fillId="0" borderId="29" xfId="2" applyNumberFormat="1" applyFont="1" applyBorder="1" applyAlignment="1" applyProtection="1">
      <alignment horizontal="center"/>
      <protection hidden="1"/>
    </xf>
    <xf numFmtId="165" fontId="23" fillId="0" borderId="9" xfId="2" applyNumberFormat="1" applyFont="1" applyBorder="1" applyProtection="1">
      <protection hidden="1"/>
    </xf>
    <xf numFmtId="43" fontId="8" fillId="0" borderId="0" xfId="2" applyFont="1" applyAlignment="1" applyProtection="1">
      <alignment horizontal="left" vertical="top" wrapText="1"/>
      <protection hidden="1"/>
    </xf>
    <xf numFmtId="0" fontId="0" fillId="0" borderId="1" xfId="0" applyBorder="1" applyAlignment="1" applyProtection="1">
      <alignment horizontal="center"/>
      <protection hidden="1"/>
    </xf>
    <xf numFmtId="165" fontId="7" fillId="0" borderId="1" xfId="2" applyNumberFormat="1" applyFont="1" applyBorder="1" applyProtection="1">
      <protection hidden="1"/>
    </xf>
    <xf numFmtId="165" fontId="23" fillId="0" borderId="13" xfId="2" applyNumberFormat="1" applyFont="1" applyBorder="1" applyProtection="1">
      <protection hidden="1"/>
    </xf>
    <xf numFmtId="0" fontId="23" fillId="0" borderId="1" xfId="0" applyFont="1" applyBorder="1" applyAlignment="1" applyProtection="1">
      <alignment horizontal="left"/>
      <protection hidden="1"/>
    </xf>
    <xf numFmtId="0" fontId="23" fillId="0" borderId="17" xfId="0" applyFont="1" applyBorder="1" applyAlignment="1" applyProtection="1">
      <alignment horizontal="left"/>
      <protection hidden="1"/>
    </xf>
    <xf numFmtId="165" fontId="23" fillId="0" borderId="15" xfId="2" applyNumberFormat="1" applyFont="1" applyBorder="1" applyProtection="1">
      <protection hidden="1"/>
    </xf>
    <xf numFmtId="0" fontId="24" fillId="0" borderId="31" xfId="0" applyFont="1" applyBorder="1" applyAlignment="1" applyProtection="1">
      <alignment horizontal="center"/>
      <protection hidden="1"/>
    </xf>
    <xf numFmtId="4" fontId="24" fillId="0" borderId="31" xfId="0" applyNumberFormat="1" applyFont="1" applyBorder="1" applyAlignment="1" applyProtection="1">
      <alignment horizontal="right"/>
      <protection hidden="1"/>
    </xf>
    <xf numFmtId="4" fontId="24" fillId="0" borderId="29" xfId="0" applyNumberFormat="1" applyFont="1" applyBorder="1" applyAlignment="1" applyProtection="1">
      <alignment horizontal="right"/>
      <protection hidden="1"/>
    </xf>
    <xf numFmtId="0" fontId="23" fillId="0" borderId="16" xfId="0" applyFont="1" applyBorder="1" applyAlignment="1" applyProtection="1">
      <alignment horizontal="left"/>
      <protection hidden="1"/>
    </xf>
    <xf numFmtId="0" fontId="0" fillId="0" borderId="18" xfId="0" applyBorder="1" applyAlignment="1" applyProtection="1">
      <alignment horizontal="center"/>
      <protection hidden="1"/>
    </xf>
    <xf numFmtId="0" fontId="34" fillId="0" borderId="0" xfId="0" applyFont="1" applyAlignment="1" applyProtection="1">
      <alignment horizontal="left"/>
      <protection hidden="1"/>
    </xf>
    <xf numFmtId="164" fontId="34" fillId="0" borderId="0" xfId="0" applyNumberFormat="1" applyFont="1" applyAlignment="1" applyProtection="1">
      <alignment horizontal="left"/>
      <protection hidden="1"/>
    </xf>
    <xf numFmtId="14" fontId="34" fillId="0" borderId="0" xfId="0" applyNumberFormat="1" applyFont="1" applyAlignment="1" applyProtection="1">
      <alignment horizontal="left"/>
      <protection hidden="1"/>
    </xf>
    <xf numFmtId="0" fontId="10" fillId="0" borderId="0" xfId="0" applyFont="1" applyAlignment="1" applyProtection="1">
      <alignment horizontal="center"/>
      <protection locked="0"/>
    </xf>
    <xf numFmtId="4" fontId="17" fillId="0" borderId="9" xfId="0" applyNumberFormat="1" applyFont="1" applyBorder="1" applyAlignment="1" applyProtection="1">
      <alignment horizontal="right"/>
      <protection locked="0"/>
    </xf>
    <xf numFmtId="4" fontId="17" fillId="0" borderId="11" xfId="0" applyNumberFormat="1" applyFont="1" applyBorder="1" applyAlignment="1" applyProtection="1">
      <alignment horizontal="right"/>
      <protection locked="0"/>
    </xf>
    <xf numFmtId="4" fontId="21" fillId="0" borderId="36" xfId="0" applyNumberFormat="1" applyFont="1" applyBorder="1" applyAlignment="1" applyProtection="1">
      <alignment horizontal="right"/>
      <protection hidden="1"/>
    </xf>
    <xf numFmtId="4" fontId="17" fillId="0" borderId="33" xfId="0" applyNumberFormat="1" applyFont="1" applyBorder="1" applyAlignment="1" applyProtection="1">
      <alignment horizontal="right"/>
      <protection locked="0"/>
    </xf>
    <xf numFmtId="4" fontId="17" fillId="0" borderId="13" xfId="0" applyNumberFormat="1" applyFont="1" applyBorder="1" applyAlignment="1" applyProtection="1">
      <alignment horizontal="right"/>
      <protection locked="0"/>
    </xf>
    <xf numFmtId="4" fontId="17" fillId="0" borderId="15" xfId="0" applyNumberFormat="1" applyFont="1" applyBorder="1" applyAlignment="1" applyProtection="1">
      <alignment horizontal="right"/>
      <protection locked="0"/>
    </xf>
    <xf numFmtId="4" fontId="10" fillId="0" borderId="36" xfId="0" applyNumberFormat="1" applyFont="1" applyBorder="1" applyAlignment="1" applyProtection="1">
      <alignment horizontal="right"/>
      <protection hidden="1"/>
    </xf>
    <xf numFmtId="164" fontId="17" fillId="0" borderId="0" xfId="0" applyNumberFormat="1" applyFont="1" applyAlignment="1">
      <alignment horizontal="center"/>
    </xf>
    <xf numFmtId="4" fontId="17" fillId="0" borderId="16" xfId="0" applyNumberFormat="1" applyFont="1" applyBorder="1" applyAlignment="1" applyProtection="1">
      <alignment horizontal="right"/>
      <protection locked="0"/>
    </xf>
    <xf numFmtId="4" fontId="17" fillId="0" borderId="1" xfId="0" applyNumberFormat="1" applyFont="1" applyBorder="1" applyAlignment="1" applyProtection="1">
      <alignment horizontal="right"/>
      <protection locked="0"/>
    </xf>
    <xf numFmtId="4" fontId="17" fillId="0" borderId="17" xfId="0" applyNumberFormat="1" applyFont="1" applyBorder="1" applyAlignment="1" applyProtection="1">
      <alignment horizontal="right"/>
      <protection locked="0"/>
    </xf>
    <xf numFmtId="4" fontId="10" fillId="0" borderId="4" xfId="0" applyNumberFormat="1" applyFont="1" applyBorder="1" applyAlignment="1" applyProtection="1">
      <alignment horizontal="right"/>
      <protection hidden="1"/>
    </xf>
    <xf numFmtId="4" fontId="17" fillId="0" borderId="16" xfId="0" applyNumberFormat="1" applyFont="1" applyBorder="1" applyAlignment="1" applyProtection="1">
      <alignment horizontal="right"/>
      <protection hidden="1"/>
    </xf>
    <xf numFmtId="0" fontId="0" fillId="0" borderId="17" xfId="0" applyBorder="1" applyProtection="1">
      <protection locked="0"/>
    </xf>
    <xf numFmtId="0" fontId="0" fillId="0" borderId="16" xfId="0" applyBorder="1" applyAlignment="1" applyProtection="1">
      <alignment wrapText="1"/>
      <protection locked="0"/>
    </xf>
    <xf numFmtId="0" fontId="0" fillId="0" borderId="1" xfId="0" applyBorder="1" applyAlignment="1" applyProtection="1">
      <alignment wrapText="1"/>
      <protection locked="0"/>
    </xf>
    <xf numFmtId="0" fontId="0" fillId="0" borderId="17" xfId="0" applyBorder="1" applyAlignment="1" applyProtection="1">
      <alignment wrapText="1"/>
      <protection locked="0"/>
    </xf>
    <xf numFmtId="0" fontId="39" fillId="0" borderId="0" xfId="0" applyFont="1" applyAlignment="1">
      <alignment horizontal="center"/>
    </xf>
    <xf numFmtId="0" fontId="36" fillId="0" borderId="0" xfId="0" applyFont="1" applyAlignment="1" applyProtection="1">
      <alignment horizontal="center"/>
      <protection locked="0"/>
    </xf>
    <xf numFmtId="0" fontId="34" fillId="0" borderId="0" xfId="0" applyFont="1" applyProtection="1">
      <protection locked="0"/>
    </xf>
    <xf numFmtId="49" fontId="34" fillId="0" borderId="0" xfId="0" applyNumberFormat="1" applyFont="1" applyProtection="1">
      <protection locked="0"/>
    </xf>
    <xf numFmtId="0" fontId="10" fillId="0" borderId="16" xfId="0" applyFont="1" applyBorder="1" applyAlignment="1" applyProtection="1">
      <alignment horizontal="center"/>
      <protection hidden="1"/>
    </xf>
    <xf numFmtId="4" fontId="17" fillId="0" borderId="1" xfId="0" applyNumberFormat="1" applyFont="1" applyBorder="1" applyAlignment="1" applyProtection="1">
      <alignment horizontal="right"/>
      <protection hidden="1"/>
    </xf>
    <xf numFmtId="4" fontId="17" fillId="0" borderId="17" xfId="0" applyNumberFormat="1" applyFont="1" applyBorder="1" applyAlignment="1" applyProtection="1">
      <alignment horizontal="right"/>
      <protection hidden="1"/>
    </xf>
    <xf numFmtId="0" fontId="17" fillId="0" borderId="0" xfId="0" applyFont="1" applyAlignment="1" applyProtection="1">
      <alignment horizontal="right"/>
      <protection locked="0"/>
    </xf>
    <xf numFmtId="0" fontId="17" fillId="4" borderId="18" xfId="0" applyFont="1" applyFill="1" applyBorder="1" applyProtection="1">
      <protection locked="0"/>
    </xf>
    <xf numFmtId="0" fontId="1" fillId="0" borderId="16"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1" fillId="0" borderId="0" xfId="0" applyFont="1" applyAlignment="1" applyProtection="1">
      <alignment wrapText="1"/>
      <protection hidden="1"/>
    </xf>
    <xf numFmtId="0" fontId="42" fillId="0" borderId="0" xfId="0" applyFont="1"/>
    <xf numFmtId="0" fontId="24" fillId="0" borderId="0" xfId="0" applyFont="1" applyAlignment="1" applyProtection="1">
      <alignment horizontal="center"/>
      <protection locked="0"/>
    </xf>
    <xf numFmtId="0" fontId="43" fillId="0" borderId="0" xfId="0" applyFont="1" applyProtection="1">
      <protection locked="0"/>
    </xf>
    <xf numFmtId="0" fontId="44" fillId="0" borderId="0" xfId="0" applyFont="1" applyProtection="1">
      <protection locked="0"/>
    </xf>
    <xf numFmtId="0" fontId="6" fillId="0" borderId="0" xfId="0" applyFont="1" applyProtection="1">
      <protection locked="0"/>
    </xf>
    <xf numFmtId="0" fontId="13" fillId="0" borderId="0" xfId="0" applyFont="1" applyProtection="1">
      <protection locked="0"/>
    </xf>
    <xf numFmtId="0" fontId="24" fillId="0" borderId="31" xfId="0" applyFont="1" applyBorder="1" applyAlignment="1" applyProtection="1">
      <alignment horizontal="right"/>
      <protection hidden="1"/>
    </xf>
    <xf numFmtId="0" fontId="7" fillId="0" borderId="16" xfId="0" applyFont="1" applyBorder="1" applyProtection="1">
      <protection locked="0"/>
    </xf>
    <xf numFmtId="1" fontId="7" fillId="0" borderId="16" xfId="0" applyNumberFormat="1" applyFont="1" applyBorder="1" applyAlignment="1" applyProtection="1">
      <alignment horizontal="center"/>
      <protection locked="0"/>
    </xf>
    <xf numFmtId="0" fontId="7" fillId="0" borderId="16" xfId="0" applyFont="1" applyBorder="1" applyAlignment="1" applyProtection="1">
      <alignment horizontal="left" wrapText="1"/>
      <protection locked="0"/>
    </xf>
    <xf numFmtId="1" fontId="7" fillId="0" borderId="31" xfId="0" applyNumberFormat="1" applyFont="1" applyBorder="1" applyAlignment="1" applyProtection="1">
      <alignment horizontal="center"/>
      <protection locked="0"/>
    </xf>
    <xf numFmtId="0" fontId="7" fillId="0" borderId="17" xfId="0" applyFont="1" applyBorder="1" applyAlignment="1" applyProtection="1">
      <alignment horizontal="left" wrapText="1"/>
      <protection locked="0"/>
    </xf>
    <xf numFmtId="0" fontId="29" fillId="0" borderId="0" xfId="0" applyFont="1" applyProtection="1">
      <protection locked="0"/>
    </xf>
    <xf numFmtId="0" fontId="29" fillId="0" borderId="18" xfId="0" applyFont="1" applyBorder="1" applyAlignment="1" applyProtection="1">
      <alignment wrapText="1"/>
      <protection hidden="1"/>
    </xf>
    <xf numFmtId="49" fontId="34" fillId="0" borderId="46" xfId="0" applyNumberFormat="1" applyFont="1" applyBorder="1" applyAlignment="1" applyProtection="1">
      <alignment horizontal="left"/>
      <protection locked="0"/>
    </xf>
    <xf numFmtId="0" fontId="34" fillId="0" borderId="46" xfId="0" applyFont="1" applyBorder="1" applyAlignment="1" applyProtection="1">
      <alignment wrapText="1"/>
      <protection locked="0"/>
    </xf>
    <xf numFmtId="49" fontId="34" fillId="0" borderId="46" xfId="0" applyNumberFormat="1" applyFont="1" applyBorder="1" applyAlignment="1" applyProtection="1">
      <alignment horizontal="left" wrapText="1"/>
      <protection locked="0"/>
    </xf>
    <xf numFmtId="4" fontId="34" fillId="0" borderId="46" xfId="0" applyNumberFormat="1" applyFont="1" applyBorder="1" applyAlignment="1" applyProtection="1">
      <alignment wrapText="1"/>
      <protection locked="0"/>
    </xf>
    <xf numFmtId="164" fontId="34" fillId="0" borderId="46" xfId="0" applyNumberFormat="1" applyFont="1" applyBorder="1" applyAlignment="1" applyProtection="1">
      <alignment wrapText="1"/>
      <protection locked="0"/>
    </xf>
    <xf numFmtId="4" fontId="34" fillId="0" borderId="47" xfId="0" applyNumberFormat="1" applyFont="1" applyBorder="1" applyAlignment="1" applyProtection="1">
      <alignment wrapText="1"/>
      <protection hidden="1"/>
    </xf>
    <xf numFmtId="0" fontId="11" fillId="0" borderId="0" xfId="0" applyFont="1" applyProtection="1">
      <protection hidden="1"/>
    </xf>
    <xf numFmtId="49" fontId="34" fillId="0" borderId="49" xfId="0" applyNumberFormat="1" applyFont="1" applyBorder="1" applyAlignment="1" applyProtection="1">
      <alignment horizontal="left"/>
      <protection locked="0"/>
    </xf>
    <xf numFmtId="0" fontId="34" fillId="0" borderId="49" xfId="0" applyFont="1" applyBorder="1" applyAlignment="1" applyProtection="1">
      <alignment wrapText="1"/>
      <protection locked="0"/>
    </xf>
    <xf numFmtId="49" fontId="34" fillId="0" borderId="49" xfId="0" applyNumberFormat="1" applyFont="1" applyBorder="1" applyAlignment="1" applyProtection="1">
      <alignment horizontal="left" wrapText="1"/>
      <protection locked="0"/>
    </xf>
    <xf numFmtId="4" fontId="34" fillId="0" borderId="49" xfId="0" applyNumberFormat="1" applyFont="1" applyBorder="1" applyAlignment="1" applyProtection="1">
      <alignment wrapText="1"/>
      <protection locked="0"/>
    </xf>
    <xf numFmtId="164" fontId="34" fillId="0" borderId="49" xfId="0" applyNumberFormat="1" applyFont="1" applyBorder="1" applyAlignment="1" applyProtection="1">
      <alignment wrapText="1"/>
      <protection locked="0"/>
    </xf>
    <xf numFmtId="4" fontId="34" fillId="0" borderId="50" xfId="0" applyNumberFormat="1" applyFont="1" applyBorder="1" applyAlignment="1" applyProtection="1">
      <alignment wrapText="1"/>
      <protection hidden="1"/>
    </xf>
    <xf numFmtId="49" fontId="34" fillId="0" borderId="52" xfId="0" applyNumberFormat="1" applyFont="1" applyBorder="1" applyAlignment="1" applyProtection="1">
      <alignment horizontal="left"/>
      <protection locked="0"/>
    </xf>
    <xf numFmtId="0" fontId="34" fillId="0" borderId="52" xfId="0" applyFont="1" applyBorder="1" applyAlignment="1" applyProtection="1">
      <alignment wrapText="1"/>
      <protection locked="0"/>
    </xf>
    <xf numFmtId="49" fontId="34" fillId="0" borderId="52" xfId="0" applyNumberFormat="1" applyFont="1" applyBorder="1" applyAlignment="1" applyProtection="1">
      <alignment horizontal="left" wrapText="1"/>
      <protection locked="0"/>
    </xf>
    <xf numFmtId="4" fontId="34" fillId="0" borderId="52" xfId="0" applyNumberFormat="1" applyFont="1" applyBorder="1" applyAlignment="1" applyProtection="1">
      <alignment wrapText="1"/>
      <protection locked="0"/>
    </xf>
    <xf numFmtId="164" fontId="34" fillId="0" borderId="52" xfId="0" applyNumberFormat="1" applyFont="1" applyBorder="1" applyAlignment="1" applyProtection="1">
      <alignment wrapText="1"/>
      <protection locked="0"/>
    </xf>
    <xf numFmtId="4" fontId="34" fillId="0" borderId="53" xfId="0" applyNumberFormat="1" applyFont="1" applyBorder="1" applyAlignment="1" applyProtection="1">
      <alignment wrapText="1"/>
      <protection hidden="1"/>
    </xf>
    <xf numFmtId="4" fontId="34" fillId="0" borderId="18" xfId="0" applyNumberFormat="1" applyFont="1" applyBorder="1" applyAlignment="1" applyProtection="1">
      <alignment wrapText="1"/>
      <protection hidden="1"/>
    </xf>
    <xf numFmtId="0" fontId="34" fillId="0" borderId="0" xfId="0" applyFont="1" applyAlignment="1" applyProtection="1">
      <alignment wrapText="1"/>
      <protection locked="0"/>
    </xf>
    <xf numFmtId="0" fontId="33" fillId="0" borderId="0" xfId="0" applyFont="1" applyAlignment="1" applyProtection="1">
      <alignment horizontal="right"/>
      <protection hidden="1"/>
    </xf>
    <xf numFmtId="164" fontId="33" fillId="0" borderId="0" xfId="0" applyNumberFormat="1" applyFont="1" applyAlignment="1" applyProtection="1">
      <alignment horizontal="left"/>
      <protection hidden="1"/>
    </xf>
    <xf numFmtId="0" fontId="33" fillId="0" borderId="0" xfId="0" applyFont="1" applyAlignment="1" applyProtection="1">
      <alignment horizontal="left"/>
      <protection hidden="1"/>
    </xf>
    <xf numFmtId="0" fontId="45" fillId="0" borderId="0" xfId="0" applyFont="1" applyProtection="1">
      <protection locked="0"/>
    </xf>
    <xf numFmtId="4" fontId="34" fillId="0" borderId="36" xfId="0" applyNumberFormat="1" applyFont="1" applyBorder="1" applyAlignment="1" applyProtection="1">
      <alignment wrapText="1"/>
      <protection hidden="1"/>
    </xf>
    <xf numFmtId="0" fontId="29" fillId="0" borderId="8" xfId="0" applyFont="1" applyBorder="1" applyAlignment="1" applyProtection="1">
      <alignment horizontal="center" wrapText="1"/>
      <protection hidden="1"/>
    </xf>
    <xf numFmtId="0" fontId="29" fillId="0" borderId="12" xfId="0" applyFont="1" applyBorder="1" applyAlignment="1" applyProtection="1">
      <alignment horizontal="center" wrapText="1"/>
      <protection hidden="1"/>
    </xf>
    <xf numFmtId="0" fontId="29" fillId="0" borderId="14" xfId="0" applyFont="1" applyBorder="1" applyAlignment="1" applyProtection="1">
      <alignment horizontal="center" wrapText="1"/>
      <protection hidden="1"/>
    </xf>
    <xf numFmtId="0" fontId="6" fillId="0" borderId="0" xfId="0" applyFont="1" applyAlignment="1" applyProtection="1">
      <alignment horizontal="right"/>
      <protection hidden="1"/>
    </xf>
    <xf numFmtId="49" fontId="48" fillId="0" borderId="16" xfId="0" applyNumberFormat="1" applyFont="1" applyBorder="1" applyAlignment="1" applyProtection="1">
      <alignment horizontal="left"/>
      <protection locked="0"/>
    </xf>
    <xf numFmtId="0" fontId="48" fillId="0" borderId="16" xfId="0" applyFont="1" applyBorder="1" applyAlignment="1" applyProtection="1">
      <alignment wrapText="1"/>
      <protection locked="0"/>
    </xf>
    <xf numFmtId="4" fontId="48" fillId="0" borderId="16" xfId="0" applyNumberFormat="1" applyFont="1" applyBorder="1" applyAlignment="1" applyProtection="1">
      <alignment wrapText="1"/>
      <protection locked="0"/>
    </xf>
    <xf numFmtId="164" fontId="48" fillId="0" borderId="16" xfId="0" applyNumberFormat="1" applyFont="1" applyBorder="1" applyAlignment="1" applyProtection="1">
      <alignment wrapText="1"/>
      <protection locked="0"/>
    </xf>
    <xf numFmtId="4" fontId="48" fillId="0" borderId="9" xfId="0" applyNumberFormat="1" applyFont="1" applyBorder="1" applyAlignment="1" applyProtection="1">
      <alignment wrapText="1"/>
      <protection hidden="1"/>
    </xf>
    <xf numFmtId="49" fontId="48" fillId="0" borderId="1" xfId="0" applyNumberFormat="1" applyFont="1" applyBorder="1" applyAlignment="1" applyProtection="1">
      <alignment horizontal="left"/>
      <protection locked="0"/>
    </xf>
    <xf numFmtId="0" fontId="48" fillId="0" borderId="1" xfId="0" applyFont="1" applyBorder="1" applyAlignment="1" applyProtection="1">
      <alignment wrapText="1"/>
      <protection locked="0"/>
    </xf>
    <xf numFmtId="49" fontId="48" fillId="0" borderId="1" xfId="0" applyNumberFormat="1" applyFont="1" applyBorder="1" applyAlignment="1" applyProtection="1">
      <alignment horizontal="left" wrapText="1"/>
      <protection locked="0"/>
    </xf>
    <xf numFmtId="4" fontId="48" fillId="0" borderId="1" xfId="0" applyNumberFormat="1" applyFont="1" applyBorder="1" applyAlignment="1" applyProtection="1">
      <alignment wrapText="1"/>
      <protection locked="0"/>
    </xf>
    <xf numFmtId="164" fontId="48" fillId="0" borderId="1" xfId="0" applyNumberFormat="1" applyFont="1" applyBorder="1" applyAlignment="1" applyProtection="1">
      <alignment wrapText="1"/>
      <protection locked="0"/>
    </xf>
    <xf numFmtId="4" fontId="48" fillId="0" borderId="13" xfId="0" applyNumberFormat="1" applyFont="1" applyBorder="1" applyAlignment="1" applyProtection="1">
      <alignment wrapText="1"/>
      <protection hidden="1"/>
    </xf>
    <xf numFmtId="49" fontId="48" fillId="0" borderId="17" xfId="0" applyNumberFormat="1" applyFont="1" applyBorder="1" applyAlignment="1" applyProtection="1">
      <alignment horizontal="left"/>
      <protection locked="0"/>
    </xf>
    <xf numFmtId="0" fontId="48" fillId="0" borderId="17" xfId="0" applyFont="1" applyBorder="1" applyAlignment="1" applyProtection="1">
      <alignment wrapText="1"/>
      <protection locked="0"/>
    </xf>
    <xf numFmtId="49" fontId="48" fillId="0" borderId="17" xfId="0" applyNumberFormat="1" applyFont="1" applyBorder="1" applyAlignment="1" applyProtection="1">
      <alignment horizontal="left" wrapText="1"/>
      <protection locked="0"/>
    </xf>
    <xf numFmtId="4" fontId="48" fillId="0" borderId="17" xfId="0" applyNumberFormat="1" applyFont="1" applyBorder="1" applyAlignment="1" applyProtection="1">
      <alignment wrapText="1"/>
      <protection locked="0"/>
    </xf>
    <xf numFmtId="164" fontId="48" fillId="0" borderId="17" xfId="0" applyNumberFormat="1" applyFont="1" applyBorder="1" applyAlignment="1" applyProtection="1">
      <alignment wrapText="1"/>
      <protection locked="0"/>
    </xf>
    <xf numFmtId="4" fontId="48" fillId="0" borderId="15" xfId="0" applyNumberFormat="1" applyFont="1" applyBorder="1" applyAlignment="1" applyProtection="1">
      <alignment wrapText="1"/>
      <protection hidden="1"/>
    </xf>
    <xf numFmtId="4" fontId="17" fillId="0" borderId="16" xfId="0" applyNumberFormat="1" applyFont="1" applyBorder="1" applyProtection="1">
      <protection locked="0"/>
    </xf>
    <xf numFmtId="4" fontId="17" fillId="0" borderId="1" xfId="0" applyNumberFormat="1" applyFont="1" applyBorder="1" applyProtection="1">
      <protection locked="0"/>
    </xf>
    <xf numFmtId="4" fontId="17" fillId="0" borderId="17" xfId="0" applyNumberFormat="1" applyFont="1" applyBorder="1" applyProtection="1">
      <protection locked="0"/>
    </xf>
    <xf numFmtId="4" fontId="10" fillId="0" borderId="22" xfId="0" applyNumberFormat="1" applyFont="1" applyBorder="1" applyProtection="1">
      <protection hidden="1"/>
    </xf>
    <xf numFmtId="4" fontId="17" fillId="0" borderId="9" xfId="0" applyNumberFormat="1" applyFont="1" applyBorder="1" applyProtection="1">
      <protection locked="0"/>
    </xf>
    <xf numFmtId="4" fontId="17" fillId="0" borderId="11" xfId="0" applyNumberFormat="1" applyFont="1" applyBorder="1" applyProtection="1">
      <protection locked="0"/>
    </xf>
    <xf numFmtId="4" fontId="17" fillId="0" borderId="13" xfId="0" applyNumberFormat="1" applyFont="1" applyBorder="1" applyProtection="1">
      <protection locked="0"/>
    </xf>
    <xf numFmtId="4" fontId="17" fillId="0" borderId="15" xfId="0" applyNumberFormat="1" applyFont="1" applyBorder="1" applyProtection="1">
      <protection locked="0"/>
    </xf>
    <xf numFmtId="4" fontId="10" fillId="0" borderId="4" xfId="0" applyNumberFormat="1" applyFont="1" applyBorder="1" applyProtection="1">
      <protection hidden="1"/>
    </xf>
    <xf numFmtId="0" fontId="16" fillId="0" borderId="0" xfId="0" applyFont="1" applyAlignment="1" applyProtection="1">
      <alignment horizontal="left"/>
      <protection locked="0"/>
    </xf>
    <xf numFmtId="0" fontId="16" fillId="0" borderId="0" xfId="0" applyFont="1" applyProtection="1">
      <protection locked="0"/>
    </xf>
    <xf numFmtId="0" fontId="16" fillId="0" borderId="0" xfId="0" applyFont="1" applyAlignment="1" applyProtection="1">
      <alignment horizontal="center"/>
      <protection locked="0"/>
    </xf>
    <xf numFmtId="0" fontId="17" fillId="0" borderId="16" xfId="0" applyFont="1" applyBorder="1" applyAlignment="1" applyProtection="1">
      <alignment horizontal="left"/>
      <protection locked="0"/>
    </xf>
    <xf numFmtId="1" fontId="17" fillId="0" borderId="16" xfId="0" applyNumberFormat="1" applyFont="1" applyBorder="1" applyAlignment="1" applyProtection="1">
      <alignment horizontal="center" wrapText="1"/>
      <protection locked="0"/>
    </xf>
    <xf numFmtId="4" fontId="20" fillId="0" borderId="9" xfId="0" applyNumberFormat="1" applyFont="1" applyBorder="1" applyAlignment="1" applyProtection="1">
      <alignment horizontal="right"/>
      <protection locked="0"/>
    </xf>
    <xf numFmtId="0" fontId="17" fillId="0" borderId="33" xfId="0" applyFont="1" applyBorder="1" applyAlignment="1" applyProtection="1">
      <alignment horizontal="left"/>
      <protection locked="0"/>
    </xf>
    <xf numFmtId="1" fontId="17" fillId="0" borderId="33" xfId="0" applyNumberFormat="1" applyFont="1" applyBorder="1" applyAlignment="1" applyProtection="1">
      <alignment horizontal="center" wrapText="1"/>
      <protection locked="0"/>
    </xf>
    <xf numFmtId="4" fontId="20" fillId="0" borderId="11" xfId="0" applyNumberFormat="1" applyFont="1" applyBorder="1" applyAlignment="1" applyProtection="1">
      <alignment horizontal="right"/>
      <protection locked="0"/>
    </xf>
    <xf numFmtId="0" fontId="17" fillId="0" borderId="31" xfId="0" applyFont="1" applyBorder="1" applyAlignment="1" applyProtection="1">
      <alignment horizontal="left"/>
      <protection locked="0"/>
    </xf>
    <xf numFmtId="1" fontId="17" fillId="0" borderId="31" xfId="0" applyNumberFormat="1" applyFont="1" applyBorder="1" applyAlignment="1" applyProtection="1">
      <alignment horizontal="center" wrapText="1"/>
      <protection locked="0"/>
    </xf>
    <xf numFmtId="4" fontId="20" fillId="0" borderId="29" xfId="0" applyNumberFormat="1" applyFont="1" applyBorder="1" applyAlignment="1" applyProtection="1">
      <alignment horizontal="right"/>
      <protection locked="0"/>
    </xf>
    <xf numFmtId="0" fontId="20" fillId="0" borderId="0" xfId="0" applyFont="1" applyProtection="1">
      <protection locked="0"/>
    </xf>
    <xf numFmtId="0" fontId="16" fillId="0" borderId="0" xfId="0" applyFont="1" applyAlignment="1">
      <alignment horizontal="left"/>
    </xf>
    <xf numFmtId="0" fontId="51" fillId="0" borderId="0" xfId="0" applyFont="1" applyProtection="1">
      <protection locked="0"/>
    </xf>
    <xf numFmtId="4" fontId="17" fillId="0" borderId="0" xfId="0" applyNumberFormat="1" applyFont="1"/>
    <xf numFmtId="0" fontId="42" fillId="0" borderId="0" xfId="0" applyFont="1" applyProtection="1">
      <protection hidden="1"/>
    </xf>
    <xf numFmtId="4" fontId="10" fillId="0" borderId="22" xfId="0" applyNumberFormat="1" applyFont="1" applyBorder="1" applyAlignment="1" applyProtection="1">
      <alignment horizontal="right"/>
      <protection hidden="1"/>
    </xf>
    <xf numFmtId="49" fontId="17" fillId="0" borderId="68" xfId="0" applyNumberFormat="1" applyFont="1" applyBorder="1" applyAlignment="1" applyProtection="1">
      <alignment horizontal="left" wrapText="1"/>
      <protection locked="0"/>
    </xf>
    <xf numFmtId="49" fontId="17" fillId="0" borderId="69" xfId="0" applyNumberFormat="1" applyFont="1" applyBorder="1" applyAlignment="1" applyProtection="1">
      <alignment horizontal="left" wrapText="1"/>
      <protection locked="0"/>
    </xf>
    <xf numFmtId="49" fontId="17" fillId="0" borderId="44" xfId="0" applyNumberFormat="1" applyFont="1" applyBorder="1" applyAlignment="1" applyProtection="1">
      <alignment horizontal="left" wrapText="1"/>
      <protection locked="0"/>
    </xf>
    <xf numFmtId="4" fontId="20" fillId="0" borderId="1" xfId="0" applyNumberFormat="1" applyFont="1" applyBorder="1" applyAlignment="1" applyProtection="1">
      <alignment horizontal="right"/>
      <protection locked="0"/>
    </xf>
    <xf numFmtId="0" fontId="17" fillId="0" borderId="1" xfId="0" applyFont="1" applyBorder="1" applyAlignment="1" applyProtection="1">
      <alignment horizontal="left"/>
      <protection locked="0"/>
    </xf>
    <xf numFmtId="1" fontId="17" fillId="0" borderId="1" xfId="0" applyNumberFormat="1" applyFont="1" applyBorder="1" applyAlignment="1" applyProtection="1">
      <alignment horizontal="center" wrapText="1"/>
      <protection locked="0"/>
    </xf>
    <xf numFmtId="49" fontId="17" fillId="0" borderId="1" xfId="0" applyNumberFormat="1" applyFont="1" applyBorder="1" applyAlignment="1" applyProtection="1">
      <alignment horizontal="left" wrapText="1"/>
      <protection locked="0"/>
    </xf>
    <xf numFmtId="4" fontId="20" fillId="0" borderId="16" xfId="0" applyNumberFormat="1" applyFont="1" applyBorder="1" applyAlignment="1" applyProtection="1">
      <alignment horizontal="right"/>
      <protection locked="0"/>
    </xf>
    <xf numFmtId="4" fontId="20" fillId="0" borderId="13" xfId="0" applyNumberFormat="1" applyFont="1" applyBorder="1" applyAlignment="1" applyProtection="1">
      <alignment horizontal="right"/>
      <protection locked="0"/>
    </xf>
    <xf numFmtId="0" fontId="17" fillId="0" borderId="17" xfId="0" applyFont="1" applyBorder="1" applyAlignment="1" applyProtection="1">
      <alignment horizontal="left"/>
      <protection locked="0"/>
    </xf>
    <xf numFmtId="1" fontId="17" fillId="0" borderId="17" xfId="0" applyNumberFormat="1" applyFont="1" applyBorder="1" applyAlignment="1" applyProtection="1">
      <alignment horizontal="center" wrapText="1"/>
      <protection locked="0"/>
    </xf>
    <xf numFmtId="49" fontId="17" fillId="0" borderId="17" xfId="0" applyNumberFormat="1" applyFont="1" applyBorder="1" applyAlignment="1" applyProtection="1">
      <alignment horizontal="left" wrapText="1"/>
      <protection locked="0"/>
    </xf>
    <xf numFmtId="4" fontId="20" fillId="0" borderId="17" xfId="0" applyNumberFormat="1" applyFont="1" applyBorder="1" applyAlignment="1" applyProtection="1">
      <alignment horizontal="right"/>
      <protection locked="0"/>
    </xf>
    <xf numFmtId="4" fontId="20" fillId="0" borderId="15" xfId="0" applyNumberFormat="1" applyFont="1" applyBorder="1" applyAlignment="1" applyProtection="1">
      <alignment horizontal="right"/>
      <protection locked="0"/>
    </xf>
    <xf numFmtId="4" fontId="1" fillId="0" borderId="18" xfId="0" applyNumberFormat="1" applyFont="1" applyBorder="1" applyAlignment="1" applyProtection="1">
      <alignment horizontal="center"/>
      <protection hidden="1"/>
    </xf>
    <xf numFmtId="4" fontId="6" fillId="0" borderId="18" xfId="0" applyNumberFormat="1" applyFont="1" applyBorder="1" applyAlignment="1" applyProtection="1">
      <alignment horizontal="center" wrapText="1"/>
      <protection hidden="1"/>
    </xf>
    <xf numFmtId="4" fontId="17" fillId="0" borderId="27" xfId="0" applyNumberFormat="1" applyFont="1" applyBorder="1" applyProtection="1">
      <protection locked="0"/>
    </xf>
    <xf numFmtId="0" fontId="29" fillId="0" borderId="0" xfId="0" applyFont="1" applyAlignment="1" applyProtection="1">
      <alignment horizontal="center" vertical="center"/>
      <protection locked="0"/>
    </xf>
    <xf numFmtId="0" fontId="31" fillId="0" borderId="0" xfId="0" applyFont="1" applyAlignment="1" applyProtection="1">
      <alignment horizontal="center" vertical="center"/>
      <protection locked="0"/>
    </xf>
    <xf numFmtId="0" fontId="36" fillId="0" borderId="0" xfId="0" applyFont="1" applyAlignment="1" applyProtection="1">
      <alignment horizontal="center" vertical="center"/>
      <protection locked="0"/>
    </xf>
    <xf numFmtId="0" fontId="44" fillId="0" borderId="0" xfId="0" applyFont="1" applyAlignment="1" applyProtection="1">
      <alignment horizontal="center"/>
      <protection locked="0"/>
    </xf>
    <xf numFmtId="0" fontId="0" fillId="0" borderId="1" xfId="0" applyBorder="1" applyAlignment="1" applyProtection="1">
      <alignment horizontal="center"/>
      <protection locked="0"/>
    </xf>
    <xf numFmtId="0" fontId="29" fillId="0" borderId="0" xfId="0" applyFont="1" applyAlignment="1" applyProtection="1">
      <alignment horizontal="center"/>
      <protection hidden="1"/>
    </xf>
    <xf numFmtId="0" fontId="29" fillId="0" borderId="24" xfId="0" applyFont="1" applyBorder="1" applyAlignment="1" applyProtection="1">
      <alignment horizontal="center" vertical="center" wrapText="1"/>
      <protection hidden="1"/>
    </xf>
    <xf numFmtId="0" fontId="29" fillId="0" borderId="39" xfId="0" applyFont="1" applyBorder="1" applyAlignment="1" applyProtection="1">
      <alignment horizontal="center" vertical="center" wrapText="1"/>
      <protection hidden="1"/>
    </xf>
    <xf numFmtId="0" fontId="29" fillId="0" borderId="36" xfId="0" applyFont="1" applyBorder="1" applyAlignment="1" applyProtection="1">
      <alignment horizontal="center" vertical="center" wrapText="1"/>
      <protection hidden="1"/>
    </xf>
    <xf numFmtId="0" fontId="0" fillId="0" borderId="0" xfId="0" applyAlignment="1" applyProtection="1">
      <alignment horizontal="right"/>
      <protection locked="0"/>
    </xf>
    <xf numFmtId="4" fontId="38" fillId="0" borderId="1" xfId="1" applyNumberFormat="1" applyFont="1" applyBorder="1" applyAlignment="1" applyProtection="1">
      <alignment horizontal="right"/>
      <protection locked="0"/>
    </xf>
    <xf numFmtId="4" fontId="0" fillId="0" borderId="1" xfId="0" applyNumberFormat="1" applyBorder="1" applyAlignment="1" applyProtection="1">
      <alignment horizontal="right"/>
      <protection locked="0"/>
    </xf>
    <xf numFmtId="0" fontId="38" fillId="0" borderId="1" xfId="1" applyFont="1" applyBorder="1" applyAlignment="1" applyProtection="1">
      <alignment horizontal="right"/>
      <protection locked="0"/>
    </xf>
    <xf numFmtId="0" fontId="0" fillId="0" borderId="1" xfId="0" applyBorder="1" applyAlignment="1" applyProtection="1">
      <alignment horizontal="right"/>
      <protection locked="0"/>
    </xf>
    <xf numFmtId="0" fontId="0" fillId="0" borderId="0" xfId="0" quotePrefix="1" applyProtection="1">
      <protection locked="0"/>
    </xf>
    <xf numFmtId="0" fontId="0" fillId="0" borderId="24" xfId="0" applyBorder="1" applyAlignment="1" applyProtection="1">
      <alignment horizontal="center" vertical="center"/>
      <protection hidden="1"/>
    </xf>
    <xf numFmtId="0" fontId="10" fillId="0" borderId="18" xfId="0" applyFont="1" applyBorder="1" applyAlignment="1" applyProtection="1">
      <alignment horizontal="center"/>
      <protection hidden="1"/>
    </xf>
    <xf numFmtId="0" fontId="0" fillId="0" borderId="0" xfId="0" quotePrefix="1" applyProtection="1">
      <protection hidden="1"/>
    </xf>
    <xf numFmtId="0" fontId="38" fillId="0" borderId="1" xfId="1" applyFont="1" applyBorder="1" applyAlignment="1" applyProtection="1">
      <alignment horizontal="right"/>
      <protection hidden="1"/>
    </xf>
    <xf numFmtId="0" fontId="0" fillId="0" borderId="1" xfId="0" applyBorder="1" applyAlignment="1" applyProtection="1">
      <alignment horizontal="right"/>
      <protection hidden="1"/>
    </xf>
    <xf numFmtId="0" fontId="7" fillId="0" borderId="8" xfId="0" applyFont="1" applyBorder="1" applyAlignment="1" applyProtection="1">
      <alignment horizontal="center"/>
      <protection hidden="1"/>
    </xf>
    <xf numFmtId="0" fontId="7" fillId="0" borderId="12" xfId="0" applyFont="1" applyBorder="1" applyAlignment="1" applyProtection="1">
      <alignment horizontal="center"/>
      <protection hidden="1"/>
    </xf>
    <xf numFmtId="0" fontId="7" fillId="0" borderId="14" xfId="0" applyFont="1" applyBorder="1" applyAlignment="1" applyProtection="1">
      <alignment horizontal="center"/>
      <protection hidden="1"/>
    </xf>
    <xf numFmtId="0" fontId="29" fillId="0" borderId="0" xfId="0" applyFont="1" applyAlignment="1" applyProtection="1">
      <alignment horizontal="left"/>
      <protection hidden="1"/>
    </xf>
    <xf numFmtId="0" fontId="33" fillId="0" borderId="0" xfId="0" applyFont="1" applyAlignment="1" applyProtection="1">
      <alignment horizontal="left" vertical="center"/>
      <protection hidden="1"/>
    </xf>
    <xf numFmtId="0" fontId="35" fillId="0" borderId="0" xfId="0" applyFont="1" applyAlignment="1" applyProtection="1">
      <alignment horizontal="left" vertical="center"/>
      <protection hidden="1"/>
    </xf>
    <xf numFmtId="0" fontId="35" fillId="0" borderId="0" xfId="0" applyFont="1" applyAlignment="1" applyProtection="1">
      <alignment vertical="center" wrapText="1"/>
      <protection hidden="1"/>
    </xf>
    <xf numFmtId="0" fontId="39" fillId="0" borderId="0" xfId="0" applyFont="1" applyAlignment="1" applyProtection="1">
      <alignment horizontal="center"/>
      <protection locked="0"/>
    </xf>
    <xf numFmtId="0" fontId="15" fillId="0" borderId="0" xfId="0" applyFont="1" applyAlignment="1" applyProtection="1">
      <alignment horizontal="center"/>
      <protection hidden="1"/>
    </xf>
    <xf numFmtId="0" fontId="24" fillId="0" borderId="0" xfId="0" applyFont="1" applyAlignment="1" applyProtection="1">
      <alignment horizontal="right"/>
      <protection hidden="1"/>
    </xf>
    <xf numFmtId="0" fontId="24" fillId="0" borderId="18" xfId="0" applyFont="1" applyBorder="1" applyAlignment="1" applyProtection="1">
      <alignment horizontal="center" vertical="center" wrapText="1"/>
      <protection hidden="1"/>
    </xf>
    <xf numFmtId="0" fontId="2" fillId="0" borderId="1" xfId="0" applyFont="1" applyBorder="1" applyAlignment="1" applyProtection="1">
      <alignment horizontal="center" vertical="center" wrapText="1"/>
      <protection hidden="1"/>
    </xf>
    <xf numFmtId="0" fontId="2" fillId="0" borderId="25" xfId="0" applyFont="1" applyBorder="1" applyAlignment="1" applyProtection="1">
      <alignment horizontal="center" vertical="center" wrapText="1"/>
      <protection hidden="1"/>
    </xf>
    <xf numFmtId="0" fontId="24" fillId="0" borderId="18" xfId="0" applyFont="1" applyBorder="1" applyProtection="1">
      <protection hidden="1"/>
    </xf>
    <xf numFmtId="0" fontId="24" fillId="0" borderId="24" xfId="0" applyFont="1" applyBorder="1" applyProtection="1">
      <protection hidden="1"/>
    </xf>
    <xf numFmtId="0" fontId="23" fillId="0" borderId="8" xfId="0" applyFont="1" applyBorder="1" applyAlignment="1" applyProtection="1">
      <alignment horizontal="center"/>
      <protection hidden="1"/>
    </xf>
    <xf numFmtId="0" fontId="23" fillId="0" borderId="12" xfId="0" applyFont="1" applyBorder="1" applyAlignment="1" applyProtection="1">
      <alignment horizontal="center"/>
      <protection hidden="1"/>
    </xf>
    <xf numFmtId="0" fontId="23" fillId="0" borderId="14" xfId="0" applyFont="1" applyBorder="1" applyAlignment="1" applyProtection="1">
      <alignment horizontal="center"/>
      <protection hidden="1"/>
    </xf>
    <xf numFmtId="0" fontId="7" fillId="0" borderId="32" xfId="0" applyFont="1" applyBorder="1" applyProtection="1">
      <protection hidden="1"/>
    </xf>
    <xf numFmtId="0" fontId="43" fillId="0" borderId="0" xfId="0" applyFont="1" applyProtection="1">
      <protection hidden="1"/>
    </xf>
    <xf numFmtId="164" fontId="43" fillId="0" borderId="0" xfId="0" applyNumberFormat="1" applyFont="1" applyAlignment="1" applyProtection="1">
      <alignment horizontal="left"/>
      <protection hidden="1"/>
    </xf>
    <xf numFmtId="0" fontId="43" fillId="0" borderId="0" xfId="0" applyFont="1" applyAlignment="1" applyProtection="1">
      <alignment horizontal="left"/>
      <protection hidden="1"/>
    </xf>
    <xf numFmtId="0" fontId="1" fillId="0" borderId="0" xfId="0" applyFont="1" applyAlignment="1" applyProtection="1">
      <alignment horizontal="center" vertical="center" wrapText="1"/>
      <protection locked="0"/>
    </xf>
    <xf numFmtId="0" fontId="1" fillId="0" borderId="18" xfId="0" applyFont="1" applyBorder="1" applyAlignment="1" applyProtection="1">
      <alignment horizontal="center" vertical="center" wrapText="1"/>
      <protection hidden="1"/>
    </xf>
    <xf numFmtId="0" fontId="1" fillId="0" borderId="0" xfId="0" applyFont="1" applyProtection="1">
      <protection hidden="1"/>
    </xf>
    <xf numFmtId="0" fontId="1" fillId="0" borderId="34" xfId="0" applyFont="1" applyBorder="1" applyProtection="1">
      <protection hidden="1"/>
    </xf>
    <xf numFmtId="0" fontId="0" fillId="0" borderId="8" xfId="0" applyBorder="1" applyAlignment="1" applyProtection="1">
      <alignment horizontal="center"/>
      <protection hidden="1"/>
    </xf>
    <xf numFmtId="0" fontId="0" fillId="0" borderId="12" xfId="0" applyBorder="1" applyAlignment="1" applyProtection="1">
      <alignment horizontal="center"/>
      <protection hidden="1"/>
    </xf>
    <xf numFmtId="0" fontId="0" fillId="0" borderId="14" xfId="0" applyBorder="1" applyAlignment="1" applyProtection="1">
      <alignment horizontal="center"/>
      <protection hidden="1"/>
    </xf>
    <xf numFmtId="0" fontId="7" fillId="0" borderId="0" xfId="0" applyFont="1" applyProtection="1">
      <protection hidden="1"/>
    </xf>
    <xf numFmtId="0" fontId="1" fillId="0" borderId="18" xfId="0" applyFont="1" applyBorder="1" applyProtection="1">
      <protection hidden="1"/>
    </xf>
    <xf numFmtId="0" fontId="42" fillId="0" borderId="0" xfId="0" applyFont="1" applyProtection="1">
      <protection locked="0"/>
    </xf>
    <xf numFmtId="165" fontId="42" fillId="0" borderId="0" xfId="0" applyNumberFormat="1" applyFont="1" applyProtection="1">
      <protection locked="0"/>
    </xf>
    <xf numFmtId="43" fontId="0" fillId="0" borderId="0" xfId="2" applyFont="1" applyProtection="1">
      <protection locked="0"/>
    </xf>
    <xf numFmtId="0" fontId="32" fillId="0" borderId="18" xfId="0" applyFont="1" applyBorder="1" applyAlignment="1" applyProtection="1">
      <alignment horizontal="center" vertical="center" textRotation="90"/>
      <protection hidden="1"/>
    </xf>
    <xf numFmtId="0" fontId="0" fillId="4" borderId="18" xfId="0" applyFill="1" applyBorder="1" applyProtection="1">
      <protection locked="0"/>
    </xf>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 fillId="0" borderId="10" xfId="0" applyFont="1" applyBorder="1" applyAlignment="1" applyProtection="1">
      <alignment horizontal="center"/>
      <protection hidden="1"/>
    </xf>
    <xf numFmtId="0" fontId="1" fillId="0" borderId="12" xfId="0" applyFont="1" applyBorder="1" applyAlignment="1" applyProtection="1">
      <alignment horizontal="center"/>
      <protection hidden="1"/>
    </xf>
    <xf numFmtId="0" fontId="1" fillId="0" borderId="42" xfId="0" applyFont="1" applyBorder="1" applyAlignment="1" applyProtection="1">
      <alignment horizontal="center"/>
      <protection hidden="1"/>
    </xf>
    <xf numFmtId="0" fontId="6" fillId="0" borderId="0" xfId="0" applyFont="1" applyProtection="1">
      <protection hidden="1"/>
    </xf>
    <xf numFmtId="0" fontId="10" fillId="0" borderId="0" xfId="0" applyFont="1" applyProtection="1">
      <protection hidden="1"/>
    </xf>
    <xf numFmtId="164" fontId="6" fillId="0" borderId="0" xfId="0" applyNumberFormat="1" applyFont="1" applyAlignment="1" applyProtection="1">
      <alignment horizontal="left"/>
      <protection hidden="1"/>
    </xf>
    <xf numFmtId="0" fontId="6" fillId="0" borderId="0" xfId="0" applyFont="1" applyAlignment="1" applyProtection="1">
      <alignment horizontal="left"/>
      <protection hidden="1"/>
    </xf>
    <xf numFmtId="0" fontId="9" fillId="0" borderId="0" xfId="0" applyFont="1" applyAlignment="1" applyProtection="1">
      <alignment horizontal="left" wrapText="1"/>
      <protection locked="0"/>
    </xf>
    <xf numFmtId="0" fontId="21" fillId="0" borderId="1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10" fillId="0" borderId="36" xfId="0" applyFont="1" applyBorder="1" applyAlignment="1" applyProtection="1">
      <alignment horizontal="center"/>
      <protection hidden="1"/>
    </xf>
    <xf numFmtId="0" fontId="10" fillId="0" borderId="67" xfId="0" applyFont="1" applyBorder="1" applyAlignment="1" applyProtection="1">
      <alignment horizontal="center"/>
      <protection hidden="1"/>
    </xf>
    <xf numFmtId="0" fontId="10" fillId="0" borderId="70" xfId="0" applyFont="1" applyBorder="1" applyAlignment="1" applyProtection="1">
      <alignment horizontal="center"/>
      <protection hidden="1"/>
    </xf>
    <xf numFmtId="0" fontId="10" fillId="0" borderId="21" xfId="0" applyFont="1" applyBorder="1" applyAlignment="1" applyProtection="1">
      <alignment horizontal="center"/>
      <protection hidden="1"/>
    </xf>
    <xf numFmtId="0" fontId="29" fillId="0" borderId="18" xfId="0" applyFont="1" applyBorder="1" applyAlignment="1" applyProtection="1">
      <alignment horizontal="center" vertical="center" wrapText="1"/>
      <protection hidden="1"/>
    </xf>
    <xf numFmtId="0" fontId="10" fillId="0" borderId="8" xfId="0" applyFont="1" applyBorder="1" applyAlignment="1" applyProtection="1">
      <alignment horizontal="center"/>
      <protection hidden="1"/>
    </xf>
    <xf numFmtId="0" fontId="10" fillId="0" borderId="10" xfId="0" applyFont="1" applyBorder="1" applyAlignment="1" applyProtection="1">
      <alignment horizontal="center"/>
      <protection hidden="1"/>
    </xf>
    <xf numFmtId="0" fontId="10" fillId="0" borderId="30" xfId="0" applyFont="1" applyBorder="1" applyAlignment="1" applyProtection="1">
      <alignment horizontal="center"/>
      <protection hidden="1"/>
    </xf>
    <xf numFmtId="0" fontId="9" fillId="0" borderId="0" xfId="0" applyFont="1" applyAlignment="1" applyProtection="1">
      <alignment horizontal="left" wrapText="1"/>
      <protection hidden="1"/>
    </xf>
    <xf numFmtId="1" fontId="17" fillId="0" borderId="0" xfId="0" applyNumberFormat="1" applyFont="1" applyProtection="1">
      <protection locked="0"/>
    </xf>
    <xf numFmtId="43" fontId="17" fillId="0" borderId="0" xfId="2" applyFont="1" applyProtection="1">
      <protection locked="0"/>
    </xf>
    <xf numFmtId="1" fontId="17" fillId="0" borderId="0" xfId="0" applyNumberFormat="1" applyFont="1" applyAlignment="1" applyProtection="1">
      <alignment horizontal="center"/>
      <protection locked="0"/>
    </xf>
    <xf numFmtId="43" fontId="17" fillId="0" borderId="0" xfId="2" applyFont="1" applyAlignment="1" applyProtection="1">
      <alignment horizontal="center"/>
      <protection locked="0"/>
    </xf>
    <xf numFmtId="0" fontId="0" fillId="0" borderId="0" xfId="0" applyAlignment="1" applyProtection="1">
      <alignment horizontal="left"/>
      <protection locked="0"/>
    </xf>
    <xf numFmtId="0" fontId="17" fillId="0" borderId="0" xfId="0" applyFont="1" applyAlignment="1" applyProtection="1">
      <alignment horizontal="left"/>
      <protection locked="0"/>
    </xf>
    <xf numFmtId="0" fontId="29" fillId="0" borderId="18" xfId="0" applyFont="1" applyBorder="1" applyAlignment="1" applyProtection="1">
      <alignment horizontal="center" vertical="center"/>
      <protection hidden="1"/>
    </xf>
    <xf numFmtId="0" fontId="10" fillId="0" borderId="12" xfId="0" applyFont="1" applyBorder="1" applyAlignment="1" applyProtection="1">
      <alignment horizontal="center"/>
      <protection hidden="1"/>
    </xf>
    <xf numFmtId="0" fontId="10" fillId="0" borderId="14" xfId="0" applyFont="1" applyBorder="1" applyAlignment="1" applyProtection="1">
      <alignment horizontal="center"/>
      <protection hidden="1"/>
    </xf>
    <xf numFmtId="0" fontId="0" fillId="0" borderId="0" xfId="0" applyAlignment="1" applyProtection="1">
      <alignment horizontal="left"/>
      <protection hidden="1"/>
    </xf>
    <xf numFmtId="0" fontId="29" fillId="0" borderId="36" xfId="0" applyFont="1" applyBorder="1" applyAlignment="1" applyProtection="1">
      <alignment horizontal="center" vertical="center"/>
      <protection hidden="1"/>
    </xf>
    <xf numFmtId="4" fontId="17" fillId="0" borderId="0" xfId="0" applyNumberFormat="1" applyFont="1" applyProtection="1">
      <protection locked="0"/>
    </xf>
    <xf numFmtId="4" fontId="10" fillId="0" borderId="0" xfId="0" applyNumberFormat="1" applyFont="1" applyProtection="1">
      <protection locked="0"/>
    </xf>
    <xf numFmtId="164" fontId="17" fillId="0" borderId="0" xfId="0" applyNumberFormat="1" applyFont="1" applyAlignment="1" applyProtection="1">
      <alignment horizontal="center"/>
      <protection locked="0"/>
    </xf>
    <xf numFmtId="4" fontId="29" fillId="0" borderId="36" xfId="0" applyNumberFormat="1" applyFont="1" applyBorder="1" applyAlignment="1" applyProtection="1">
      <alignment horizontal="center" vertical="center"/>
      <protection hidden="1"/>
    </xf>
    <xf numFmtId="4" fontId="29" fillId="0" borderId="24" xfId="0" applyNumberFormat="1" applyFont="1" applyBorder="1" applyAlignment="1" applyProtection="1">
      <alignment horizontal="center" vertical="center"/>
      <protection hidden="1"/>
    </xf>
    <xf numFmtId="4" fontId="29" fillId="0" borderId="18" xfId="0" applyNumberFormat="1" applyFont="1" applyBorder="1" applyAlignment="1" applyProtection="1">
      <alignment horizontal="center" vertical="center"/>
      <protection hidden="1"/>
    </xf>
    <xf numFmtId="0" fontId="10" fillId="0" borderId="33" xfId="0" applyFont="1" applyBorder="1" applyAlignment="1" applyProtection="1">
      <alignment horizontal="center"/>
      <protection hidden="1"/>
    </xf>
    <xf numFmtId="0" fontId="10" fillId="0" borderId="1" xfId="0" applyFont="1" applyBorder="1" applyAlignment="1" applyProtection="1">
      <alignment horizontal="center"/>
      <protection hidden="1"/>
    </xf>
    <xf numFmtId="0" fontId="10" fillId="0" borderId="17" xfId="0" applyFont="1" applyBorder="1" applyAlignment="1" applyProtection="1">
      <alignment horizontal="center"/>
      <protection hidden="1"/>
    </xf>
    <xf numFmtId="0" fontId="52" fillId="0" borderId="0" xfId="0" applyFont="1" applyProtection="1">
      <protection locked="0"/>
    </xf>
    <xf numFmtId="0" fontId="52" fillId="0" borderId="0" xfId="0" applyFont="1" applyProtection="1">
      <protection hidden="1"/>
    </xf>
    <xf numFmtId="0" fontId="24" fillId="0" borderId="0" xfId="0" applyFont="1" applyProtection="1">
      <protection locked="0"/>
    </xf>
    <xf numFmtId="0" fontId="25" fillId="0" borderId="0" xfId="0" applyFont="1" applyProtection="1">
      <protection locked="0"/>
    </xf>
    <xf numFmtId="0" fontId="29" fillId="0" borderId="24" xfId="0" applyFont="1" applyBorder="1" applyAlignment="1" applyProtection="1">
      <alignment horizontal="center" vertical="center"/>
      <protection hidden="1"/>
    </xf>
    <xf numFmtId="0" fontId="26" fillId="0" borderId="0" xfId="0" applyFont="1" applyAlignment="1" applyProtection="1">
      <alignment vertical="center" wrapText="1"/>
      <protection locked="0"/>
    </xf>
    <xf numFmtId="4" fontId="19" fillId="0" borderId="0" xfId="2" applyNumberFormat="1" applyFont="1" applyProtection="1">
      <protection locked="0"/>
    </xf>
    <xf numFmtId="0" fontId="0" fillId="0" borderId="16" xfId="0" applyBorder="1" applyProtection="1">
      <protection locked="0"/>
    </xf>
    <xf numFmtId="4" fontId="17" fillId="3" borderId="9" xfId="0" applyNumberFormat="1" applyFont="1" applyFill="1" applyBorder="1" applyAlignment="1" applyProtection="1">
      <alignment horizontal="right"/>
      <protection hidden="1"/>
    </xf>
    <xf numFmtId="0" fontId="33" fillId="0" borderId="0" xfId="0" applyFont="1" applyAlignment="1" applyProtection="1">
      <alignment horizontal="right"/>
      <protection locked="0"/>
    </xf>
    <xf numFmtId="0" fontId="34" fillId="0" borderId="0" xfId="0" applyFont="1" applyAlignment="1" applyProtection="1">
      <alignment horizontal="left"/>
      <protection locked="0"/>
    </xf>
    <xf numFmtId="0" fontId="29" fillId="0" borderId="45" xfId="0" applyFont="1" applyBorder="1" applyAlignment="1" applyProtection="1">
      <alignment horizontal="center" wrapText="1"/>
      <protection hidden="1"/>
    </xf>
    <xf numFmtId="0" fontId="29" fillId="0" borderId="48" xfId="0" applyFont="1" applyBorder="1" applyAlignment="1" applyProtection="1">
      <alignment horizontal="center" wrapText="1"/>
      <protection hidden="1"/>
    </xf>
    <xf numFmtId="0" fontId="29" fillId="0" borderId="51" xfId="0" applyFont="1" applyBorder="1" applyAlignment="1" applyProtection="1">
      <alignment horizontal="center" wrapText="1"/>
      <protection hidden="1"/>
    </xf>
    <xf numFmtId="0" fontId="6" fillId="0" borderId="0" xfId="0" applyFont="1" applyAlignment="1" applyProtection="1">
      <alignment horizontal="center" vertical="center"/>
      <protection locked="0"/>
    </xf>
    <xf numFmtId="0" fontId="0" fillId="0" borderId="0" xfId="0" applyAlignment="1" applyProtection="1">
      <alignment horizontal="left" wrapText="1"/>
      <protection locked="0"/>
    </xf>
    <xf numFmtId="0" fontId="33" fillId="0" borderId="0" xfId="0" applyFont="1" applyAlignment="1" applyProtection="1">
      <alignment wrapText="1"/>
      <protection locked="0"/>
    </xf>
    <xf numFmtId="0" fontId="33" fillId="0" borderId="0" xfId="0" applyFont="1" applyAlignment="1" applyProtection="1">
      <alignment horizontal="left" wrapText="1"/>
      <protection locked="0"/>
    </xf>
    <xf numFmtId="4" fontId="6" fillId="0" borderId="0" xfId="0" applyNumberFormat="1" applyFont="1" applyAlignment="1" applyProtection="1">
      <alignment horizontal="center" vertical="center" wrapText="1"/>
      <protection locked="0"/>
    </xf>
    <xf numFmtId="0" fontId="1" fillId="0" borderId="18" xfId="0" applyFont="1" applyBorder="1" applyAlignment="1" applyProtection="1">
      <alignment horizontal="left"/>
      <protection hidden="1"/>
    </xf>
    <xf numFmtId="0" fontId="1" fillId="0" borderId="24" xfId="0" applyFont="1" applyBorder="1" applyAlignment="1" applyProtection="1">
      <alignment horizontal="left" vertical="center"/>
      <protection hidden="1"/>
    </xf>
    <xf numFmtId="0" fontId="1" fillId="0" borderId="18" xfId="0" applyFont="1" applyBorder="1" applyAlignment="1" applyProtection="1">
      <alignment horizontal="center" vertical="center"/>
      <protection hidden="1"/>
    </xf>
    <xf numFmtId="0" fontId="0" fillId="0" borderId="37" xfId="0" applyBorder="1" applyAlignment="1" applyProtection="1">
      <alignment horizontal="center"/>
      <protection hidden="1"/>
    </xf>
    <xf numFmtId="0" fontId="0" fillId="0" borderId="38" xfId="0" applyBorder="1" applyAlignment="1" applyProtection="1">
      <alignment horizontal="center"/>
      <protection hidden="1"/>
    </xf>
    <xf numFmtId="0" fontId="10" fillId="0" borderId="0" xfId="0" applyFont="1" applyAlignment="1" applyProtection="1">
      <alignment horizontal="left"/>
      <protection hidden="1"/>
    </xf>
    <xf numFmtId="164" fontId="10" fillId="0" borderId="0" xfId="0" applyNumberFormat="1" applyFont="1" applyAlignment="1" applyProtection="1">
      <alignment horizontal="left"/>
      <protection hidden="1"/>
    </xf>
    <xf numFmtId="0" fontId="17" fillId="0" borderId="16" xfId="0" applyFont="1" applyBorder="1" applyAlignment="1" applyProtection="1">
      <alignment horizontal="left" wrapText="1"/>
      <protection locked="0"/>
    </xf>
    <xf numFmtId="0" fontId="17" fillId="0" borderId="1" xfId="0" applyFont="1" applyBorder="1" applyAlignment="1" applyProtection="1">
      <alignment horizontal="left" wrapText="1"/>
      <protection locked="0"/>
    </xf>
    <xf numFmtId="0" fontId="17" fillId="0" borderId="17" xfId="0" applyFont="1" applyBorder="1" applyAlignment="1" applyProtection="1">
      <alignment horizontal="left" wrapText="1"/>
      <protection locked="0"/>
    </xf>
    <xf numFmtId="0" fontId="17" fillId="0" borderId="8" xfId="0" applyFont="1" applyBorder="1" applyAlignment="1" applyProtection="1">
      <alignment horizontal="center"/>
      <protection locked="0"/>
    </xf>
    <xf numFmtId="0" fontId="17" fillId="0" borderId="12" xfId="0" applyFont="1" applyBorder="1" applyAlignment="1" applyProtection="1">
      <alignment horizontal="center"/>
      <protection locked="0"/>
    </xf>
    <xf numFmtId="0" fontId="17" fillId="0" borderId="14" xfId="0" applyFont="1" applyBorder="1" applyAlignment="1" applyProtection="1">
      <alignment horizontal="center"/>
      <protection locked="0"/>
    </xf>
    <xf numFmtId="0" fontId="0" fillId="0" borderId="16" xfId="0" applyBorder="1" applyAlignment="1" applyProtection="1">
      <alignment horizontal="left" wrapText="1"/>
      <protection locked="0"/>
    </xf>
    <xf numFmtId="0" fontId="0" fillId="0" borderId="1" xfId="0" applyBorder="1" applyAlignment="1" applyProtection="1">
      <alignment horizontal="left" wrapText="1"/>
      <protection locked="0"/>
    </xf>
    <xf numFmtId="0" fontId="0" fillId="0" borderId="17" xfId="0" applyBorder="1" applyAlignment="1" applyProtection="1">
      <alignment horizontal="left" wrapText="1"/>
      <protection locked="0"/>
    </xf>
    <xf numFmtId="0" fontId="0" fillId="0" borderId="8" xfId="0" applyBorder="1" applyAlignment="1" applyProtection="1">
      <alignment horizontal="center"/>
      <protection locked="0"/>
    </xf>
    <xf numFmtId="0" fontId="0" fillId="0" borderId="12" xfId="0" applyBorder="1" applyAlignment="1" applyProtection="1">
      <alignment horizontal="center"/>
      <protection locked="0"/>
    </xf>
    <xf numFmtId="0" fontId="0" fillId="0" borderId="14" xfId="0" applyBorder="1" applyAlignment="1" applyProtection="1">
      <alignment horizontal="center"/>
      <protection locked="0"/>
    </xf>
    <xf numFmtId="0" fontId="0" fillId="0" borderId="54" xfId="0" applyBorder="1" applyAlignment="1" applyProtection="1">
      <alignment horizontal="center"/>
      <protection locked="0"/>
    </xf>
    <xf numFmtId="0" fontId="0" fillId="0" borderId="54" xfId="0" applyBorder="1" applyAlignment="1" applyProtection="1">
      <alignment horizontal="left" wrapText="1"/>
      <protection locked="0"/>
    </xf>
    <xf numFmtId="0" fontId="0" fillId="0" borderId="55" xfId="0" applyBorder="1" applyAlignment="1" applyProtection="1">
      <alignment horizontal="center"/>
      <protection locked="0"/>
    </xf>
    <xf numFmtId="0" fontId="0" fillId="0" borderId="55" xfId="0" applyBorder="1" applyAlignment="1" applyProtection="1">
      <alignment horizontal="left" wrapText="1"/>
      <protection locked="0"/>
    </xf>
    <xf numFmtId="0" fontId="0" fillId="0" borderId="41" xfId="0" applyBorder="1" applyAlignment="1" applyProtection="1">
      <alignment horizontal="center"/>
      <protection locked="0"/>
    </xf>
    <xf numFmtId="0" fontId="0" fillId="0" borderId="41" xfId="0" applyBorder="1" applyAlignment="1" applyProtection="1">
      <alignment horizontal="left" wrapText="1"/>
      <protection locked="0"/>
    </xf>
    <xf numFmtId="0" fontId="1" fillId="0" borderId="54" xfId="0" applyFont="1" applyBorder="1" applyAlignment="1" applyProtection="1">
      <alignment horizontal="center"/>
      <protection locked="0"/>
    </xf>
    <xf numFmtId="0" fontId="1" fillId="0" borderId="56" xfId="0" applyFont="1" applyBorder="1" applyAlignment="1" applyProtection="1">
      <alignment horizontal="center"/>
      <protection locked="0"/>
    </xf>
    <xf numFmtId="0" fontId="1" fillId="0" borderId="57" xfId="0" applyFont="1" applyBorder="1" applyAlignment="1" applyProtection="1">
      <alignment horizontal="center"/>
      <protection locked="0"/>
    </xf>
    <xf numFmtId="0" fontId="0" fillId="0" borderId="33" xfId="0" applyBorder="1" applyAlignment="1" applyProtection="1">
      <alignment horizontal="center"/>
      <protection locked="0"/>
    </xf>
    <xf numFmtId="0" fontId="0" fillId="0" borderId="56" xfId="0" applyBorder="1" applyAlignment="1" applyProtection="1">
      <alignment horizontal="center"/>
      <protection locked="0"/>
    </xf>
    <xf numFmtId="0" fontId="0" fillId="0" borderId="57" xfId="0" applyBorder="1" applyAlignment="1" applyProtection="1">
      <alignment horizontal="center"/>
      <protection locked="0"/>
    </xf>
    <xf numFmtId="0" fontId="0" fillId="0" borderId="54" xfId="0" applyBorder="1" applyAlignment="1" applyProtection="1">
      <alignment horizontal="center" wrapText="1"/>
      <protection locked="0"/>
    </xf>
    <xf numFmtId="0" fontId="0" fillId="0" borderId="55" xfId="0" applyBorder="1" applyAlignment="1" applyProtection="1">
      <alignment horizontal="center" wrapText="1"/>
      <protection locked="0"/>
    </xf>
    <xf numFmtId="0" fontId="0" fillId="0" borderId="56" xfId="0" applyBorder="1" applyAlignment="1" applyProtection="1">
      <alignment horizontal="center" wrapText="1"/>
      <protection locked="0"/>
    </xf>
    <xf numFmtId="0" fontId="0" fillId="0" borderId="57" xfId="0" applyBorder="1" applyAlignment="1" applyProtection="1">
      <alignment horizontal="center" wrapText="1"/>
      <protection locked="0"/>
    </xf>
    <xf numFmtId="0" fontId="1" fillId="0" borderId="54" xfId="0" applyFont="1" applyBorder="1" applyAlignment="1" applyProtection="1">
      <alignment horizontal="left" wrapText="1"/>
      <protection locked="0"/>
    </xf>
    <xf numFmtId="0" fontId="1" fillId="0" borderId="56" xfId="0" applyFont="1" applyBorder="1" applyAlignment="1" applyProtection="1">
      <alignment horizontal="left" wrapText="1"/>
      <protection locked="0"/>
    </xf>
    <xf numFmtId="0" fontId="1" fillId="0" borderId="57" xfId="0" applyFont="1" applyBorder="1" applyAlignment="1" applyProtection="1">
      <alignment horizontal="left" wrapText="1"/>
      <protection locked="0"/>
    </xf>
    <xf numFmtId="0" fontId="0" fillId="0" borderId="56" xfId="0" applyBorder="1" applyAlignment="1" applyProtection="1">
      <alignment horizontal="left" wrapText="1"/>
      <protection locked="0"/>
    </xf>
    <xf numFmtId="0" fontId="0" fillId="0" borderId="57" xfId="0" applyBorder="1" applyAlignment="1" applyProtection="1">
      <alignment horizontal="left" wrapText="1"/>
      <protection locked="0"/>
    </xf>
    <xf numFmtId="0" fontId="38" fillId="0" borderId="54" xfId="0" applyFont="1" applyBorder="1" applyAlignment="1" applyProtection="1">
      <alignment horizontal="center" wrapText="1"/>
      <protection locked="0"/>
    </xf>
    <xf numFmtId="0" fontId="38" fillId="0" borderId="56" xfId="0" applyFont="1" applyBorder="1" applyAlignment="1" applyProtection="1">
      <alignment horizontal="center" wrapText="1"/>
      <protection locked="0"/>
    </xf>
    <xf numFmtId="0" fontId="38" fillId="0" borderId="57" xfId="0" applyFont="1" applyBorder="1" applyAlignment="1" applyProtection="1">
      <alignment horizontal="center" wrapText="1"/>
      <protection locked="0"/>
    </xf>
    <xf numFmtId="0" fontId="38" fillId="0" borderId="58" xfId="0" applyFont="1" applyBorder="1" applyAlignment="1" applyProtection="1">
      <alignment horizontal="center" wrapText="1"/>
      <protection locked="0"/>
    </xf>
    <xf numFmtId="0" fontId="38" fillId="0" borderId="59" xfId="0" applyFont="1" applyBorder="1" applyAlignment="1" applyProtection="1">
      <alignment horizontal="center" wrapText="1"/>
      <protection locked="0"/>
    </xf>
    <xf numFmtId="0" fontId="38" fillId="0" borderId="60" xfId="0" applyFont="1" applyBorder="1" applyAlignment="1" applyProtection="1">
      <alignment horizontal="center" wrapText="1"/>
      <protection locked="0"/>
    </xf>
    <xf numFmtId="0" fontId="0" fillId="0" borderId="54" xfId="0" applyBorder="1" applyAlignment="1">
      <alignment horizontal="center"/>
    </xf>
    <xf numFmtId="0" fontId="0" fillId="0" borderId="16" xfId="0" applyBorder="1" applyAlignment="1">
      <alignment horizontal="center"/>
    </xf>
    <xf numFmtId="0" fontId="17" fillId="0" borderId="16" xfId="0" applyFont="1" applyBorder="1" applyAlignment="1">
      <alignment wrapText="1"/>
    </xf>
    <xf numFmtId="164" fontId="17" fillId="0" borderId="16" xfId="0" applyNumberFormat="1" applyFont="1" applyBorder="1" applyAlignment="1">
      <alignment horizontal="center"/>
    </xf>
    <xf numFmtId="4" fontId="17" fillId="0" borderId="9" xfId="0" applyNumberFormat="1" applyFont="1" applyBorder="1" applyAlignment="1">
      <alignment horizontal="right"/>
    </xf>
    <xf numFmtId="0" fontId="1" fillId="0" borderId="16" xfId="0" applyFont="1" applyBorder="1" applyAlignment="1" applyProtection="1">
      <alignment horizontal="left" wrapText="1"/>
      <protection locked="0"/>
    </xf>
    <xf numFmtId="0" fontId="17" fillId="0" borderId="32" xfId="0" applyFont="1" applyBorder="1" applyProtection="1">
      <protection hidden="1"/>
    </xf>
    <xf numFmtId="0" fontId="38" fillId="0" borderId="54" xfId="0" applyFont="1" applyBorder="1" applyAlignment="1" applyProtection="1">
      <alignment horizontal="left" wrapText="1"/>
      <protection locked="0"/>
    </xf>
    <xf numFmtId="0" fontId="38" fillId="0" borderId="56" xfId="0" applyFont="1" applyBorder="1" applyAlignment="1" applyProtection="1">
      <alignment horizontal="left" wrapText="1"/>
      <protection locked="0"/>
    </xf>
    <xf numFmtId="0" fontId="38" fillId="0" borderId="57" xfId="0" applyFont="1" applyBorder="1" applyAlignment="1" applyProtection="1">
      <alignment horizontal="left" wrapText="1"/>
      <protection locked="0"/>
    </xf>
    <xf numFmtId="0" fontId="38" fillId="0" borderId="58" xfId="0" applyFont="1" applyBorder="1" applyAlignment="1" applyProtection="1">
      <alignment horizontal="left" wrapText="1"/>
      <protection locked="0"/>
    </xf>
    <xf numFmtId="0" fontId="38" fillId="0" borderId="59" xfId="0" applyFont="1" applyBorder="1" applyAlignment="1" applyProtection="1">
      <alignment horizontal="left" wrapText="1"/>
      <protection locked="0"/>
    </xf>
    <xf numFmtId="0" fontId="38" fillId="0" borderId="60" xfId="0" applyFont="1" applyBorder="1" applyAlignment="1" applyProtection="1">
      <alignment horizontal="left" wrapText="1"/>
      <protection locked="0"/>
    </xf>
    <xf numFmtId="0" fontId="29" fillId="0" borderId="18" xfId="0" applyFont="1" applyBorder="1" applyAlignment="1" applyProtection="1">
      <alignment horizontal="center" vertical="center" wrapText="1"/>
      <protection locked="0"/>
    </xf>
    <xf numFmtId="0" fontId="17" fillId="0" borderId="0" xfId="0" applyFont="1" applyAlignment="1">
      <alignment horizontal="left"/>
    </xf>
    <xf numFmtId="0" fontId="7" fillId="0" borderId="54" xfId="0" applyFont="1" applyBorder="1" applyAlignment="1" applyProtection="1">
      <alignment horizontal="center"/>
      <protection locked="0"/>
    </xf>
    <xf numFmtId="0" fontId="7" fillId="0" borderId="54" xfId="0" applyFont="1" applyBorder="1" applyAlignment="1" applyProtection="1">
      <alignment horizontal="left" wrapText="1"/>
      <protection locked="0"/>
    </xf>
    <xf numFmtId="0" fontId="7" fillId="0" borderId="16" xfId="0" applyFont="1" applyBorder="1" applyAlignment="1" applyProtection="1">
      <alignment horizontal="center"/>
      <protection locked="0"/>
    </xf>
    <xf numFmtId="0" fontId="7" fillId="0" borderId="16" xfId="0" applyFont="1" applyBorder="1" applyAlignment="1" applyProtection="1">
      <alignment wrapText="1"/>
      <protection locked="0"/>
    </xf>
    <xf numFmtId="164" fontId="7" fillId="0" borderId="16" xfId="0" applyNumberFormat="1" applyFont="1" applyBorder="1" applyAlignment="1" applyProtection="1">
      <alignment horizontal="center"/>
      <protection locked="0"/>
    </xf>
    <xf numFmtId="4" fontId="7" fillId="0" borderId="16" xfId="0" applyNumberFormat="1" applyFont="1" applyBorder="1" applyAlignment="1" applyProtection="1">
      <alignment horizontal="right"/>
      <protection locked="0"/>
    </xf>
    <xf numFmtId="4" fontId="7" fillId="0" borderId="9" xfId="0" applyNumberFormat="1" applyFont="1" applyBorder="1" applyAlignment="1" applyProtection="1">
      <alignment horizontal="right"/>
      <protection locked="0"/>
    </xf>
    <xf numFmtId="0" fontId="7" fillId="0" borderId="55" xfId="0" applyFont="1" applyBorder="1" applyAlignment="1" applyProtection="1">
      <alignment horizontal="center"/>
      <protection locked="0"/>
    </xf>
    <xf numFmtId="0" fontId="7" fillId="0" borderId="55" xfId="0" applyFont="1" applyBorder="1" applyAlignment="1" applyProtection="1">
      <alignment horizontal="left" wrapText="1"/>
      <protection locked="0"/>
    </xf>
    <xf numFmtId="0" fontId="7" fillId="0" borderId="1" xfId="0" applyFont="1" applyBorder="1" applyAlignment="1" applyProtection="1">
      <alignment horizontal="center"/>
      <protection locked="0"/>
    </xf>
    <xf numFmtId="0" fontId="7" fillId="0" borderId="1" xfId="0" applyFont="1" applyBorder="1" applyAlignment="1" applyProtection="1">
      <alignment wrapText="1"/>
      <protection locked="0"/>
    </xf>
    <xf numFmtId="164" fontId="7" fillId="0" borderId="33" xfId="0" applyNumberFormat="1" applyFont="1" applyBorder="1" applyAlignment="1" applyProtection="1">
      <alignment horizontal="center"/>
      <protection locked="0"/>
    </xf>
    <xf numFmtId="4" fontId="7" fillId="0" borderId="33" xfId="0" applyNumberFormat="1" applyFont="1" applyBorder="1" applyAlignment="1" applyProtection="1">
      <alignment horizontal="right"/>
      <protection locked="0"/>
    </xf>
    <xf numFmtId="4" fontId="7" fillId="0" borderId="11" xfId="0" applyNumberFormat="1" applyFont="1" applyBorder="1" applyAlignment="1" applyProtection="1">
      <alignment horizontal="right"/>
      <protection locked="0"/>
    </xf>
    <xf numFmtId="0" fontId="7" fillId="0" borderId="41" xfId="0" applyFont="1" applyBorder="1" applyAlignment="1" applyProtection="1">
      <alignment horizontal="center"/>
      <protection locked="0"/>
    </xf>
    <xf numFmtId="0" fontId="7" fillId="0" borderId="41" xfId="0" applyFont="1" applyBorder="1" applyAlignment="1" applyProtection="1">
      <alignment horizontal="left" wrapText="1"/>
      <protection locked="0"/>
    </xf>
    <xf numFmtId="0" fontId="7" fillId="0" borderId="17" xfId="0" applyFont="1" applyBorder="1" applyAlignment="1" applyProtection="1">
      <alignment horizontal="center"/>
      <protection locked="0"/>
    </xf>
    <xf numFmtId="0" fontId="7" fillId="0" borderId="17" xfId="0" applyFont="1" applyBorder="1" applyAlignment="1" applyProtection="1">
      <alignment wrapText="1"/>
      <protection locked="0"/>
    </xf>
    <xf numFmtId="164" fontId="7" fillId="0" borderId="31" xfId="0" applyNumberFormat="1" applyFont="1" applyBorder="1" applyAlignment="1" applyProtection="1">
      <alignment horizontal="center"/>
      <protection locked="0"/>
    </xf>
    <xf numFmtId="4" fontId="7" fillId="0" borderId="31" xfId="0" applyNumberFormat="1" applyFont="1" applyBorder="1" applyAlignment="1" applyProtection="1">
      <alignment horizontal="right"/>
      <protection locked="0"/>
    </xf>
    <xf numFmtId="4" fontId="7" fillId="0" borderId="29" xfId="0" applyNumberFormat="1" applyFont="1" applyBorder="1" applyAlignment="1" applyProtection="1">
      <alignment horizontal="right"/>
      <protection locked="0"/>
    </xf>
    <xf numFmtId="0" fontId="7" fillId="0" borderId="16" xfId="0" applyFont="1" applyBorder="1" applyAlignment="1" applyProtection="1">
      <alignment horizontal="left"/>
      <protection locked="0"/>
    </xf>
    <xf numFmtId="0" fontId="7" fillId="0" borderId="1" xfId="0" applyFont="1" applyBorder="1" applyAlignment="1" applyProtection="1">
      <alignment horizontal="left"/>
      <protection locked="0"/>
    </xf>
    <xf numFmtId="0" fontId="7" fillId="0" borderId="17" xfId="0" applyFont="1" applyBorder="1" applyAlignment="1" applyProtection="1">
      <alignment horizontal="left"/>
      <protection locked="0"/>
    </xf>
    <xf numFmtId="0" fontId="0" fillId="0" borderId="16" xfId="0" applyBorder="1" applyAlignment="1" applyProtection="1">
      <alignment horizontal="left"/>
      <protection locked="0"/>
    </xf>
    <xf numFmtId="0" fontId="0" fillId="0" borderId="33" xfId="0" applyBorder="1" applyAlignment="1" applyProtection="1">
      <alignment horizontal="left"/>
      <protection locked="0"/>
    </xf>
    <xf numFmtId="0" fontId="0" fillId="0" borderId="1" xfId="0" applyBorder="1" applyAlignment="1" applyProtection="1">
      <alignment horizontal="left"/>
      <protection locked="0"/>
    </xf>
    <xf numFmtId="0" fontId="0" fillId="0" borderId="17" xfId="0" applyBorder="1" applyAlignment="1" applyProtection="1">
      <alignment horizontal="left"/>
      <protection locked="0"/>
    </xf>
    <xf numFmtId="0" fontId="1" fillId="0" borderId="1" xfId="0" applyFont="1" applyBorder="1" applyAlignment="1" applyProtection="1">
      <alignment horizontal="left"/>
      <protection locked="0"/>
    </xf>
    <xf numFmtId="0" fontId="1" fillId="0" borderId="16" xfId="0" applyFont="1" applyBorder="1" applyAlignment="1" applyProtection="1">
      <alignment horizontal="left"/>
      <protection locked="0"/>
    </xf>
    <xf numFmtId="0" fontId="1" fillId="0" borderId="17" xfId="0" applyFont="1" applyBorder="1" applyAlignment="1" applyProtection="1">
      <alignment horizontal="left"/>
      <protection locked="0"/>
    </xf>
    <xf numFmtId="0" fontId="10" fillId="0" borderId="4" xfId="0" applyFont="1" applyBorder="1" applyAlignment="1" applyProtection="1">
      <alignment horizontal="center"/>
      <protection hidden="1"/>
    </xf>
    <xf numFmtId="0" fontId="7" fillId="0" borderId="9" xfId="0" applyFont="1" applyBorder="1" applyProtection="1">
      <protection locked="0"/>
    </xf>
    <xf numFmtId="0" fontId="7" fillId="0" borderId="13" xfId="0" applyFont="1" applyBorder="1" applyProtection="1">
      <protection locked="0"/>
    </xf>
    <xf numFmtId="0" fontId="7" fillId="0" borderId="15" xfId="0" applyFont="1" applyBorder="1" applyProtection="1">
      <protection locked="0"/>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4" fontId="1" fillId="0" borderId="18" xfId="0" applyNumberFormat="1" applyFont="1" applyBorder="1" applyAlignment="1" applyProtection="1">
      <alignment horizontal="center"/>
      <protection locked="0"/>
    </xf>
    <xf numFmtId="0" fontId="7" fillId="0" borderId="31" xfId="0" applyFont="1" applyBorder="1" applyProtection="1">
      <protection locked="0"/>
    </xf>
    <xf numFmtId="0" fontId="0" fillId="0" borderId="1" xfId="0" applyBorder="1" applyAlignment="1" applyProtection="1">
      <alignment horizontal="center" vertical="center" wrapText="1"/>
      <protection hidden="1"/>
    </xf>
    <xf numFmtId="0" fontId="41" fillId="0" borderId="2" xfId="0" applyFont="1" applyBorder="1" applyAlignment="1" applyProtection="1">
      <alignment horizontal="left"/>
      <protection hidden="1"/>
    </xf>
    <xf numFmtId="0" fontId="41" fillId="0" borderId="3" xfId="0" applyFont="1" applyBorder="1" applyAlignment="1" applyProtection="1">
      <alignment horizontal="left"/>
      <protection hidden="1"/>
    </xf>
    <xf numFmtId="0" fontId="41" fillId="0" borderId="4" xfId="0" applyFont="1" applyBorder="1" applyAlignment="1" applyProtection="1">
      <alignment horizontal="left"/>
      <protection hidden="1"/>
    </xf>
    <xf numFmtId="164" fontId="41" fillId="0" borderId="2" xfId="0" applyNumberFormat="1" applyFont="1" applyBorder="1" applyAlignment="1" applyProtection="1">
      <alignment horizontal="left"/>
      <protection locked="0"/>
    </xf>
    <xf numFmtId="164" fontId="41" fillId="0" borderId="3" xfId="0" applyNumberFormat="1" applyFont="1" applyBorder="1" applyAlignment="1" applyProtection="1">
      <alignment horizontal="left"/>
      <protection locked="0"/>
    </xf>
    <xf numFmtId="164" fontId="41" fillId="0" borderId="4" xfId="0" applyNumberFormat="1" applyFont="1" applyBorder="1" applyAlignment="1" applyProtection="1">
      <alignment horizontal="left"/>
      <protection locked="0"/>
    </xf>
    <xf numFmtId="4" fontId="40" fillId="0" borderId="21" xfId="0" applyNumberFormat="1" applyFont="1" applyBorder="1" applyAlignment="1" applyProtection="1">
      <alignment horizontal="left"/>
      <protection hidden="1"/>
    </xf>
    <xf numFmtId="4" fontId="40" fillId="0" borderId="23" xfId="0" applyNumberFormat="1" applyFont="1" applyBorder="1" applyAlignment="1" applyProtection="1">
      <alignment horizontal="left"/>
      <protection hidden="1"/>
    </xf>
    <xf numFmtId="4" fontId="40" fillId="0" borderId="22" xfId="0" applyNumberFormat="1" applyFont="1" applyBorder="1" applyAlignment="1" applyProtection="1">
      <alignment horizontal="left"/>
      <protection hidden="1"/>
    </xf>
    <xf numFmtId="0" fontId="0" fillId="0" borderId="1" xfId="0" applyBorder="1" applyAlignment="1" applyProtection="1">
      <alignment horizontal="center" vertical="center"/>
      <protection hidden="1"/>
    </xf>
    <xf numFmtId="4" fontId="41" fillId="0" borderId="2" xfId="0" applyNumberFormat="1" applyFont="1" applyBorder="1" applyAlignment="1" applyProtection="1">
      <alignment horizontal="left" wrapText="1"/>
      <protection locked="0"/>
    </xf>
    <xf numFmtId="4" fontId="41" fillId="0" borderId="3" xfId="0" applyNumberFormat="1" applyFont="1" applyBorder="1" applyAlignment="1" applyProtection="1">
      <alignment horizontal="left" wrapText="1"/>
      <protection locked="0"/>
    </xf>
    <xf numFmtId="4" fontId="41" fillId="0" borderId="4" xfId="0" applyNumberFormat="1" applyFont="1" applyBorder="1" applyAlignment="1" applyProtection="1">
      <alignment horizontal="left" wrapText="1"/>
      <protection locked="0"/>
    </xf>
    <xf numFmtId="0" fontId="11" fillId="0" borderId="19" xfId="0" applyFont="1" applyBorder="1" applyAlignment="1" applyProtection="1">
      <alignment horizontal="left" vertical="center" wrapText="1"/>
      <protection hidden="1"/>
    </xf>
    <xf numFmtId="0" fontId="11" fillId="0" borderId="0" xfId="0" applyFont="1" applyAlignment="1" applyProtection="1">
      <alignment horizontal="left" vertical="center" wrapText="1"/>
      <protection hidden="1"/>
    </xf>
    <xf numFmtId="164" fontId="41" fillId="0" borderId="2" xfId="0" applyNumberFormat="1" applyFont="1" applyBorder="1" applyAlignment="1" applyProtection="1">
      <alignment horizontal="left" wrapText="1"/>
      <protection locked="0"/>
    </xf>
    <xf numFmtId="164" fontId="41" fillId="0" borderId="3" xfId="0" applyNumberFormat="1" applyFont="1" applyBorder="1" applyAlignment="1" applyProtection="1">
      <alignment horizontal="left" wrapText="1"/>
      <protection locked="0"/>
    </xf>
    <xf numFmtId="164" fontId="41" fillId="0" borderId="4" xfId="0" applyNumberFormat="1" applyFont="1" applyBorder="1" applyAlignment="1" applyProtection="1">
      <alignment horizontal="left" wrapText="1"/>
      <protection locked="0"/>
    </xf>
    <xf numFmtId="0" fontId="41" fillId="0" borderId="2" xfId="0" applyFont="1" applyBorder="1" applyAlignment="1" applyProtection="1">
      <alignment horizontal="left"/>
      <protection locked="0"/>
    </xf>
    <xf numFmtId="0" fontId="41" fillId="0" borderId="3" xfId="0" applyFont="1" applyBorder="1" applyAlignment="1" applyProtection="1">
      <alignment horizontal="left"/>
      <protection locked="0"/>
    </xf>
    <xf numFmtId="0" fontId="41" fillId="0" borderId="4" xfId="0" applyFont="1" applyBorder="1" applyAlignment="1" applyProtection="1">
      <alignment horizontal="left"/>
      <protection locked="0"/>
    </xf>
    <xf numFmtId="0" fontId="3" fillId="0" borderId="2"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3" fillId="0" borderId="4" xfId="0" applyFont="1" applyBorder="1" applyAlignment="1" applyProtection="1">
      <alignment horizontal="center" vertical="center"/>
      <protection hidden="1"/>
    </xf>
    <xf numFmtId="0" fontId="40" fillId="0" borderId="21" xfId="0" applyFont="1" applyBorder="1" applyAlignment="1" applyProtection="1">
      <alignment horizontal="left"/>
      <protection hidden="1"/>
    </xf>
    <xf numFmtId="0" fontId="40" fillId="0" borderId="22" xfId="0" applyFont="1" applyBorder="1" applyAlignment="1" applyProtection="1">
      <alignment horizontal="left"/>
      <protection hidden="1"/>
    </xf>
    <xf numFmtId="0" fontId="40" fillId="0" borderId="2" xfId="0" applyFont="1" applyBorder="1" applyAlignment="1" applyProtection="1">
      <alignment horizontal="left"/>
      <protection hidden="1"/>
    </xf>
    <xf numFmtId="0" fontId="40" fillId="0" borderId="4" xfId="0" applyFont="1" applyBorder="1" applyAlignment="1" applyProtection="1">
      <alignment horizontal="left"/>
      <protection hidden="1"/>
    </xf>
    <xf numFmtId="1" fontId="41" fillId="0" borderId="34" xfId="0" applyNumberFormat="1" applyFont="1" applyBorder="1" applyAlignment="1" applyProtection="1">
      <alignment horizontal="left"/>
      <protection locked="0"/>
    </xf>
    <xf numFmtId="1" fontId="41" fillId="0" borderId="32" xfId="0" applyNumberFormat="1" applyFont="1" applyBorder="1" applyAlignment="1" applyProtection="1">
      <alignment horizontal="left"/>
      <protection locked="0"/>
    </xf>
    <xf numFmtId="1" fontId="41" fillId="0" borderId="35" xfId="0" applyNumberFormat="1" applyFont="1" applyBorder="1" applyAlignment="1" applyProtection="1">
      <alignment horizontal="left"/>
      <protection locked="0"/>
    </xf>
    <xf numFmtId="0" fontId="41" fillId="0" borderId="2" xfId="0" applyFont="1" applyBorder="1" applyAlignment="1" applyProtection="1">
      <alignment horizontal="left" wrapText="1"/>
      <protection locked="0"/>
    </xf>
    <xf numFmtId="0" fontId="41" fillId="0" borderId="3" xfId="0" applyFont="1" applyBorder="1" applyAlignment="1" applyProtection="1">
      <alignment horizontal="left" wrapText="1"/>
      <protection locked="0"/>
    </xf>
    <xf numFmtId="0" fontId="41" fillId="0" borderId="4" xfId="0" applyFont="1" applyBorder="1" applyAlignment="1" applyProtection="1">
      <alignment horizontal="left" wrapText="1"/>
      <protection locked="0"/>
    </xf>
    <xf numFmtId="0" fontId="40" fillId="0" borderId="2" xfId="0" applyFont="1" applyBorder="1" applyAlignment="1" applyProtection="1">
      <alignment horizontal="left" wrapText="1"/>
      <protection hidden="1"/>
    </xf>
    <xf numFmtId="0" fontId="40" fillId="0" borderId="4" xfId="0" applyFont="1" applyBorder="1" applyAlignment="1" applyProtection="1">
      <alignment horizontal="left" wrapText="1"/>
      <protection hidden="1"/>
    </xf>
    <xf numFmtId="0" fontId="11" fillId="0" borderId="0" xfId="0" applyFont="1" applyAlignment="1" applyProtection="1">
      <alignment horizontal="center" vertical="center" wrapText="1"/>
      <protection hidden="1"/>
    </xf>
    <xf numFmtId="0" fontId="29" fillId="0" borderId="0" xfId="0" applyFont="1" applyAlignment="1" applyProtection="1">
      <alignment horizontal="center" vertical="center"/>
      <protection hidden="1"/>
    </xf>
    <xf numFmtId="0" fontId="31" fillId="0" borderId="0" xfId="0" applyFont="1" applyAlignment="1" applyProtection="1">
      <alignment horizontal="center" vertical="center"/>
      <protection hidden="1"/>
    </xf>
    <xf numFmtId="164" fontId="31" fillId="0" borderId="0" xfId="0" applyNumberFormat="1" applyFont="1" applyAlignment="1" applyProtection="1">
      <alignment horizontal="center"/>
      <protection hidden="1"/>
    </xf>
    <xf numFmtId="0" fontId="36" fillId="0" borderId="0" xfId="0" applyFont="1" applyAlignment="1" applyProtection="1">
      <alignment horizontal="center" vertical="center"/>
      <protection hidden="1"/>
    </xf>
    <xf numFmtId="0" fontId="36" fillId="0" borderId="0" xfId="0" applyFont="1" applyAlignment="1" applyProtection="1">
      <alignment horizontal="center" vertical="center"/>
      <protection locked="0"/>
    </xf>
    <xf numFmtId="0" fontId="37" fillId="0" borderId="0" xfId="0" applyFont="1" applyAlignment="1" applyProtection="1">
      <alignment horizontal="center" vertical="center"/>
      <protection hidden="1"/>
    </xf>
    <xf numFmtId="0" fontId="28" fillId="0" borderId="0" xfId="0" applyFont="1" applyAlignment="1" applyProtection="1">
      <alignment horizontal="justify" vertical="top" wrapText="1"/>
      <protection hidden="1"/>
    </xf>
    <xf numFmtId="0" fontId="15" fillId="2" borderId="34" xfId="0" applyFont="1" applyFill="1" applyBorder="1" applyAlignment="1" applyProtection="1">
      <alignment horizontal="justify" vertical="center" wrapText="1"/>
      <protection hidden="1"/>
    </xf>
    <xf numFmtId="0" fontId="15" fillId="2" borderId="32" xfId="0" applyFont="1" applyFill="1" applyBorder="1" applyAlignment="1" applyProtection="1">
      <alignment horizontal="justify" vertical="center" wrapText="1"/>
      <protection hidden="1"/>
    </xf>
    <xf numFmtId="0" fontId="15" fillId="2" borderId="35" xfId="0" applyFont="1" applyFill="1" applyBorder="1" applyAlignment="1" applyProtection="1">
      <alignment horizontal="justify" vertical="center" wrapText="1"/>
      <protection hidden="1"/>
    </xf>
    <xf numFmtId="0" fontId="15" fillId="2" borderId="21" xfId="0" applyFont="1" applyFill="1" applyBorder="1" applyAlignment="1" applyProtection="1">
      <alignment horizontal="justify" vertical="center" wrapText="1"/>
      <protection hidden="1"/>
    </xf>
    <xf numFmtId="0" fontId="15" fillId="2" borderId="23" xfId="0" applyFont="1" applyFill="1" applyBorder="1" applyAlignment="1" applyProtection="1">
      <alignment horizontal="justify" vertical="center" wrapText="1"/>
      <protection hidden="1"/>
    </xf>
    <xf numFmtId="0" fontId="15" fillId="2" borderId="22" xfId="0" applyFont="1" applyFill="1" applyBorder="1" applyAlignment="1" applyProtection="1">
      <alignment horizontal="justify" vertical="center" wrapText="1"/>
      <protection hidden="1"/>
    </xf>
    <xf numFmtId="0" fontId="15" fillId="2" borderId="34" xfId="0" applyFont="1" applyFill="1" applyBorder="1" applyAlignment="1" applyProtection="1">
      <alignment horizontal="left" vertical="center" wrapText="1"/>
      <protection hidden="1"/>
    </xf>
    <xf numFmtId="0" fontId="15" fillId="2" borderId="32" xfId="0" applyFont="1" applyFill="1" applyBorder="1" applyAlignment="1" applyProtection="1">
      <alignment horizontal="left" vertical="center" wrapText="1"/>
      <protection hidden="1"/>
    </xf>
    <xf numFmtId="0" fontId="15" fillId="2" borderId="35" xfId="0" applyFont="1" applyFill="1" applyBorder="1" applyAlignment="1" applyProtection="1">
      <alignment horizontal="left" vertical="center" wrapText="1"/>
      <protection hidden="1"/>
    </xf>
    <xf numFmtId="0" fontId="15" fillId="2" borderId="21" xfId="0" applyFont="1" applyFill="1" applyBorder="1" applyAlignment="1" applyProtection="1">
      <alignment horizontal="left" vertical="center" wrapText="1"/>
      <protection hidden="1"/>
    </xf>
    <xf numFmtId="0" fontId="15" fillId="2" borderId="23" xfId="0" applyFont="1" applyFill="1" applyBorder="1" applyAlignment="1" applyProtection="1">
      <alignment horizontal="left" vertical="center" wrapText="1"/>
      <protection hidden="1"/>
    </xf>
    <xf numFmtId="0" fontId="15" fillId="2" borderId="22" xfId="0" applyFont="1" applyFill="1" applyBorder="1" applyAlignment="1" applyProtection="1">
      <alignment horizontal="left" vertical="center" wrapText="1"/>
      <protection hidden="1"/>
    </xf>
    <xf numFmtId="0" fontId="0" fillId="0" borderId="1" xfId="0" applyBorder="1" applyAlignment="1" applyProtection="1">
      <alignment horizontal="center"/>
      <protection hidden="1"/>
    </xf>
    <xf numFmtId="0" fontId="30" fillId="0" borderId="0" xfId="0" applyFont="1" applyAlignment="1" applyProtection="1">
      <alignment horizontal="center"/>
      <protection hidden="1"/>
    </xf>
    <xf numFmtId="0" fontId="24" fillId="0" borderId="5" xfId="0" applyFont="1" applyBorder="1" applyAlignment="1" applyProtection="1">
      <alignment horizontal="left"/>
      <protection hidden="1"/>
    </xf>
    <xf numFmtId="0" fontId="24" fillId="0" borderId="6" xfId="0" applyFont="1" applyBorder="1" applyAlignment="1" applyProtection="1">
      <alignment horizontal="left"/>
      <protection hidden="1"/>
    </xf>
    <xf numFmtId="0" fontId="24" fillId="0" borderId="7" xfId="0" applyFont="1" applyBorder="1" applyAlignment="1" applyProtection="1">
      <alignment horizontal="left"/>
      <protection hidden="1"/>
    </xf>
    <xf numFmtId="0" fontId="24" fillId="0" borderId="26" xfId="0" applyFont="1" applyBorder="1" applyAlignment="1" applyProtection="1">
      <alignment horizontal="left" wrapText="1"/>
      <protection hidden="1"/>
    </xf>
    <xf numFmtId="0" fontId="24" fillId="0" borderId="27" xfId="0" applyFont="1" applyBorder="1" applyAlignment="1" applyProtection="1">
      <alignment horizontal="left" wrapText="1"/>
      <protection hidden="1"/>
    </xf>
    <xf numFmtId="0" fontId="24" fillId="0" borderId="28" xfId="0" applyFont="1" applyBorder="1" applyAlignment="1" applyProtection="1">
      <alignment horizontal="left" wrapText="1"/>
      <protection hidden="1"/>
    </xf>
    <xf numFmtId="0" fontId="24" fillId="0" borderId="0" xfId="0" applyFont="1" applyAlignment="1" applyProtection="1">
      <alignment horizontal="center"/>
      <protection hidden="1"/>
    </xf>
    <xf numFmtId="0" fontId="44" fillId="0" borderId="0" xfId="0" applyFont="1" applyAlignment="1" applyProtection="1">
      <alignment horizontal="center"/>
      <protection locked="0"/>
    </xf>
    <xf numFmtId="0" fontId="43" fillId="0" borderId="0" xfId="0" applyFont="1" applyAlignment="1" applyProtection="1">
      <alignment horizontal="left"/>
      <protection hidden="1"/>
    </xf>
    <xf numFmtId="0" fontId="24" fillId="0" borderId="30" xfId="0" applyFont="1" applyBorder="1" applyAlignment="1" applyProtection="1">
      <alignment horizontal="center"/>
      <protection hidden="1"/>
    </xf>
    <xf numFmtId="0" fontId="24" fillId="0" borderId="31" xfId="0" applyFont="1" applyBorder="1" applyAlignment="1" applyProtection="1">
      <alignment horizontal="center"/>
      <protection hidden="1"/>
    </xf>
    <xf numFmtId="0" fontId="24" fillId="0" borderId="24" xfId="0" applyFont="1" applyBorder="1" applyAlignment="1" applyProtection="1">
      <alignment horizontal="center" vertical="center" wrapText="1"/>
      <protection hidden="1"/>
    </xf>
    <xf numFmtId="0" fontId="24" fillId="0" borderId="22" xfId="0" applyFont="1" applyBorder="1" applyAlignment="1" applyProtection="1">
      <alignment horizontal="center" vertical="center" wrapText="1"/>
      <protection hidden="1"/>
    </xf>
    <xf numFmtId="0" fontId="24" fillId="0" borderId="34" xfId="0" applyFont="1" applyBorder="1" applyAlignment="1" applyProtection="1">
      <alignment horizontal="center" vertical="center" wrapText="1"/>
      <protection hidden="1"/>
    </xf>
    <xf numFmtId="0" fontId="24" fillId="0" borderId="32"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24" fillId="0" borderId="36"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24" fillId="0" borderId="23" xfId="0" applyFont="1" applyBorder="1" applyAlignment="1" applyProtection="1">
      <alignment horizontal="center"/>
      <protection hidden="1"/>
    </xf>
    <xf numFmtId="0" fontId="24" fillId="0" borderId="40" xfId="0" applyFont="1" applyBorder="1" applyAlignment="1" applyProtection="1">
      <alignment horizontal="center" vertical="center" wrapText="1"/>
      <protection hidden="1"/>
    </xf>
    <xf numFmtId="0" fontId="24" fillId="0" borderId="41" xfId="0" applyFont="1" applyBorder="1" applyAlignment="1" applyProtection="1">
      <alignment horizontal="center" vertical="center" wrapText="1"/>
      <protection hidden="1"/>
    </xf>
    <xf numFmtId="0" fontId="24" fillId="0" borderId="2"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24" fillId="0" borderId="4" xfId="0" applyFont="1" applyBorder="1" applyAlignment="1" applyProtection="1">
      <alignment horizontal="center" vertical="center" wrapText="1"/>
      <protection hidden="1"/>
    </xf>
    <xf numFmtId="0" fontId="24" fillId="0" borderId="2" xfId="0" applyFont="1" applyBorder="1" applyAlignment="1" applyProtection="1">
      <alignment horizontal="left"/>
      <protection hidden="1"/>
    </xf>
    <xf numFmtId="0" fontId="24" fillId="0" borderId="3" xfId="0" applyFont="1" applyBorder="1" applyAlignment="1" applyProtection="1">
      <alignment horizontal="left"/>
      <protection hidden="1"/>
    </xf>
    <xf numFmtId="0" fontId="24" fillId="0" borderId="4" xfId="0" applyFont="1" applyBorder="1" applyAlignment="1" applyProtection="1">
      <alignment horizontal="left"/>
      <protection hidden="1"/>
    </xf>
    <xf numFmtId="0" fontId="24" fillId="0" borderId="2" xfId="0" applyFont="1" applyBorder="1" applyAlignment="1" applyProtection="1">
      <alignment horizontal="left" wrapText="1"/>
      <protection hidden="1"/>
    </xf>
    <xf numFmtId="0" fontId="24" fillId="0" borderId="3" xfId="0" applyFont="1" applyBorder="1" applyAlignment="1" applyProtection="1">
      <alignment horizontal="left" wrapText="1"/>
      <protection hidden="1"/>
    </xf>
    <xf numFmtId="0" fontId="24" fillId="0" borderId="4" xfId="0" applyFont="1" applyBorder="1" applyAlignment="1" applyProtection="1">
      <alignment horizontal="left" wrapText="1"/>
      <protection hidden="1"/>
    </xf>
    <xf numFmtId="0" fontId="0" fillId="0" borderId="72" xfId="0" applyBorder="1" applyAlignment="1" applyProtection="1">
      <alignment horizontal="center"/>
      <protection hidden="1"/>
    </xf>
    <xf numFmtId="0" fontId="0" fillId="0" borderId="56" xfId="0" applyBorder="1" applyAlignment="1" applyProtection="1">
      <alignment horizontal="center"/>
      <protection hidden="1"/>
    </xf>
    <xf numFmtId="0" fontId="24" fillId="0" borderId="2" xfId="0" applyFont="1" applyBorder="1" applyAlignment="1" applyProtection="1">
      <alignment horizontal="center"/>
      <protection hidden="1"/>
    </xf>
    <xf numFmtId="0" fontId="24" fillId="0" borderId="71" xfId="0" applyFont="1" applyBorder="1" applyAlignment="1" applyProtection="1">
      <alignment horizontal="center"/>
      <protection hidden="1"/>
    </xf>
    <xf numFmtId="0" fontId="1" fillId="0" borderId="0" xfId="0" applyFont="1" applyAlignment="1" applyProtection="1">
      <alignment horizontal="center"/>
      <protection hidden="1"/>
    </xf>
    <xf numFmtId="0" fontId="6" fillId="0" borderId="23" xfId="0" applyFont="1" applyBorder="1" applyAlignment="1" applyProtection="1">
      <alignment horizontal="right"/>
      <protection hidden="1"/>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1" fillId="0" borderId="34" xfId="0" applyFont="1" applyBorder="1" applyAlignment="1" applyProtection="1">
      <alignment horizontal="left" wrapText="1"/>
      <protection hidden="1"/>
    </xf>
    <xf numFmtId="0" fontId="1" fillId="0" borderId="32" xfId="0" applyFont="1" applyBorder="1" applyAlignment="1" applyProtection="1">
      <alignment horizontal="left" wrapText="1"/>
      <protection hidden="1"/>
    </xf>
    <xf numFmtId="0" fontId="1" fillId="0" borderId="35" xfId="0" applyFont="1" applyBorder="1" applyAlignment="1" applyProtection="1">
      <alignment horizontal="left" wrapText="1"/>
      <protection hidden="1"/>
    </xf>
    <xf numFmtId="0" fontId="1" fillId="0" borderId="5"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1" fillId="0" borderId="37" xfId="0" applyFont="1" applyBorder="1" applyAlignment="1" applyProtection="1">
      <alignment horizontal="center" vertical="center" wrapText="1"/>
      <protection hidden="1"/>
    </xf>
    <xf numFmtId="0" fontId="1" fillId="0" borderId="38" xfId="0" applyFont="1" applyBorder="1" applyAlignment="1" applyProtection="1">
      <alignment horizontal="center" vertical="center" wrapText="1"/>
      <protection hidden="1"/>
    </xf>
    <xf numFmtId="0" fontId="1" fillId="0" borderId="24" xfId="0" applyFont="1" applyBorder="1" applyAlignment="1" applyProtection="1">
      <alignment horizontal="center" vertical="center" wrapText="1"/>
      <protection hidden="1"/>
    </xf>
    <xf numFmtId="0" fontId="1" fillId="0" borderId="36" xfId="0" applyFont="1" applyBorder="1" applyAlignment="1" applyProtection="1">
      <alignment horizontal="center" vertical="center" wrapText="1"/>
      <protection hidden="1"/>
    </xf>
    <xf numFmtId="0" fontId="0" fillId="0" borderId="24" xfId="0" applyBorder="1" applyAlignment="1" applyProtection="1">
      <alignment horizontal="center" vertical="center" wrapText="1"/>
      <protection hidden="1"/>
    </xf>
    <xf numFmtId="0" fontId="0" fillId="0" borderId="39" xfId="0" applyBorder="1" applyAlignment="1" applyProtection="1">
      <alignment horizontal="center" vertical="center" wrapText="1"/>
      <protection hidden="1"/>
    </xf>
    <xf numFmtId="0" fontId="1" fillId="0" borderId="35" xfId="0" applyFont="1" applyBorder="1" applyAlignment="1" applyProtection="1">
      <alignment horizontal="left"/>
      <protection hidden="1"/>
    </xf>
    <xf numFmtId="0" fontId="1" fillId="0" borderId="21" xfId="0" applyFont="1" applyBorder="1" applyAlignment="1" applyProtection="1">
      <alignment horizontal="left"/>
      <protection hidden="1"/>
    </xf>
    <xf numFmtId="0" fontId="1" fillId="0" borderId="22" xfId="0" applyFont="1" applyBorder="1" applyAlignment="1" applyProtection="1">
      <alignment horizontal="left"/>
      <protection hidden="1"/>
    </xf>
    <xf numFmtId="0" fontId="1" fillId="0" borderId="2" xfId="0" applyFont="1" applyBorder="1" applyAlignment="1" applyProtection="1">
      <alignment horizontal="left" wrapText="1"/>
      <protection hidden="1"/>
    </xf>
    <xf numFmtId="0" fontId="1" fillId="0" borderId="3" xfId="0" applyFont="1" applyBorder="1" applyAlignment="1" applyProtection="1">
      <alignment horizontal="left" wrapText="1"/>
      <protection hidden="1"/>
    </xf>
    <xf numFmtId="0" fontId="1" fillId="0" borderId="4" xfId="0" applyFont="1" applyBorder="1" applyAlignment="1" applyProtection="1">
      <alignment horizontal="left" wrapText="1"/>
      <protection hidden="1"/>
    </xf>
    <xf numFmtId="164" fontId="1" fillId="0" borderId="2" xfId="0" applyNumberFormat="1" applyFont="1" applyBorder="1" applyAlignment="1" applyProtection="1">
      <alignment horizontal="left"/>
      <protection hidden="1"/>
    </xf>
    <xf numFmtId="164" fontId="1" fillId="0" borderId="3" xfId="0" applyNumberFormat="1" applyFont="1" applyBorder="1" applyAlignment="1" applyProtection="1">
      <alignment horizontal="left"/>
      <protection hidden="1"/>
    </xf>
    <xf numFmtId="164" fontId="1" fillId="0" borderId="4" xfId="0" applyNumberFormat="1" applyFont="1" applyBorder="1" applyAlignment="1" applyProtection="1">
      <alignment horizontal="left"/>
      <protection hidden="1"/>
    </xf>
    <xf numFmtId="0" fontId="0" fillId="0" borderId="34" xfId="0"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4" xfId="0" applyBorder="1" applyAlignment="1" applyProtection="1">
      <alignment horizontal="center" vertical="center"/>
      <protection hidden="1"/>
    </xf>
    <xf numFmtId="0" fontId="0" fillId="0" borderId="39" xfId="0" applyBorder="1" applyAlignment="1" applyProtection="1">
      <alignment horizontal="center" vertical="center"/>
      <protection hidden="1"/>
    </xf>
    <xf numFmtId="0" fontId="32" fillId="0" borderId="32" xfId="0" applyFont="1" applyBorder="1" applyAlignment="1" applyProtection="1">
      <alignment horizontal="center" vertical="center" wrapText="1"/>
      <protection hidden="1"/>
    </xf>
    <xf numFmtId="0" fontId="53" fillId="0" borderId="24" xfId="0" applyFont="1" applyBorder="1" applyAlignment="1" applyProtection="1">
      <alignment horizontal="center" vertical="center" wrapText="1"/>
      <protection locked="0"/>
    </xf>
    <xf numFmtId="0" fontId="53" fillId="0" borderId="39" xfId="0" applyFont="1" applyBorder="1" applyAlignment="1" applyProtection="1">
      <alignment horizontal="center" vertical="center" wrapText="1"/>
      <protection locked="0"/>
    </xf>
    <xf numFmtId="0" fontId="53" fillId="0" borderId="36" xfId="0" applyFont="1" applyBorder="1" applyAlignment="1" applyProtection="1">
      <alignment horizontal="center" vertical="center" wrapText="1"/>
      <protection locked="0"/>
    </xf>
    <xf numFmtId="0" fontId="6" fillId="0" borderId="5" xfId="0" applyFont="1" applyBorder="1" applyAlignment="1" applyProtection="1">
      <alignment horizontal="right"/>
      <protection hidden="1"/>
    </xf>
    <xf numFmtId="0" fontId="6" fillId="0" borderId="6" xfId="0" applyFont="1" applyBorder="1" applyAlignment="1" applyProtection="1">
      <alignment horizontal="right"/>
      <protection hidden="1"/>
    </xf>
    <xf numFmtId="0" fontId="6" fillId="0" borderId="7" xfId="0" applyFont="1" applyBorder="1" applyAlignment="1" applyProtection="1">
      <alignment horizontal="right"/>
      <protection hidden="1"/>
    </xf>
    <xf numFmtId="0" fontId="10" fillId="0" borderId="30" xfId="0" applyFont="1" applyBorder="1" applyAlignment="1" applyProtection="1">
      <alignment horizontal="right"/>
      <protection hidden="1"/>
    </xf>
    <xf numFmtId="0" fontId="10" fillId="0" borderId="31" xfId="0" applyFont="1" applyBorder="1" applyAlignment="1" applyProtection="1">
      <alignment horizontal="right"/>
      <protection hidden="1"/>
    </xf>
    <xf numFmtId="0" fontId="10" fillId="0" borderId="44" xfId="0" applyFont="1" applyBorder="1" applyAlignment="1" applyProtection="1">
      <alignment horizontal="right"/>
      <protection hidden="1"/>
    </xf>
    <xf numFmtId="0" fontId="0" fillId="0" borderId="30" xfId="0"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1" fillId="0" borderId="3"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34" xfId="0" applyFont="1" applyBorder="1" applyAlignment="1" applyProtection="1">
      <alignment horizontal="left"/>
      <protection hidden="1"/>
    </xf>
    <xf numFmtId="0" fontId="31" fillId="0" borderId="23" xfId="0" applyFont="1" applyBorder="1" applyAlignment="1" applyProtection="1">
      <alignment horizontal="right"/>
      <protection hidden="1"/>
    </xf>
    <xf numFmtId="0" fontId="1" fillId="0" borderId="2" xfId="0" applyFont="1" applyBorder="1" applyAlignment="1" applyProtection="1">
      <alignment horizontal="left" wrapText="1"/>
      <protection locked="0"/>
    </xf>
    <xf numFmtId="0" fontId="10" fillId="0" borderId="2" xfId="0" applyFont="1" applyBorder="1" applyAlignment="1" applyProtection="1">
      <alignment horizontal="left"/>
      <protection hidden="1"/>
    </xf>
    <xf numFmtId="0" fontId="10" fillId="0" borderId="3" xfId="0" applyFont="1" applyBorder="1" applyAlignment="1" applyProtection="1">
      <alignment horizontal="left"/>
      <protection hidden="1"/>
    </xf>
    <xf numFmtId="0" fontId="10" fillId="0" borderId="4" xfId="0" applyFont="1" applyBorder="1" applyAlignment="1" applyProtection="1">
      <alignment horizontal="left"/>
      <protection hidden="1"/>
    </xf>
    <xf numFmtId="0" fontId="10" fillId="0" borderId="2" xfId="0" applyFont="1" applyBorder="1" applyAlignment="1" applyProtection="1">
      <alignment horizontal="left" wrapText="1"/>
      <protection hidden="1"/>
    </xf>
    <xf numFmtId="0" fontId="10" fillId="0" borderId="3" xfId="0" applyFont="1" applyBorder="1" applyAlignment="1" applyProtection="1">
      <alignment horizontal="left" wrapText="1"/>
      <protection hidden="1"/>
    </xf>
    <xf numFmtId="0" fontId="10" fillId="0" borderId="4" xfId="0" applyFont="1" applyBorder="1" applyAlignment="1" applyProtection="1">
      <alignment horizontal="left" wrapText="1"/>
      <protection hidden="1"/>
    </xf>
    <xf numFmtId="0" fontId="29" fillId="0" borderId="0" xfId="0" applyFont="1" applyAlignment="1" applyProtection="1">
      <alignment horizontal="center"/>
      <protection hidden="1"/>
    </xf>
    <xf numFmtId="0" fontId="10" fillId="0" borderId="23" xfId="0" applyFont="1" applyBorder="1" applyAlignment="1" applyProtection="1">
      <alignment horizontal="right"/>
      <protection hidden="1"/>
    </xf>
    <xf numFmtId="0" fontId="29" fillId="0" borderId="2" xfId="0" applyFont="1" applyBorder="1" applyAlignment="1" applyProtection="1">
      <alignment horizontal="center" vertical="center" wrapText="1"/>
      <protection hidden="1"/>
    </xf>
    <xf numFmtId="0" fontId="29" fillId="0" borderId="4" xfId="0" applyFont="1" applyBorder="1" applyAlignment="1" applyProtection="1">
      <alignment horizontal="center" vertical="center" wrapText="1"/>
      <protection hidden="1"/>
    </xf>
    <xf numFmtId="0" fontId="29" fillId="0" borderId="24" xfId="0" applyFont="1" applyBorder="1" applyAlignment="1" applyProtection="1">
      <alignment horizontal="center" vertical="center" wrapText="1"/>
      <protection hidden="1"/>
    </xf>
    <xf numFmtId="0" fontId="29" fillId="0" borderId="36" xfId="0" applyFont="1" applyBorder="1" applyAlignment="1" applyProtection="1">
      <alignment horizontal="center" vertical="center" wrapText="1"/>
      <protection hidden="1"/>
    </xf>
    <xf numFmtId="0" fontId="29" fillId="0" borderId="39" xfId="0" applyFont="1" applyBorder="1" applyAlignment="1" applyProtection="1">
      <alignment horizontal="center" vertical="center" wrapText="1"/>
      <protection hidden="1"/>
    </xf>
    <xf numFmtId="0" fontId="10" fillId="0" borderId="2" xfId="0" applyFont="1" applyBorder="1" applyAlignment="1" applyProtection="1">
      <alignment horizontal="center"/>
      <protection hidden="1"/>
    </xf>
    <xf numFmtId="0" fontId="10" fillId="0" borderId="3" xfId="0" applyFont="1" applyBorder="1" applyAlignment="1" applyProtection="1">
      <alignment horizontal="center"/>
      <protection hidden="1"/>
    </xf>
    <xf numFmtId="0" fontId="10" fillId="0" borderId="4" xfId="0" applyFont="1" applyBorder="1" applyAlignment="1" applyProtection="1">
      <alignment horizontal="center"/>
      <protection hidden="1"/>
    </xf>
    <xf numFmtId="0" fontId="10" fillId="0" borderId="2" xfId="0" applyFont="1" applyBorder="1" applyAlignment="1" applyProtection="1">
      <alignment horizontal="center" wrapText="1"/>
      <protection hidden="1"/>
    </xf>
    <xf numFmtId="0" fontId="10" fillId="0" borderId="3" xfId="0" applyFont="1" applyBorder="1" applyAlignment="1" applyProtection="1">
      <alignment horizontal="center" wrapText="1"/>
      <protection hidden="1"/>
    </xf>
    <xf numFmtId="0" fontId="10" fillId="0" borderId="4" xfId="0" applyFont="1" applyBorder="1" applyAlignment="1" applyProtection="1">
      <alignment horizontal="center" wrapText="1"/>
      <protection hidden="1"/>
    </xf>
    <xf numFmtId="0" fontId="10" fillId="0" borderId="0" xfId="0" applyFont="1" applyAlignment="1" applyProtection="1">
      <alignment horizontal="right"/>
      <protection hidden="1"/>
    </xf>
    <xf numFmtId="164" fontId="29" fillId="0" borderId="24" xfId="0" applyNumberFormat="1" applyFont="1" applyBorder="1" applyAlignment="1" applyProtection="1">
      <alignment horizontal="center" vertical="center" wrapText="1"/>
      <protection hidden="1"/>
    </xf>
    <xf numFmtId="164" fontId="29" fillId="0" borderId="39" xfId="0" applyNumberFormat="1" applyFont="1" applyBorder="1" applyAlignment="1" applyProtection="1">
      <alignment horizontal="center" vertical="center" wrapText="1"/>
      <protection hidden="1"/>
    </xf>
    <xf numFmtId="0" fontId="17" fillId="0" borderId="32" xfId="0" applyFont="1" applyBorder="1" applyAlignment="1" applyProtection="1">
      <alignment horizontal="left" vertical="top" wrapText="1"/>
      <protection hidden="1"/>
    </xf>
    <xf numFmtId="0" fontId="17" fillId="0" borderId="0" xfId="0" applyFont="1" applyAlignment="1" applyProtection="1">
      <alignment horizontal="left" vertical="top" wrapText="1"/>
      <protection hidden="1"/>
    </xf>
    <xf numFmtId="0" fontId="17" fillId="0" borderId="20" xfId="0" applyFont="1" applyBorder="1" applyAlignment="1" applyProtection="1">
      <alignment horizontal="left" vertical="top" wrapText="1"/>
      <protection hidden="1"/>
    </xf>
    <xf numFmtId="0" fontId="17" fillId="0" borderId="35" xfId="0" applyFont="1" applyBorder="1" applyAlignment="1" applyProtection="1">
      <alignment horizontal="left" vertical="top" wrapText="1"/>
      <protection hidden="1"/>
    </xf>
    <xf numFmtId="0" fontId="17" fillId="0" borderId="0" xfId="0" applyFont="1" applyAlignment="1" applyProtection="1">
      <alignment horizontal="left" wrapText="1"/>
      <protection hidden="1"/>
    </xf>
    <xf numFmtId="0" fontId="29" fillId="0" borderId="24" xfId="0" applyFont="1" applyBorder="1" applyAlignment="1" applyProtection="1">
      <alignment horizontal="center" vertical="center"/>
      <protection hidden="1"/>
    </xf>
    <xf numFmtId="0" fontId="29" fillId="0" borderId="39" xfId="0" applyFont="1" applyBorder="1" applyAlignment="1" applyProtection="1">
      <alignment horizontal="center" vertical="center"/>
      <protection hidden="1"/>
    </xf>
    <xf numFmtId="0" fontId="24" fillId="0" borderId="2" xfId="0" applyFont="1" applyBorder="1" applyAlignment="1" applyProtection="1">
      <alignment horizontal="left"/>
      <protection locked="0"/>
    </xf>
    <xf numFmtId="0" fontId="24" fillId="0" borderId="3" xfId="0" applyFont="1" applyBorder="1" applyAlignment="1" applyProtection="1">
      <alignment horizontal="left"/>
      <protection locked="0"/>
    </xf>
    <xf numFmtId="0" fontId="24" fillId="0" borderId="4" xfId="0" applyFont="1" applyBorder="1" applyAlignment="1" applyProtection="1">
      <alignment horizontal="left"/>
      <protection locked="0"/>
    </xf>
    <xf numFmtId="0" fontId="34" fillId="0" borderId="0" xfId="0" applyFont="1" applyAlignment="1" applyProtection="1">
      <alignment horizontal="left" vertical="top" wrapText="1"/>
      <protection hidden="1"/>
    </xf>
    <xf numFmtId="0" fontId="29" fillId="0" borderId="3" xfId="0" applyFont="1" applyBorder="1" applyAlignment="1" applyProtection="1">
      <alignment horizontal="center" vertical="center" wrapText="1"/>
      <protection hidden="1"/>
    </xf>
    <xf numFmtId="0" fontId="29" fillId="0" borderId="21" xfId="0" applyFont="1" applyBorder="1" applyAlignment="1" applyProtection="1">
      <alignment horizontal="right" wrapText="1"/>
      <protection hidden="1"/>
    </xf>
    <xf numFmtId="0" fontId="29" fillId="0" borderId="23" xfId="0" applyFont="1" applyBorder="1" applyAlignment="1" applyProtection="1">
      <alignment horizontal="right" wrapText="1"/>
      <protection hidden="1"/>
    </xf>
    <xf numFmtId="0" fontId="29" fillId="0" borderId="22" xfId="0" applyFont="1" applyBorder="1" applyAlignment="1" applyProtection="1">
      <alignment horizontal="right" wrapText="1"/>
      <protection hidden="1"/>
    </xf>
    <xf numFmtId="0" fontId="29" fillId="0" borderId="23" xfId="0" applyFont="1" applyBorder="1" applyAlignment="1" applyProtection="1">
      <alignment horizontal="right"/>
      <protection hidden="1"/>
    </xf>
    <xf numFmtId="0" fontId="29" fillId="0" borderId="2" xfId="0" applyFont="1" applyBorder="1" applyAlignment="1" applyProtection="1">
      <alignment horizontal="left" wrapText="1"/>
      <protection hidden="1"/>
    </xf>
    <xf numFmtId="0" fontId="29" fillId="0" borderId="3" xfId="0" applyFont="1" applyBorder="1" applyAlignment="1" applyProtection="1">
      <alignment horizontal="left" wrapText="1"/>
      <protection hidden="1"/>
    </xf>
    <xf numFmtId="0" fontId="29" fillId="0" borderId="4" xfId="0" applyFont="1" applyBorder="1" applyAlignment="1" applyProtection="1">
      <alignment horizontal="left" wrapText="1"/>
      <protection hidden="1"/>
    </xf>
    <xf numFmtId="0" fontId="29" fillId="0" borderId="2" xfId="0" applyFont="1" applyBorder="1" applyAlignment="1" applyProtection="1">
      <alignment horizontal="right" wrapText="1"/>
      <protection hidden="1"/>
    </xf>
    <xf numFmtId="0" fontId="29" fillId="0" borderId="3" xfId="0" applyFont="1" applyBorder="1" applyAlignment="1" applyProtection="1">
      <alignment horizontal="right" wrapText="1"/>
      <protection hidden="1"/>
    </xf>
    <xf numFmtId="0" fontId="29" fillId="0" borderId="4" xfId="0" applyFont="1" applyBorder="1" applyAlignment="1" applyProtection="1">
      <alignment horizontal="right" wrapText="1"/>
      <protection hidden="1"/>
    </xf>
    <xf numFmtId="0" fontId="29" fillId="0" borderId="2" xfId="0" applyFont="1" applyBorder="1" applyAlignment="1" applyProtection="1">
      <alignment horizontal="center" wrapText="1"/>
      <protection hidden="1"/>
    </xf>
    <xf numFmtId="0" fontId="29" fillId="0" borderId="3" xfId="0" applyFont="1" applyBorder="1" applyAlignment="1" applyProtection="1">
      <alignment horizontal="center" wrapText="1"/>
      <protection hidden="1"/>
    </xf>
    <xf numFmtId="0" fontId="29" fillId="0" borderId="4" xfId="0" applyFont="1" applyBorder="1" applyAlignment="1" applyProtection="1">
      <alignment horizontal="center" wrapText="1"/>
      <protection hidden="1"/>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0" fontId="6" fillId="0" borderId="2" xfId="0" applyFont="1" applyBorder="1" applyAlignment="1" applyProtection="1">
      <alignment horizontal="right"/>
      <protection hidden="1"/>
    </xf>
    <xf numFmtId="0" fontId="6" fillId="0" borderId="3" xfId="0" applyFont="1" applyBorder="1" applyAlignment="1" applyProtection="1">
      <alignment horizontal="right"/>
      <protection hidden="1"/>
    </xf>
    <xf numFmtId="0" fontId="6" fillId="0" borderId="4" xfId="0" applyFont="1" applyBorder="1" applyAlignment="1" applyProtection="1">
      <alignment horizontal="right"/>
      <protection hidden="1"/>
    </xf>
    <xf numFmtId="0" fontId="0" fillId="0" borderId="34" xfId="0" applyBorder="1" applyAlignment="1" applyProtection="1">
      <alignment horizontal="left" vertical="center" wrapText="1"/>
      <protection hidden="1"/>
    </xf>
    <xf numFmtId="0" fontId="0" fillId="0" borderId="32" xfId="0" applyBorder="1" applyAlignment="1" applyProtection="1">
      <alignment horizontal="left" vertical="center" wrapText="1"/>
      <protection hidden="1"/>
    </xf>
    <xf numFmtId="0" fontId="0" fillId="0" borderId="35" xfId="0" applyBorder="1" applyAlignment="1" applyProtection="1">
      <alignment horizontal="left" vertical="center" wrapText="1"/>
      <protection hidden="1"/>
    </xf>
    <xf numFmtId="0" fontId="0" fillId="0" borderId="21" xfId="0" applyBorder="1" applyAlignment="1" applyProtection="1">
      <alignment horizontal="left" vertical="center" wrapText="1"/>
      <protection hidden="1"/>
    </xf>
    <xf numFmtId="0" fontId="0" fillId="0" borderId="23" xfId="0" applyBorder="1" applyAlignment="1" applyProtection="1">
      <alignment horizontal="left" vertical="center" wrapText="1"/>
      <protection hidden="1"/>
    </xf>
    <xf numFmtId="0" fontId="0" fillId="0" borderId="22" xfId="0" applyBorder="1" applyAlignment="1" applyProtection="1">
      <alignment horizontal="left" vertical="center" wrapText="1"/>
      <protection hidden="1"/>
    </xf>
    <xf numFmtId="0" fontId="6" fillId="0" borderId="0" xfId="0" applyFont="1" applyAlignment="1" applyProtection="1">
      <alignment horizontal="right"/>
      <protection hidden="1"/>
    </xf>
    <xf numFmtId="0" fontId="6" fillId="0" borderId="2"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1" fillId="0" borderId="2" xfId="0" applyFont="1" applyBorder="1" applyAlignment="1" applyProtection="1">
      <alignment horizontal="left" vertical="center" wrapText="1"/>
      <protection hidden="1"/>
    </xf>
    <xf numFmtId="0" fontId="1" fillId="0" borderId="3" xfId="0" applyFont="1" applyBorder="1" applyAlignment="1" applyProtection="1">
      <alignment horizontal="left" vertical="center" wrapText="1"/>
      <protection hidden="1"/>
    </xf>
    <xf numFmtId="0" fontId="1" fillId="0" borderId="4" xfId="0" applyFont="1" applyBorder="1" applyAlignment="1" applyProtection="1">
      <alignment horizontal="left" vertical="center" wrapText="1"/>
      <protection hidden="1"/>
    </xf>
    <xf numFmtId="0" fontId="0" fillId="0" borderId="67" xfId="0" applyBorder="1" applyAlignment="1" applyProtection="1">
      <alignment horizontal="left"/>
      <protection hidden="1"/>
    </xf>
    <xf numFmtId="0" fontId="0" fillId="0" borderId="65" xfId="0" applyBorder="1" applyAlignment="1" applyProtection="1">
      <alignment horizontal="left"/>
      <protection hidden="1"/>
    </xf>
    <xf numFmtId="0" fontId="0" fillId="0" borderId="66" xfId="0" applyBorder="1" applyAlignment="1" applyProtection="1">
      <alignment horizontal="left"/>
      <protection hidden="1"/>
    </xf>
    <xf numFmtId="0" fontId="0" fillId="0" borderId="63" xfId="0" applyBorder="1" applyAlignment="1" applyProtection="1">
      <alignment horizontal="left"/>
      <protection hidden="1"/>
    </xf>
    <xf numFmtId="0" fontId="0" fillId="0" borderId="64" xfId="0" applyBorder="1" applyAlignment="1" applyProtection="1">
      <alignment horizontal="left"/>
      <protection hidden="1"/>
    </xf>
    <xf numFmtId="0" fontId="0" fillId="0" borderId="56" xfId="0" applyBorder="1" applyAlignment="1" applyProtection="1">
      <alignment horizontal="left"/>
      <protection hidden="1"/>
    </xf>
    <xf numFmtId="0" fontId="0" fillId="0" borderId="61" xfId="0" applyBorder="1" applyAlignment="1" applyProtection="1">
      <alignment horizontal="left" wrapText="1"/>
      <protection hidden="1"/>
    </xf>
    <xf numFmtId="0" fontId="0" fillId="0" borderId="62" xfId="0" applyBorder="1" applyAlignment="1" applyProtection="1">
      <alignment horizontal="left" wrapText="1"/>
      <protection hidden="1"/>
    </xf>
    <xf numFmtId="0" fontId="0" fillId="0" borderId="57" xfId="0" applyBorder="1" applyAlignment="1" applyProtection="1">
      <alignment horizontal="left" wrapText="1"/>
      <protection hidden="1"/>
    </xf>
    <xf numFmtId="4" fontId="1" fillId="0" borderId="24" xfId="0" applyNumberFormat="1" applyFont="1" applyBorder="1" applyAlignment="1" applyProtection="1">
      <alignment horizontal="center" vertical="center"/>
      <protection hidden="1"/>
    </xf>
    <xf numFmtId="4" fontId="1" fillId="0" borderId="39" xfId="0" applyNumberFormat="1" applyFont="1" applyBorder="1" applyAlignment="1" applyProtection="1">
      <alignment horizontal="center" vertical="center"/>
      <protection hidden="1"/>
    </xf>
    <xf numFmtId="4" fontId="1" fillId="0" borderId="36" xfId="0" applyNumberFormat="1" applyFont="1" applyBorder="1" applyAlignment="1" applyProtection="1">
      <alignment horizontal="center" vertical="center"/>
      <protection hidden="1"/>
    </xf>
  </cellXfs>
  <cellStyles count="3">
    <cellStyle name="Normal" xfId="0" builtinId="0"/>
    <cellStyle name="Normal 2" xfId="1" xr:uid="{00000000-0005-0000-0000-000001000000}"/>
    <cellStyle name="Virgül" xfId="2" builtinId="3"/>
  </cellStyles>
  <dxfs count="29">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2"/>
  <dimension ref="B1:O216"/>
  <sheetViews>
    <sheetView showGridLines="0" tabSelected="1" zoomScale="80" zoomScaleNormal="80" workbookViewId="0">
      <selection activeCell="D2" sqref="D2:F2"/>
    </sheetView>
  </sheetViews>
  <sheetFormatPr defaultColWidth="9.25" defaultRowHeight="14.3" x14ac:dyDescent="0.25"/>
  <cols>
    <col min="1" max="1" width="2" customWidth="1"/>
    <col min="2" max="2" width="8.25" bestFit="1" customWidth="1"/>
    <col min="3" max="3" width="33.625" customWidth="1"/>
    <col min="4" max="4" width="16.375" customWidth="1"/>
    <col min="5" max="5" width="40.25" customWidth="1"/>
    <col min="6" max="6" width="14.625" customWidth="1"/>
    <col min="7" max="7" width="17.25" customWidth="1"/>
    <col min="8" max="8" width="13.375" customWidth="1"/>
    <col min="9" max="9" width="9.25" hidden="1" customWidth="1"/>
    <col min="10" max="10" width="11.375" hidden="1" customWidth="1"/>
    <col min="11" max="12" width="9.25" hidden="1" customWidth="1"/>
    <col min="13" max="13" width="10.625" hidden="1" customWidth="1"/>
    <col min="14" max="14" width="9.25" hidden="1" customWidth="1"/>
    <col min="15" max="15" width="37.25" hidden="1" customWidth="1"/>
    <col min="16" max="17" width="9.25" customWidth="1"/>
  </cols>
  <sheetData>
    <row r="1" spans="2:15" s="62" customFormat="1" ht="37.549999999999997" customHeight="1" thickBot="1" x14ac:dyDescent="0.35">
      <c r="B1" s="554" t="s">
        <v>212</v>
      </c>
      <c r="C1" s="555"/>
      <c r="D1" s="555"/>
      <c r="E1" s="555"/>
      <c r="F1" s="556"/>
      <c r="G1" s="547" t="str">
        <f>IF(AUcret&lt;&gt;"","","SOL TARAFTAKİ BOYALI HÜCRELER DOLDURULMALIDIR.")</f>
        <v>SOL TARAFTAKİ BOYALI HÜCRELER DOLDURULMALIDIR.</v>
      </c>
      <c r="H1" s="547"/>
      <c r="O1" s="105" t="str">
        <f>CONCATENATE("A1:F",COUNTA(C17:C216)+17)</f>
        <v>A1:F17</v>
      </c>
    </row>
    <row r="2" spans="2:15" s="62" customFormat="1" ht="23.95" customHeight="1" thickBot="1" x14ac:dyDescent="0.35">
      <c r="B2" s="559" t="s">
        <v>184</v>
      </c>
      <c r="C2" s="560"/>
      <c r="D2" s="561"/>
      <c r="E2" s="562"/>
      <c r="F2" s="563"/>
      <c r="G2" s="547"/>
      <c r="H2" s="547"/>
    </row>
    <row r="3" spans="2:15" s="62" customFormat="1" ht="59.95" customHeight="1" thickBot="1" x14ac:dyDescent="0.35">
      <c r="B3" s="559" t="s">
        <v>208</v>
      </c>
      <c r="C3" s="560"/>
      <c r="D3" s="564"/>
      <c r="E3" s="565"/>
      <c r="F3" s="566"/>
      <c r="G3" s="547"/>
      <c r="H3" s="547"/>
    </row>
    <row r="4" spans="2:15" s="62" customFormat="1" ht="23.95" customHeight="1" thickBot="1" x14ac:dyDescent="0.35">
      <c r="B4" s="559" t="s">
        <v>141</v>
      </c>
      <c r="C4" s="560"/>
      <c r="D4" s="551"/>
      <c r="E4" s="552"/>
      <c r="F4" s="553"/>
      <c r="G4" s="546" t="str">
        <f>IF(AUcret&lt;&gt;"","","BOYALI HÜCRELER DOLDURDUKTAN SONRA GİDER FORMLARINA VERİ GİRİŞİ YAPILMALIDIR.")</f>
        <v>BOYALI HÜCRELER DOLDURDUKTAN SONRA GİDER FORMLARINA VERİ GİRİŞİ YAPILMALIDIR.</v>
      </c>
      <c r="H4" s="547"/>
    </row>
    <row r="5" spans="2:15" s="62" customFormat="1" ht="23.95" customHeight="1" thickBot="1" x14ac:dyDescent="0.35">
      <c r="B5" s="559" t="s">
        <v>142</v>
      </c>
      <c r="C5" s="560"/>
      <c r="D5" s="551"/>
      <c r="E5" s="552"/>
      <c r="F5" s="553"/>
      <c r="G5" s="546"/>
      <c r="H5" s="547"/>
    </row>
    <row r="6" spans="2:15" s="62" customFormat="1" ht="23.95" customHeight="1" thickBot="1" x14ac:dyDescent="0.35">
      <c r="B6" s="559" t="s">
        <v>143</v>
      </c>
      <c r="C6" s="560"/>
      <c r="D6" s="533" t="str">
        <f>IF(AND(D4&gt;0,D5&gt;0),CONCATENATE(D4,"/",D5),"")</f>
        <v/>
      </c>
      <c r="E6" s="534"/>
      <c r="F6" s="535"/>
      <c r="G6" s="546"/>
      <c r="H6" s="547"/>
    </row>
    <row r="7" spans="2:15" s="62" customFormat="1" ht="23.95" customHeight="1" thickBot="1" x14ac:dyDescent="0.35">
      <c r="B7" s="559" t="s">
        <v>206</v>
      </c>
      <c r="C7" s="560"/>
      <c r="D7" s="536"/>
      <c r="E7" s="537"/>
      <c r="F7" s="538"/>
      <c r="G7" s="546"/>
      <c r="H7" s="547"/>
    </row>
    <row r="8" spans="2:15" s="62" customFormat="1" ht="23.95" customHeight="1" thickBot="1" x14ac:dyDescent="0.35">
      <c r="B8" s="559" t="s">
        <v>180</v>
      </c>
      <c r="C8" s="560"/>
      <c r="D8" s="536"/>
      <c r="E8" s="537"/>
      <c r="F8" s="538"/>
      <c r="G8" s="546"/>
      <c r="H8" s="547"/>
      <c r="I8" s="62">
        <v>2022</v>
      </c>
    </row>
    <row r="9" spans="2:15" s="62" customFormat="1" ht="23.95" customHeight="1" thickBot="1" x14ac:dyDescent="0.35">
      <c r="B9" s="559" t="s">
        <v>181</v>
      </c>
      <c r="C9" s="560"/>
      <c r="D9" s="536"/>
      <c r="E9" s="537"/>
      <c r="F9" s="538"/>
      <c r="G9" s="546"/>
      <c r="H9" s="547"/>
      <c r="I9" s="62">
        <v>2023</v>
      </c>
    </row>
    <row r="10" spans="2:15" s="62" customFormat="1" ht="23.95" customHeight="1" thickBot="1" x14ac:dyDescent="0.35">
      <c r="B10" s="557" t="s">
        <v>321</v>
      </c>
      <c r="C10" s="558"/>
      <c r="D10" s="548"/>
      <c r="E10" s="549"/>
      <c r="F10" s="550"/>
      <c r="G10" s="546"/>
      <c r="H10" s="547"/>
      <c r="I10" s="62">
        <v>2024</v>
      </c>
    </row>
    <row r="11" spans="2:15" s="62" customFormat="1" ht="23.95" customHeight="1" thickBot="1" x14ac:dyDescent="0.35">
      <c r="B11" s="567" t="s">
        <v>148</v>
      </c>
      <c r="C11" s="568"/>
      <c r="D11" s="536">
        <f ca="1">TODAY()</f>
        <v>45785</v>
      </c>
      <c r="E11" s="537"/>
      <c r="F11" s="538"/>
      <c r="G11" s="546"/>
      <c r="H11" s="547"/>
      <c r="I11" s="62">
        <v>2025</v>
      </c>
    </row>
    <row r="12" spans="2:15" s="62" customFormat="1" ht="49.75" customHeight="1" thickBot="1" x14ac:dyDescent="0.35">
      <c r="B12" s="567" t="s">
        <v>149</v>
      </c>
      <c r="C12" s="568"/>
      <c r="D12" s="543"/>
      <c r="E12" s="544"/>
      <c r="F12" s="545"/>
      <c r="G12" s="546"/>
      <c r="H12" s="547"/>
    </row>
    <row r="13" spans="2:15" s="62" customFormat="1" ht="23.95" customHeight="1" thickBot="1" x14ac:dyDescent="0.35">
      <c r="B13" s="557" t="s">
        <v>1</v>
      </c>
      <c r="C13" s="558"/>
      <c r="D13" s="539" t="str">
        <f>IF(AND(olcek&lt;&gt;"",D4&lt;&gt;""),VLOOKUP(YilDonem,AsgariUcret,2,0),"")</f>
        <v/>
      </c>
      <c r="E13" s="540"/>
      <c r="F13" s="541"/>
      <c r="G13" s="546"/>
      <c r="H13" s="547"/>
    </row>
    <row r="14" spans="2:15" s="62" customFormat="1" ht="21.75" customHeight="1" thickBot="1" x14ac:dyDescent="0.3">
      <c r="B14" s="92"/>
    </row>
    <row r="15" spans="2:15" s="62" customFormat="1" ht="31.75" customHeight="1" thickBot="1" x14ac:dyDescent="0.3">
      <c r="B15" s="554" t="s">
        <v>2</v>
      </c>
      <c r="C15" s="555"/>
      <c r="D15" s="555"/>
      <c r="E15" s="555"/>
      <c r="F15" s="556"/>
      <c r="I15" s="542" t="s">
        <v>7</v>
      </c>
      <c r="J15" s="542"/>
      <c r="L15" s="532" t="s">
        <v>30</v>
      </c>
      <c r="M15" s="532"/>
      <c r="O15" s="330" t="s">
        <v>54</v>
      </c>
    </row>
    <row r="16" spans="2:15" s="92" customFormat="1" ht="33.65" customHeight="1" thickBot="1" x14ac:dyDescent="0.35">
      <c r="B16" s="331" t="s">
        <v>3</v>
      </c>
      <c r="C16" s="331" t="s">
        <v>4</v>
      </c>
      <c r="D16" s="331" t="s">
        <v>5</v>
      </c>
      <c r="E16" s="331" t="s">
        <v>137</v>
      </c>
      <c r="F16" s="523" t="s">
        <v>6</v>
      </c>
      <c r="G16" s="62"/>
      <c r="I16" s="333" t="s">
        <v>262</v>
      </c>
      <c r="J16" s="325">
        <v>5004</v>
      </c>
      <c r="K16" s="324"/>
      <c r="L16" s="334" t="s">
        <v>262</v>
      </c>
      <c r="M16" s="326">
        <v>37530</v>
      </c>
      <c r="O16" s="175" t="str">
        <f>IF(LEFT(ProjeNo,1)="1",1511,IF(LEFT(ProjeNo,1)="3",1501,IF(LEFT(ProjeNo,1)="7",1507,IF(LEFT(ProjeNo,1)="9",1509,""))))</f>
        <v/>
      </c>
    </row>
    <row r="17" spans="2:15" s="62" customFormat="1" ht="19.899999999999999" customHeight="1" x14ac:dyDescent="0.25">
      <c r="B17" s="335">
        <v>1</v>
      </c>
      <c r="C17" s="217"/>
      <c r="D17" s="218"/>
      <c r="E17" s="219"/>
      <c r="F17" s="524"/>
      <c r="I17" s="333" t="s">
        <v>263</v>
      </c>
      <c r="J17" s="325">
        <v>6471</v>
      </c>
      <c r="K17" s="324"/>
      <c r="L17" s="334" t="s">
        <v>263</v>
      </c>
      <c r="M17" s="326">
        <v>48532.5</v>
      </c>
    </row>
    <row r="18" spans="2:15" s="62" customFormat="1" ht="19.899999999999999" customHeight="1" x14ac:dyDescent="0.25">
      <c r="B18" s="336">
        <v>2</v>
      </c>
      <c r="C18" s="8"/>
      <c r="D18" s="6"/>
      <c r="E18" s="9"/>
      <c r="F18" s="525"/>
      <c r="I18" s="327" t="s">
        <v>264</v>
      </c>
      <c r="J18" s="325">
        <v>10008</v>
      </c>
      <c r="K18" s="324"/>
      <c r="L18" s="328" t="s">
        <v>264</v>
      </c>
      <c r="M18" s="326">
        <v>75060</v>
      </c>
    </row>
    <row r="19" spans="2:15" s="62" customFormat="1" ht="19.899999999999999" customHeight="1" x14ac:dyDescent="0.25">
      <c r="B19" s="336">
        <v>3</v>
      </c>
      <c r="C19" s="5"/>
      <c r="D19" s="6"/>
      <c r="E19" s="7"/>
      <c r="F19" s="525"/>
      <c r="I19" s="327" t="s">
        <v>265</v>
      </c>
      <c r="J19" s="325">
        <v>13414.5</v>
      </c>
      <c r="K19" s="324"/>
      <c r="L19" s="328" t="s">
        <v>265</v>
      </c>
      <c r="M19" s="326">
        <v>100608.9</v>
      </c>
      <c r="O19" s="138" t="s">
        <v>73</v>
      </c>
    </row>
    <row r="20" spans="2:15" s="62" customFormat="1" ht="19.899999999999999" customHeight="1" x14ac:dyDescent="0.25">
      <c r="B20" s="336">
        <v>4</v>
      </c>
      <c r="C20" s="8"/>
      <c r="D20" s="6"/>
      <c r="E20" s="9"/>
      <c r="F20" s="525"/>
      <c r="I20" s="327" t="s">
        <v>315</v>
      </c>
      <c r="J20" s="325">
        <v>20002.5</v>
      </c>
      <c r="K20" s="324"/>
      <c r="L20" s="327" t="s">
        <v>315</v>
      </c>
      <c r="M20" s="326">
        <v>150018.9</v>
      </c>
      <c r="O20" s="332" t="s">
        <v>151</v>
      </c>
    </row>
    <row r="21" spans="2:15" s="62" customFormat="1" ht="19.899999999999999" customHeight="1" x14ac:dyDescent="0.25">
      <c r="B21" s="336">
        <v>5</v>
      </c>
      <c r="C21" s="5"/>
      <c r="D21" s="6"/>
      <c r="E21" s="7"/>
      <c r="F21" s="525"/>
      <c r="I21" s="327" t="s">
        <v>316</v>
      </c>
      <c r="J21" s="325">
        <v>20002.5</v>
      </c>
      <c r="K21" s="324"/>
      <c r="L21" s="327" t="s">
        <v>316</v>
      </c>
      <c r="M21" s="326">
        <v>150018.9</v>
      </c>
    </row>
    <row r="22" spans="2:15" s="62" customFormat="1" ht="19.899999999999999" customHeight="1" x14ac:dyDescent="0.25">
      <c r="B22" s="336">
        <v>6</v>
      </c>
      <c r="C22" s="8"/>
      <c r="D22" s="6"/>
      <c r="E22" s="9"/>
      <c r="F22" s="525"/>
      <c r="I22" s="327" t="s">
        <v>318</v>
      </c>
      <c r="J22" s="325">
        <v>26005.5</v>
      </c>
      <c r="K22" s="324"/>
      <c r="L22" s="327" t="s">
        <v>318</v>
      </c>
      <c r="M22" s="326">
        <v>195041.5</v>
      </c>
    </row>
    <row r="23" spans="2:15" s="62" customFormat="1" ht="19.899999999999999" customHeight="1" x14ac:dyDescent="0.25">
      <c r="B23" s="336">
        <v>7</v>
      </c>
      <c r="C23" s="5"/>
      <c r="D23" s="6"/>
      <c r="E23" s="7"/>
      <c r="F23" s="525"/>
      <c r="I23" s="327" t="s">
        <v>319</v>
      </c>
      <c r="J23" s="325">
        <v>26005.5</v>
      </c>
      <c r="K23" s="324"/>
      <c r="L23" s="327" t="s">
        <v>319</v>
      </c>
      <c r="M23" s="326">
        <v>195041.5</v>
      </c>
      <c r="O23" s="329"/>
    </row>
    <row r="24" spans="2:15" s="62" customFormat="1" ht="19.899999999999999" customHeight="1" x14ac:dyDescent="0.25">
      <c r="B24" s="336">
        <v>8</v>
      </c>
      <c r="C24" s="8"/>
      <c r="D24" s="6"/>
      <c r="E24" s="9"/>
      <c r="F24" s="525"/>
      <c r="I24" s="327"/>
      <c r="J24" s="325"/>
      <c r="K24" s="324"/>
      <c r="L24" s="327"/>
      <c r="M24" s="326"/>
    </row>
    <row r="25" spans="2:15" s="62" customFormat="1" ht="19.899999999999999" customHeight="1" x14ac:dyDescent="0.25">
      <c r="B25" s="336">
        <v>9</v>
      </c>
      <c r="C25" s="5"/>
      <c r="D25" s="6"/>
      <c r="E25" s="7"/>
      <c r="F25" s="525"/>
      <c r="I25" s="327"/>
      <c r="J25" s="325"/>
      <c r="K25" s="324"/>
      <c r="L25" s="327"/>
      <c r="M25" s="326"/>
    </row>
    <row r="26" spans="2:15" s="62" customFormat="1" ht="19.899999999999999" customHeight="1" x14ac:dyDescent="0.25">
      <c r="B26" s="336">
        <v>10</v>
      </c>
      <c r="C26" s="8"/>
      <c r="D26" s="6"/>
      <c r="E26" s="9"/>
      <c r="F26" s="525"/>
    </row>
    <row r="27" spans="2:15" s="62" customFormat="1" ht="19.899999999999999" customHeight="1" x14ac:dyDescent="0.25">
      <c r="B27" s="336">
        <v>11</v>
      </c>
      <c r="C27" s="5"/>
      <c r="D27" s="6"/>
      <c r="E27" s="7"/>
      <c r="F27" s="525"/>
    </row>
    <row r="28" spans="2:15" s="62" customFormat="1" ht="19.899999999999999" customHeight="1" x14ac:dyDescent="0.25">
      <c r="B28" s="336">
        <v>12</v>
      </c>
      <c r="C28" s="8"/>
      <c r="D28" s="6"/>
      <c r="E28" s="9"/>
      <c r="F28" s="525"/>
    </row>
    <row r="29" spans="2:15" s="62" customFormat="1" ht="19.899999999999999" customHeight="1" x14ac:dyDescent="0.25">
      <c r="B29" s="336">
        <v>13</v>
      </c>
      <c r="C29" s="5"/>
      <c r="D29" s="6"/>
      <c r="E29" s="7"/>
      <c r="F29" s="525"/>
    </row>
    <row r="30" spans="2:15" s="62" customFormat="1" ht="19.899999999999999" customHeight="1" x14ac:dyDescent="0.25">
      <c r="B30" s="336">
        <v>14</v>
      </c>
      <c r="C30" s="8"/>
      <c r="D30" s="6"/>
      <c r="E30" s="9"/>
      <c r="F30" s="525"/>
    </row>
    <row r="31" spans="2:15" s="62" customFormat="1" ht="19.899999999999999" customHeight="1" x14ac:dyDescent="0.25">
      <c r="B31" s="336">
        <v>15</v>
      </c>
      <c r="C31" s="5"/>
      <c r="D31" s="6"/>
      <c r="E31" s="7"/>
      <c r="F31" s="525"/>
    </row>
    <row r="32" spans="2:15" s="62" customFormat="1" ht="19.899999999999999" customHeight="1" x14ac:dyDescent="0.25">
      <c r="B32" s="336">
        <v>16</v>
      </c>
      <c r="C32" s="8"/>
      <c r="D32" s="6"/>
      <c r="E32" s="9"/>
      <c r="F32" s="525"/>
    </row>
    <row r="33" spans="2:6" s="62" customFormat="1" ht="19.899999999999999" customHeight="1" x14ac:dyDescent="0.25">
      <c r="B33" s="336">
        <v>17</v>
      </c>
      <c r="C33" s="5"/>
      <c r="D33" s="6"/>
      <c r="E33" s="7"/>
      <c r="F33" s="525"/>
    </row>
    <row r="34" spans="2:6" s="62" customFormat="1" ht="19.899999999999999" customHeight="1" x14ac:dyDescent="0.25">
      <c r="B34" s="336">
        <v>18</v>
      </c>
      <c r="C34" s="8"/>
      <c r="D34" s="6"/>
      <c r="E34" s="9"/>
      <c r="F34" s="525"/>
    </row>
    <row r="35" spans="2:6" s="62" customFormat="1" ht="19.899999999999999" customHeight="1" x14ac:dyDescent="0.25">
      <c r="B35" s="336">
        <v>19</v>
      </c>
      <c r="C35" s="5"/>
      <c r="D35" s="6"/>
      <c r="E35" s="7"/>
      <c r="F35" s="525"/>
    </row>
    <row r="36" spans="2:6" s="62" customFormat="1" ht="19.899999999999999" customHeight="1" x14ac:dyDescent="0.25">
      <c r="B36" s="336">
        <v>20</v>
      </c>
      <c r="C36" s="8"/>
      <c r="D36" s="6"/>
      <c r="E36" s="9"/>
      <c r="F36" s="525"/>
    </row>
    <row r="37" spans="2:6" s="62" customFormat="1" ht="19.899999999999999" customHeight="1" x14ac:dyDescent="0.25">
      <c r="B37" s="336">
        <v>21</v>
      </c>
      <c r="C37" s="5"/>
      <c r="D37" s="6"/>
      <c r="E37" s="7"/>
      <c r="F37" s="525"/>
    </row>
    <row r="38" spans="2:6" s="62" customFormat="1" ht="19.899999999999999" customHeight="1" x14ac:dyDescent="0.25">
      <c r="B38" s="336">
        <v>22</v>
      </c>
      <c r="C38" s="8"/>
      <c r="D38" s="6"/>
      <c r="E38" s="9"/>
      <c r="F38" s="525"/>
    </row>
    <row r="39" spans="2:6" s="62" customFormat="1" ht="19.899999999999999" customHeight="1" x14ac:dyDescent="0.25">
      <c r="B39" s="336">
        <v>23</v>
      </c>
      <c r="C39" s="5"/>
      <c r="D39" s="6"/>
      <c r="E39" s="7"/>
      <c r="F39" s="525"/>
    </row>
    <row r="40" spans="2:6" s="62" customFormat="1" ht="19.899999999999999" customHeight="1" x14ac:dyDescent="0.25">
      <c r="B40" s="336">
        <v>24</v>
      </c>
      <c r="C40" s="8"/>
      <c r="D40" s="6"/>
      <c r="E40" s="9"/>
      <c r="F40" s="525"/>
    </row>
    <row r="41" spans="2:6" s="62" customFormat="1" ht="19.899999999999999" customHeight="1" x14ac:dyDescent="0.25">
      <c r="B41" s="336">
        <v>25</v>
      </c>
      <c r="C41" s="5"/>
      <c r="D41" s="6"/>
      <c r="E41" s="7"/>
      <c r="F41" s="525"/>
    </row>
    <row r="42" spans="2:6" s="62" customFormat="1" ht="19.899999999999999" customHeight="1" x14ac:dyDescent="0.25">
      <c r="B42" s="336">
        <v>26</v>
      </c>
      <c r="C42" s="8"/>
      <c r="D42" s="6"/>
      <c r="E42" s="9"/>
      <c r="F42" s="525"/>
    </row>
    <row r="43" spans="2:6" s="62" customFormat="1" ht="19.899999999999999" customHeight="1" x14ac:dyDescent="0.25">
      <c r="B43" s="336">
        <v>27</v>
      </c>
      <c r="C43" s="5"/>
      <c r="D43" s="6"/>
      <c r="E43" s="7"/>
      <c r="F43" s="525"/>
    </row>
    <row r="44" spans="2:6" s="62" customFormat="1" ht="19.899999999999999" customHeight="1" x14ac:dyDescent="0.25">
      <c r="B44" s="336">
        <v>28</v>
      </c>
      <c r="C44" s="8"/>
      <c r="D44" s="6"/>
      <c r="E44" s="9"/>
      <c r="F44" s="525"/>
    </row>
    <row r="45" spans="2:6" s="62" customFormat="1" ht="19.899999999999999" customHeight="1" x14ac:dyDescent="0.25">
      <c r="B45" s="336">
        <v>29</v>
      </c>
      <c r="C45" s="5"/>
      <c r="D45" s="6"/>
      <c r="E45" s="7"/>
      <c r="F45" s="525"/>
    </row>
    <row r="46" spans="2:6" s="62" customFormat="1" ht="19.899999999999999" customHeight="1" x14ac:dyDescent="0.25">
      <c r="B46" s="336">
        <v>30</v>
      </c>
      <c r="C46" s="8"/>
      <c r="D46" s="6"/>
      <c r="E46" s="9"/>
      <c r="F46" s="525"/>
    </row>
    <row r="47" spans="2:6" s="62" customFormat="1" ht="19.899999999999999" customHeight="1" x14ac:dyDescent="0.25">
      <c r="B47" s="336">
        <v>31</v>
      </c>
      <c r="C47" s="5"/>
      <c r="D47" s="6"/>
      <c r="E47" s="7"/>
      <c r="F47" s="525"/>
    </row>
    <row r="48" spans="2:6" s="62" customFormat="1" ht="19.899999999999999" customHeight="1" x14ac:dyDescent="0.25">
      <c r="B48" s="336">
        <v>32</v>
      </c>
      <c r="C48" s="8"/>
      <c r="D48" s="6"/>
      <c r="E48" s="9"/>
      <c r="F48" s="525"/>
    </row>
    <row r="49" spans="2:6" s="62" customFormat="1" ht="19.899999999999999" customHeight="1" x14ac:dyDescent="0.25">
      <c r="B49" s="336">
        <v>33</v>
      </c>
      <c r="C49" s="5"/>
      <c r="D49" s="6"/>
      <c r="E49" s="7"/>
      <c r="F49" s="525"/>
    </row>
    <row r="50" spans="2:6" s="62" customFormat="1" ht="19.899999999999999" customHeight="1" x14ac:dyDescent="0.25">
      <c r="B50" s="336">
        <v>34</v>
      </c>
      <c r="C50" s="8"/>
      <c r="D50" s="6"/>
      <c r="E50" s="9"/>
      <c r="F50" s="525"/>
    </row>
    <row r="51" spans="2:6" s="62" customFormat="1" ht="19.899999999999999" customHeight="1" x14ac:dyDescent="0.25">
      <c r="B51" s="336">
        <v>35</v>
      </c>
      <c r="C51" s="8"/>
      <c r="D51" s="6"/>
      <c r="E51" s="7"/>
      <c r="F51" s="525"/>
    </row>
    <row r="52" spans="2:6" s="62" customFormat="1" ht="19.899999999999999" customHeight="1" x14ac:dyDescent="0.25">
      <c r="B52" s="336">
        <v>36</v>
      </c>
      <c r="C52" s="8"/>
      <c r="D52" s="6"/>
      <c r="E52" s="9"/>
      <c r="F52" s="525"/>
    </row>
    <row r="53" spans="2:6" s="62" customFormat="1" ht="19.899999999999999" customHeight="1" x14ac:dyDescent="0.25">
      <c r="B53" s="336">
        <v>37</v>
      </c>
      <c r="C53" s="5"/>
      <c r="D53" s="6"/>
      <c r="E53" s="7"/>
      <c r="F53" s="525"/>
    </row>
    <row r="54" spans="2:6" s="62" customFormat="1" ht="19.899999999999999" customHeight="1" x14ac:dyDescent="0.25">
      <c r="B54" s="336">
        <v>38</v>
      </c>
      <c r="C54" s="8"/>
      <c r="D54" s="6"/>
      <c r="E54" s="9"/>
      <c r="F54" s="525"/>
    </row>
    <row r="55" spans="2:6" s="62" customFormat="1" ht="19.899999999999999" customHeight="1" x14ac:dyDescent="0.25">
      <c r="B55" s="336">
        <v>39</v>
      </c>
      <c r="C55" s="8"/>
      <c r="D55" s="6"/>
      <c r="E55" s="7"/>
      <c r="F55" s="525"/>
    </row>
    <row r="56" spans="2:6" s="62" customFormat="1" ht="19.899999999999999" customHeight="1" thickBot="1" x14ac:dyDescent="0.3">
      <c r="B56" s="337">
        <v>40</v>
      </c>
      <c r="C56" s="531"/>
      <c r="D56" s="220"/>
      <c r="E56" s="221"/>
      <c r="F56" s="526"/>
    </row>
    <row r="57" spans="2:6" ht="19.899999999999999" customHeight="1" x14ac:dyDescent="0.25"/>
    <row r="58" spans="2:6" ht="19.899999999999999" customHeight="1" x14ac:dyDescent="0.25"/>
    <row r="59" spans="2:6" ht="19.899999999999999" customHeight="1" x14ac:dyDescent="0.25"/>
    <row r="60" spans="2:6" ht="19.899999999999999" customHeight="1" x14ac:dyDescent="0.25"/>
    <row r="61" spans="2:6" ht="19.899999999999999" customHeight="1" x14ac:dyDescent="0.25"/>
    <row r="62" spans="2:6" ht="19.899999999999999" customHeight="1" x14ac:dyDescent="0.25"/>
    <row r="63" spans="2:6" ht="19.899999999999999" customHeight="1" x14ac:dyDescent="0.25"/>
    <row r="64" spans="2:6"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row r="84" ht="19.899999999999999" customHeight="1" x14ac:dyDescent="0.25"/>
    <row r="85" ht="19.899999999999999" customHeight="1" x14ac:dyDescent="0.25"/>
    <row r="86" ht="19.899999999999999" customHeight="1" x14ac:dyDescent="0.25"/>
    <row r="87" ht="19.899999999999999" customHeight="1" x14ac:dyDescent="0.25"/>
    <row r="88" ht="19.899999999999999" customHeight="1" x14ac:dyDescent="0.25"/>
    <row r="89" ht="19.899999999999999" customHeight="1" x14ac:dyDescent="0.25"/>
    <row r="90" ht="19.899999999999999" customHeight="1" x14ac:dyDescent="0.25"/>
    <row r="91" ht="19.899999999999999" customHeight="1" x14ac:dyDescent="0.25"/>
    <row r="92" ht="19.899999999999999" customHeight="1" x14ac:dyDescent="0.25"/>
    <row r="93" ht="19.899999999999999" customHeight="1" x14ac:dyDescent="0.25"/>
    <row r="94" ht="19.899999999999999" customHeight="1" x14ac:dyDescent="0.25"/>
    <row r="95" ht="19.899999999999999" customHeight="1" x14ac:dyDescent="0.25"/>
    <row r="96" ht="19.899999999999999" customHeight="1" x14ac:dyDescent="0.25"/>
    <row r="97" ht="19.899999999999999" customHeight="1" x14ac:dyDescent="0.25"/>
    <row r="98" ht="19.899999999999999" customHeight="1" x14ac:dyDescent="0.25"/>
    <row r="99" ht="19.899999999999999" customHeight="1" x14ac:dyDescent="0.25"/>
    <row r="100" ht="19.899999999999999" customHeight="1" x14ac:dyDescent="0.25"/>
    <row r="101" ht="19.899999999999999" customHeight="1" x14ac:dyDescent="0.25"/>
    <row r="102" ht="19.899999999999999" customHeight="1" x14ac:dyDescent="0.25"/>
    <row r="103" ht="19.899999999999999" customHeight="1" x14ac:dyDescent="0.25"/>
    <row r="104" ht="19.899999999999999" customHeight="1" x14ac:dyDescent="0.25"/>
    <row r="105" ht="19.899999999999999" customHeight="1" x14ac:dyDescent="0.25"/>
    <row r="106" ht="19.899999999999999" customHeight="1" x14ac:dyDescent="0.25"/>
    <row r="107" ht="19.899999999999999" customHeight="1" x14ac:dyDescent="0.25"/>
    <row r="108" ht="19.899999999999999" customHeight="1" x14ac:dyDescent="0.25"/>
    <row r="109" ht="19.899999999999999" customHeight="1" x14ac:dyDescent="0.25"/>
    <row r="110" ht="19.899999999999999" customHeight="1" x14ac:dyDescent="0.25"/>
    <row r="111" ht="19.899999999999999" customHeight="1" x14ac:dyDescent="0.25"/>
    <row r="112" ht="19.899999999999999" customHeight="1" x14ac:dyDescent="0.25"/>
    <row r="113" ht="19.899999999999999" customHeight="1" x14ac:dyDescent="0.25"/>
    <row r="114" ht="19.899999999999999" customHeight="1" x14ac:dyDescent="0.25"/>
    <row r="115" ht="19.899999999999999" customHeight="1" x14ac:dyDescent="0.25"/>
    <row r="116" ht="19.899999999999999" customHeight="1" x14ac:dyDescent="0.25"/>
    <row r="117" ht="19.899999999999999" customHeight="1" x14ac:dyDescent="0.25"/>
    <row r="118" ht="19.899999999999999" customHeight="1" x14ac:dyDescent="0.25"/>
    <row r="119" ht="19.899999999999999" customHeight="1" x14ac:dyDescent="0.25"/>
    <row r="120" ht="19.899999999999999" customHeight="1" x14ac:dyDescent="0.25"/>
    <row r="121" ht="19.899999999999999" customHeight="1" x14ac:dyDescent="0.25"/>
    <row r="122" ht="19.899999999999999" customHeight="1" x14ac:dyDescent="0.25"/>
    <row r="123" ht="19.899999999999999" customHeight="1" x14ac:dyDescent="0.25"/>
    <row r="124" ht="19.899999999999999" customHeight="1" x14ac:dyDescent="0.25"/>
    <row r="125" ht="19.899999999999999" customHeight="1" x14ac:dyDescent="0.25"/>
    <row r="126" ht="19.899999999999999" customHeight="1" x14ac:dyDescent="0.25"/>
    <row r="127" ht="19.899999999999999" customHeight="1" x14ac:dyDescent="0.25"/>
    <row r="128" ht="19.899999999999999" customHeight="1" x14ac:dyDescent="0.25"/>
    <row r="129" ht="19.899999999999999" customHeight="1" x14ac:dyDescent="0.25"/>
    <row r="130" ht="19.899999999999999" customHeight="1" x14ac:dyDescent="0.25"/>
    <row r="131" ht="19.899999999999999" customHeight="1" x14ac:dyDescent="0.25"/>
    <row r="132" ht="19.899999999999999" customHeight="1" x14ac:dyDescent="0.25"/>
    <row r="133" ht="19.899999999999999" customHeight="1" x14ac:dyDescent="0.25"/>
    <row r="134" ht="19.899999999999999" customHeight="1" x14ac:dyDescent="0.25"/>
    <row r="135" ht="19.899999999999999" customHeight="1" x14ac:dyDescent="0.25"/>
    <row r="136" ht="19.899999999999999" customHeight="1" x14ac:dyDescent="0.25"/>
    <row r="137" ht="19.899999999999999" customHeight="1" x14ac:dyDescent="0.25"/>
    <row r="138" ht="19.899999999999999" customHeight="1" x14ac:dyDescent="0.25"/>
    <row r="139" ht="19.899999999999999" customHeight="1" x14ac:dyDescent="0.25"/>
    <row r="140" ht="19.899999999999999" customHeight="1" x14ac:dyDescent="0.25"/>
    <row r="141" ht="19.899999999999999" customHeight="1" x14ac:dyDescent="0.25"/>
    <row r="142" ht="19.899999999999999" customHeight="1" x14ac:dyDescent="0.25"/>
    <row r="143" ht="19.899999999999999" customHeight="1" x14ac:dyDescent="0.25"/>
    <row r="144" ht="19.899999999999999" customHeight="1" x14ac:dyDescent="0.25"/>
    <row r="145" ht="19.899999999999999" customHeight="1" x14ac:dyDescent="0.25"/>
    <row r="146" ht="19.899999999999999" customHeight="1" x14ac:dyDescent="0.25"/>
    <row r="147" ht="19.899999999999999" customHeight="1" x14ac:dyDescent="0.25"/>
    <row r="148" ht="19.899999999999999" customHeight="1" x14ac:dyDescent="0.25"/>
    <row r="149" ht="19.899999999999999" customHeight="1" x14ac:dyDescent="0.25"/>
    <row r="150" ht="19.899999999999999" customHeight="1" x14ac:dyDescent="0.25"/>
    <row r="151" ht="19.899999999999999" customHeight="1" x14ac:dyDescent="0.25"/>
    <row r="152" ht="19.899999999999999" customHeight="1" x14ac:dyDescent="0.25"/>
    <row r="153" ht="19.899999999999999" customHeight="1" x14ac:dyDescent="0.25"/>
    <row r="154" ht="19.899999999999999" customHeight="1" x14ac:dyDescent="0.25"/>
    <row r="155" ht="19.899999999999999" customHeight="1" x14ac:dyDescent="0.25"/>
    <row r="156" ht="19.899999999999999" customHeight="1" x14ac:dyDescent="0.25"/>
    <row r="157" ht="19.899999999999999" customHeight="1" x14ac:dyDescent="0.25"/>
    <row r="158" ht="19.899999999999999" customHeight="1" x14ac:dyDescent="0.25"/>
    <row r="159" ht="19.899999999999999" customHeight="1" x14ac:dyDescent="0.25"/>
    <row r="160" ht="19.899999999999999" customHeight="1" x14ac:dyDescent="0.25"/>
    <row r="161" ht="19.899999999999999" customHeight="1" x14ac:dyDescent="0.25"/>
    <row r="162" ht="19.899999999999999" customHeight="1" x14ac:dyDescent="0.25"/>
    <row r="163" ht="19.899999999999999" customHeight="1" x14ac:dyDescent="0.25"/>
    <row r="164" ht="19.899999999999999" customHeight="1" x14ac:dyDescent="0.25"/>
    <row r="165" ht="19.899999999999999" customHeight="1" x14ac:dyDescent="0.25"/>
    <row r="166" ht="19.899999999999999" customHeight="1" x14ac:dyDescent="0.25"/>
    <row r="167" ht="19.899999999999999" customHeight="1" x14ac:dyDescent="0.25"/>
    <row r="168" ht="19.899999999999999" customHeight="1" x14ac:dyDescent="0.25"/>
    <row r="169" ht="19.899999999999999" customHeight="1" x14ac:dyDescent="0.25"/>
    <row r="170" ht="19.899999999999999" customHeight="1" x14ac:dyDescent="0.25"/>
    <row r="171" ht="19.899999999999999" customHeight="1" x14ac:dyDescent="0.25"/>
    <row r="172" ht="19.899999999999999" customHeight="1" x14ac:dyDescent="0.25"/>
    <row r="173" ht="19.899999999999999" customHeight="1" x14ac:dyDescent="0.25"/>
    <row r="174" ht="19.899999999999999" customHeight="1" x14ac:dyDescent="0.25"/>
    <row r="175" ht="19.899999999999999" customHeight="1" x14ac:dyDescent="0.25"/>
    <row r="176" ht="19.899999999999999" customHeight="1" x14ac:dyDescent="0.25"/>
    <row r="177" ht="19.899999999999999" customHeight="1" x14ac:dyDescent="0.25"/>
    <row r="178" ht="19.899999999999999" customHeight="1" x14ac:dyDescent="0.25"/>
    <row r="179" ht="19.899999999999999" customHeight="1" x14ac:dyDescent="0.25"/>
    <row r="180" ht="19.899999999999999" customHeight="1" x14ac:dyDescent="0.25"/>
    <row r="181" ht="19.899999999999999" customHeight="1" x14ac:dyDescent="0.25"/>
    <row r="182" ht="19.899999999999999" customHeight="1" x14ac:dyDescent="0.25"/>
    <row r="183" ht="19.899999999999999" customHeight="1" x14ac:dyDescent="0.25"/>
    <row r="184" ht="19.899999999999999" customHeight="1" x14ac:dyDescent="0.25"/>
    <row r="185" ht="19.899999999999999" customHeight="1" x14ac:dyDescent="0.25"/>
    <row r="186" ht="19.899999999999999" customHeight="1" x14ac:dyDescent="0.25"/>
    <row r="187" ht="19.899999999999999" customHeight="1" x14ac:dyDescent="0.25"/>
    <row r="188" ht="19.899999999999999" customHeight="1" x14ac:dyDescent="0.25"/>
    <row r="189" ht="19.899999999999999" customHeight="1" x14ac:dyDescent="0.25"/>
    <row r="190" ht="19.899999999999999" customHeight="1" x14ac:dyDescent="0.25"/>
    <row r="191" ht="19.899999999999999" customHeight="1" x14ac:dyDescent="0.25"/>
    <row r="192" ht="19.899999999999999" customHeight="1" x14ac:dyDescent="0.25"/>
    <row r="193" ht="19.899999999999999" customHeight="1" x14ac:dyDescent="0.25"/>
    <row r="194" ht="19.899999999999999" customHeight="1" x14ac:dyDescent="0.25"/>
    <row r="195" ht="19.899999999999999" customHeight="1" x14ac:dyDescent="0.25"/>
    <row r="196" ht="19.899999999999999" customHeight="1" x14ac:dyDescent="0.25"/>
    <row r="197" ht="19.899999999999999" customHeight="1" x14ac:dyDescent="0.25"/>
    <row r="198" ht="19.899999999999999" customHeight="1" x14ac:dyDescent="0.25"/>
    <row r="199" ht="19.899999999999999" customHeight="1" x14ac:dyDescent="0.25"/>
    <row r="200" ht="19.899999999999999" customHeight="1" x14ac:dyDescent="0.25"/>
    <row r="201" ht="19.899999999999999" customHeight="1" x14ac:dyDescent="0.25"/>
    <row r="202" ht="19.899999999999999" customHeight="1" x14ac:dyDescent="0.25"/>
    <row r="203" ht="19.899999999999999" customHeight="1" x14ac:dyDescent="0.25"/>
    <row r="204" ht="19.899999999999999" customHeight="1" x14ac:dyDescent="0.25"/>
    <row r="205" ht="19.899999999999999" customHeight="1" x14ac:dyDescent="0.25"/>
    <row r="206" ht="19.899999999999999" customHeight="1" x14ac:dyDescent="0.25"/>
    <row r="207" ht="19.899999999999999" customHeight="1" x14ac:dyDescent="0.25"/>
    <row r="208" ht="19.899999999999999" customHeight="1" x14ac:dyDescent="0.25"/>
    <row r="209" ht="19.899999999999999" customHeight="1" x14ac:dyDescent="0.25"/>
    <row r="210" ht="19.899999999999999" customHeight="1" x14ac:dyDescent="0.25"/>
    <row r="211" ht="19.899999999999999" customHeight="1" x14ac:dyDescent="0.25"/>
    <row r="212" ht="19.899999999999999" customHeight="1" x14ac:dyDescent="0.25"/>
    <row r="213" ht="19.899999999999999" customHeight="1" x14ac:dyDescent="0.25"/>
    <row r="214" ht="19.899999999999999" customHeight="1" x14ac:dyDescent="0.25"/>
    <row r="215" ht="19.899999999999999" customHeight="1" x14ac:dyDescent="0.25"/>
    <row r="216" ht="19.899999999999999" customHeight="1" x14ac:dyDescent="0.25"/>
  </sheetData>
  <sheetProtection algorithmName="SHA-512" hashValue="zLgwkPFw6jMNLPsTBhfs4SzH2uWu+BkXdULXa8C/u/kVBDsRaf4zjuIAXNHkBDIgeOyn2lF7q5mACN27aqQxmg==" saltValue="XQyTY1d/nRdzSHtmsA070Q==" spinCount="100000" sheet="1" objects="1" scenarios="1"/>
  <sortState xmlns:xlrd2="http://schemas.microsoft.com/office/spreadsheetml/2017/richdata2" ref="I22:I28">
    <sortCondition descending="1" ref="I22"/>
  </sortState>
  <mergeCells count="30">
    <mergeCell ref="B13:C13"/>
    <mergeCell ref="B6:C6"/>
    <mergeCell ref="B7:C7"/>
    <mergeCell ref="B8:C8"/>
    <mergeCell ref="B9:C9"/>
    <mergeCell ref="B11:C11"/>
    <mergeCell ref="B12:C12"/>
    <mergeCell ref="G1:H3"/>
    <mergeCell ref="B1:F1"/>
    <mergeCell ref="B2:C2"/>
    <mergeCell ref="B3:C3"/>
    <mergeCell ref="B4:C4"/>
    <mergeCell ref="D2:F2"/>
    <mergeCell ref="D3:F3"/>
    <mergeCell ref="L15:M15"/>
    <mergeCell ref="D6:F6"/>
    <mergeCell ref="D7:F7"/>
    <mergeCell ref="D8:F8"/>
    <mergeCell ref="D9:F9"/>
    <mergeCell ref="D13:F13"/>
    <mergeCell ref="I15:J15"/>
    <mergeCell ref="D11:F11"/>
    <mergeCell ref="D12:F12"/>
    <mergeCell ref="G4:H13"/>
    <mergeCell ref="D10:F10"/>
    <mergeCell ref="D4:F4"/>
    <mergeCell ref="D5:F5"/>
    <mergeCell ref="B15:F15"/>
    <mergeCell ref="B10:C10"/>
    <mergeCell ref="B5:C5"/>
  </mergeCells>
  <phoneticPr fontId="14" type="noConversion"/>
  <conditionalFormatting sqref="D2:D13">
    <cfRule type="expression" dxfId="28" priority="1" stopIfTrue="1">
      <formula>LEN($D2)&lt;1</formula>
    </cfRule>
  </conditionalFormatting>
  <dataValidations xWindow="468" yWindow="482" count="9">
    <dataValidation type="list" allowBlank="1" showInputMessage="1" showErrorMessage="1" sqref="D5" xr:uid="{00000000-0002-0000-0000-000000000000}">
      <formula1>"1,2"</formula1>
    </dataValidation>
    <dataValidation type="list" allowBlank="1" showInputMessage="1" showErrorMessage="1" prompt="SADECE emekli olan personel için &quot;EVET&quot; seçilmelidir. Emekli olmayan personel için lütfen seçim yapmayınız." sqref="F17:F56" xr:uid="{00000000-0002-0000-0000-000001000000}">
      <formula1>"EVET"</formula1>
    </dataValidation>
    <dataValidation allowBlank="1" showInputMessage="1" showErrorMessage="1" prompt="gün/ay/yıl olarak tarih girişi yapınız." sqref="D7:D9" xr:uid="{00000000-0002-0000-0000-000002000000}"/>
    <dataValidation type="list" allowBlank="1" showInputMessage="1" showErrorMessage="1" sqref="D10:F10" xr:uid="{00000000-0002-0000-0000-000003000000}">
      <formula1>"Devlet Yüksek Öğretim Kurumu,Vakıf Yüksek Öğretim Kurumu,Araştırma Merkezi/Enstitüsü,Araştırma Hastanesi"</formula1>
    </dataValidation>
    <dataValidation type="custom" allowBlank="1" showInputMessage="1" showErrorMessage="1" error="Proje Numarasını hatalı girdiniz " prompt="Bu excel dosyası sadece 1833 Çağrısı kapsamında desteklenen Kamu Kurumları ve Vakıf Üniversiteleri projeler için kullanılabilir." sqref="D2:F2" xr:uid="{00000000-0002-0000-0000-000004000000}">
      <formula1>AND(LEFT(ProjeNo,1)="3",LEN(ProjeNo)=7)</formula1>
    </dataValidation>
    <dataValidation allowBlank="1" showInputMessage="1" showErrorMessage="1" prompt="Brüt asgari ücret bilgisi için Rapor Yılı ve Kuruluş Ölçeği bilgilerinin doldurulması gerekir." sqref="D13:F13" xr:uid="{00000000-0002-0000-0000-000005000000}"/>
    <dataValidation allowBlank="1" showInputMessage="1" showErrorMessage="1" prompt="Gider Formlarını imzlamaya yetkili kuruluş yetkilisi/yetkililerinin Adı Soyadı aralarında tire (-) olacak şekilde yazılmalıdır. Örneğin; Murat Kurşuncu veya Murat Kurşuncu - Ahmet Kurşuncu gibi." sqref="D12:F12" xr:uid="{00000000-0002-0000-0000-000006000000}"/>
    <dataValidation type="date" operator="greaterThanOrEqual" allowBlank="1" showInputMessage="1" showErrorMessage="1" prompt="Gider Formlarının imzalanacağı tarih yazılmalıdır. Tarih verisi Bugün olarak otomatik gelmektedir. İstenilen tarih bilgisi gün/ay/yıl olarak girilebilir._x000a_" sqref="D11:F11" xr:uid="{00000000-0002-0000-0000-000007000000}">
      <formula1>1</formula1>
    </dataValidation>
    <dataValidation type="list" allowBlank="1" showInputMessage="1" showErrorMessage="1" sqref="D4:F4" xr:uid="{00000000-0002-0000-0000-000008000000}">
      <formula1>$I$8:$I$11</formula1>
    </dataValidation>
  </dataValidations>
  <pageMargins left="0.7" right="0.7" top="0.75" bottom="0.75" header="0.3" footer="0.3"/>
  <pageSetup paperSize="9" scale="76" orientation="portrait" r:id="rId1"/>
  <colBreaks count="1" manualBreakCount="1">
    <brk id="6" max="1048575" man="1"/>
  </colBreaks>
  <ignoredErrors>
    <ignoredError sqref="D11"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3"/>
  <dimension ref="A1:F48"/>
  <sheetViews>
    <sheetView showGridLines="0" zoomScaleNormal="100" workbookViewId="0">
      <selection activeCell="C18" sqref="C18"/>
    </sheetView>
  </sheetViews>
  <sheetFormatPr defaultColWidth="9.25" defaultRowHeight="14.3" x14ac:dyDescent="0.25"/>
  <cols>
    <col min="1" max="1" width="33" style="62" customWidth="1"/>
    <col min="2" max="2" width="5.25" style="92" customWidth="1"/>
    <col min="3" max="3" width="63.25" style="62" customWidth="1"/>
    <col min="4" max="4" width="9.25" style="62"/>
    <col min="5" max="6" width="10.75" style="62" customWidth="1"/>
    <col min="7" max="16384" width="9.25" style="62"/>
  </cols>
  <sheetData>
    <row r="1" spans="1:4" ht="21.1" x14ac:dyDescent="0.25">
      <c r="A1" s="573" t="s">
        <v>8</v>
      </c>
      <c r="B1" s="573"/>
      <c r="C1" s="573"/>
    </row>
    <row r="3" spans="1:4" ht="21.1" x14ac:dyDescent="0.25">
      <c r="A3" s="573" t="s">
        <v>130</v>
      </c>
      <c r="B3" s="573"/>
      <c r="C3" s="573"/>
    </row>
    <row r="4" spans="1:4" ht="21.1" x14ac:dyDescent="0.35">
      <c r="A4" s="317"/>
      <c r="B4" s="198"/>
      <c r="C4" s="198"/>
    </row>
    <row r="5" spans="1:4" ht="43.5" customHeight="1" x14ac:dyDescent="0.25">
      <c r="A5" s="573" t="s">
        <v>322</v>
      </c>
      <c r="B5" s="573"/>
      <c r="C5" s="573"/>
      <c r="D5" s="573"/>
    </row>
    <row r="6" spans="1:4" ht="21.1" x14ac:dyDescent="0.25">
      <c r="A6" s="317"/>
    </row>
    <row r="7" spans="1:4" ht="21.1" x14ac:dyDescent="0.25">
      <c r="A7" s="573" t="s">
        <v>323</v>
      </c>
      <c r="B7" s="573"/>
      <c r="C7" s="573"/>
    </row>
    <row r="8" spans="1:4" ht="21.25" x14ac:dyDescent="0.25">
      <c r="A8" s="574"/>
      <c r="B8" s="574"/>
      <c r="C8" s="574"/>
    </row>
    <row r="9" spans="1:4" ht="28.55" x14ac:dyDescent="0.25">
      <c r="A9" s="575" t="s">
        <v>129</v>
      </c>
      <c r="B9" s="575"/>
      <c r="C9" s="575"/>
    </row>
    <row r="10" spans="1:4" ht="16.3" x14ac:dyDescent="0.25">
      <c r="A10" s="570" t="s">
        <v>128</v>
      </c>
      <c r="B10" s="570"/>
      <c r="C10" s="570"/>
    </row>
    <row r="11" spans="1:4" ht="15.8" x14ac:dyDescent="0.25">
      <c r="A11" s="315"/>
    </row>
    <row r="12" spans="1:4" ht="21.25" x14ac:dyDescent="0.25">
      <c r="A12" s="573" t="str">
        <f>IF(YilDonem&lt;&gt;"",CONCATENATE(YilDonem," dönemine aittir."),"")</f>
        <v/>
      </c>
      <c r="B12" s="573"/>
      <c r="C12" s="573"/>
    </row>
    <row r="13" spans="1:4" ht="15.8" x14ac:dyDescent="0.25">
      <c r="A13" s="315"/>
    </row>
    <row r="14" spans="1:4" ht="15.8" x14ac:dyDescent="0.25">
      <c r="A14" s="315"/>
    </row>
    <row r="15" spans="1:4" ht="18.7" x14ac:dyDescent="0.25">
      <c r="A15" s="316"/>
    </row>
    <row r="16" spans="1:4" ht="15.8" x14ac:dyDescent="0.25">
      <c r="A16" s="98"/>
    </row>
    <row r="17" spans="1:6" ht="25.15" customHeight="1" x14ac:dyDescent="0.3">
      <c r="A17" s="338" t="s">
        <v>185</v>
      </c>
      <c r="B17" s="320" t="s">
        <v>9</v>
      </c>
      <c r="C17" s="176" t="str">
        <f>IF(ProjeNo&gt;0,ProjeNo,"")</f>
        <v/>
      </c>
    </row>
    <row r="18" spans="1:6" ht="50.1" customHeight="1" x14ac:dyDescent="0.3">
      <c r="A18" s="338" t="s">
        <v>10</v>
      </c>
      <c r="B18" s="320" t="s">
        <v>9</v>
      </c>
      <c r="C18" s="99"/>
      <c r="D18" s="569" t="s">
        <v>213</v>
      </c>
      <c r="E18" s="569"/>
      <c r="F18" s="569"/>
    </row>
    <row r="19" spans="1:6" ht="50.1" customHeight="1" x14ac:dyDescent="0.3">
      <c r="A19" s="338" t="s">
        <v>11</v>
      </c>
      <c r="B19" s="320" t="s">
        <v>9</v>
      </c>
      <c r="C19" s="99"/>
      <c r="D19" s="569"/>
      <c r="E19" s="569"/>
      <c r="F19" s="569"/>
    </row>
    <row r="20" spans="1:6" ht="25.15" customHeight="1" x14ac:dyDescent="0.3">
      <c r="A20" s="338" t="s">
        <v>12</v>
      </c>
      <c r="B20" s="320" t="s">
        <v>9</v>
      </c>
      <c r="C20" s="200"/>
      <c r="D20" s="569"/>
      <c r="E20" s="569"/>
      <c r="F20" s="569"/>
    </row>
    <row r="21" spans="1:6" ht="25.15" customHeight="1" x14ac:dyDescent="0.3">
      <c r="A21" s="338" t="s">
        <v>13</v>
      </c>
      <c r="B21" s="320" t="s">
        <v>9</v>
      </c>
      <c r="C21" s="199"/>
      <c r="D21" s="569"/>
      <c r="E21" s="569"/>
      <c r="F21" s="569"/>
    </row>
    <row r="22" spans="1:6" ht="40.1" customHeight="1" x14ac:dyDescent="0.3">
      <c r="A22" s="338" t="s">
        <v>209</v>
      </c>
      <c r="B22" s="320" t="s">
        <v>9</v>
      </c>
      <c r="C22" s="177" t="str">
        <f>IF('Proje ve Personel Bilgileri'!D8&gt;0,'Proje ve Personel Bilgileri'!D8,"")</f>
        <v/>
      </c>
    </row>
    <row r="23" spans="1:6" ht="40.1" customHeight="1" x14ac:dyDescent="0.3">
      <c r="A23" s="338" t="s">
        <v>210</v>
      </c>
      <c r="B23" s="320" t="s">
        <v>9</v>
      </c>
      <c r="C23" s="178" t="str">
        <f>IF('Proje ve Personel Bilgileri'!D9,'Proje ve Personel Bilgileri'!D9,"")</f>
        <v/>
      </c>
    </row>
    <row r="24" spans="1:6" ht="16.3" x14ac:dyDescent="0.25">
      <c r="A24" s="100"/>
    </row>
    <row r="25" spans="1:6" ht="16.3" x14ac:dyDescent="0.25">
      <c r="A25" s="100"/>
    </row>
    <row r="26" spans="1:6" ht="16.3" x14ac:dyDescent="0.25">
      <c r="A26" s="100"/>
    </row>
    <row r="27" spans="1:6" ht="16.3" x14ac:dyDescent="0.25">
      <c r="A27" s="100"/>
    </row>
    <row r="28" spans="1:6" ht="16.3" x14ac:dyDescent="0.25">
      <c r="A28" s="100"/>
    </row>
    <row r="29" spans="1:6" ht="16.3" x14ac:dyDescent="0.25">
      <c r="A29" s="100"/>
    </row>
    <row r="30" spans="1:6" ht="16.3" x14ac:dyDescent="0.25">
      <c r="A30" s="100"/>
    </row>
    <row r="31" spans="1:6" ht="16.3" x14ac:dyDescent="0.25">
      <c r="A31" s="100"/>
    </row>
    <row r="32" spans="1:6" ht="16.3" x14ac:dyDescent="0.25">
      <c r="A32" s="100"/>
    </row>
    <row r="33" spans="1:3" ht="19.05" x14ac:dyDescent="0.25">
      <c r="A33" s="101"/>
    </row>
    <row r="34" spans="1:3" ht="19.05" x14ac:dyDescent="0.25">
      <c r="A34" s="101"/>
    </row>
    <row r="35" spans="1:3" ht="19.05" x14ac:dyDescent="0.25">
      <c r="A35" s="101"/>
    </row>
    <row r="36" spans="1:3" ht="19.05" x14ac:dyDescent="0.25">
      <c r="A36" s="571" t="s">
        <v>8</v>
      </c>
      <c r="B36" s="571"/>
      <c r="C36" s="571"/>
    </row>
    <row r="37" spans="1:3" ht="19.05" x14ac:dyDescent="0.35">
      <c r="A37" s="572">
        <v>44197</v>
      </c>
      <c r="B37" s="572"/>
      <c r="C37" s="572"/>
    </row>
    <row r="39" spans="1:3" ht="17" x14ac:dyDescent="0.3">
      <c r="A39" s="95"/>
      <c r="C39" s="96"/>
    </row>
    <row r="40" spans="1:3" ht="17" x14ac:dyDescent="0.3">
      <c r="A40" s="95"/>
      <c r="C40" s="96"/>
    </row>
    <row r="41" spans="1:3" ht="17" x14ac:dyDescent="0.3">
      <c r="A41" s="95"/>
      <c r="C41" s="96"/>
    </row>
    <row r="42" spans="1:3" ht="17" x14ac:dyDescent="0.3">
      <c r="A42" s="95"/>
      <c r="C42" s="96"/>
    </row>
    <row r="43" spans="1:3" ht="17" x14ac:dyDescent="0.3">
      <c r="A43" s="95"/>
      <c r="C43" s="96"/>
    </row>
    <row r="44" spans="1:3" ht="17" x14ac:dyDescent="0.3">
      <c r="A44" s="95"/>
      <c r="C44" s="96"/>
    </row>
    <row r="45" spans="1:3" ht="17" x14ac:dyDescent="0.3">
      <c r="A45" s="95"/>
      <c r="C45" s="96"/>
    </row>
    <row r="46" spans="1:3" ht="17" x14ac:dyDescent="0.3">
      <c r="A46" s="95"/>
      <c r="C46" s="96"/>
    </row>
    <row r="47" spans="1:3" ht="17" x14ac:dyDescent="0.25">
      <c r="A47" s="102"/>
    </row>
    <row r="48" spans="1:3" ht="17" x14ac:dyDescent="0.25">
      <c r="A48" s="102"/>
    </row>
  </sheetData>
  <sheetProtection algorithmName="SHA-512" hashValue="94ppXSOY376p0fjSP9RlLl8fTKR0KVg1ZvFX2/gEcUWwtofUU0kr41CiwVcMDkKk3j38pRWk7DNL6dcPYHOMTw==" saltValue="MQdkxt4W51M+Bhy6HLvd8Q==" spinCount="100000" sheet="1" objects="1" scenarios="1"/>
  <mergeCells count="11">
    <mergeCell ref="D18:F21"/>
    <mergeCell ref="A10:C10"/>
    <mergeCell ref="A36:C36"/>
    <mergeCell ref="A37:C37"/>
    <mergeCell ref="A1:C1"/>
    <mergeCell ref="A3:C3"/>
    <mergeCell ref="A8:C8"/>
    <mergeCell ref="A9:C9"/>
    <mergeCell ref="A12:C12"/>
    <mergeCell ref="A7:C7"/>
    <mergeCell ref="A5:D5"/>
  </mergeCells>
  <conditionalFormatting sqref="C17:C23">
    <cfRule type="expression" dxfId="27" priority="1">
      <formula>$C17=""</formula>
    </cfRule>
  </conditionalFormatting>
  <printOptions verticalCentered="1"/>
  <pageMargins left="0.70866141732283472" right="0.70866141732283472" top="0.74803149606299213" bottom="0.74803149606299213"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22"/>
  <dimension ref="A1:C16"/>
  <sheetViews>
    <sheetView showGridLines="0" workbookViewId="0"/>
  </sheetViews>
  <sheetFormatPr defaultColWidth="8.75" defaultRowHeight="14.3" x14ac:dyDescent="0.25"/>
  <cols>
    <col min="1" max="1" width="113.25" bestFit="1" customWidth="1"/>
  </cols>
  <sheetData>
    <row r="1" spans="1:3" ht="23.95" customHeight="1" x14ac:dyDescent="0.25">
      <c r="A1" s="339" t="s">
        <v>14</v>
      </c>
      <c r="B1" s="62"/>
      <c r="C1" s="62"/>
    </row>
    <row r="2" spans="1:3" ht="15.8" x14ac:dyDescent="0.25">
      <c r="A2" s="94"/>
      <c r="B2" s="62"/>
      <c r="C2" s="62"/>
    </row>
    <row r="3" spans="1:3" ht="19.899999999999999" customHeight="1" x14ac:dyDescent="0.3">
      <c r="A3" s="340" t="s">
        <v>15</v>
      </c>
      <c r="B3" s="62"/>
      <c r="C3" s="96"/>
    </row>
    <row r="4" spans="1:3" ht="19.899999999999999" customHeight="1" x14ac:dyDescent="0.3">
      <c r="A4" s="340" t="s">
        <v>16</v>
      </c>
      <c r="B4" s="62"/>
      <c r="C4" s="96"/>
    </row>
    <row r="5" spans="1:3" ht="19.899999999999999" customHeight="1" x14ac:dyDescent="0.3">
      <c r="A5" s="340" t="s">
        <v>17</v>
      </c>
      <c r="B5" s="62"/>
      <c r="C5" s="96"/>
    </row>
    <row r="6" spans="1:3" ht="19.899999999999999" customHeight="1" x14ac:dyDescent="0.3">
      <c r="A6" s="340" t="s">
        <v>18</v>
      </c>
      <c r="B6" s="62"/>
      <c r="C6" s="96"/>
    </row>
    <row r="7" spans="1:3" ht="26.5" customHeight="1" x14ac:dyDescent="0.25">
      <c r="A7" s="341" t="s">
        <v>136</v>
      </c>
      <c r="B7" s="97"/>
      <c r="C7" s="97"/>
    </row>
    <row r="8" spans="1:3" ht="19.899999999999999" customHeight="1" x14ac:dyDescent="0.3">
      <c r="A8" s="340" t="s">
        <v>19</v>
      </c>
      <c r="B8" s="62"/>
      <c r="C8" s="96"/>
    </row>
    <row r="9" spans="1:3" ht="19.899999999999999" customHeight="1" x14ac:dyDescent="0.3">
      <c r="A9" s="340" t="s">
        <v>20</v>
      </c>
      <c r="B9" s="62"/>
      <c r="C9" s="96"/>
    </row>
    <row r="10" spans="1:3" ht="19.899999999999999" customHeight="1" x14ac:dyDescent="0.3">
      <c r="A10" s="340" t="s">
        <v>205</v>
      </c>
      <c r="B10" s="62"/>
      <c r="C10" s="96"/>
    </row>
    <row r="11" spans="1:3" ht="19.899999999999999" customHeight="1" x14ac:dyDescent="0.3">
      <c r="A11" s="340" t="s">
        <v>186</v>
      </c>
      <c r="B11" s="62"/>
      <c r="C11" s="96"/>
    </row>
    <row r="12" spans="1:3" ht="19.899999999999999" customHeight="1" x14ac:dyDescent="0.3">
      <c r="A12" s="340" t="s">
        <v>187</v>
      </c>
      <c r="B12" s="62"/>
      <c r="C12" s="96"/>
    </row>
    <row r="13" spans="1:3" ht="19.899999999999999" customHeight="1" x14ac:dyDescent="0.3">
      <c r="A13" s="340" t="s">
        <v>188</v>
      </c>
      <c r="B13" s="62"/>
      <c r="C13" s="96"/>
    </row>
    <row r="14" spans="1:3" ht="19.899999999999999" customHeight="1" x14ac:dyDescent="0.3">
      <c r="A14" s="340" t="s">
        <v>189</v>
      </c>
      <c r="B14" s="2"/>
      <c r="C14" s="96"/>
    </row>
    <row r="15" spans="1:3" ht="19.899999999999999" customHeight="1" x14ac:dyDescent="0.3">
      <c r="A15" s="340" t="s">
        <v>190</v>
      </c>
      <c r="B15" s="62"/>
      <c r="C15" s="96"/>
    </row>
    <row r="16" spans="1:3" ht="19.899999999999999" customHeight="1" x14ac:dyDescent="0.3">
      <c r="A16" s="340" t="s">
        <v>191</v>
      </c>
      <c r="B16" s="62"/>
      <c r="C16" s="96"/>
    </row>
  </sheetData>
  <sheetProtection algorithmName="SHA-512" hashValue="+oiFd6LzYCrJ4CgfT1w1Fxw8I4FslKjyrtmPupAfWcYEsgNPhrsnybbBFjPgioO6tXNcWUHFmhxKAR9KIpr/4w==" saltValue="P0e/ZQBvqC1MjxDOcj3WZA==" spinCount="100000" sheet="1" objects="1" scenarios="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I10"/>
  <sheetViews>
    <sheetView showGridLines="0" zoomScale="80" zoomScaleNormal="80" workbookViewId="0">
      <selection activeCell="A2" sqref="A2:A7"/>
    </sheetView>
  </sheetViews>
  <sheetFormatPr defaultRowHeight="14.3" x14ac:dyDescent="0.25"/>
  <cols>
    <col min="1" max="1" width="121.75" customWidth="1"/>
    <col min="257" max="257" width="121.75" customWidth="1"/>
    <col min="513" max="513" width="121.75" customWidth="1"/>
    <col min="769" max="769" width="121.75" customWidth="1"/>
    <col min="1025" max="1025" width="121.75" customWidth="1"/>
    <col min="1281" max="1281" width="121.75" customWidth="1"/>
    <col min="1537" max="1537" width="121.75" customWidth="1"/>
    <col min="1793" max="1793" width="121.75" customWidth="1"/>
    <col min="2049" max="2049" width="121.75" customWidth="1"/>
    <col min="2305" max="2305" width="121.75" customWidth="1"/>
    <col min="2561" max="2561" width="121.75" customWidth="1"/>
    <col min="2817" max="2817" width="121.75" customWidth="1"/>
    <col min="3073" max="3073" width="121.75" customWidth="1"/>
    <col min="3329" max="3329" width="121.75" customWidth="1"/>
    <col min="3585" max="3585" width="121.75" customWidth="1"/>
    <col min="3841" max="3841" width="121.75" customWidth="1"/>
    <col min="4097" max="4097" width="121.75" customWidth="1"/>
    <col min="4353" max="4353" width="121.75" customWidth="1"/>
    <col min="4609" max="4609" width="121.75" customWidth="1"/>
    <col min="4865" max="4865" width="121.75" customWidth="1"/>
    <col min="5121" max="5121" width="121.75" customWidth="1"/>
    <col min="5377" max="5377" width="121.75" customWidth="1"/>
    <col min="5633" max="5633" width="121.75" customWidth="1"/>
    <col min="5889" max="5889" width="121.75" customWidth="1"/>
    <col min="6145" max="6145" width="121.75" customWidth="1"/>
    <col min="6401" max="6401" width="121.75" customWidth="1"/>
    <col min="6657" max="6657" width="121.75" customWidth="1"/>
    <col min="6913" max="6913" width="121.75" customWidth="1"/>
    <col min="7169" max="7169" width="121.75" customWidth="1"/>
    <col min="7425" max="7425" width="121.75" customWidth="1"/>
    <col min="7681" max="7681" width="121.75" customWidth="1"/>
    <col min="7937" max="7937" width="121.75" customWidth="1"/>
    <col min="8193" max="8193" width="121.75" customWidth="1"/>
    <col min="8449" max="8449" width="121.75" customWidth="1"/>
    <col min="8705" max="8705" width="121.75" customWidth="1"/>
    <col min="8961" max="8961" width="121.75" customWidth="1"/>
    <col min="9217" max="9217" width="121.75" customWidth="1"/>
    <col min="9473" max="9473" width="121.75" customWidth="1"/>
    <col min="9729" max="9729" width="121.75" customWidth="1"/>
    <col min="9985" max="9985" width="121.75" customWidth="1"/>
    <col min="10241" max="10241" width="121.75" customWidth="1"/>
    <col min="10497" max="10497" width="121.75" customWidth="1"/>
    <col min="10753" max="10753" width="121.75" customWidth="1"/>
    <col min="11009" max="11009" width="121.75" customWidth="1"/>
    <col min="11265" max="11265" width="121.75" customWidth="1"/>
    <col min="11521" max="11521" width="121.75" customWidth="1"/>
    <col min="11777" max="11777" width="121.75" customWidth="1"/>
    <col min="12033" max="12033" width="121.75" customWidth="1"/>
    <col min="12289" max="12289" width="121.75" customWidth="1"/>
    <col min="12545" max="12545" width="121.75" customWidth="1"/>
    <col min="12801" max="12801" width="121.75" customWidth="1"/>
    <col min="13057" max="13057" width="121.75" customWidth="1"/>
    <col min="13313" max="13313" width="121.75" customWidth="1"/>
    <col min="13569" max="13569" width="121.75" customWidth="1"/>
    <col min="13825" max="13825" width="121.75" customWidth="1"/>
    <col min="14081" max="14081" width="121.75" customWidth="1"/>
    <col min="14337" max="14337" width="121.75" customWidth="1"/>
    <col min="14593" max="14593" width="121.75" customWidth="1"/>
    <col min="14849" max="14849" width="121.75" customWidth="1"/>
    <col min="15105" max="15105" width="121.75" customWidth="1"/>
    <col min="15361" max="15361" width="121.75" customWidth="1"/>
    <col min="15617" max="15617" width="121.75" customWidth="1"/>
    <col min="15873" max="15873" width="121.75" customWidth="1"/>
    <col min="16129" max="16129" width="121.75" customWidth="1"/>
  </cols>
  <sheetData>
    <row r="1" spans="1:9" s="197" customFormat="1" ht="80.150000000000006" customHeight="1" thickBot="1" x14ac:dyDescent="0.5">
      <c r="A1" s="343" t="s">
        <v>140</v>
      </c>
      <c r="B1" s="342"/>
      <c r="C1" s="342"/>
      <c r="D1" s="342"/>
      <c r="E1" s="342"/>
      <c r="F1" s="342"/>
      <c r="G1" s="342"/>
      <c r="H1" s="342"/>
      <c r="I1" s="342"/>
    </row>
    <row r="2" spans="1:9" ht="100.2" customHeight="1" x14ac:dyDescent="0.25">
      <c r="A2" s="576" t="s">
        <v>324</v>
      </c>
      <c r="B2" s="62"/>
      <c r="C2" s="577" t="s">
        <v>178</v>
      </c>
      <c r="D2" s="578"/>
      <c r="E2" s="578"/>
      <c r="F2" s="578"/>
      <c r="G2" s="578"/>
      <c r="H2" s="578"/>
      <c r="I2" s="579"/>
    </row>
    <row r="3" spans="1:9" ht="100.2" customHeight="1" thickBot="1" x14ac:dyDescent="0.3">
      <c r="A3" s="576"/>
      <c r="B3" s="62"/>
      <c r="C3" s="580"/>
      <c r="D3" s="581"/>
      <c r="E3" s="581"/>
      <c r="F3" s="581"/>
      <c r="G3" s="581"/>
      <c r="H3" s="581"/>
      <c r="I3" s="582"/>
    </row>
    <row r="4" spans="1:9" ht="100.2" customHeight="1" x14ac:dyDescent="0.25">
      <c r="A4" s="576"/>
      <c r="B4" s="62"/>
      <c r="C4" s="281"/>
      <c r="D4" s="62"/>
      <c r="E4" s="62"/>
      <c r="F4" s="62"/>
      <c r="G4" s="62"/>
      <c r="H4" s="62"/>
      <c r="I4" s="62"/>
    </row>
    <row r="5" spans="1:9" ht="100.2" customHeight="1" x14ac:dyDescent="0.25">
      <c r="A5" s="576"/>
      <c r="B5" s="62"/>
      <c r="C5" s="62"/>
      <c r="D5" s="62"/>
      <c r="E5" s="62"/>
      <c r="F5" s="62"/>
      <c r="G5" s="62"/>
      <c r="H5" s="62"/>
      <c r="I5" s="62"/>
    </row>
    <row r="6" spans="1:9" ht="100.2" customHeight="1" x14ac:dyDescent="0.25">
      <c r="A6" s="576"/>
      <c r="B6" s="62"/>
      <c r="C6" s="62"/>
      <c r="D6" s="62"/>
      <c r="E6" s="62"/>
      <c r="F6" s="62"/>
      <c r="G6" s="62"/>
      <c r="H6" s="62"/>
      <c r="I6" s="62"/>
    </row>
    <row r="7" spans="1:9" ht="133.5" customHeight="1" x14ac:dyDescent="0.25">
      <c r="A7" s="576"/>
      <c r="B7" s="62"/>
      <c r="C7" s="62"/>
      <c r="D7" s="62"/>
      <c r="E7" s="62"/>
      <c r="F7" s="62"/>
      <c r="G7" s="62"/>
      <c r="H7" s="62"/>
      <c r="I7" s="62"/>
    </row>
    <row r="8" spans="1:9" ht="21.1" x14ac:dyDescent="0.35">
      <c r="A8" s="247" t="str">
        <f>IF(kurulusyetkilisi&gt;0,kurulusyetkilisi,"")</f>
        <v/>
      </c>
      <c r="B8" s="62"/>
      <c r="C8" s="62"/>
      <c r="D8" s="62"/>
      <c r="E8" s="62"/>
      <c r="F8" s="62"/>
      <c r="G8" s="62"/>
      <c r="H8" s="62"/>
      <c r="I8" s="62"/>
    </row>
    <row r="9" spans="1:9" ht="21.1" x14ac:dyDescent="0.35">
      <c r="A9" s="246">
        <f ca="1">imzatarihi</f>
        <v>45785</v>
      </c>
      <c r="B9" s="62"/>
      <c r="C9" s="62"/>
      <c r="D9" s="62"/>
      <c r="E9" s="62"/>
      <c r="F9" s="62"/>
      <c r="G9" s="62"/>
      <c r="H9" s="62"/>
      <c r="I9" s="62"/>
    </row>
    <row r="10" spans="1:9" ht="21.1" x14ac:dyDescent="0.35">
      <c r="A10" s="247" t="s">
        <v>150</v>
      </c>
      <c r="B10" s="62"/>
      <c r="C10" s="62"/>
      <c r="D10" s="62"/>
      <c r="E10" s="62"/>
      <c r="F10" s="62"/>
      <c r="G10" s="62"/>
      <c r="H10" s="62"/>
      <c r="I10" s="62"/>
    </row>
  </sheetData>
  <sheetProtection algorithmName="SHA-512" hashValue="+xftKMNT0U3OoS1/j8vQpSpg+2qmH5W3vBzMSf0nKDwjKJIAaTaH0EJRRltpZhL+/vcSimAvrYDXj8iTerKGbw==" saltValue="DPtCd6epfelZKBDyu2kR0g=="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16"/>
  <dimension ref="A1:I10"/>
  <sheetViews>
    <sheetView showGridLines="0" zoomScale="80" zoomScaleNormal="80" zoomScaleSheetLayoutView="80" workbookViewId="0">
      <selection activeCell="A2" sqref="A2:A7"/>
    </sheetView>
  </sheetViews>
  <sheetFormatPr defaultRowHeight="14.3" x14ac:dyDescent="0.25"/>
  <cols>
    <col min="1" max="1" width="121.75" customWidth="1"/>
    <col min="257" max="257" width="121.75" customWidth="1"/>
    <col min="513" max="513" width="121.75" customWidth="1"/>
    <col min="769" max="769" width="121.75" customWidth="1"/>
    <col min="1025" max="1025" width="121.75" customWidth="1"/>
    <col min="1281" max="1281" width="121.75" customWidth="1"/>
    <col min="1537" max="1537" width="121.75" customWidth="1"/>
    <col min="1793" max="1793" width="121.75" customWidth="1"/>
    <col min="2049" max="2049" width="121.75" customWidth="1"/>
    <col min="2305" max="2305" width="121.75" customWidth="1"/>
    <col min="2561" max="2561" width="121.75" customWidth="1"/>
    <col min="2817" max="2817" width="121.75" customWidth="1"/>
    <col min="3073" max="3073" width="121.75" customWidth="1"/>
    <col min="3329" max="3329" width="121.75" customWidth="1"/>
    <col min="3585" max="3585" width="121.75" customWidth="1"/>
    <col min="3841" max="3841" width="121.75" customWidth="1"/>
    <col min="4097" max="4097" width="121.75" customWidth="1"/>
    <col min="4353" max="4353" width="121.75" customWidth="1"/>
    <col min="4609" max="4609" width="121.75" customWidth="1"/>
    <col min="4865" max="4865" width="121.75" customWidth="1"/>
    <col min="5121" max="5121" width="121.75" customWidth="1"/>
    <col min="5377" max="5377" width="121.75" customWidth="1"/>
    <col min="5633" max="5633" width="121.75" customWidth="1"/>
    <col min="5889" max="5889" width="121.75" customWidth="1"/>
    <col min="6145" max="6145" width="121.75" customWidth="1"/>
    <col min="6401" max="6401" width="121.75" customWidth="1"/>
    <col min="6657" max="6657" width="121.75" customWidth="1"/>
    <col min="6913" max="6913" width="121.75" customWidth="1"/>
    <col min="7169" max="7169" width="121.75" customWidth="1"/>
    <col min="7425" max="7425" width="121.75" customWidth="1"/>
    <col min="7681" max="7681" width="121.75" customWidth="1"/>
    <col min="7937" max="7937" width="121.75" customWidth="1"/>
    <col min="8193" max="8193" width="121.75" customWidth="1"/>
    <col min="8449" max="8449" width="121.75" customWidth="1"/>
    <col min="8705" max="8705" width="121.75" customWidth="1"/>
    <col min="8961" max="8961" width="121.75" customWidth="1"/>
    <col min="9217" max="9217" width="121.75" customWidth="1"/>
    <col min="9473" max="9473" width="121.75" customWidth="1"/>
    <col min="9729" max="9729" width="121.75" customWidth="1"/>
    <col min="9985" max="9985" width="121.75" customWidth="1"/>
    <col min="10241" max="10241" width="121.75" customWidth="1"/>
    <col min="10497" max="10497" width="121.75" customWidth="1"/>
    <col min="10753" max="10753" width="121.75" customWidth="1"/>
    <col min="11009" max="11009" width="121.75" customWidth="1"/>
    <col min="11265" max="11265" width="121.75" customWidth="1"/>
    <col min="11521" max="11521" width="121.75" customWidth="1"/>
    <col min="11777" max="11777" width="121.75" customWidth="1"/>
    <col min="12033" max="12033" width="121.75" customWidth="1"/>
    <col min="12289" max="12289" width="121.75" customWidth="1"/>
    <col min="12545" max="12545" width="121.75" customWidth="1"/>
    <col min="12801" max="12801" width="121.75" customWidth="1"/>
    <col min="13057" max="13057" width="121.75" customWidth="1"/>
    <col min="13313" max="13313" width="121.75" customWidth="1"/>
    <col min="13569" max="13569" width="121.75" customWidth="1"/>
    <col min="13825" max="13825" width="121.75" customWidth="1"/>
    <col min="14081" max="14081" width="121.75" customWidth="1"/>
    <col min="14337" max="14337" width="121.75" customWidth="1"/>
    <col min="14593" max="14593" width="121.75" customWidth="1"/>
    <col min="14849" max="14849" width="121.75" customWidth="1"/>
    <col min="15105" max="15105" width="121.75" customWidth="1"/>
    <col min="15361" max="15361" width="121.75" customWidth="1"/>
    <col min="15617" max="15617" width="121.75" customWidth="1"/>
    <col min="15873" max="15873" width="121.75" customWidth="1"/>
    <col min="16129" max="16129" width="121.75" customWidth="1"/>
  </cols>
  <sheetData>
    <row r="1" spans="1:9" s="197" customFormat="1" ht="80.150000000000006" customHeight="1" thickBot="1" x14ac:dyDescent="0.5">
      <c r="A1" s="343" t="s">
        <v>140</v>
      </c>
      <c r="B1" s="342"/>
      <c r="C1" s="342"/>
      <c r="D1" s="342"/>
      <c r="E1" s="342"/>
      <c r="F1" s="342"/>
      <c r="G1" s="342"/>
      <c r="H1" s="342"/>
      <c r="I1" s="342"/>
    </row>
    <row r="2" spans="1:9" ht="100.2" customHeight="1" x14ac:dyDescent="0.25">
      <c r="A2" s="576" t="s">
        <v>325</v>
      </c>
      <c r="B2" s="62"/>
      <c r="C2" s="583" t="s">
        <v>179</v>
      </c>
      <c r="D2" s="584"/>
      <c r="E2" s="584"/>
      <c r="F2" s="584"/>
      <c r="G2" s="584"/>
      <c r="H2" s="584"/>
      <c r="I2" s="585"/>
    </row>
    <row r="3" spans="1:9" ht="100.2" customHeight="1" thickBot="1" x14ac:dyDescent="0.3">
      <c r="A3" s="576"/>
      <c r="B3" s="62"/>
      <c r="C3" s="586"/>
      <c r="D3" s="587"/>
      <c r="E3" s="587"/>
      <c r="F3" s="587"/>
      <c r="G3" s="587"/>
      <c r="H3" s="587"/>
      <c r="I3" s="588"/>
    </row>
    <row r="4" spans="1:9" ht="100.2" customHeight="1" x14ac:dyDescent="0.25">
      <c r="A4" s="576"/>
      <c r="B4" s="62"/>
      <c r="C4" s="281"/>
      <c r="D4" s="62"/>
      <c r="E4" s="62"/>
      <c r="F4" s="62"/>
      <c r="G4" s="62"/>
      <c r="H4" s="62"/>
      <c r="I4" s="62"/>
    </row>
    <row r="5" spans="1:9" ht="100.2" customHeight="1" x14ac:dyDescent="0.25">
      <c r="A5" s="576"/>
      <c r="B5" s="62"/>
      <c r="C5" s="62"/>
      <c r="D5" s="62"/>
      <c r="E5" s="62"/>
      <c r="F5" s="62"/>
      <c r="G5" s="62"/>
      <c r="H5" s="62"/>
      <c r="I5" s="62"/>
    </row>
    <row r="6" spans="1:9" ht="100.2" customHeight="1" x14ac:dyDescent="0.25">
      <c r="A6" s="576"/>
      <c r="B6" s="62"/>
      <c r="C6" s="62"/>
      <c r="D6" s="62"/>
      <c r="E6" s="62"/>
      <c r="F6" s="62"/>
      <c r="G6" s="62"/>
      <c r="H6" s="62"/>
      <c r="I6" s="62"/>
    </row>
    <row r="7" spans="1:9" ht="133.5" customHeight="1" x14ac:dyDescent="0.25">
      <c r="A7" s="576"/>
      <c r="B7" s="62"/>
      <c r="C7" s="62"/>
      <c r="D7" s="62"/>
      <c r="E7" s="62"/>
      <c r="F7" s="62"/>
      <c r="G7" s="62"/>
      <c r="H7" s="62"/>
      <c r="I7" s="62"/>
    </row>
    <row r="8" spans="1:9" ht="21.1" x14ac:dyDescent="0.35">
      <c r="A8" s="247" t="str">
        <f>IF(kurulusyetkilisi&gt;0,kurulusyetkilisi,"")</f>
        <v/>
      </c>
      <c r="B8" s="62"/>
      <c r="C8" s="62"/>
      <c r="D8" s="62"/>
      <c r="E8" s="62"/>
      <c r="F8" s="62"/>
      <c r="G8" s="62"/>
      <c r="H8" s="62"/>
      <c r="I8" s="62"/>
    </row>
    <row r="9" spans="1:9" ht="21.1" x14ac:dyDescent="0.35">
      <c r="A9" s="246">
        <f ca="1">imzatarihi</f>
        <v>45785</v>
      </c>
      <c r="B9" s="62"/>
      <c r="C9" s="62"/>
      <c r="D9" s="62"/>
      <c r="E9" s="62"/>
      <c r="F9" s="62"/>
      <c r="G9" s="62"/>
      <c r="H9" s="62"/>
      <c r="I9" s="62"/>
    </row>
    <row r="10" spans="1:9" ht="21.1" x14ac:dyDescent="0.35">
      <c r="A10" s="247" t="s">
        <v>150</v>
      </c>
      <c r="B10" s="62"/>
      <c r="C10" s="62"/>
      <c r="D10" s="62"/>
      <c r="E10" s="62"/>
      <c r="F10" s="62"/>
      <c r="G10" s="62"/>
      <c r="H10" s="62"/>
      <c r="I10" s="62"/>
    </row>
  </sheetData>
  <sheetProtection algorithmName="SHA-512" hashValue="rMREhJ81oDEQxKGNj8dnQNQarxS8E+PFZ1KUC8MNsCBn+XlVjjYyBfbvOMtO5Lpvbyplszgaw1s6o6LYsHJgew==" saltValue="r6bFgoMPxT0Y+1NqdM/uoQ=="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5"/>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23" width="9.25" style="62" customWidth="1"/>
    <col min="24" max="16384" width="9.25" style="62"/>
  </cols>
  <sheetData>
    <row r="1" spans="1:27" ht="16.3" x14ac:dyDescent="0.3">
      <c r="A1" s="590" t="s">
        <v>21</v>
      </c>
      <c r="B1" s="590"/>
      <c r="C1" s="590"/>
      <c r="D1" s="590"/>
      <c r="E1" s="590"/>
      <c r="F1" s="590"/>
      <c r="G1" s="590"/>
      <c r="H1" s="590"/>
      <c r="I1" s="590"/>
      <c r="J1" s="590"/>
      <c r="K1" s="590"/>
      <c r="L1" s="590"/>
      <c r="M1" s="91"/>
      <c r="N1" s="75"/>
      <c r="O1" s="179"/>
      <c r="V1" s="115" t="str">
        <f>CONCATENATE("A1:L",SUM(U:U)*32)</f>
        <v>A1:L32</v>
      </c>
    </row>
    <row r="2" spans="1:27" x14ac:dyDescent="0.3">
      <c r="A2" s="597" t="str">
        <f>IF(YilDonem&lt;&gt;"",CONCATENATE(YilDonem," dönemi"),"")</f>
        <v/>
      </c>
      <c r="B2" s="597"/>
      <c r="C2" s="597"/>
      <c r="D2" s="597"/>
      <c r="E2" s="597"/>
      <c r="F2" s="597"/>
      <c r="G2" s="597"/>
      <c r="H2" s="597"/>
      <c r="I2" s="597"/>
      <c r="J2" s="597"/>
      <c r="K2" s="597"/>
      <c r="L2" s="597"/>
    </row>
    <row r="3" spans="1:27" ht="16.3" thickBot="1" x14ac:dyDescent="0.35">
      <c r="B3" s="50"/>
      <c r="C3" s="50"/>
      <c r="D3" s="50"/>
      <c r="E3" s="609" t="str">
        <f>IF(YilDonem&lt;&gt;"",CONCATENATE(IF(Dönem=1,"OCAK",IF(Dönem=2,"TEMMUZ","")),"  ayına aittir."),"")</f>
        <v/>
      </c>
      <c r="F3" s="609"/>
      <c r="G3" s="609"/>
      <c r="H3" s="609"/>
      <c r="I3" s="50"/>
      <c r="J3" s="50"/>
      <c r="K3" s="50"/>
      <c r="L3" s="344" t="s">
        <v>29</v>
      </c>
    </row>
    <row r="4" spans="1:27" ht="31.75" customHeight="1" thickBot="1" x14ac:dyDescent="0.35">
      <c r="A4" s="348" t="s">
        <v>192</v>
      </c>
      <c r="B4" s="591" t="str">
        <f>IF(ProjeNo&gt;0,ProjeNo,"")</f>
        <v/>
      </c>
      <c r="C4" s="592"/>
      <c r="D4" s="592"/>
      <c r="E4" s="592"/>
      <c r="F4" s="592"/>
      <c r="G4" s="592"/>
      <c r="H4" s="592"/>
      <c r="I4" s="592"/>
      <c r="J4" s="592"/>
      <c r="K4" s="592"/>
      <c r="L4" s="593"/>
    </row>
    <row r="5" spans="1:27" ht="31.75" customHeight="1" thickBot="1" x14ac:dyDescent="0.35">
      <c r="A5" s="349" t="s">
        <v>194</v>
      </c>
      <c r="B5" s="594" t="str">
        <f>IF(ProjeAdi&gt;0,ProjeAdi,"")</f>
        <v/>
      </c>
      <c r="C5" s="595"/>
      <c r="D5" s="595"/>
      <c r="E5" s="595"/>
      <c r="F5" s="595"/>
      <c r="G5" s="595"/>
      <c r="H5" s="595"/>
      <c r="I5" s="595"/>
      <c r="J5" s="595"/>
      <c r="K5" s="595"/>
      <c r="L5" s="596"/>
    </row>
    <row r="6" spans="1:27" ht="31.75" customHeight="1" thickBot="1" x14ac:dyDescent="0.3">
      <c r="A6" s="602" t="s">
        <v>3</v>
      </c>
      <c r="B6" s="602" t="s">
        <v>4</v>
      </c>
      <c r="C6" s="602" t="s">
        <v>22</v>
      </c>
      <c r="D6" s="602" t="s">
        <v>122</v>
      </c>
      <c r="E6" s="602" t="s">
        <v>23</v>
      </c>
      <c r="F6" s="602" t="s">
        <v>26</v>
      </c>
      <c r="G6" s="605" t="s">
        <v>24</v>
      </c>
      <c r="H6" s="604" t="s">
        <v>144</v>
      </c>
      <c r="I6" s="605"/>
      <c r="J6" s="605"/>
      <c r="K6" s="606"/>
      <c r="L6" s="602" t="s">
        <v>25</v>
      </c>
      <c r="O6" s="589" t="s">
        <v>30</v>
      </c>
      <c r="P6" s="589"/>
      <c r="Q6" s="589" t="s">
        <v>36</v>
      </c>
      <c r="R6" s="589"/>
      <c r="S6" s="589" t="s">
        <v>37</v>
      </c>
      <c r="T6" s="589"/>
    </row>
    <row r="7" spans="1:27" s="93" customFormat="1" ht="94.45" thickBot="1" x14ac:dyDescent="0.3">
      <c r="A7" s="607"/>
      <c r="B7" s="607"/>
      <c r="C7" s="607"/>
      <c r="D7" s="607"/>
      <c r="E7" s="607"/>
      <c r="F7" s="607"/>
      <c r="G7" s="608"/>
      <c r="H7" s="345" t="s">
        <v>119</v>
      </c>
      <c r="I7" s="345" t="s">
        <v>146</v>
      </c>
      <c r="J7" s="345" t="s">
        <v>152</v>
      </c>
      <c r="K7" s="345" t="s">
        <v>153</v>
      </c>
      <c r="L7" s="603"/>
      <c r="M7" s="3"/>
      <c r="N7" s="346" t="s">
        <v>6</v>
      </c>
      <c r="O7" s="347" t="s">
        <v>27</v>
      </c>
      <c r="P7" s="347" t="s">
        <v>28</v>
      </c>
      <c r="Q7" s="347" t="s">
        <v>35</v>
      </c>
      <c r="R7" s="347" t="s">
        <v>24</v>
      </c>
      <c r="S7" s="347" t="s">
        <v>35</v>
      </c>
      <c r="T7" s="347" t="s">
        <v>28</v>
      </c>
      <c r="AA7" s="62"/>
    </row>
    <row r="8" spans="1:27" ht="22.75" customHeight="1" x14ac:dyDescent="0.3">
      <c r="A8" s="350">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75" customHeight="1" x14ac:dyDescent="0.3">
      <c r="A9" s="351">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S27" si="6">IF(ISERROR(ROUNDUP(MIN(O9,Q9),0)),0,ROUNDUP(MIN(O9,Q9),0))</f>
        <v>0</v>
      </c>
      <c r="T9" s="166">
        <f t="shared" ref="T9:T27" si="7">IF(ISERROR(ROUNDUP(MIN(P9,R9),0)),0,ROUNDUP(MIN(P9,R9),0))</f>
        <v>0</v>
      </c>
    </row>
    <row r="10" spans="1:27" ht="22.75" customHeight="1" x14ac:dyDescent="0.3">
      <c r="A10" s="351">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7"/>
        <v>0</v>
      </c>
    </row>
    <row r="11" spans="1:27" ht="22.75" customHeight="1" x14ac:dyDescent="0.3">
      <c r="A11" s="351">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7"/>
        <v>0</v>
      </c>
    </row>
    <row r="12" spans="1:27" ht="22.75" customHeight="1" x14ac:dyDescent="0.3">
      <c r="A12" s="351">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7"/>
        <v>0</v>
      </c>
    </row>
    <row r="13" spans="1:27" ht="22.75" customHeight="1" x14ac:dyDescent="0.3">
      <c r="A13" s="351">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7"/>
        <v>0</v>
      </c>
    </row>
    <row r="14" spans="1:27" ht="22.75" customHeight="1" x14ac:dyDescent="0.3">
      <c r="A14" s="351">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7"/>
        <v>0</v>
      </c>
    </row>
    <row r="15" spans="1:27" ht="22.75" customHeight="1" x14ac:dyDescent="0.3">
      <c r="A15" s="351">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7"/>
        <v>0</v>
      </c>
    </row>
    <row r="16" spans="1:27" ht="22.75" customHeight="1" x14ac:dyDescent="0.3">
      <c r="A16" s="351">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7"/>
        <v>0</v>
      </c>
    </row>
    <row r="17" spans="1:21" ht="22.75" customHeight="1" x14ac:dyDescent="0.3">
      <c r="A17" s="351">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7"/>
        <v>0</v>
      </c>
    </row>
    <row r="18" spans="1:21" ht="22.75" customHeight="1" x14ac:dyDescent="0.3">
      <c r="A18" s="351">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7"/>
        <v>0</v>
      </c>
    </row>
    <row r="19" spans="1:21" ht="22.75" customHeight="1" x14ac:dyDescent="0.3">
      <c r="A19" s="351">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7"/>
        <v>0</v>
      </c>
    </row>
    <row r="20" spans="1:21" ht="22.75" customHeight="1" x14ac:dyDescent="0.3">
      <c r="A20" s="351">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7"/>
        <v>0</v>
      </c>
    </row>
    <row r="21" spans="1:21" ht="22.75" customHeight="1" x14ac:dyDescent="0.3">
      <c r="A21" s="351">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7"/>
        <v>0</v>
      </c>
    </row>
    <row r="22" spans="1:21" ht="22.75" customHeight="1" x14ac:dyDescent="0.3">
      <c r="A22" s="351">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7"/>
        <v>0</v>
      </c>
    </row>
    <row r="23" spans="1:21" ht="22.75" customHeight="1" x14ac:dyDescent="0.3">
      <c r="A23" s="351">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7"/>
        <v>0</v>
      </c>
    </row>
    <row r="24" spans="1:21" ht="22.75" customHeight="1" x14ac:dyDescent="0.3">
      <c r="A24" s="351">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7"/>
        <v>0</v>
      </c>
    </row>
    <row r="25" spans="1:21" ht="22.75" customHeight="1" x14ac:dyDescent="0.3">
      <c r="A25" s="351">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7"/>
        <v>0</v>
      </c>
    </row>
    <row r="26" spans="1:21" ht="22.75" customHeight="1" x14ac:dyDescent="0.3">
      <c r="A26" s="351">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7"/>
        <v>0</v>
      </c>
    </row>
    <row r="27" spans="1:21" ht="22.75" customHeight="1" thickBot="1" x14ac:dyDescent="0.35">
      <c r="A27" s="352">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7"/>
        <v>0</v>
      </c>
      <c r="U27" s="138">
        <v>1</v>
      </c>
    </row>
    <row r="28" spans="1:21" s="73" customFormat="1" ht="29.25" customHeight="1" thickBot="1" x14ac:dyDescent="0.35">
      <c r="A28" s="600" t="s">
        <v>34</v>
      </c>
      <c r="B28" s="601"/>
      <c r="C28" s="216" t="str">
        <f t="shared" ref="C28:K28" si="8">IF($L$28&gt;0,SUM(C8:C27),"")</f>
        <v/>
      </c>
      <c r="D28" s="172" t="str">
        <f t="shared" si="8"/>
        <v/>
      </c>
      <c r="E28" s="172" t="str">
        <f t="shared" si="8"/>
        <v/>
      </c>
      <c r="F28" s="172" t="str">
        <f t="shared" si="8"/>
        <v/>
      </c>
      <c r="G28" s="172" t="str">
        <f t="shared" si="8"/>
        <v/>
      </c>
      <c r="H28" s="172" t="str">
        <f t="shared" si="8"/>
        <v/>
      </c>
      <c r="I28" s="172" t="str">
        <f t="shared" si="8"/>
        <v/>
      </c>
      <c r="J28" s="172" t="str">
        <f t="shared" si="8"/>
        <v/>
      </c>
      <c r="K28" s="172" t="str">
        <f t="shared" si="8"/>
        <v/>
      </c>
      <c r="L28" s="173">
        <f>SUM(L8:L27)</f>
        <v>0</v>
      </c>
      <c r="M28" s="4"/>
      <c r="N28" s="70"/>
      <c r="O28" s="71"/>
      <c r="P28" s="72"/>
      <c r="Q28" s="70"/>
      <c r="R28" s="70"/>
      <c r="S28" s="70"/>
      <c r="T28" s="70"/>
    </row>
    <row r="29" spans="1:21" x14ac:dyDescent="0.3">
      <c r="A29" s="353" t="s">
        <v>145</v>
      </c>
      <c r="B29" s="58"/>
      <c r="C29" s="58"/>
      <c r="D29" s="58"/>
      <c r="E29" s="58"/>
      <c r="F29" s="58"/>
      <c r="G29" s="58"/>
      <c r="H29" s="58"/>
      <c r="I29" s="58"/>
      <c r="J29" s="58"/>
      <c r="K29" s="58"/>
      <c r="L29" s="58"/>
      <c r="S29" s="92"/>
      <c r="T29" s="92"/>
    </row>
    <row r="31" spans="1:21" ht="19.7" x14ac:dyDescent="0.35">
      <c r="A31" s="354" t="s">
        <v>31</v>
      </c>
      <c r="B31" s="355">
        <f ca="1">imzatarihi</f>
        <v>45785</v>
      </c>
      <c r="C31" s="599" t="s">
        <v>32</v>
      </c>
      <c r="D31" s="599"/>
      <c r="E31" s="599" t="str">
        <f>IF(kurulusyetkilisi&lt;&gt;"",kurulusyetkilisi,"")</f>
        <v/>
      </c>
      <c r="F31" s="599"/>
      <c r="G31" s="599"/>
      <c r="H31" s="599"/>
      <c r="I31" s="599"/>
      <c r="J31" s="599"/>
      <c r="K31" s="599"/>
      <c r="L31" s="599"/>
    </row>
    <row r="32" spans="1:21" ht="19.7" x14ac:dyDescent="0.35">
      <c r="A32" s="213"/>
      <c r="B32" s="213"/>
      <c r="C32" s="599" t="s">
        <v>33</v>
      </c>
      <c r="D32" s="599"/>
      <c r="E32" s="598"/>
      <c r="F32" s="598"/>
      <c r="G32" s="598"/>
      <c r="H32" s="318"/>
      <c r="I32" s="59"/>
      <c r="J32" s="59"/>
    </row>
    <row r="33" spans="1:20" ht="16.3" x14ac:dyDescent="0.3">
      <c r="A33" s="590" t="s">
        <v>21</v>
      </c>
      <c r="B33" s="590"/>
      <c r="C33" s="590"/>
      <c r="D33" s="590"/>
      <c r="E33" s="590"/>
      <c r="F33" s="590"/>
      <c r="G33" s="590"/>
      <c r="H33" s="590"/>
      <c r="I33" s="590"/>
      <c r="J33" s="590"/>
      <c r="K33" s="590"/>
      <c r="L33" s="590"/>
      <c r="M33" s="91"/>
      <c r="N33" s="75"/>
      <c r="O33" s="179"/>
    </row>
    <row r="34" spans="1:20" x14ac:dyDescent="0.3">
      <c r="A34" s="597" t="str">
        <f>IF(YilDonem&lt;&gt;"",CONCATENATE(YilDonem," dönemi"),"")</f>
        <v/>
      </c>
      <c r="B34" s="597"/>
      <c r="C34" s="597"/>
      <c r="D34" s="597"/>
      <c r="E34" s="597"/>
      <c r="F34" s="597"/>
      <c r="G34" s="597"/>
      <c r="H34" s="597"/>
      <c r="I34" s="597"/>
      <c r="J34" s="597"/>
      <c r="K34" s="597"/>
      <c r="L34" s="597"/>
    </row>
    <row r="35" spans="1:20" ht="16.3" thickBot="1" x14ac:dyDescent="0.35">
      <c r="B35" s="50"/>
      <c r="C35" s="50"/>
      <c r="D35" s="50"/>
      <c r="E35" s="609" t="str">
        <f>IF(YilDonem&lt;&gt;"",CONCATENATE(IF(Dönem=1,"OCAK",IF(Dönem=2,"TEMMUZ","")),"  ayına aittir."),"")</f>
        <v/>
      </c>
      <c r="F35" s="609"/>
      <c r="G35" s="609"/>
      <c r="H35" s="609"/>
      <c r="I35" s="50"/>
      <c r="J35" s="50"/>
      <c r="K35" s="50"/>
      <c r="L35" s="344" t="s">
        <v>29</v>
      </c>
    </row>
    <row r="36" spans="1:20" ht="31.75" customHeight="1" thickBot="1" x14ac:dyDescent="0.35">
      <c r="A36" s="348" t="s">
        <v>192</v>
      </c>
      <c r="B36" s="591" t="str">
        <f>IF(ProjeNo&gt;0,ProjeNo,"")</f>
        <v/>
      </c>
      <c r="C36" s="592"/>
      <c r="D36" s="592"/>
      <c r="E36" s="592"/>
      <c r="F36" s="592"/>
      <c r="G36" s="592"/>
      <c r="H36" s="592"/>
      <c r="I36" s="592"/>
      <c r="J36" s="592"/>
      <c r="K36" s="592"/>
      <c r="L36" s="593"/>
    </row>
    <row r="37" spans="1:20" ht="31.75" customHeight="1" thickBot="1" x14ac:dyDescent="0.35">
      <c r="A37" s="349" t="s">
        <v>194</v>
      </c>
      <c r="B37" s="594" t="str">
        <f>IF(ProjeAdi&gt;0,ProjeAdi,"")</f>
        <v/>
      </c>
      <c r="C37" s="595"/>
      <c r="D37" s="595"/>
      <c r="E37" s="595"/>
      <c r="F37" s="595"/>
      <c r="G37" s="595"/>
      <c r="H37" s="595"/>
      <c r="I37" s="595"/>
      <c r="J37" s="595"/>
      <c r="K37" s="595"/>
      <c r="L37" s="596"/>
    </row>
    <row r="38" spans="1:20" ht="31.75" customHeight="1" thickBot="1" x14ac:dyDescent="0.3">
      <c r="A38" s="602" t="s">
        <v>3</v>
      </c>
      <c r="B38" s="602" t="s">
        <v>4</v>
      </c>
      <c r="C38" s="602" t="s">
        <v>22</v>
      </c>
      <c r="D38" s="602" t="s">
        <v>122</v>
      </c>
      <c r="E38" s="602" t="s">
        <v>23</v>
      </c>
      <c r="F38" s="602" t="s">
        <v>26</v>
      </c>
      <c r="G38" s="610" t="s">
        <v>24</v>
      </c>
      <c r="H38" s="612" t="s">
        <v>144</v>
      </c>
      <c r="I38" s="613"/>
      <c r="J38" s="613"/>
      <c r="K38" s="614"/>
      <c r="L38" s="602" t="s">
        <v>25</v>
      </c>
      <c r="O38" s="589" t="s">
        <v>30</v>
      </c>
      <c r="P38" s="589"/>
      <c r="Q38" s="589" t="s">
        <v>36</v>
      </c>
      <c r="R38" s="589"/>
      <c r="S38" s="589" t="s">
        <v>37</v>
      </c>
      <c r="T38" s="589"/>
    </row>
    <row r="39" spans="1:20" s="93" customFormat="1" ht="94.45" thickBot="1" x14ac:dyDescent="0.3">
      <c r="A39" s="607"/>
      <c r="B39" s="607"/>
      <c r="C39" s="607"/>
      <c r="D39" s="607"/>
      <c r="E39" s="607"/>
      <c r="F39" s="607"/>
      <c r="G39" s="611"/>
      <c r="H39" s="345" t="s">
        <v>119</v>
      </c>
      <c r="I39" s="345" t="s">
        <v>146</v>
      </c>
      <c r="J39" s="345" t="s">
        <v>152</v>
      </c>
      <c r="K39" s="345" t="s">
        <v>153</v>
      </c>
      <c r="L39" s="607"/>
      <c r="M39" s="3"/>
      <c r="N39" s="346" t="s">
        <v>6</v>
      </c>
      <c r="O39" s="347" t="s">
        <v>27</v>
      </c>
      <c r="P39" s="347" t="s">
        <v>28</v>
      </c>
      <c r="Q39" s="347" t="s">
        <v>35</v>
      </c>
      <c r="R39" s="347" t="s">
        <v>24</v>
      </c>
      <c r="S39" s="347" t="s">
        <v>35</v>
      </c>
      <c r="T39" s="347" t="s">
        <v>28</v>
      </c>
    </row>
    <row r="40" spans="1:20" ht="22.75" customHeight="1" x14ac:dyDescent="0.3">
      <c r="A40" s="350">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9">IF(OR(F40&gt;S40,G40&gt;T40),"Toplam maliyetin hesaplanabilmesi için SGK işveren payı ve işsizlik sigortası işveren payının tavan değerleri aşmaması gerekmektedir.","")</f>
        <v/>
      </c>
      <c r="N40" s="165">
        <f>'Proje ve Personel Bilgileri'!F37</f>
        <v>0</v>
      </c>
      <c r="O40" s="166">
        <f t="shared" ref="O40:O59" si="10">IFERROR(IF(N40="EVET",VLOOKUP(YilDonem,SGKTAVAN,2,0)*0.2475,VLOOKUP(YilDonem,SGKTAVAN,2,0)*0.2075),0)</f>
        <v>0</v>
      </c>
      <c r="P40" s="166">
        <f t="shared" ref="P40:P59" si="11">IFERROR(IF(N40="EVET",0,VLOOKUP(YilDonem,SGKTAVAN,2,0)*0.02),0)</f>
        <v>0</v>
      </c>
      <c r="Q40" s="166">
        <f t="shared" ref="Q40:Q59" si="12">IF(N40="EVET",(D40+E40)*0.2475,(D40+E40)*0.2075)</f>
        <v>0</v>
      </c>
      <c r="R40" s="166">
        <f t="shared" ref="R40:R59" si="13">IF(N40="EVET",0,(D40+E40)*0.02)</f>
        <v>0</v>
      </c>
      <c r="S40" s="166">
        <f>IF(ISERROR(ROUNDUP(MIN(O40,Q40),0)),0,ROUNDUP(MIN(O40,Q40),0))</f>
        <v>0</v>
      </c>
      <c r="T40" s="166">
        <f>IF(ISERROR(ROUNDUP(MIN(P40,R40),0)),0,ROUNDUP(MIN(P40,R40),0))</f>
        <v>0</v>
      </c>
    </row>
    <row r="41" spans="1:20" ht="22.75" customHeight="1" x14ac:dyDescent="0.3">
      <c r="A41" s="351">
        <v>22</v>
      </c>
      <c r="B41" s="168" t="str">
        <f>IF('Proje ve Personel Bilgileri'!C38&gt;0,'Proje ve Personel Bilgileri'!C38,"")</f>
        <v/>
      </c>
      <c r="C41" s="54"/>
      <c r="D41" s="55"/>
      <c r="E41" s="55"/>
      <c r="F41" s="55"/>
      <c r="G41" s="55"/>
      <c r="H41" s="55"/>
      <c r="I41" s="55"/>
      <c r="J41" s="55"/>
      <c r="K41" s="55"/>
      <c r="L41" s="167" t="str">
        <f t="shared" ref="L41:L59" si="14">IF(B41&lt;&gt;"",IF(OR(F41&gt;S41,G41&gt;T41),0,D41+E41+F41+G41-H41-I41-J41-K41),"")</f>
        <v/>
      </c>
      <c r="M41" s="164" t="str">
        <f t="shared" si="9"/>
        <v/>
      </c>
      <c r="N41" s="165">
        <f>'Proje ve Personel Bilgileri'!F38</f>
        <v>0</v>
      </c>
      <c r="O41" s="166">
        <f t="shared" si="10"/>
        <v>0</v>
      </c>
      <c r="P41" s="166">
        <f t="shared" si="11"/>
        <v>0</v>
      </c>
      <c r="Q41" s="166">
        <f t="shared" si="12"/>
        <v>0</v>
      </c>
      <c r="R41" s="166">
        <f t="shared" si="13"/>
        <v>0</v>
      </c>
      <c r="S41" s="166">
        <f t="shared" ref="S41:S59" si="15">IF(ISERROR(ROUNDUP(MIN(O41,Q41),0)),0,ROUNDUP(MIN(O41,Q41),0))</f>
        <v>0</v>
      </c>
      <c r="T41" s="166">
        <f t="shared" ref="T41:T59" si="16">IF(ISERROR(ROUNDUP(MIN(P41,R41),0)),0,ROUNDUP(MIN(P41,R41),0))</f>
        <v>0</v>
      </c>
    </row>
    <row r="42" spans="1:20" ht="22.75" customHeight="1" x14ac:dyDescent="0.3">
      <c r="A42" s="351">
        <v>23</v>
      </c>
      <c r="B42" s="168" t="str">
        <f>IF('Proje ve Personel Bilgileri'!C39&gt;0,'Proje ve Personel Bilgileri'!C39,"")</f>
        <v/>
      </c>
      <c r="C42" s="54"/>
      <c r="D42" s="55"/>
      <c r="E42" s="55"/>
      <c r="F42" s="55"/>
      <c r="G42" s="55"/>
      <c r="H42" s="55"/>
      <c r="I42" s="55"/>
      <c r="J42" s="55"/>
      <c r="K42" s="55"/>
      <c r="L42" s="167" t="str">
        <f t="shared" si="14"/>
        <v/>
      </c>
      <c r="M42" s="164" t="str">
        <f t="shared" si="9"/>
        <v/>
      </c>
      <c r="N42" s="165">
        <f>'Proje ve Personel Bilgileri'!F39</f>
        <v>0</v>
      </c>
      <c r="O42" s="166">
        <f t="shared" si="10"/>
        <v>0</v>
      </c>
      <c r="P42" s="166">
        <f t="shared" si="11"/>
        <v>0</v>
      </c>
      <c r="Q42" s="166">
        <f t="shared" si="12"/>
        <v>0</v>
      </c>
      <c r="R42" s="166">
        <f t="shared" si="13"/>
        <v>0</v>
      </c>
      <c r="S42" s="166">
        <f t="shared" si="15"/>
        <v>0</v>
      </c>
      <c r="T42" s="166">
        <f t="shared" si="16"/>
        <v>0</v>
      </c>
    </row>
    <row r="43" spans="1:20" ht="22.75" customHeight="1" x14ac:dyDescent="0.3">
      <c r="A43" s="351">
        <v>24</v>
      </c>
      <c r="B43" s="168" t="str">
        <f>IF('Proje ve Personel Bilgileri'!C40&gt;0,'Proje ve Personel Bilgileri'!C40,"")</f>
        <v/>
      </c>
      <c r="C43" s="54"/>
      <c r="D43" s="55"/>
      <c r="E43" s="55"/>
      <c r="F43" s="55"/>
      <c r="G43" s="55"/>
      <c r="H43" s="55"/>
      <c r="I43" s="55"/>
      <c r="J43" s="55"/>
      <c r="K43" s="55"/>
      <c r="L43" s="167" t="str">
        <f t="shared" si="14"/>
        <v/>
      </c>
      <c r="M43" s="164" t="str">
        <f t="shared" si="9"/>
        <v/>
      </c>
      <c r="N43" s="165">
        <f>'Proje ve Personel Bilgileri'!F40</f>
        <v>0</v>
      </c>
      <c r="O43" s="166">
        <f t="shared" si="10"/>
        <v>0</v>
      </c>
      <c r="P43" s="166">
        <f t="shared" si="11"/>
        <v>0</v>
      </c>
      <c r="Q43" s="166">
        <f t="shared" si="12"/>
        <v>0</v>
      </c>
      <c r="R43" s="166">
        <f t="shared" si="13"/>
        <v>0</v>
      </c>
      <c r="S43" s="166">
        <f t="shared" si="15"/>
        <v>0</v>
      </c>
      <c r="T43" s="166">
        <f t="shared" si="16"/>
        <v>0</v>
      </c>
    </row>
    <row r="44" spans="1:20" ht="22.75" customHeight="1" x14ac:dyDescent="0.3">
      <c r="A44" s="351">
        <v>25</v>
      </c>
      <c r="B44" s="168" t="str">
        <f>IF('Proje ve Personel Bilgileri'!C41&gt;0,'Proje ve Personel Bilgileri'!C41,"")</f>
        <v/>
      </c>
      <c r="C44" s="54"/>
      <c r="D44" s="55"/>
      <c r="E44" s="55"/>
      <c r="F44" s="55"/>
      <c r="G44" s="55"/>
      <c r="H44" s="55"/>
      <c r="I44" s="55"/>
      <c r="J44" s="55"/>
      <c r="K44" s="55"/>
      <c r="L44" s="167" t="str">
        <f t="shared" si="14"/>
        <v/>
      </c>
      <c r="M44" s="164" t="str">
        <f t="shared" si="9"/>
        <v/>
      </c>
      <c r="N44" s="165">
        <f>'Proje ve Personel Bilgileri'!F41</f>
        <v>0</v>
      </c>
      <c r="O44" s="166">
        <f t="shared" si="10"/>
        <v>0</v>
      </c>
      <c r="P44" s="166">
        <f t="shared" si="11"/>
        <v>0</v>
      </c>
      <c r="Q44" s="166">
        <f t="shared" si="12"/>
        <v>0</v>
      </c>
      <c r="R44" s="166">
        <f t="shared" si="13"/>
        <v>0</v>
      </c>
      <c r="S44" s="166">
        <f t="shared" si="15"/>
        <v>0</v>
      </c>
      <c r="T44" s="166">
        <f t="shared" si="16"/>
        <v>0</v>
      </c>
    </row>
    <row r="45" spans="1:20" ht="22.75" customHeight="1" x14ac:dyDescent="0.3">
      <c r="A45" s="351">
        <v>26</v>
      </c>
      <c r="B45" s="168" t="str">
        <f>IF('Proje ve Personel Bilgileri'!C42&gt;0,'Proje ve Personel Bilgileri'!C42,"")</f>
        <v/>
      </c>
      <c r="C45" s="54"/>
      <c r="D45" s="55"/>
      <c r="E45" s="55"/>
      <c r="F45" s="55"/>
      <c r="G45" s="55"/>
      <c r="H45" s="55"/>
      <c r="I45" s="55"/>
      <c r="J45" s="55"/>
      <c r="K45" s="55"/>
      <c r="L45" s="167" t="str">
        <f t="shared" si="14"/>
        <v/>
      </c>
      <c r="M45" s="164" t="str">
        <f t="shared" si="9"/>
        <v/>
      </c>
      <c r="N45" s="165">
        <f>'Proje ve Personel Bilgileri'!F42</f>
        <v>0</v>
      </c>
      <c r="O45" s="166">
        <f t="shared" si="10"/>
        <v>0</v>
      </c>
      <c r="P45" s="166">
        <f t="shared" si="11"/>
        <v>0</v>
      </c>
      <c r="Q45" s="166">
        <f t="shared" si="12"/>
        <v>0</v>
      </c>
      <c r="R45" s="166">
        <f t="shared" si="13"/>
        <v>0</v>
      </c>
      <c r="S45" s="166">
        <f t="shared" si="15"/>
        <v>0</v>
      </c>
      <c r="T45" s="166">
        <f t="shared" si="16"/>
        <v>0</v>
      </c>
    </row>
    <row r="46" spans="1:20" ht="22.75" customHeight="1" x14ac:dyDescent="0.3">
      <c r="A46" s="351">
        <v>27</v>
      </c>
      <c r="B46" s="168" t="str">
        <f>IF('Proje ve Personel Bilgileri'!C43&gt;0,'Proje ve Personel Bilgileri'!C43,"")</f>
        <v/>
      </c>
      <c r="C46" s="54"/>
      <c r="D46" s="55"/>
      <c r="E46" s="55"/>
      <c r="F46" s="55"/>
      <c r="G46" s="55"/>
      <c r="H46" s="55"/>
      <c r="I46" s="55"/>
      <c r="J46" s="55"/>
      <c r="K46" s="55"/>
      <c r="L46" s="167" t="str">
        <f t="shared" si="14"/>
        <v/>
      </c>
      <c r="M46" s="164" t="str">
        <f t="shared" si="9"/>
        <v/>
      </c>
      <c r="N46" s="165">
        <f>'Proje ve Personel Bilgileri'!F43</f>
        <v>0</v>
      </c>
      <c r="O46" s="166">
        <f t="shared" si="10"/>
        <v>0</v>
      </c>
      <c r="P46" s="166">
        <f t="shared" si="11"/>
        <v>0</v>
      </c>
      <c r="Q46" s="166">
        <f t="shared" si="12"/>
        <v>0</v>
      </c>
      <c r="R46" s="166">
        <f t="shared" si="13"/>
        <v>0</v>
      </c>
      <c r="S46" s="166">
        <f t="shared" si="15"/>
        <v>0</v>
      </c>
      <c r="T46" s="166">
        <f t="shared" si="16"/>
        <v>0</v>
      </c>
    </row>
    <row r="47" spans="1:20" ht="22.75" customHeight="1" x14ac:dyDescent="0.3">
      <c r="A47" s="351">
        <v>28</v>
      </c>
      <c r="B47" s="168" t="str">
        <f>IF('Proje ve Personel Bilgileri'!C44&gt;0,'Proje ve Personel Bilgileri'!C44,"")</f>
        <v/>
      </c>
      <c r="C47" s="54"/>
      <c r="D47" s="55"/>
      <c r="E47" s="55"/>
      <c r="F47" s="55"/>
      <c r="G47" s="55"/>
      <c r="H47" s="55"/>
      <c r="I47" s="55"/>
      <c r="J47" s="55"/>
      <c r="K47" s="55"/>
      <c r="L47" s="167" t="str">
        <f t="shared" si="14"/>
        <v/>
      </c>
      <c r="M47" s="164" t="str">
        <f t="shared" si="9"/>
        <v/>
      </c>
      <c r="N47" s="165">
        <f>'Proje ve Personel Bilgileri'!F44</f>
        <v>0</v>
      </c>
      <c r="O47" s="166">
        <f t="shared" si="10"/>
        <v>0</v>
      </c>
      <c r="P47" s="166">
        <f t="shared" si="11"/>
        <v>0</v>
      </c>
      <c r="Q47" s="166">
        <f t="shared" si="12"/>
        <v>0</v>
      </c>
      <c r="R47" s="166">
        <f t="shared" si="13"/>
        <v>0</v>
      </c>
      <c r="S47" s="166">
        <f t="shared" si="15"/>
        <v>0</v>
      </c>
      <c r="T47" s="166">
        <f t="shared" si="16"/>
        <v>0</v>
      </c>
    </row>
    <row r="48" spans="1:20" ht="22.75" customHeight="1" x14ac:dyDescent="0.3">
      <c r="A48" s="351">
        <v>29</v>
      </c>
      <c r="B48" s="168" t="str">
        <f>IF('Proje ve Personel Bilgileri'!C45&gt;0,'Proje ve Personel Bilgileri'!C45,"")</f>
        <v/>
      </c>
      <c r="C48" s="54"/>
      <c r="D48" s="55"/>
      <c r="E48" s="55"/>
      <c r="F48" s="55"/>
      <c r="G48" s="55"/>
      <c r="H48" s="55"/>
      <c r="I48" s="55"/>
      <c r="J48" s="55"/>
      <c r="K48" s="55"/>
      <c r="L48" s="167" t="str">
        <f t="shared" si="14"/>
        <v/>
      </c>
      <c r="M48" s="164" t="str">
        <f t="shared" si="9"/>
        <v/>
      </c>
      <c r="N48" s="165">
        <f>'Proje ve Personel Bilgileri'!F45</f>
        <v>0</v>
      </c>
      <c r="O48" s="166">
        <f t="shared" si="10"/>
        <v>0</v>
      </c>
      <c r="P48" s="166">
        <f t="shared" si="11"/>
        <v>0</v>
      </c>
      <c r="Q48" s="166">
        <f t="shared" si="12"/>
        <v>0</v>
      </c>
      <c r="R48" s="166">
        <f t="shared" si="13"/>
        <v>0</v>
      </c>
      <c r="S48" s="166">
        <f t="shared" si="15"/>
        <v>0</v>
      </c>
      <c r="T48" s="166">
        <f t="shared" si="16"/>
        <v>0</v>
      </c>
    </row>
    <row r="49" spans="1:21" ht="22.75" customHeight="1" x14ac:dyDescent="0.3">
      <c r="A49" s="351">
        <v>30</v>
      </c>
      <c r="B49" s="168" t="str">
        <f>IF('Proje ve Personel Bilgileri'!C46&gt;0,'Proje ve Personel Bilgileri'!C46,"")</f>
        <v/>
      </c>
      <c r="C49" s="54"/>
      <c r="D49" s="55"/>
      <c r="E49" s="55"/>
      <c r="F49" s="55"/>
      <c r="G49" s="55"/>
      <c r="H49" s="55"/>
      <c r="I49" s="55"/>
      <c r="J49" s="55"/>
      <c r="K49" s="55"/>
      <c r="L49" s="167" t="str">
        <f t="shared" si="14"/>
        <v/>
      </c>
      <c r="M49" s="164" t="str">
        <f t="shared" si="9"/>
        <v/>
      </c>
      <c r="N49" s="165">
        <f>'Proje ve Personel Bilgileri'!F46</f>
        <v>0</v>
      </c>
      <c r="O49" s="166">
        <f t="shared" si="10"/>
        <v>0</v>
      </c>
      <c r="P49" s="166">
        <f t="shared" si="11"/>
        <v>0</v>
      </c>
      <c r="Q49" s="166">
        <f t="shared" si="12"/>
        <v>0</v>
      </c>
      <c r="R49" s="166">
        <f t="shared" si="13"/>
        <v>0</v>
      </c>
      <c r="S49" s="166">
        <f t="shared" si="15"/>
        <v>0</v>
      </c>
      <c r="T49" s="166">
        <f t="shared" si="16"/>
        <v>0</v>
      </c>
    </row>
    <row r="50" spans="1:21" ht="22.75" customHeight="1" x14ac:dyDescent="0.3">
      <c r="A50" s="351">
        <v>31</v>
      </c>
      <c r="B50" s="168" t="str">
        <f>IF('Proje ve Personel Bilgileri'!C47&gt;0,'Proje ve Personel Bilgileri'!C47,"")</f>
        <v/>
      </c>
      <c r="C50" s="54"/>
      <c r="D50" s="55"/>
      <c r="E50" s="55"/>
      <c r="F50" s="55"/>
      <c r="G50" s="55"/>
      <c r="H50" s="55"/>
      <c r="I50" s="55"/>
      <c r="J50" s="55"/>
      <c r="K50" s="55"/>
      <c r="L50" s="167" t="str">
        <f t="shared" si="14"/>
        <v/>
      </c>
      <c r="M50" s="164" t="str">
        <f t="shared" si="9"/>
        <v/>
      </c>
      <c r="N50" s="165">
        <f>'Proje ve Personel Bilgileri'!F47</f>
        <v>0</v>
      </c>
      <c r="O50" s="166">
        <f t="shared" si="10"/>
        <v>0</v>
      </c>
      <c r="P50" s="166">
        <f t="shared" si="11"/>
        <v>0</v>
      </c>
      <c r="Q50" s="166">
        <f t="shared" si="12"/>
        <v>0</v>
      </c>
      <c r="R50" s="166">
        <f t="shared" si="13"/>
        <v>0</v>
      </c>
      <c r="S50" s="166">
        <f t="shared" si="15"/>
        <v>0</v>
      </c>
      <c r="T50" s="166">
        <f t="shared" si="16"/>
        <v>0</v>
      </c>
    </row>
    <row r="51" spans="1:21" ht="22.75" customHeight="1" x14ac:dyDescent="0.3">
      <c r="A51" s="351">
        <v>32</v>
      </c>
      <c r="B51" s="168" t="str">
        <f>IF('Proje ve Personel Bilgileri'!C48&gt;0,'Proje ve Personel Bilgileri'!C48,"")</f>
        <v/>
      </c>
      <c r="C51" s="54"/>
      <c r="D51" s="55"/>
      <c r="E51" s="55"/>
      <c r="F51" s="55"/>
      <c r="G51" s="55"/>
      <c r="H51" s="55"/>
      <c r="I51" s="55"/>
      <c r="J51" s="55"/>
      <c r="K51" s="55"/>
      <c r="L51" s="167" t="str">
        <f t="shared" si="14"/>
        <v/>
      </c>
      <c r="M51" s="164" t="str">
        <f t="shared" si="9"/>
        <v/>
      </c>
      <c r="N51" s="165">
        <f>'Proje ve Personel Bilgileri'!F48</f>
        <v>0</v>
      </c>
      <c r="O51" s="166">
        <f t="shared" si="10"/>
        <v>0</v>
      </c>
      <c r="P51" s="166">
        <f t="shared" si="11"/>
        <v>0</v>
      </c>
      <c r="Q51" s="166">
        <f t="shared" si="12"/>
        <v>0</v>
      </c>
      <c r="R51" s="166">
        <f t="shared" si="13"/>
        <v>0</v>
      </c>
      <c r="S51" s="166">
        <f t="shared" si="15"/>
        <v>0</v>
      </c>
      <c r="T51" s="166">
        <f t="shared" si="16"/>
        <v>0</v>
      </c>
    </row>
    <row r="52" spans="1:21" ht="22.75" customHeight="1" x14ac:dyDescent="0.3">
      <c r="A52" s="351">
        <v>33</v>
      </c>
      <c r="B52" s="168" t="str">
        <f>IF('Proje ve Personel Bilgileri'!C49&gt;0,'Proje ve Personel Bilgileri'!C49,"")</f>
        <v/>
      </c>
      <c r="C52" s="54"/>
      <c r="D52" s="55"/>
      <c r="E52" s="55"/>
      <c r="F52" s="55"/>
      <c r="G52" s="55"/>
      <c r="H52" s="55"/>
      <c r="I52" s="55"/>
      <c r="J52" s="55"/>
      <c r="K52" s="55"/>
      <c r="L52" s="167" t="str">
        <f t="shared" si="14"/>
        <v/>
      </c>
      <c r="M52" s="164" t="str">
        <f t="shared" si="9"/>
        <v/>
      </c>
      <c r="N52" s="165">
        <f>'Proje ve Personel Bilgileri'!F49</f>
        <v>0</v>
      </c>
      <c r="O52" s="166">
        <f t="shared" si="10"/>
        <v>0</v>
      </c>
      <c r="P52" s="166">
        <f t="shared" si="11"/>
        <v>0</v>
      </c>
      <c r="Q52" s="166">
        <f t="shared" si="12"/>
        <v>0</v>
      </c>
      <c r="R52" s="166">
        <f t="shared" si="13"/>
        <v>0</v>
      </c>
      <c r="S52" s="166">
        <f t="shared" si="15"/>
        <v>0</v>
      </c>
      <c r="T52" s="166">
        <f t="shared" si="16"/>
        <v>0</v>
      </c>
    </row>
    <row r="53" spans="1:21" ht="22.75" customHeight="1" x14ac:dyDescent="0.3">
      <c r="A53" s="351">
        <v>34</v>
      </c>
      <c r="B53" s="168" t="str">
        <f>IF('Proje ve Personel Bilgileri'!C50&gt;0,'Proje ve Personel Bilgileri'!C50,"")</f>
        <v/>
      </c>
      <c r="C53" s="54"/>
      <c r="D53" s="55"/>
      <c r="E53" s="55"/>
      <c r="F53" s="55"/>
      <c r="G53" s="55"/>
      <c r="H53" s="55"/>
      <c r="I53" s="55"/>
      <c r="J53" s="55"/>
      <c r="K53" s="55"/>
      <c r="L53" s="167" t="str">
        <f t="shared" si="14"/>
        <v/>
      </c>
      <c r="M53" s="164" t="str">
        <f t="shared" si="9"/>
        <v/>
      </c>
      <c r="N53" s="165">
        <f>'Proje ve Personel Bilgileri'!F50</f>
        <v>0</v>
      </c>
      <c r="O53" s="166">
        <f t="shared" si="10"/>
        <v>0</v>
      </c>
      <c r="P53" s="166">
        <f t="shared" si="11"/>
        <v>0</v>
      </c>
      <c r="Q53" s="166">
        <f t="shared" si="12"/>
        <v>0</v>
      </c>
      <c r="R53" s="166">
        <f t="shared" si="13"/>
        <v>0</v>
      </c>
      <c r="S53" s="166">
        <f t="shared" si="15"/>
        <v>0</v>
      </c>
      <c r="T53" s="166">
        <f t="shared" si="16"/>
        <v>0</v>
      </c>
    </row>
    <row r="54" spans="1:21" ht="22.75" customHeight="1" x14ac:dyDescent="0.3">
      <c r="A54" s="351">
        <v>35</v>
      </c>
      <c r="B54" s="168" t="str">
        <f>IF('Proje ve Personel Bilgileri'!C51&gt;0,'Proje ve Personel Bilgileri'!C51,"")</f>
        <v/>
      </c>
      <c r="C54" s="54"/>
      <c r="D54" s="55"/>
      <c r="E54" s="55"/>
      <c r="F54" s="55"/>
      <c r="G54" s="55"/>
      <c r="H54" s="55"/>
      <c r="I54" s="55"/>
      <c r="J54" s="55"/>
      <c r="K54" s="55"/>
      <c r="L54" s="167" t="str">
        <f t="shared" si="14"/>
        <v/>
      </c>
      <c r="M54" s="164" t="str">
        <f t="shared" si="9"/>
        <v/>
      </c>
      <c r="N54" s="165">
        <f>'Proje ve Personel Bilgileri'!F51</f>
        <v>0</v>
      </c>
      <c r="O54" s="166">
        <f t="shared" si="10"/>
        <v>0</v>
      </c>
      <c r="P54" s="166">
        <f t="shared" si="11"/>
        <v>0</v>
      </c>
      <c r="Q54" s="166">
        <f t="shared" si="12"/>
        <v>0</v>
      </c>
      <c r="R54" s="166">
        <f t="shared" si="13"/>
        <v>0</v>
      </c>
      <c r="S54" s="166">
        <f t="shared" si="15"/>
        <v>0</v>
      </c>
      <c r="T54" s="166">
        <f t="shared" si="16"/>
        <v>0</v>
      </c>
    </row>
    <row r="55" spans="1:21" ht="22.75" customHeight="1" x14ac:dyDescent="0.3">
      <c r="A55" s="351">
        <v>36</v>
      </c>
      <c r="B55" s="168" t="str">
        <f>IF('Proje ve Personel Bilgileri'!C52&gt;0,'Proje ve Personel Bilgileri'!C52,"")</f>
        <v/>
      </c>
      <c r="C55" s="54"/>
      <c r="D55" s="55"/>
      <c r="E55" s="55"/>
      <c r="F55" s="55"/>
      <c r="G55" s="55"/>
      <c r="H55" s="55"/>
      <c r="I55" s="55"/>
      <c r="J55" s="55"/>
      <c r="K55" s="55"/>
      <c r="L55" s="167" t="str">
        <f t="shared" si="14"/>
        <v/>
      </c>
      <c r="M55" s="164" t="str">
        <f t="shared" si="9"/>
        <v/>
      </c>
      <c r="N55" s="165">
        <f>'Proje ve Personel Bilgileri'!F52</f>
        <v>0</v>
      </c>
      <c r="O55" s="166">
        <f t="shared" si="10"/>
        <v>0</v>
      </c>
      <c r="P55" s="166">
        <f t="shared" si="11"/>
        <v>0</v>
      </c>
      <c r="Q55" s="166">
        <f t="shared" si="12"/>
        <v>0</v>
      </c>
      <c r="R55" s="166">
        <f t="shared" si="13"/>
        <v>0</v>
      </c>
      <c r="S55" s="166">
        <f t="shared" si="15"/>
        <v>0</v>
      </c>
      <c r="T55" s="166">
        <f t="shared" si="16"/>
        <v>0</v>
      </c>
    </row>
    <row r="56" spans="1:21" ht="22.75" customHeight="1" x14ac:dyDescent="0.3">
      <c r="A56" s="351">
        <v>37</v>
      </c>
      <c r="B56" s="168" t="str">
        <f>IF('Proje ve Personel Bilgileri'!C53&gt;0,'Proje ve Personel Bilgileri'!C53,"")</f>
        <v/>
      </c>
      <c r="C56" s="54"/>
      <c r="D56" s="55"/>
      <c r="E56" s="55"/>
      <c r="F56" s="55"/>
      <c r="G56" s="55"/>
      <c r="H56" s="55"/>
      <c r="I56" s="55"/>
      <c r="J56" s="55"/>
      <c r="K56" s="55"/>
      <c r="L56" s="167" t="str">
        <f t="shared" si="14"/>
        <v/>
      </c>
      <c r="M56" s="164" t="str">
        <f t="shared" si="9"/>
        <v/>
      </c>
      <c r="N56" s="165">
        <f>'Proje ve Personel Bilgileri'!F53</f>
        <v>0</v>
      </c>
      <c r="O56" s="166">
        <f t="shared" si="10"/>
        <v>0</v>
      </c>
      <c r="P56" s="166">
        <f t="shared" si="11"/>
        <v>0</v>
      </c>
      <c r="Q56" s="166">
        <f t="shared" si="12"/>
        <v>0</v>
      </c>
      <c r="R56" s="166">
        <f t="shared" si="13"/>
        <v>0</v>
      </c>
      <c r="S56" s="166">
        <f t="shared" si="15"/>
        <v>0</v>
      </c>
      <c r="T56" s="166">
        <f t="shared" si="16"/>
        <v>0</v>
      </c>
    </row>
    <row r="57" spans="1:21" ht="22.75" customHeight="1" x14ac:dyDescent="0.3">
      <c r="A57" s="351">
        <v>38</v>
      </c>
      <c r="B57" s="168" t="str">
        <f>IF('Proje ve Personel Bilgileri'!C54&gt;0,'Proje ve Personel Bilgileri'!C54,"")</f>
        <v/>
      </c>
      <c r="C57" s="54"/>
      <c r="D57" s="55"/>
      <c r="E57" s="55"/>
      <c r="F57" s="55"/>
      <c r="G57" s="55"/>
      <c r="H57" s="55"/>
      <c r="I57" s="55"/>
      <c r="J57" s="55"/>
      <c r="K57" s="55"/>
      <c r="L57" s="167" t="str">
        <f t="shared" si="14"/>
        <v/>
      </c>
      <c r="M57" s="164" t="str">
        <f t="shared" si="9"/>
        <v/>
      </c>
      <c r="N57" s="165">
        <f>'Proje ve Personel Bilgileri'!F54</f>
        <v>0</v>
      </c>
      <c r="O57" s="166">
        <f t="shared" si="10"/>
        <v>0</v>
      </c>
      <c r="P57" s="166">
        <f t="shared" si="11"/>
        <v>0</v>
      </c>
      <c r="Q57" s="166">
        <f t="shared" si="12"/>
        <v>0</v>
      </c>
      <c r="R57" s="166">
        <f t="shared" si="13"/>
        <v>0</v>
      </c>
      <c r="S57" s="166">
        <f t="shared" si="15"/>
        <v>0</v>
      </c>
      <c r="T57" s="166">
        <f t="shared" si="16"/>
        <v>0</v>
      </c>
    </row>
    <row r="58" spans="1:21" ht="22.75" customHeight="1" x14ac:dyDescent="0.3">
      <c r="A58" s="351">
        <v>39</v>
      </c>
      <c r="B58" s="168" t="str">
        <f>IF('Proje ve Personel Bilgileri'!C55&gt;0,'Proje ve Personel Bilgileri'!C55,"")</f>
        <v/>
      </c>
      <c r="C58" s="54"/>
      <c r="D58" s="55"/>
      <c r="E58" s="55"/>
      <c r="F58" s="55"/>
      <c r="G58" s="55"/>
      <c r="H58" s="55"/>
      <c r="I58" s="55"/>
      <c r="J58" s="55"/>
      <c r="K58" s="55"/>
      <c r="L58" s="167" t="str">
        <f t="shared" si="14"/>
        <v/>
      </c>
      <c r="M58" s="164" t="str">
        <f t="shared" si="9"/>
        <v/>
      </c>
      <c r="N58" s="165">
        <f>'Proje ve Personel Bilgileri'!F55</f>
        <v>0</v>
      </c>
      <c r="O58" s="166">
        <f t="shared" si="10"/>
        <v>0</v>
      </c>
      <c r="P58" s="166">
        <f t="shared" si="11"/>
        <v>0</v>
      </c>
      <c r="Q58" s="166">
        <f t="shared" si="12"/>
        <v>0</v>
      </c>
      <c r="R58" s="166">
        <f t="shared" si="13"/>
        <v>0</v>
      </c>
      <c r="S58" s="166">
        <f t="shared" si="15"/>
        <v>0</v>
      </c>
      <c r="T58" s="166">
        <f t="shared" si="16"/>
        <v>0</v>
      </c>
    </row>
    <row r="59" spans="1:21" ht="22.75" customHeight="1" thickBot="1" x14ac:dyDescent="0.35">
      <c r="A59" s="352">
        <v>40</v>
      </c>
      <c r="B59" s="169" t="str">
        <f>IF('Proje ve Personel Bilgileri'!C56&gt;0,'Proje ve Personel Bilgileri'!C56,"")</f>
        <v/>
      </c>
      <c r="C59" s="56"/>
      <c r="D59" s="57"/>
      <c r="E59" s="57"/>
      <c r="F59" s="57"/>
      <c r="G59" s="57"/>
      <c r="H59" s="57"/>
      <c r="I59" s="57"/>
      <c r="J59" s="57"/>
      <c r="K59" s="57"/>
      <c r="L59" s="170" t="str">
        <f t="shared" si="14"/>
        <v/>
      </c>
      <c r="M59" s="164" t="str">
        <f t="shared" si="9"/>
        <v/>
      </c>
      <c r="N59" s="165">
        <f>'Proje ve Personel Bilgileri'!F56</f>
        <v>0</v>
      </c>
      <c r="O59" s="166">
        <f t="shared" si="10"/>
        <v>0</v>
      </c>
      <c r="P59" s="166">
        <f t="shared" si="11"/>
        <v>0</v>
      </c>
      <c r="Q59" s="166">
        <f t="shared" si="12"/>
        <v>0</v>
      </c>
      <c r="R59" s="166">
        <f t="shared" si="13"/>
        <v>0</v>
      </c>
      <c r="S59" s="166">
        <f t="shared" si="15"/>
        <v>0</v>
      </c>
      <c r="T59" s="166">
        <f t="shared" si="16"/>
        <v>0</v>
      </c>
      <c r="U59" s="138">
        <f>IF(COUNTA(C40:K59)&gt;0,1,0)</f>
        <v>0</v>
      </c>
    </row>
    <row r="60" spans="1:21" s="73" customFormat="1" ht="29.25" customHeight="1" thickBot="1" x14ac:dyDescent="0.35">
      <c r="A60" s="600" t="s">
        <v>34</v>
      </c>
      <c r="B60" s="601"/>
      <c r="C60" s="171" t="str">
        <f t="shared" ref="C60:J60" si="17">IF($L$60&gt;0,SUM(C40:C59),"")</f>
        <v/>
      </c>
      <c r="D60" s="172" t="str">
        <f t="shared" si="17"/>
        <v/>
      </c>
      <c r="E60" s="172" t="str">
        <f t="shared" si="17"/>
        <v/>
      </c>
      <c r="F60" s="172" t="str">
        <f t="shared" si="17"/>
        <v/>
      </c>
      <c r="G60" s="172" t="str">
        <f t="shared" si="17"/>
        <v/>
      </c>
      <c r="H60" s="172" t="str">
        <f t="shared" si="17"/>
        <v/>
      </c>
      <c r="I60" s="172" t="str">
        <f t="shared" si="17"/>
        <v/>
      </c>
      <c r="J60" s="172" t="str">
        <f t="shared" si="17"/>
        <v/>
      </c>
      <c r="K60" s="172" t="str">
        <f>IF($L$60&gt;0,SUM(K40:K59),"")</f>
        <v/>
      </c>
      <c r="L60" s="173">
        <f>SUM(L40:L59)+L28</f>
        <v>0</v>
      </c>
      <c r="M60" s="4"/>
      <c r="N60" s="70"/>
      <c r="O60" s="71"/>
      <c r="P60" s="72"/>
      <c r="Q60" s="70"/>
      <c r="R60" s="70"/>
      <c r="S60" s="70"/>
      <c r="T60" s="70"/>
    </row>
    <row r="61" spans="1:21" x14ac:dyDescent="0.3">
      <c r="A61" s="353" t="s">
        <v>145</v>
      </c>
      <c r="B61" s="58"/>
      <c r="C61" s="58"/>
      <c r="D61" s="58"/>
      <c r="E61" s="58"/>
      <c r="F61" s="58"/>
      <c r="G61" s="58"/>
      <c r="H61" s="58"/>
      <c r="I61" s="58"/>
      <c r="J61" s="58"/>
      <c r="K61" s="58"/>
      <c r="L61" s="58"/>
      <c r="S61" s="92"/>
      <c r="T61" s="92"/>
    </row>
    <row r="63" spans="1:21" ht="19.7" x14ac:dyDescent="0.35">
      <c r="A63" s="354" t="s">
        <v>31</v>
      </c>
      <c r="B63" s="355">
        <f ca="1">imzatarihi</f>
        <v>45785</v>
      </c>
      <c r="C63" s="599" t="s">
        <v>32</v>
      </c>
      <c r="D63" s="599"/>
      <c r="E63" s="599" t="str">
        <f>IF(kurulusyetkilisi&lt;&gt;"",kurulusyetkilisi,"")</f>
        <v/>
      </c>
      <c r="F63" s="599"/>
      <c r="G63" s="599"/>
      <c r="H63" s="599"/>
      <c r="I63" s="599"/>
      <c r="J63" s="599"/>
      <c r="K63" s="599"/>
      <c r="L63" s="599"/>
    </row>
    <row r="64" spans="1:21" ht="19.7" x14ac:dyDescent="0.35">
      <c r="A64" s="213"/>
      <c r="B64" s="213"/>
      <c r="C64" s="599" t="s">
        <v>33</v>
      </c>
      <c r="D64" s="599"/>
      <c r="E64" s="598"/>
      <c r="F64" s="598"/>
      <c r="G64" s="598"/>
      <c r="H64" s="59"/>
      <c r="I64" s="59"/>
      <c r="J64" s="59"/>
    </row>
    <row r="65" spans="1:20" ht="16.3" x14ac:dyDescent="0.3">
      <c r="A65" s="590" t="s">
        <v>21</v>
      </c>
      <c r="B65" s="590"/>
      <c r="C65" s="590"/>
      <c r="D65" s="590"/>
      <c r="E65" s="590"/>
      <c r="F65" s="590"/>
      <c r="G65" s="590"/>
      <c r="H65" s="590"/>
      <c r="I65" s="590"/>
      <c r="J65" s="590"/>
      <c r="K65" s="590"/>
      <c r="L65" s="590"/>
      <c r="M65" s="91"/>
      <c r="N65" s="75"/>
      <c r="O65" s="179"/>
    </row>
    <row r="66" spans="1:20" x14ac:dyDescent="0.3">
      <c r="A66" s="597" t="str">
        <f>IF(YilDonem&lt;&gt;"",CONCATENATE(YilDonem," dönemi"),"")</f>
        <v/>
      </c>
      <c r="B66" s="597"/>
      <c r="C66" s="597"/>
      <c r="D66" s="597"/>
      <c r="E66" s="597"/>
      <c r="F66" s="597"/>
      <c r="G66" s="597"/>
      <c r="H66" s="597"/>
      <c r="I66" s="597"/>
      <c r="J66" s="597"/>
      <c r="K66" s="597"/>
      <c r="L66" s="597"/>
    </row>
    <row r="67" spans="1:20" ht="16.3" thickBot="1" x14ac:dyDescent="0.35">
      <c r="B67" s="50"/>
      <c r="C67" s="50"/>
      <c r="D67" s="50"/>
      <c r="E67" s="609" t="str">
        <f>IF(YilDonem&lt;&gt;"",CONCATENATE(IF(Dönem=1,"OCAK",IF(Dönem=2,"TEMMUZ","")),"  ayına aittir."),"")</f>
        <v/>
      </c>
      <c r="F67" s="609"/>
      <c r="G67" s="609"/>
      <c r="H67" s="609"/>
      <c r="I67" s="50"/>
      <c r="J67" s="50"/>
      <c r="K67" s="50"/>
      <c r="L67" s="344" t="s">
        <v>29</v>
      </c>
    </row>
    <row r="68" spans="1:20" ht="31.75" customHeight="1" thickBot="1" x14ac:dyDescent="0.35">
      <c r="A68" s="348" t="s">
        <v>192</v>
      </c>
      <c r="B68" s="615" t="str">
        <f>IF(ProjeNo&gt;0,ProjeNo,"")</f>
        <v/>
      </c>
      <c r="C68" s="616"/>
      <c r="D68" s="616"/>
      <c r="E68" s="616"/>
      <c r="F68" s="616"/>
      <c r="G68" s="616"/>
      <c r="H68" s="616"/>
      <c r="I68" s="616"/>
      <c r="J68" s="616"/>
      <c r="K68" s="616"/>
      <c r="L68" s="617"/>
    </row>
    <row r="69" spans="1:20" ht="31.75" customHeight="1" thickBot="1" x14ac:dyDescent="0.35">
      <c r="A69" s="349" t="s">
        <v>194</v>
      </c>
      <c r="B69" s="618" t="str">
        <f>IF(ProjeAdi&gt;0,ProjeAdi,"")</f>
        <v/>
      </c>
      <c r="C69" s="619"/>
      <c r="D69" s="619"/>
      <c r="E69" s="619"/>
      <c r="F69" s="619"/>
      <c r="G69" s="619"/>
      <c r="H69" s="619"/>
      <c r="I69" s="619"/>
      <c r="J69" s="619"/>
      <c r="K69" s="619"/>
      <c r="L69" s="620"/>
    </row>
    <row r="70" spans="1:20" ht="31.75" customHeight="1" thickBot="1" x14ac:dyDescent="0.3">
      <c r="A70" s="602" t="s">
        <v>3</v>
      </c>
      <c r="B70" s="602" t="s">
        <v>4</v>
      </c>
      <c r="C70" s="602" t="s">
        <v>22</v>
      </c>
      <c r="D70" s="602" t="s">
        <v>122</v>
      </c>
      <c r="E70" s="602" t="s">
        <v>23</v>
      </c>
      <c r="F70" s="602" t="s">
        <v>26</v>
      </c>
      <c r="G70" s="602" t="s">
        <v>24</v>
      </c>
      <c r="H70" s="612" t="s">
        <v>144</v>
      </c>
      <c r="I70" s="613"/>
      <c r="J70" s="613"/>
      <c r="K70" s="614"/>
      <c r="L70" s="602" t="s">
        <v>25</v>
      </c>
      <c r="O70" s="621" t="s">
        <v>30</v>
      </c>
      <c r="P70" s="622"/>
      <c r="Q70" s="621" t="s">
        <v>36</v>
      </c>
      <c r="R70" s="622"/>
      <c r="S70" s="621" t="s">
        <v>37</v>
      </c>
      <c r="T70" s="622"/>
    </row>
    <row r="71" spans="1:20" s="93" customFormat="1" ht="94.45" thickBot="1" x14ac:dyDescent="0.3">
      <c r="A71" s="607"/>
      <c r="B71" s="607"/>
      <c r="C71" s="607"/>
      <c r="D71" s="607"/>
      <c r="E71" s="607"/>
      <c r="F71" s="607"/>
      <c r="G71" s="607"/>
      <c r="H71" s="345" t="s">
        <v>119</v>
      </c>
      <c r="I71" s="345" t="s">
        <v>146</v>
      </c>
      <c r="J71" s="345" t="s">
        <v>152</v>
      </c>
      <c r="K71" s="345" t="s">
        <v>153</v>
      </c>
      <c r="L71" s="607"/>
      <c r="M71" s="3"/>
      <c r="N71" s="346" t="s">
        <v>6</v>
      </c>
      <c r="O71" s="347" t="s">
        <v>27</v>
      </c>
      <c r="P71" s="347" t="s">
        <v>28</v>
      </c>
      <c r="Q71" s="347" t="s">
        <v>35</v>
      </c>
      <c r="R71" s="347" t="s">
        <v>24</v>
      </c>
      <c r="S71" s="347" t="s">
        <v>35</v>
      </c>
      <c r="T71" s="347" t="s">
        <v>28</v>
      </c>
    </row>
    <row r="72" spans="1:20" ht="22.75" customHeight="1" x14ac:dyDescent="0.3">
      <c r="A72" s="350">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8">IF(OR(F72&gt;S72,G72&gt;T72),"Toplam maliyetin hesaplanabilmesi için SGK işveren payı ve işsizlik sigortası işveren payının tavan değerleri aşmaması gerekmektedir.","")</f>
        <v/>
      </c>
      <c r="N72" s="165">
        <f>'Proje ve Personel Bilgileri'!F57</f>
        <v>0</v>
      </c>
      <c r="O72" s="166">
        <f t="shared" ref="O72:O91" si="19">IFERROR(IF(N72="EVET",VLOOKUP(YilDonem,SGKTAVAN,2,0)*0.2475,VLOOKUP(YilDonem,SGKTAVAN,2,0)*0.2075),0)</f>
        <v>0</v>
      </c>
      <c r="P72" s="166">
        <f t="shared" ref="P72:P91" si="20">IFERROR(IF(N72="EVET",0,VLOOKUP(YilDonem,SGKTAVAN,2,0)*0.02),0)</f>
        <v>0</v>
      </c>
      <c r="Q72" s="166">
        <f t="shared" ref="Q72:Q91" si="21">IF(N72="EVET",(D72+E72)*0.2475,(D72+E72)*0.2075)</f>
        <v>0</v>
      </c>
      <c r="R72" s="166">
        <f t="shared" ref="R72:R91" si="22">IF(N72="EVET",0,(D72+E72)*0.02)</f>
        <v>0</v>
      </c>
      <c r="S72" s="166">
        <f>IF(ISERROR(ROUNDUP(MIN(O72,Q72),0)),0,ROUNDUP(MIN(O72,Q72),0))</f>
        <v>0</v>
      </c>
      <c r="T72" s="166">
        <f>IF(ISERROR(ROUNDUP(MIN(P72,R72),0)),0,ROUNDUP(MIN(P72,R72),0))</f>
        <v>0</v>
      </c>
    </row>
    <row r="73" spans="1:20" ht="22.75" customHeight="1" x14ac:dyDescent="0.3">
      <c r="A73" s="351">
        <v>42</v>
      </c>
      <c r="B73" s="168" t="str">
        <f>IF('Proje ve Personel Bilgileri'!C58&gt;0,'Proje ve Personel Bilgileri'!C58,"")</f>
        <v/>
      </c>
      <c r="C73" s="54"/>
      <c r="D73" s="55"/>
      <c r="E73" s="55"/>
      <c r="F73" s="55"/>
      <c r="G73" s="55"/>
      <c r="H73" s="55"/>
      <c r="I73" s="55"/>
      <c r="J73" s="55"/>
      <c r="K73" s="55"/>
      <c r="L73" s="167" t="str">
        <f t="shared" ref="L73:L91" si="23">IF(B73&lt;&gt;"",IF(OR(F73&gt;S73,G73&gt;T73),0,D73+E73+F73+G73-H73-I73-J73-K73),"")</f>
        <v/>
      </c>
      <c r="M73" s="164" t="str">
        <f t="shared" si="18"/>
        <v/>
      </c>
      <c r="N73" s="165">
        <f>'Proje ve Personel Bilgileri'!F58</f>
        <v>0</v>
      </c>
      <c r="O73" s="166">
        <f t="shared" si="19"/>
        <v>0</v>
      </c>
      <c r="P73" s="166">
        <f t="shared" si="20"/>
        <v>0</v>
      </c>
      <c r="Q73" s="166">
        <f t="shared" si="21"/>
        <v>0</v>
      </c>
      <c r="R73" s="166">
        <f t="shared" si="22"/>
        <v>0</v>
      </c>
      <c r="S73" s="166">
        <f t="shared" ref="S73:S91" si="24">IF(ISERROR(ROUNDUP(MIN(O73,Q73),0)),0,ROUNDUP(MIN(O73,Q73),0))</f>
        <v>0</v>
      </c>
      <c r="T73" s="166">
        <f t="shared" ref="T73:T91" si="25">IF(ISERROR(ROUNDUP(MIN(P73,R73),0)),0,ROUNDUP(MIN(P73,R73),0))</f>
        <v>0</v>
      </c>
    </row>
    <row r="74" spans="1:20" ht="22.75" customHeight="1" x14ac:dyDescent="0.3">
      <c r="A74" s="351">
        <v>43</v>
      </c>
      <c r="B74" s="168" t="str">
        <f>IF('Proje ve Personel Bilgileri'!C59&gt;0,'Proje ve Personel Bilgileri'!C59,"")</f>
        <v/>
      </c>
      <c r="C74" s="54"/>
      <c r="D74" s="55"/>
      <c r="E74" s="55"/>
      <c r="F74" s="55"/>
      <c r="G74" s="55"/>
      <c r="H74" s="55"/>
      <c r="I74" s="55"/>
      <c r="J74" s="55"/>
      <c r="K74" s="55"/>
      <c r="L74" s="167" t="str">
        <f t="shared" si="23"/>
        <v/>
      </c>
      <c r="M74" s="164" t="str">
        <f t="shared" si="18"/>
        <v/>
      </c>
      <c r="N74" s="165">
        <f>'Proje ve Personel Bilgileri'!F59</f>
        <v>0</v>
      </c>
      <c r="O74" s="166">
        <f t="shared" si="19"/>
        <v>0</v>
      </c>
      <c r="P74" s="166">
        <f t="shared" si="20"/>
        <v>0</v>
      </c>
      <c r="Q74" s="166">
        <f t="shared" si="21"/>
        <v>0</v>
      </c>
      <c r="R74" s="166">
        <f t="shared" si="22"/>
        <v>0</v>
      </c>
      <c r="S74" s="166">
        <f t="shared" si="24"/>
        <v>0</v>
      </c>
      <c r="T74" s="166">
        <f t="shared" si="25"/>
        <v>0</v>
      </c>
    </row>
    <row r="75" spans="1:20" ht="22.75" customHeight="1" x14ac:dyDescent="0.3">
      <c r="A75" s="351">
        <v>44</v>
      </c>
      <c r="B75" s="168" t="str">
        <f>IF('Proje ve Personel Bilgileri'!C60&gt;0,'Proje ve Personel Bilgileri'!C60,"")</f>
        <v/>
      </c>
      <c r="C75" s="54"/>
      <c r="D75" s="55"/>
      <c r="E75" s="55"/>
      <c r="F75" s="55"/>
      <c r="G75" s="55"/>
      <c r="H75" s="55"/>
      <c r="I75" s="55"/>
      <c r="J75" s="55"/>
      <c r="K75" s="55"/>
      <c r="L75" s="167" t="str">
        <f t="shared" si="23"/>
        <v/>
      </c>
      <c r="M75" s="164" t="str">
        <f t="shared" si="18"/>
        <v/>
      </c>
      <c r="N75" s="165">
        <f>'Proje ve Personel Bilgileri'!F60</f>
        <v>0</v>
      </c>
      <c r="O75" s="166">
        <f t="shared" si="19"/>
        <v>0</v>
      </c>
      <c r="P75" s="166">
        <f t="shared" si="20"/>
        <v>0</v>
      </c>
      <c r="Q75" s="166">
        <f t="shared" si="21"/>
        <v>0</v>
      </c>
      <c r="R75" s="166">
        <f t="shared" si="22"/>
        <v>0</v>
      </c>
      <c r="S75" s="166">
        <f t="shared" si="24"/>
        <v>0</v>
      </c>
      <c r="T75" s="166">
        <f t="shared" si="25"/>
        <v>0</v>
      </c>
    </row>
    <row r="76" spans="1:20" ht="22.75" customHeight="1" x14ac:dyDescent="0.3">
      <c r="A76" s="351">
        <v>45</v>
      </c>
      <c r="B76" s="168" t="str">
        <f>IF('Proje ve Personel Bilgileri'!C61&gt;0,'Proje ve Personel Bilgileri'!C61,"")</f>
        <v/>
      </c>
      <c r="C76" s="54"/>
      <c r="D76" s="55"/>
      <c r="E76" s="55"/>
      <c r="F76" s="55"/>
      <c r="G76" s="55"/>
      <c r="H76" s="55"/>
      <c r="I76" s="55"/>
      <c r="J76" s="55"/>
      <c r="K76" s="55"/>
      <c r="L76" s="167" t="str">
        <f t="shared" si="23"/>
        <v/>
      </c>
      <c r="M76" s="164" t="str">
        <f t="shared" si="18"/>
        <v/>
      </c>
      <c r="N76" s="165">
        <f>'Proje ve Personel Bilgileri'!F61</f>
        <v>0</v>
      </c>
      <c r="O76" s="166">
        <f t="shared" si="19"/>
        <v>0</v>
      </c>
      <c r="P76" s="166">
        <f t="shared" si="20"/>
        <v>0</v>
      </c>
      <c r="Q76" s="166">
        <f t="shared" si="21"/>
        <v>0</v>
      </c>
      <c r="R76" s="166">
        <f t="shared" si="22"/>
        <v>0</v>
      </c>
      <c r="S76" s="166">
        <f t="shared" si="24"/>
        <v>0</v>
      </c>
      <c r="T76" s="166">
        <f t="shared" si="25"/>
        <v>0</v>
      </c>
    </row>
    <row r="77" spans="1:20" ht="22.75" customHeight="1" x14ac:dyDescent="0.3">
      <c r="A77" s="351">
        <v>46</v>
      </c>
      <c r="B77" s="168" t="str">
        <f>IF('Proje ve Personel Bilgileri'!C62&gt;0,'Proje ve Personel Bilgileri'!C62,"")</f>
        <v/>
      </c>
      <c r="C77" s="54"/>
      <c r="D77" s="55"/>
      <c r="E77" s="55"/>
      <c r="F77" s="55"/>
      <c r="G77" s="55"/>
      <c r="H77" s="55"/>
      <c r="I77" s="55"/>
      <c r="J77" s="55"/>
      <c r="K77" s="55"/>
      <c r="L77" s="167" t="str">
        <f t="shared" si="23"/>
        <v/>
      </c>
      <c r="M77" s="164" t="str">
        <f t="shared" si="18"/>
        <v/>
      </c>
      <c r="N77" s="165">
        <f>'Proje ve Personel Bilgileri'!F62</f>
        <v>0</v>
      </c>
      <c r="O77" s="166">
        <f t="shared" si="19"/>
        <v>0</v>
      </c>
      <c r="P77" s="166">
        <f t="shared" si="20"/>
        <v>0</v>
      </c>
      <c r="Q77" s="166">
        <f t="shared" si="21"/>
        <v>0</v>
      </c>
      <c r="R77" s="166">
        <f t="shared" si="22"/>
        <v>0</v>
      </c>
      <c r="S77" s="166">
        <f t="shared" si="24"/>
        <v>0</v>
      </c>
      <c r="T77" s="166">
        <f t="shared" si="25"/>
        <v>0</v>
      </c>
    </row>
    <row r="78" spans="1:20" ht="22.75" customHeight="1" x14ac:dyDescent="0.3">
      <c r="A78" s="351">
        <v>47</v>
      </c>
      <c r="B78" s="168" t="str">
        <f>IF('Proje ve Personel Bilgileri'!C63&gt;0,'Proje ve Personel Bilgileri'!C63,"")</f>
        <v/>
      </c>
      <c r="C78" s="54"/>
      <c r="D78" s="55"/>
      <c r="E78" s="55"/>
      <c r="F78" s="55"/>
      <c r="G78" s="55"/>
      <c r="H78" s="55"/>
      <c r="I78" s="55"/>
      <c r="J78" s="55"/>
      <c r="K78" s="55"/>
      <c r="L78" s="167" t="str">
        <f t="shared" si="23"/>
        <v/>
      </c>
      <c r="M78" s="164" t="str">
        <f t="shared" si="18"/>
        <v/>
      </c>
      <c r="N78" s="165">
        <f>'Proje ve Personel Bilgileri'!F63</f>
        <v>0</v>
      </c>
      <c r="O78" s="166">
        <f t="shared" si="19"/>
        <v>0</v>
      </c>
      <c r="P78" s="166">
        <f t="shared" si="20"/>
        <v>0</v>
      </c>
      <c r="Q78" s="166">
        <f t="shared" si="21"/>
        <v>0</v>
      </c>
      <c r="R78" s="166">
        <f t="shared" si="22"/>
        <v>0</v>
      </c>
      <c r="S78" s="166">
        <f t="shared" si="24"/>
        <v>0</v>
      </c>
      <c r="T78" s="166">
        <f t="shared" si="25"/>
        <v>0</v>
      </c>
    </row>
    <row r="79" spans="1:20" ht="22.75" customHeight="1" x14ac:dyDescent="0.3">
      <c r="A79" s="351">
        <v>48</v>
      </c>
      <c r="B79" s="168" t="str">
        <f>IF('Proje ve Personel Bilgileri'!C64&gt;0,'Proje ve Personel Bilgileri'!C64,"")</f>
        <v/>
      </c>
      <c r="C79" s="54"/>
      <c r="D79" s="55"/>
      <c r="E79" s="55"/>
      <c r="F79" s="55"/>
      <c r="G79" s="55"/>
      <c r="H79" s="55"/>
      <c r="I79" s="55"/>
      <c r="J79" s="55"/>
      <c r="K79" s="55"/>
      <c r="L79" s="167" t="str">
        <f t="shared" si="23"/>
        <v/>
      </c>
      <c r="M79" s="164" t="str">
        <f t="shared" si="18"/>
        <v/>
      </c>
      <c r="N79" s="165">
        <f>'Proje ve Personel Bilgileri'!F64</f>
        <v>0</v>
      </c>
      <c r="O79" s="166">
        <f t="shared" si="19"/>
        <v>0</v>
      </c>
      <c r="P79" s="166">
        <f t="shared" si="20"/>
        <v>0</v>
      </c>
      <c r="Q79" s="166">
        <f t="shared" si="21"/>
        <v>0</v>
      </c>
      <c r="R79" s="166">
        <f t="shared" si="22"/>
        <v>0</v>
      </c>
      <c r="S79" s="166">
        <f t="shared" si="24"/>
        <v>0</v>
      </c>
      <c r="T79" s="166">
        <f t="shared" si="25"/>
        <v>0</v>
      </c>
    </row>
    <row r="80" spans="1:20" ht="22.75" customHeight="1" x14ac:dyDescent="0.3">
      <c r="A80" s="351">
        <v>49</v>
      </c>
      <c r="B80" s="168" t="str">
        <f>IF('Proje ve Personel Bilgileri'!C65&gt;0,'Proje ve Personel Bilgileri'!C65,"")</f>
        <v/>
      </c>
      <c r="C80" s="54"/>
      <c r="D80" s="55"/>
      <c r="E80" s="55"/>
      <c r="F80" s="55"/>
      <c r="G80" s="55"/>
      <c r="H80" s="55"/>
      <c r="I80" s="55"/>
      <c r="J80" s="55"/>
      <c r="K80" s="55"/>
      <c r="L80" s="167" t="str">
        <f t="shared" si="23"/>
        <v/>
      </c>
      <c r="M80" s="164" t="str">
        <f t="shared" si="18"/>
        <v/>
      </c>
      <c r="N80" s="165">
        <f>'Proje ve Personel Bilgileri'!F65</f>
        <v>0</v>
      </c>
      <c r="O80" s="166">
        <f t="shared" si="19"/>
        <v>0</v>
      </c>
      <c r="P80" s="166">
        <f t="shared" si="20"/>
        <v>0</v>
      </c>
      <c r="Q80" s="166">
        <f t="shared" si="21"/>
        <v>0</v>
      </c>
      <c r="R80" s="166">
        <f t="shared" si="22"/>
        <v>0</v>
      </c>
      <c r="S80" s="166">
        <f t="shared" si="24"/>
        <v>0</v>
      </c>
      <c r="T80" s="166">
        <f t="shared" si="25"/>
        <v>0</v>
      </c>
    </row>
    <row r="81" spans="1:21" ht="22.75" customHeight="1" x14ac:dyDescent="0.3">
      <c r="A81" s="351">
        <v>50</v>
      </c>
      <c r="B81" s="168" t="str">
        <f>IF('Proje ve Personel Bilgileri'!C66&gt;0,'Proje ve Personel Bilgileri'!C66,"")</f>
        <v/>
      </c>
      <c r="C81" s="54"/>
      <c r="D81" s="55"/>
      <c r="E81" s="55"/>
      <c r="F81" s="55"/>
      <c r="G81" s="55"/>
      <c r="H81" s="55"/>
      <c r="I81" s="55"/>
      <c r="J81" s="55"/>
      <c r="K81" s="55"/>
      <c r="L81" s="167" t="str">
        <f t="shared" si="23"/>
        <v/>
      </c>
      <c r="M81" s="164" t="str">
        <f t="shared" si="18"/>
        <v/>
      </c>
      <c r="N81" s="165">
        <f>'Proje ve Personel Bilgileri'!F66</f>
        <v>0</v>
      </c>
      <c r="O81" s="166">
        <f t="shared" si="19"/>
        <v>0</v>
      </c>
      <c r="P81" s="166">
        <f t="shared" si="20"/>
        <v>0</v>
      </c>
      <c r="Q81" s="166">
        <f t="shared" si="21"/>
        <v>0</v>
      </c>
      <c r="R81" s="166">
        <f t="shared" si="22"/>
        <v>0</v>
      </c>
      <c r="S81" s="166">
        <f t="shared" si="24"/>
        <v>0</v>
      </c>
      <c r="T81" s="166">
        <f t="shared" si="25"/>
        <v>0</v>
      </c>
    </row>
    <row r="82" spans="1:21" ht="22.75" customHeight="1" x14ac:dyDescent="0.3">
      <c r="A82" s="351">
        <v>51</v>
      </c>
      <c r="B82" s="168" t="str">
        <f>IF('Proje ve Personel Bilgileri'!C67&gt;0,'Proje ve Personel Bilgileri'!C67,"")</f>
        <v/>
      </c>
      <c r="C82" s="54"/>
      <c r="D82" s="55"/>
      <c r="E82" s="55"/>
      <c r="F82" s="55"/>
      <c r="G82" s="55"/>
      <c r="H82" s="55"/>
      <c r="I82" s="55"/>
      <c r="J82" s="55"/>
      <c r="K82" s="55"/>
      <c r="L82" s="167" t="str">
        <f t="shared" si="23"/>
        <v/>
      </c>
      <c r="M82" s="164" t="str">
        <f t="shared" si="18"/>
        <v/>
      </c>
      <c r="N82" s="165">
        <f>'Proje ve Personel Bilgileri'!F67</f>
        <v>0</v>
      </c>
      <c r="O82" s="166">
        <f t="shared" si="19"/>
        <v>0</v>
      </c>
      <c r="P82" s="166">
        <f t="shared" si="20"/>
        <v>0</v>
      </c>
      <c r="Q82" s="166">
        <f t="shared" si="21"/>
        <v>0</v>
      </c>
      <c r="R82" s="166">
        <f t="shared" si="22"/>
        <v>0</v>
      </c>
      <c r="S82" s="166">
        <f t="shared" si="24"/>
        <v>0</v>
      </c>
      <c r="T82" s="166">
        <f t="shared" si="25"/>
        <v>0</v>
      </c>
    </row>
    <row r="83" spans="1:21" ht="22.75" customHeight="1" x14ac:dyDescent="0.3">
      <c r="A83" s="351">
        <v>52</v>
      </c>
      <c r="B83" s="168" t="str">
        <f>IF('Proje ve Personel Bilgileri'!C68&gt;0,'Proje ve Personel Bilgileri'!C68,"")</f>
        <v/>
      </c>
      <c r="C83" s="54"/>
      <c r="D83" s="55"/>
      <c r="E83" s="55"/>
      <c r="F83" s="55"/>
      <c r="G83" s="55"/>
      <c r="H83" s="55"/>
      <c r="I83" s="55"/>
      <c r="J83" s="55"/>
      <c r="K83" s="55"/>
      <c r="L83" s="167" t="str">
        <f t="shared" si="23"/>
        <v/>
      </c>
      <c r="M83" s="164" t="str">
        <f t="shared" si="18"/>
        <v/>
      </c>
      <c r="N83" s="165">
        <f>'Proje ve Personel Bilgileri'!F68</f>
        <v>0</v>
      </c>
      <c r="O83" s="166">
        <f t="shared" si="19"/>
        <v>0</v>
      </c>
      <c r="P83" s="166">
        <f t="shared" si="20"/>
        <v>0</v>
      </c>
      <c r="Q83" s="166">
        <f t="shared" si="21"/>
        <v>0</v>
      </c>
      <c r="R83" s="166">
        <f t="shared" si="22"/>
        <v>0</v>
      </c>
      <c r="S83" s="166">
        <f t="shared" si="24"/>
        <v>0</v>
      </c>
      <c r="T83" s="166">
        <f t="shared" si="25"/>
        <v>0</v>
      </c>
    </row>
    <row r="84" spans="1:21" ht="22.75" customHeight="1" x14ac:dyDescent="0.3">
      <c r="A84" s="351">
        <v>53</v>
      </c>
      <c r="B84" s="168" t="str">
        <f>IF('Proje ve Personel Bilgileri'!C69&gt;0,'Proje ve Personel Bilgileri'!C69,"")</f>
        <v/>
      </c>
      <c r="C84" s="54"/>
      <c r="D84" s="55"/>
      <c r="E84" s="55"/>
      <c r="F84" s="55"/>
      <c r="G84" s="55"/>
      <c r="H84" s="55"/>
      <c r="I84" s="55"/>
      <c r="J84" s="55"/>
      <c r="K84" s="55"/>
      <c r="L84" s="167" t="str">
        <f t="shared" si="23"/>
        <v/>
      </c>
      <c r="M84" s="164" t="str">
        <f t="shared" si="18"/>
        <v/>
      </c>
      <c r="N84" s="165">
        <f>'Proje ve Personel Bilgileri'!F69</f>
        <v>0</v>
      </c>
      <c r="O84" s="166">
        <f t="shared" si="19"/>
        <v>0</v>
      </c>
      <c r="P84" s="166">
        <f t="shared" si="20"/>
        <v>0</v>
      </c>
      <c r="Q84" s="166">
        <f t="shared" si="21"/>
        <v>0</v>
      </c>
      <c r="R84" s="166">
        <f t="shared" si="22"/>
        <v>0</v>
      </c>
      <c r="S84" s="166">
        <f t="shared" si="24"/>
        <v>0</v>
      </c>
      <c r="T84" s="166">
        <f t="shared" si="25"/>
        <v>0</v>
      </c>
    </row>
    <row r="85" spans="1:21" ht="22.75" customHeight="1" x14ac:dyDescent="0.3">
      <c r="A85" s="351">
        <v>54</v>
      </c>
      <c r="B85" s="168" t="str">
        <f>IF('Proje ve Personel Bilgileri'!C70&gt;0,'Proje ve Personel Bilgileri'!C70,"")</f>
        <v/>
      </c>
      <c r="C85" s="54"/>
      <c r="D85" s="55"/>
      <c r="E85" s="55"/>
      <c r="F85" s="55"/>
      <c r="G85" s="55"/>
      <c r="H85" s="55"/>
      <c r="I85" s="55"/>
      <c r="J85" s="55"/>
      <c r="K85" s="55"/>
      <c r="L85" s="167" t="str">
        <f t="shared" si="23"/>
        <v/>
      </c>
      <c r="M85" s="164" t="str">
        <f t="shared" si="18"/>
        <v/>
      </c>
      <c r="N85" s="165">
        <f>'Proje ve Personel Bilgileri'!F70</f>
        <v>0</v>
      </c>
      <c r="O85" s="166">
        <f t="shared" si="19"/>
        <v>0</v>
      </c>
      <c r="P85" s="166">
        <f t="shared" si="20"/>
        <v>0</v>
      </c>
      <c r="Q85" s="166">
        <f t="shared" si="21"/>
        <v>0</v>
      </c>
      <c r="R85" s="166">
        <f t="shared" si="22"/>
        <v>0</v>
      </c>
      <c r="S85" s="166">
        <f t="shared" si="24"/>
        <v>0</v>
      </c>
      <c r="T85" s="166">
        <f t="shared" si="25"/>
        <v>0</v>
      </c>
    </row>
    <row r="86" spans="1:21" ht="22.75" customHeight="1" x14ac:dyDescent="0.3">
      <c r="A86" s="351">
        <v>55</v>
      </c>
      <c r="B86" s="168" t="str">
        <f>IF('Proje ve Personel Bilgileri'!C71&gt;0,'Proje ve Personel Bilgileri'!C71,"")</f>
        <v/>
      </c>
      <c r="C86" s="54"/>
      <c r="D86" s="55"/>
      <c r="E86" s="55"/>
      <c r="F86" s="55"/>
      <c r="G86" s="55"/>
      <c r="H86" s="55"/>
      <c r="I86" s="55"/>
      <c r="J86" s="55"/>
      <c r="K86" s="55"/>
      <c r="L86" s="167" t="str">
        <f t="shared" si="23"/>
        <v/>
      </c>
      <c r="M86" s="164" t="str">
        <f t="shared" si="18"/>
        <v/>
      </c>
      <c r="N86" s="165">
        <f>'Proje ve Personel Bilgileri'!F71</f>
        <v>0</v>
      </c>
      <c r="O86" s="166">
        <f t="shared" si="19"/>
        <v>0</v>
      </c>
      <c r="P86" s="166">
        <f t="shared" si="20"/>
        <v>0</v>
      </c>
      <c r="Q86" s="166">
        <f t="shared" si="21"/>
        <v>0</v>
      </c>
      <c r="R86" s="166">
        <f t="shared" si="22"/>
        <v>0</v>
      </c>
      <c r="S86" s="166">
        <f t="shared" si="24"/>
        <v>0</v>
      </c>
      <c r="T86" s="166">
        <f t="shared" si="25"/>
        <v>0</v>
      </c>
    </row>
    <row r="87" spans="1:21" ht="22.75" customHeight="1" x14ac:dyDescent="0.3">
      <c r="A87" s="351">
        <v>56</v>
      </c>
      <c r="B87" s="168" t="str">
        <f>IF('Proje ve Personel Bilgileri'!C72&gt;0,'Proje ve Personel Bilgileri'!C72,"")</f>
        <v/>
      </c>
      <c r="C87" s="54"/>
      <c r="D87" s="55"/>
      <c r="E87" s="55"/>
      <c r="F87" s="55"/>
      <c r="G87" s="55"/>
      <c r="H87" s="55"/>
      <c r="I87" s="55"/>
      <c r="J87" s="55"/>
      <c r="K87" s="55"/>
      <c r="L87" s="167" t="str">
        <f t="shared" si="23"/>
        <v/>
      </c>
      <c r="M87" s="164" t="str">
        <f t="shared" si="18"/>
        <v/>
      </c>
      <c r="N87" s="165">
        <f>'Proje ve Personel Bilgileri'!F72</f>
        <v>0</v>
      </c>
      <c r="O87" s="166">
        <f t="shared" si="19"/>
        <v>0</v>
      </c>
      <c r="P87" s="166">
        <f t="shared" si="20"/>
        <v>0</v>
      </c>
      <c r="Q87" s="166">
        <f t="shared" si="21"/>
        <v>0</v>
      </c>
      <c r="R87" s="166">
        <f t="shared" si="22"/>
        <v>0</v>
      </c>
      <c r="S87" s="166">
        <f t="shared" si="24"/>
        <v>0</v>
      </c>
      <c r="T87" s="166">
        <f t="shared" si="25"/>
        <v>0</v>
      </c>
    </row>
    <row r="88" spans="1:21" ht="22.75" customHeight="1" x14ac:dyDescent="0.3">
      <c r="A88" s="351">
        <v>57</v>
      </c>
      <c r="B88" s="168" t="str">
        <f>IF('Proje ve Personel Bilgileri'!C73&gt;0,'Proje ve Personel Bilgileri'!C73,"")</f>
        <v/>
      </c>
      <c r="C88" s="54"/>
      <c r="D88" s="55"/>
      <c r="E88" s="55"/>
      <c r="F88" s="55"/>
      <c r="G88" s="55"/>
      <c r="H88" s="55"/>
      <c r="I88" s="55"/>
      <c r="J88" s="55"/>
      <c r="K88" s="55"/>
      <c r="L88" s="167" t="str">
        <f t="shared" si="23"/>
        <v/>
      </c>
      <c r="M88" s="164" t="str">
        <f t="shared" si="18"/>
        <v/>
      </c>
      <c r="N88" s="165">
        <f>'Proje ve Personel Bilgileri'!F73</f>
        <v>0</v>
      </c>
      <c r="O88" s="166">
        <f t="shared" si="19"/>
        <v>0</v>
      </c>
      <c r="P88" s="166">
        <f t="shared" si="20"/>
        <v>0</v>
      </c>
      <c r="Q88" s="166">
        <f t="shared" si="21"/>
        <v>0</v>
      </c>
      <c r="R88" s="166">
        <f t="shared" si="22"/>
        <v>0</v>
      </c>
      <c r="S88" s="166">
        <f t="shared" si="24"/>
        <v>0</v>
      </c>
      <c r="T88" s="166">
        <f t="shared" si="25"/>
        <v>0</v>
      </c>
    </row>
    <row r="89" spans="1:21" ht="22.75" customHeight="1" x14ac:dyDescent="0.3">
      <c r="A89" s="351">
        <v>58</v>
      </c>
      <c r="B89" s="168" t="str">
        <f>IF('Proje ve Personel Bilgileri'!C74&gt;0,'Proje ve Personel Bilgileri'!C74,"")</f>
        <v/>
      </c>
      <c r="C89" s="54"/>
      <c r="D89" s="55"/>
      <c r="E89" s="55"/>
      <c r="F89" s="55"/>
      <c r="G89" s="55"/>
      <c r="H89" s="55"/>
      <c r="I89" s="55"/>
      <c r="J89" s="55"/>
      <c r="K89" s="55"/>
      <c r="L89" s="167" t="str">
        <f t="shared" si="23"/>
        <v/>
      </c>
      <c r="M89" s="164" t="str">
        <f t="shared" si="18"/>
        <v/>
      </c>
      <c r="N89" s="165">
        <f>'Proje ve Personel Bilgileri'!F74</f>
        <v>0</v>
      </c>
      <c r="O89" s="166">
        <f t="shared" si="19"/>
        <v>0</v>
      </c>
      <c r="P89" s="166">
        <f t="shared" si="20"/>
        <v>0</v>
      </c>
      <c r="Q89" s="166">
        <f t="shared" si="21"/>
        <v>0</v>
      </c>
      <c r="R89" s="166">
        <f t="shared" si="22"/>
        <v>0</v>
      </c>
      <c r="S89" s="166">
        <f t="shared" si="24"/>
        <v>0</v>
      </c>
      <c r="T89" s="166">
        <f t="shared" si="25"/>
        <v>0</v>
      </c>
    </row>
    <row r="90" spans="1:21" ht="22.75" customHeight="1" x14ac:dyDescent="0.3">
      <c r="A90" s="351">
        <v>59</v>
      </c>
      <c r="B90" s="168" t="str">
        <f>IF('Proje ve Personel Bilgileri'!C75&gt;0,'Proje ve Personel Bilgileri'!C75,"")</f>
        <v/>
      </c>
      <c r="C90" s="54"/>
      <c r="D90" s="55"/>
      <c r="E90" s="55"/>
      <c r="F90" s="55"/>
      <c r="G90" s="55"/>
      <c r="H90" s="55"/>
      <c r="I90" s="55"/>
      <c r="J90" s="55"/>
      <c r="K90" s="55"/>
      <c r="L90" s="167" t="str">
        <f t="shared" si="23"/>
        <v/>
      </c>
      <c r="M90" s="164" t="str">
        <f t="shared" si="18"/>
        <v/>
      </c>
      <c r="N90" s="165">
        <f>'Proje ve Personel Bilgileri'!F75</f>
        <v>0</v>
      </c>
      <c r="O90" s="166">
        <f t="shared" si="19"/>
        <v>0</v>
      </c>
      <c r="P90" s="166">
        <f t="shared" si="20"/>
        <v>0</v>
      </c>
      <c r="Q90" s="166">
        <f t="shared" si="21"/>
        <v>0</v>
      </c>
      <c r="R90" s="166">
        <f t="shared" si="22"/>
        <v>0</v>
      </c>
      <c r="S90" s="166">
        <f t="shared" si="24"/>
        <v>0</v>
      </c>
      <c r="T90" s="166">
        <f t="shared" si="25"/>
        <v>0</v>
      </c>
    </row>
    <row r="91" spans="1:21" ht="22.75" customHeight="1" thickBot="1" x14ac:dyDescent="0.35">
      <c r="A91" s="352">
        <v>60</v>
      </c>
      <c r="B91" s="169" t="str">
        <f>IF('Proje ve Personel Bilgileri'!C76&gt;0,'Proje ve Personel Bilgileri'!C76,"")</f>
        <v/>
      </c>
      <c r="C91" s="56"/>
      <c r="D91" s="57"/>
      <c r="E91" s="57"/>
      <c r="F91" s="57"/>
      <c r="G91" s="57"/>
      <c r="H91" s="57"/>
      <c r="I91" s="57"/>
      <c r="J91" s="57"/>
      <c r="K91" s="57"/>
      <c r="L91" s="170" t="str">
        <f t="shared" si="23"/>
        <v/>
      </c>
      <c r="M91" s="164" t="str">
        <f t="shared" si="18"/>
        <v/>
      </c>
      <c r="N91" s="165">
        <f>'Proje ve Personel Bilgileri'!F76</f>
        <v>0</v>
      </c>
      <c r="O91" s="166">
        <f t="shared" si="19"/>
        <v>0</v>
      </c>
      <c r="P91" s="166">
        <f t="shared" si="20"/>
        <v>0</v>
      </c>
      <c r="Q91" s="166">
        <f t="shared" si="21"/>
        <v>0</v>
      </c>
      <c r="R91" s="166">
        <f t="shared" si="22"/>
        <v>0</v>
      </c>
      <c r="S91" s="166">
        <f t="shared" si="24"/>
        <v>0</v>
      </c>
      <c r="T91" s="166">
        <f t="shared" si="25"/>
        <v>0</v>
      </c>
      <c r="U91" s="138">
        <f>IF(COUNTA(C72:K91)&gt;0,1,0)</f>
        <v>0</v>
      </c>
    </row>
    <row r="92" spans="1:21" s="73" customFormat="1" ht="29.25" customHeight="1" thickBot="1" x14ac:dyDescent="0.35">
      <c r="A92" s="623" t="s">
        <v>34</v>
      </c>
      <c r="B92" s="624"/>
      <c r="C92" s="171" t="str">
        <f t="shared" ref="C92:J92" si="26">IF($L$92&gt;0,SUM(C72:C91),"")</f>
        <v/>
      </c>
      <c r="D92" s="172" t="str">
        <f t="shared" si="26"/>
        <v/>
      </c>
      <c r="E92" s="172" t="str">
        <f t="shared" si="26"/>
        <v/>
      </c>
      <c r="F92" s="172" t="str">
        <f t="shared" si="26"/>
        <v/>
      </c>
      <c r="G92" s="172" t="str">
        <f t="shared" si="26"/>
        <v/>
      </c>
      <c r="H92" s="172" t="str">
        <f t="shared" si="26"/>
        <v/>
      </c>
      <c r="I92" s="172" t="str">
        <f t="shared" si="26"/>
        <v/>
      </c>
      <c r="J92" s="172" t="str">
        <f t="shared" si="26"/>
        <v/>
      </c>
      <c r="K92" s="172" t="str">
        <f>IF($L$92&gt;0,SUM(K72:K91),"")</f>
        <v/>
      </c>
      <c r="L92" s="173">
        <f>SUM(L72:L91)+L60</f>
        <v>0</v>
      </c>
      <c r="M92" s="4"/>
      <c r="N92" s="70"/>
      <c r="O92" s="71"/>
      <c r="P92" s="72"/>
      <c r="Q92" s="70"/>
      <c r="R92" s="70"/>
      <c r="S92" s="70"/>
      <c r="T92" s="70"/>
    </row>
    <row r="93" spans="1:21" x14ac:dyDescent="0.3">
      <c r="A93" s="353" t="s">
        <v>145</v>
      </c>
      <c r="B93" s="58"/>
      <c r="C93" s="58"/>
      <c r="D93" s="58"/>
      <c r="E93" s="58"/>
      <c r="F93" s="58"/>
      <c r="G93" s="58"/>
      <c r="H93" s="58"/>
      <c r="I93" s="58"/>
      <c r="J93" s="58"/>
      <c r="K93" s="58"/>
      <c r="L93" s="58"/>
      <c r="S93" s="92"/>
      <c r="T93" s="92"/>
    </row>
    <row r="95" spans="1:21" ht="19.7" x14ac:dyDescent="0.35">
      <c r="A95" s="354" t="s">
        <v>31</v>
      </c>
      <c r="B95" s="355">
        <f ca="1">imzatarihi</f>
        <v>45785</v>
      </c>
      <c r="C95" s="599" t="s">
        <v>32</v>
      </c>
      <c r="D95" s="599"/>
      <c r="E95" s="599" t="str">
        <f>IF(kurulusyetkilisi&lt;&gt;"",kurulusyetkilisi,"")</f>
        <v/>
      </c>
      <c r="F95" s="599"/>
      <c r="G95" s="599"/>
      <c r="H95" s="599"/>
      <c r="I95" s="599"/>
      <c r="J95" s="599"/>
      <c r="K95" s="599"/>
      <c r="L95" s="599"/>
    </row>
    <row r="96" spans="1:21" ht="19.7" x14ac:dyDescent="0.35">
      <c r="A96" s="213"/>
      <c r="B96" s="213"/>
      <c r="C96" s="599" t="s">
        <v>33</v>
      </c>
      <c r="D96" s="599"/>
      <c r="E96" s="598"/>
      <c r="F96" s="598"/>
      <c r="G96" s="598"/>
      <c r="H96" s="59"/>
      <c r="I96" s="59"/>
      <c r="J96" s="59"/>
    </row>
    <row r="97" spans="1:20" ht="16.3" x14ac:dyDescent="0.3">
      <c r="A97" s="590" t="s">
        <v>21</v>
      </c>
      <c r="B97" s="590"/>
      <c r="C97" s="590"/>
      <c r="D97" s="590"/>
      <c r="E97" s="590"/>
      <c r="F97" s="590"/>
      <c r="G97" s="590"/>
      <c r="H97" s="590"/>
      <c r="I97" s="590"/>
      <c r="J97" s="590"/>
      <c r="K97" s="590"/>
      <c r="L97" s="590"/>
      <c r="M97" s="91"/>
      <c r="N97" s="75"/>
      <c r="O97" s="179"/>
    </row>
    <row r="98" spans="1:20" x14ac:dyDescent="0.3">
      <c r="A98" s="597" t="str">
        <f>IF(YilDonem&lt;&gt;"",CONCATENATE(YilDonem," dönemi"),"")</f>
        <v/>
      </c>
      <c r="B98" s="597"/>
      <c r="C98" s="597"/>
      <c r="D98" s="597"/>
      <c r="E98" s="597"/>
      <c r="F98" s="597"/>
      <c r="G98" s="597"/>
      <c r="H98" s="597"/>
      <c r="I98" s="597"/>
      <c r="J98" s="597"/>
      <c r="K98" s="597"/>
      <c r="L98" s="597"/>
    </row>
    <row r="99" spans="1:20" ht="16.3" thickBot="1" x14ac:dyDescent="0.35">
      <c r="B99" s="50"/>
      <c r="C99" s="50"/>
      <c r="D99" s="50"/>
      <c r="E99" s="609" t="str">
        <f>IF(YilDonem&lt;&gt;"",CONCATENATE(IF(Dönem=1,"OCAK",IF(Dönem=2,"TEMMUZ","")),"  ayına aittir."),"")</f>
        <v/>
      </c>
      <c r="F99" s="609"/>
      <c r="G99" s="609"/>
      <c r="H99" s="609"/>
      <c r="I99" s="50"/>
      <c r="J99" s="50"/>
      <c r="K99" s="50"/>
      <c r="L99" s="344" t="s">
        <v>29</v>
      </c>
    </row>
    <row r="100" spans="1:20" ht="31.75" customHeight="1" thickBot="1" x14ac:dyDescent="0.35">
      <c r="A100" s="348" t="s">
        <v>192</v>
      </c>
      <c r="B100" s="615" t="str">
        <f>IF(ProjeNo&gt;0,ProjeNo,"")</f>
        <v/>
      </c>
      <c r="C100" s="616"/>
      <c r="D100" s="616"/>
      <c r="E100" s="616"/>
      <c r="F100" s="616"/>
      <c r="G100" s="616"/>
      <c r="H100" s="616"/>
      <c r="I100" s="616"/>
      <c r="J100" s="616"/>
      <c r="K100" s="616"/>
      <c r="L100" s="617"/>
    </row>
    <row r="101" spans="1:20" ht="31.75" customHeight="1" thickBot="1" x14ac:dyDescent="0.35">
      <c r="A101" s="349" t="s">
        <v>194</v>
      </c>
      <c r="B101" s="618" t="str">
        <f>IF(ProjeAdi&gt;0,ProjeAdi,"")</f>
        <v/>
      </c>
      <c r="C101" s="619"/>
      <c r="D101" s="619"/>
      <c r="E101" s="619"/>
      <c r="F101" s="619"/>
      <c r="G101" s="619"/>
      <c r="H101" s="619"/>
      <c r="I101" s="619"/>
      <c r="J101" s="619"/>
      <c r="K101" s="619"/>
      <c r="L101" s="620"/>
    </row>
    <row r="102" spans="1:20" ht="31.75" customHeight="1" thickBot="1" x14ac:dyDescent="0.3">
      <c r="A102" s="602" t="s">
        <v>3</v>
      </c>
      <c r="B102" s="602" t="s">
        <v>4</v>
      </c>
      <c r="C102" s="602" t="s">
        <v>22</v>
      </c>
      <c r="D102" s="602" t="s">
        <v>122</v>
      </c>
      <c r="E102" s="602" t="s">
        <v>23</v>
      </c>
      <c r="F102" s="602" t="s">
        <v>26</v>
      </c>
      <c r="G102" s="602" t="s">
        <v>24</v>
      </c>
      <c r="H102" s="612" t="s">
        <v>144</v>
      </c>
      <c r="I102" s="613"/>
      <c r="J102" s="613"/>
      <c r="K102" s="614"/>
      <c r="L102" s="602" t="s">
        <v>25</v>
      </c>
      <c r="O102" s="621" t="s">
        <v>30</v>
      </c>
      <c r="P102" s="622"/>
      <c r="Q102" s="621" t="s">
        <v>36</v>
      </c>
      <c r="R102" s="622"/>
      <c r="S102" s="621" t="s">
        <v>37</v>
      </c>
      <c r="T102" s="622"/>
    </row>
    <row r="103" spans="1:20" s="93" customFormat="1" ht="94.45" thickBot="1" x14ac:dyDescent="0.3">
      <c r="A103" s="607"/>
      <c r="B103" s="607"/>
      <c r="C103" s="607"/>
      <c r="D103" s="607"/>
      <c r="E103" s="607"/>
      <c r="F103" s="607"/>
      <c r="G103" s="607"/>
      <c r="H103" s="345" t="s">
        <v>119</v>
      </c>
      <c r="I103" s="345" t="s">
        <v>146</v>
      </c>
      <c r="J103" s="345" t="s">
        <v>152</v>
      </c>
      <c r="K103" s="345" t="s">
        <v>153</v>
      </c>
      <c r="L103" s="607"/>
      <c r="M103" s="3"/>
      <c r="N103" s="346" t="s">
        <v>6</v>
      </c>
      <c r="O103" s="347" t="s">
        <v>27</v>
      </c>
      <c r="P103" s="347" t="s">
        <v>28</v>
      </c>
      <c r="Q103" s="347" t="s">
        <v>35</v>
      </c>
      <c r="R103" s="347" t="s">
        <v>24</v>
      </c>
      <c r="S103" s="347" t="s">
        <v>35</v>
      </c>
      <c r="T103" s="347" t="s">
        <v>28</v>
      </c>
    </row>
    <row r="104" spans="1:20" ht="22.75" customHeight="1" x14ac:dyDescent="0.3">
      <c r="A104" s="350">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7">IF(OR(F104&gt;S104,G104&gt;T104),"Toplam maliyetin hesaplanabilmesi için SGK işveren payı ve işsizlik sigortası işveren payının tavan değerleri aşmaması gerekmektedir.","")</f>
        <v/>
      </c>
      <c r="N104" s="165">
        <f>'Proje ve Personel Bilgileri'!F77</f>
        <v>0</v>
      </c>
      <c r="O104" s="166">
        <f t="shared" ref="O104:O123" si="28">IFERROR(IF(N104="EVET",VLOOKUP(YilDonem,SGKTAVAN,2,0)*0.2475,VLOOKUP(YilDonem,SGKTAVAN,2,0)*0.2075),0)</f>
        <v>0</v>
      </c>
      <c r="P104" s="166">
        <f t="shared" ref="P104:P123" si="29">IFERROR(IF(N104="EVET",0,VLOOKUP(YilDonem,SGKTAVAN,2,0)*0.02),0)</f>
        <v>0</v>
      </c>
      <c r="Q104" s="166">
        <f t="shared" ref="Q104:Q123" si="30">IF(N104="EVET",(D104+E104)*0.2475,(D104+E104)*0.2075)</f>
        <v>0</v>
      </c>
      <c r="R104" s="166">
        <f t="shared" ref="R104:R123" si="31">IF(N104="EVET",0,(D104+E104)*0.02)</f>
        <v>0</v>
      </c>
      <c r="S104" s="166">
        <f>IF(ISERROR(ROUNDUP(MIN(O104,Q104),0)),0,ROUNDUP(MIN(O104,Q104),0))</f>
        <v>0</v>
      </c>
      <c r="T104" s="166">
        <f>IF(ISERROR(ROUNDUP(MIN(P104,R104),0)),0,ROUNDUP(MIN(P104,R104),0))</f>
        <v>0</v>
      </c>
    </row>
    <row r="105" spans="1:20" ht="22.75" customHeight="1" x14ac:dyDescent="0.3">
      <c r="A105" s="351">
        <v>62</v>
      </c>
      <c r="B105" s="168" t="str">
        <f>IF('Proje ve Personel Bilgileri'!C78&gt;0,'Proje ve Personel Bilgileri'!C78,"")</f>
        <v/>
      </c>
      <c r="C105" s="54"/>
      <c r="D105" s="55"/>
      <c r="E105" s="55"/>
      <c r="F105" s="55"/>
      <c r="G105" s="55"/>
      <c r="H105" s="55"/>
      <c r="I105" s="55"/>
      <c r="J105" s="55"/>
      <c r="K105" s="55"/>
      <c r="L105" s="167" t="str">
        <f t="shared" ref="L105:L123" si="32">IF(B105&lt;&gt;"",IF(OR(F105&gt;S105,G105&gt;T105),0,D105+E105+F105+G105-H105-I105-J105-K105),"")</f>
        <v/>
      </c>
      <c r="M105" s="164" t="str">
        <f t="shared" si="27"/>
        <v/>
      </c>
      <c r="N105" s="165">
        <f>'Proje ve Personel Bilgileri'!F78</f>
        <v>0</v>
      </c>
      <c r="O105" s="166">
        <f t="shared" si="28"/>
        <v>0</v>
      </c>
      <c r="P105" s="166">
        <f t="shared" si="29"/>
        <v>0</v>
      </c>
      <c r="Q105" s="166">
        <f t="shared" si="30"/>
        <v>0</v>
      </c>
      <c r="R105" s="166">
        <f t="shared" si="31"/>
        <v>0</v>
      </c>
      <c r="S105" s="166">
        <f t="shared" ref="S105:S123" si="33">IF(ISERROR(ROUNDUP(MIN(O105,Q105),0)),0,ROUNDUP(MIN(O105,Q105),0))</f>
        <v>0</v>
      </c>
      <c r="T105" s="166">
        <f t="shared" ref="T105:T123" si="34">IF(ISERROR(ROUNDUP(MIN(P105,R105),0)),0,ROUNDUP(MIN(P105,R105),0))</f>
        <v>0</v>
      </c>
    </row>
    <row r="106" spans="1:20" ht="22.75" customHeight="1" x14ac:dyDescent="0.3">
      <c r="A106" s="351">
        <v>63</v>
      </c>
      <c r="B106" s="168" t="str">
        <f>IF('Proje ve Personel Bilgileri'!C79&gt;0,'Proje ve Personel Bilgileri'!C79,"")</f>
        <v/>
      </c>
      <c r="C106" s="54"/>
      <c r="D106" s="55"/>
      <c r="E106" s="55"/>
      <c r="F106" s="55"/>
      <c r="G106" s="55"/>
      <c r="H106" s="55"/>
      <c r="I106" s="55"/>
      <c r="J106" s="55"/>
      <c r="K106" s="55"/>
      <c r="L106" s="167" t="str">
        <f t="shared" si="32"/>
        <v/>
      </c>
      <c r="M106" s="164" t="str">
        <f t="shared" si="27"/>
        <v/>
      </c>
      <c r="N106" s="165">
        <f>'Proje ve Personel Bilgileri'!F79</f>
        <v>0</v>
      </c>
      <c r="O106" s="166">
        <f t="shared" si="28"/>
        <v>0</v>
      </c>
      <c r="P106" s="166">
        <f t="shared" si="29"/>
        <v>0</v>
      </c>
      <c r="Q106" s="166">
        <f t="shared" si="30"/>
        <v>0</v>
      </c>
      <c r="R106" s="166">
        <f t="shared" si="31"/>
        <v>0</v>
      </c>
      <c r="S106" s="166">
        <f t="shared" si="33"/>
        <v>0</v>
      </c>
      <c r="T106" s="166">
        <f t="shared" si="34"/>
        <v>0</v>
      </c>
    </row>
    <row r="107" spans="1:20" ht="22.75" customHeight="1" x14ac:dyDescent="0.3">
      <c r="A107" s="351">
        <v>64</v>
      </c>
      <c r="B107" s="168" t="str">
        <f>IF('Proje ve Personel Bilgileri'!C80&gt;0,'Proje ve Personel Bilgileri'!C80,"")</f>
        <v/>
      </c>
      <c r="C107" s="54"/>
      <c r="D107" s="55"/>
      <c r="E107" s="55"/>
      <c r="F107" s="55"/>
      <c r="G107" s="55"/>
      <c r="H107" s="55"/>
      <c r="I107" s="55"/>
      <c r="J107" s="55"/>
      <c r="K107" s="55"/>
      <c r="L107" s="167" t="str">
        <f t="shared" si="32"/>
        <v/>
      </c>
      <c r="M107" s="164" t="str">
        <f t="shared" si="27"/>
        <v/>
      </c>
      <c r="N107" s="165">
        <f>'Proje ve Personel Bilgileri'!F80</f>
        <v>0</v>
      </c>
      <c r="O107" s="166">
        <f t="shared" si="28"/>
        <v>0</v>
      </c>
      <c r="P107" s="166">
        <f t="shared" si="29"/>
        <v>0</v>
      </c>
      <c r="Q107" s="166">
        <f t="shared" si="30"/>
        <v>0</v>
      </c>
      <c r="R107" s="166">
        <f t="shared" si="31"/>
        <v>0</v>
      </c>
      <c r="S107" s="166">
        <f t="shared" si="33"/>
        <v>0</v>
      </c>
      <c r="T107" s="166">
        <f t="shared" si="34"/>
        <v>0</v>
      </c>
    </row>
    <row r="108" spans="1:20" ht="22.75" customHeight="1" x14ac:dyDescent="0.3">
      <c r="A108" s="351">
        <v>65</v>
      </c>
      <c r="B108" s="168" t="str">
        <f>IF('Proje ve Personel Bilgileri'!C81&gt;0,'Proje ve Personel Bilgileri'!C81,"")</f>
        <v/>
      </c>
      <c r="C108" s="54"/>
      <c r="D108" s="55"/>
      <c r="E108" s="55"/>
      <c r="F108" s="55"/>
      <c r="G108" s="55"/>
      <c r="H108" s="55"/>
      <c r="I108" s="55"/>
      <c r="J108" s="55"/>
      <c r="K108" s="55"/>
      <c r="L108" s="167" t="str">
        <f t="shared" si="32"/>
        <v/>
      </c>
      <c r="M108" s="164" t="str">
        <f t="shared" si="27"/>
        <v/>
      </c>
      <c r="N108" s="165">
        <f>'Proje ve Personel Bilgileri'!F81</f>
        <v>0</v>
      </c>
      <c r="O108" s="166">
        <f t="shared" si="28"/>
        <v>0</v>
      </c>
      <c r="P108" s="166">
        <f t="shared" si="29"/>
        <v>0</v>
      </c>
      <c r="Q108" s="166">
        <f t="shared" si="30"/>
        <v>0</v>
      </c>
      <c r="R108" s="166">
        <f t="shared" si="31"/>
        <v>0</v>
      </c>
      <c r="S108" s="166">
        <f t="shared" si="33"/>
        <v>0</v>
      </c>
      <c r="T108" s="166">
        <f t="shared" si="34"/>
        <v>0</v>
      </c>
    </row>
    <row r="109" spans="1:20" ht="22.75" customHeight="1" x14ac:dyDescent="0.3">
      <c r="A109" s="351">
        <v>66</v>
      </c>
      <c r="B109" s="168" t="str">
        <f>IF('Proje ve Personel Bilgileri'!C82&gt;0,'Proje ve Personel Bilgileri'!C82,"")</f>
        <v/>
      </c>
      <c r="C109" s="54"/>
      <c r="D109" s="55"/>
      <c r="E109" s="55"/>
      <c r="F109" s="55"/>
      <c r="G109" s="55"/>
      <c r="H109" s="55"/>
      <c r="I109" s="55"/>
      <c r="J109" s="55"/>
      <c r="K109" s="55"/>
      <c r="L109" s="167" t="str">
        <f t="shared" si="32"/>
        <v/>
      </c>
      <c r="M109" s="164" t="str">
        <f t="shared" si="27"/>
        <v/>
      </c>
      <c r="N109" s="165">
        <f>'Proje ve Personel Bilgileri'!F82</f>
        <v>0</v>
      </c>
      <c r="O109" s="166">
        <f t="shared" si="28"/>
        <v>0</v>
      </c>
      <c r="P109" s="166">
        <f t="shared" si="29"/>
        <v>0</v>
      </c>
      <c r="Q109" s="166">
        <f t="shared" si="30"/>
        <v>0</v>
      </c>
      <c r="R109" s="166">
        <f t="shared" si="31"/>
        <v>0</v>
      </c>
      <c r="S109" s="166">
        <f t="shared" si="33"/>
        <v>0</v>
      </c>
      <c r="T109" s="166">
        <f t="shared" si="34"/>
        <v>0</v>
      </c>
    </row>
    <row r="110" spans="1:20" ht="22.75" customHeight="1" x14ac:dyDescent="0.3">
      <c r="A110" s="351">
        <v>67</v>
      </c>
      <c r="B110" s="168" t="str">
        <f>IF('Proje ve Personel Bilgileri'!C83&gt;0,'Proje ve Personel Bilgileri'!C83,"")</f>
        <v/>
      </c>
      <c r="C110" s="54"/>
      <c r="D110" s="55"/>
      <c r="E110" s="55"/>
      <c r="F110" s="55"/>
      <c r="G110" s="55"/>
      <c r="H110" s="55"/>
      <c r="I110" s="55"/>
      <c r="J110" s="55"/>
      <c r="K110" s="55"/>
      <c r="L110" s="167" t="str">
        <f t="shared" si="32"/>
        <v/>
      </c>
      <c r="M110" s="164" t="str">
        <f t="shared" si="27"/>
        <v/>
      </c>
      <c r="N110" s="165">
        <f>'Proje ve Personel Bilgileri'!F83</f>
        <v>0</v>
      </c>
      <c r="O110" s="166">
        <f t="shared" si="28"/>
        <v>0</v>
      </c>
      <c r="P110" s="166">
        <f t="shared" si="29"/>
        <v>0</v>
      </c>
      <c r="Q110" s="166">
        <f t="shared" si="30"/>
        <v>0</v>
      </c>
      <c r="R110" s="166">
        <f t="shared" si="31"/>
        <v>0</v>
      </c>
      <c r="S110" s="166">
        <f t="shared" si="33"/>
        <v>0</v>
      </c>
      <c r="T110" s="166">
        <f t="shared" si="34"/>
        <v>0</v>
      </c>
    </row>
    <row r="111" spans="1:20" ht="22.75" customHeight="1" x14ac:dyDescent="0.3">
      <c r="A111" s="351">
        <v>68</v>
      </c>
      <c r="B111" s="168" t="str">
        <f>IF('Proje ve Personel Bilgileri'!C84&gt;0,'Proje ve Personel Bilgileri'!C84,"")</f>
        <v/>
      </c>
      <c r="C111" s="54"/>
      <c r="D111" s="55"/>
      <c r="E111" s="55"/>
      <c r="F111" s="55"/>
      <c r="G111" s="55"/>
      <c r="H111" s="55"/>
      <c r="I111" s="55"/>
      <c r="J111" s="55"/>
      <c r="K111" s="55"/>
      <c r="L111" s="167" t="str">
        <f t="shared" si="32"/>
        <v/>
      </c>
      <c r="M111" s="164" t="str">
        <f t="shared" si="27"/>
        <v/>
      </c>
      <c r="N111" s="165">
        <f>'Proje ve Personel Bilgileri'!F84</f>
        <v>0</v>
      </c>
      <c r="O111" s="166">
        <f t="shared" si="28"/>
        <v>0</v>
      </c>
      <c r="P111" s="166">
        <f t="shared" si="29"/>
        <v>0</v>
      </c>
      <c r="Q111" s="166">
        <f t="shared" si="30"/>
        <v>0</v>
      </c>
      <c r="R111" s="166">
        <f t="shared" si="31"/>
        <v>0</v>
      </c>
      <c r="S111" s="166">
        <f t="shared" si="33"/>
        <v>0</v>
      </c>
      <c r="T111" s="166">
        <f t="shared" si="34"/>
        <v>0</v>
      </c>
    </row>
    <row r="112" spans="1:20" ht="22.75" customHeight="1" x14ac:dyDescent="0.3">
      <c r="A112" s="351">
        <v>69</v>
      </c>
      <c r="B112" s="168" t="str">
        <f>IF('Proje ve Personel Bilgileri'!C85&gt;0,'Proje ve Personel Bilgileri'!C85,"")</f>
        <v/>
      </c>
      <c r="C112" s="54"/>
      <c r="D112" s="55"/>
      <c r="E112" s="55"/>
      <c r="F112" s="55"/>
      <c r="G112" s="55"/>
      <c r="H112" s="55"/>
      <c r="I112" s="55"/>
      <c r="J112" s="55"/>
      <c r="K112" s="55"/>
      <c r="L112" s="167" t="str">
        <f t="shared" si="32"/>
        <v/>
      </c>
      <c r="M112" s="164" t="str">
        <f t="shared" si="27"/>
        <v/>
      </c>
      <c r="N112" s="165">
        <f>'Proje ve Personel Bilgileri'!F85</f>
        <v>0</v>
      </c>
      <c r="O112" s="166">
        <f t="shared" si="28"/>
        <v>0</v>
      </c>
      <c r="P112" s="166">
        <f t="shared" si="29"/>
        <v>0</v>
      </c>
      <c r="Q112" s="166">
        <f t="shared" si="30"/>
        <v>0</v>
      </c>
      <c r="R112" s="166">
        <f t="shared" si="31"/>
        <v>0</v>
      </c>
      <c r="S112" s="166">
        <f t="shared" si="33"/>
        <v>0</v>
      </c>
      <c r="T112" s="166">
        <f t="shared" si="34"/>
        <v>0</v>
      </c>
    </row>
    <row r="113" spans="1:21" ht="22.75" customHeight="1" x14ac:dyDescent="0.3">
      <c r="A113" s="351">
        <v>70</v>
      </c>
      <c r="B113" s="168" t="str">
        <f>IF('Proje ve Personel Bilgileri'!C86&gt;0,'Proje ve Personel Bilgileri'!C86,"")</f>
        <v/>
      </c>
      <c r="C113" s="54"/>
      <c r="D113" s="55"/>
      <c r="E113" s="55"/>
      <c r="F113" s="55"/>
      <c r="G113" s="55"/>
      <c r="H113" s="55"/>
      <c r="I113" s="55"/>
      <c r="J113" s="55"/>
      <c r="K113" s="55"/>
      <c r="L113" s="167" t="str">
        <f t="shared" si="32"/>
        <v/>
      </c>
      <c r="M113" s="164" t="str">
        <f t="shared" si="27"/>
        <v/>
      </c>
      <c r="N113" s="165">
        <f>'Proje ve Personel Bilgileri'!F86</f>
        <v>0</v>
      </c>
      <c r="O113" s="166">
        <f t="shared" si="28"/>
        <v>0</v>
      </c>
      <c r="P113" s="166">
        <f t="shared" si="29"/>
        <v>0</v>
      </c>
      <c r="Q113" s="166">
        <f t="shared" si="30"/>
        <v>0</v>
      </c>
      <c r="R113" s="166">
        <f t="shared" si="31"/>
        <v>0</v>
      </c>
      <c r="S113" s="166">
        <f t="shared" si="33"/>
        <v>0</v>
      </c>
      <c r="T113" s="166">
        <f t="shared" si="34"/>
        <v>0</v>
      </c>
    </row>
    <row r="114" spans="1:21" ht="22.75" customHeight="1" x14ac:dyDescent="0.3">
      <c r="A114" s="351">
        <v>71</v>
      </c>
      <c r="B114" s="168" t="str">
        <f>IF('Proje ve Personel Bilgileri'!C87&gt;0,'Proje ve Personel Bilgileri'!C87,"")</f>
        <v/>
      </c>
      <c r="C114" s="54"/>
      <c r="D114" s="55"/>
      <c r="E114" s="55"/>
      <c r="F114" s="55"/>
      <c r="G114" s="55"/>
      <c r="H114" s="55"/>
      <c r="I114" s="55"/>
      <c r="J114" s="55"/>
      <c r="K114" s="55"/>
      <c r="L114" s="167" t="str">
        <f t="shared" si="32"/>
        <v/>
      </c>
      <c r="M114" s="164" t="str">
        <f t="shared" si="27"/>
        <v/>
      </c>
      <c r="N114" s="165">
        <f>'Proje ve Personel Bilgileri'!F87</f>
        <v>0</v>
      </c>
      <c r="O114" s="166">
        <f t="shared" si="28"/>
        <v>0</v>
      </c>
      <c r="P114" s="166">
        <f t="shared" si="29"/>
        <v>0</v>
      </c>
      <c r="Q114" s="166">
        <f t="shared" si="30"/>
        <v>0</v>
      </c>
      <c r="R114" s="166">
        <f t="shared" si="31"/>
        <v>0</v>
      </c>
      <c r="S114" s="166">
        <f t="shared" si="33"/>
        <v>0</v>
      </c>
      <c r="T114" s="166">
        <f t="shared" si="34"/>
        <v>0</v>
      </c>
    </row>
    <row r="115" spans="1:21" ht="22.75" customHeight="1" x14ac:dyDescent="0.3">
      <c r="A115" s="351">
        <v>72</v>
      </c>
      <c r="B115" s="168" t="str">
        <f>IF('Proje ve Personel Bilgileri'!C88&gt;0,'Proje ve Personel Bilgileri'!C88,"")</f>
        <v/>
      </c>
      <c r="C115" s="54"/>
      <c r="D115" s="55"/>
      <c r="E115" s="55"/>
      <c r="F115" s="55"/>
      <c r="G115" s="55"/>
      <c r="H115" s="55"/>
      <c r="I115" s="55"/>
      <c r="J115" s="55"/>
      <c r="K115" s="55"/>
      <c r="L115" s="167" t="str">
        <f t="shared" si="32"/>
        <v/>
      </c>
      <c r="M115" s="164" t="str">
        <f t="shared" si="27"/>
        <v/>
      </c>
      <c r="N115" s="165">
        <f>'Proje ve Personel Bilgileri'!F88</f>
        <v>0</v>
      </c>
      <c r="O115" s="166">
        <f t="shared" si="28"/>
        <v>0</v>
      </c>
      <c r="P115" s="166">
        <f t="shared" si="29"/>
        <v>0</v>
      </c>
      <c r="Q115" s="166">
        <f t="shared" si="30"/>
        <v>0</v>
      </c>
      <c r="R115" s="166">
        <f t="shared" si="31"/>
        <v>0</v>
      </c>
      <c r="S115" s="166">
        <f t="shared" si="33"/>
        <v>0</v>
      </c>
      <c r="T115" s="166">
        <f t="shared" si="34"/>
        <v>0</v>
      </c>
    </row>
    <row r="116" spans="1:21" ht="22.75" customHeight="1" x14ac:dyDescent="0.3">
      <c r="A116" s="351">
        <v>73</v>
      </c>
      <c r="B116" s="168" t="str">
        <f>IF('Proje ve Personel Bilgileri'!C89&gt;0,'Proje ve Personel Bilgileri'!C89,"")</f>
        <v/>
      </c>
      <c r="C116" s="54"/>
      <c r="D116" s="55"/>
      <c r="E116" s="55"/>
      <c r="F116" s="55"/>
      <c r="G116" s="55"/>
      <c r="H116" s="55"/>
      <c r="I116" s="55"/>
      <c r="J116" s="55"/>
      <c r="K116" s="55"/>
      <c r="L116" s="167" t="str">
        <f t="shared" si="32"/>
        <v/>
      </c>
      <c r="M116" s="164" t="str">
        <f t="shared" si="27"/>
        <v/>
      </c>
      <c r="N116" s="165">
        <f>'Proje ve Personel Bilgileri'!F89</f>
        <v>0</v>
      </c>
      <c r="O116" s="166">
        <f t="shared" si="28"/>
        <v>0</v>
      </c>
      <c r="P116" s="166">
        <f t="shared" si="29"/>
        <v>0</v>
      </c>
      <c r="Q116" s="166">
        <f t="shared" si="30"/>
        <v>0</v>
      </c>
      <c r="R116" s="166">
        <f t="shared" si="31"/>
        <v>0</v>
      </c>
      <c r="S116" s="166">
        <f t="shared" si="33"/>
        <v>0</v>
      </c>
      <c r="T116" s="166">
        <f t="shared" si="34"/>
        <v>0</v>
      </c>
    </row>
    <row r="117" spans="1:21" ht="22.75" customHeight="1" x14ac:dyDescent="0.3">
      <c r="A117" s="351">
        <v>74</v>
      </c>
      <c r="B117" s="168" t="str">
        <f>IF('Proje ve Personel Bilgileri'!C90&gt;0,'Proje ve Personel Bilgileri'!C90,"")</f>
        <v/>
      </c>
      <c r="C117" s="54"/>
      <c r="D117" s="55"/>
      <c r="E117" s="55"/>
      <c r="F117" s="55"/>
      <c r="G117" s="55"/>
      <c r="H117" s="55"/>
      <c r="I117" s="55"/>
      <c r="J117" s="55"/>
      <c r="K117" s="55"/>
      <c r="L117" s="167" t="str">
        <f t="shared" si="32"/>
        <v/>
      </c>
      <c r="M117" s="164" t="str">
        <f t="shared" si="27"/>
        <v/>
      </c>
      <c r="N117" s="165">
        <f>'Proje ve Personel Bilgileri'!F90</f>
        <v>0</v>
      </c>
      <c r="O117" s="166">
        <f t="shared" si="28"/>
        <v>0</v>
      </c>
      <c r="P117" s="166">
        <f t="shared" si="29"/>
        <v>0</v>
      </c>
      <c r="Q117" s="166">
        <f t="shared" si="30"/>
        <v>0</v>
      </c>
      <c r="R117" s="166">
        <f t="shared" si="31"/>
        <v>0</v>
      </c>
      <c r="S117" s="166">
        <f t="shared" si="33"/>
        <v>0</v>
      </c>
      <c r="T117" s="166">
        <f t="shared" si="34"/>
        <v>0</v>
      </c>
    </row>
    <row r="118" spans="1:21" ht="22.75" customHeight="1" x14ac:dyDescent="0.3">
      <c r="A118" s="351">
        <v>75</v>
      </c>
      <c r="B118" s="168" t="str">
        <f>IF('Proje ve Personel Bilgileri'!C91&gt;0,'Proje ve Personel Bilgileri'!C91,"")</f>
        <v/>
      </c>
      <c r="C118" s="54"/>
      <c r="D118" s="55"/>
      <c r="E118" s="55"/>
      <c r="F118" s="55"/>
      <c r="G118" s="55"/>
      <c r="H118" s="55"/>
      <c r="I118" s="55"/>
      <c r="J118" s="55"/>
      <c r="K118" s="55"/>
      <c r="L118" s="167" t="str">
        <f t="shared" si="32"/>
        <v/>
      </c>
      <c r="M118" s="164" t="str">
        <f t="shared" si="27"/>
        <v/>
      </c>
      <c r="N118" s="165">
        <f>'Proje ve Personel Bilgileri'!F91</f>
        <v>0</v>
      </c>
      <c r="O118" s="166">
        <f t="shared" si="28"/>
        <v>0</v>
      </c>
      <c r="P118" s="166">
        <f t="shared" si="29"/>
        <v>0</v>
      </c>
      <c r="Q118" s="166">
        <f t="shared" si="30"/>
        <v>0</v>
      </c>
      <c r="R118" s="166">
        <f t="shared" si="31"/>
        <v>0</v>
      </c>
      <c r="S118" s="166">
        <f t="shared" si="33"/>
        <v>0</v>
      </c>
      <c r="T118" s="166">
        <f t="shared" si="34"/>
        <v>0</v>
      </c>
    </row>
    <row r="119" spans="1:21" ht="22.75" customHeight="1" x14ac:dyDescent="0.3">
      <c r="A119" s="351">
        <v>76</v>
      </c>
      <c r="B119" s="168" t="str">
        <f>IF('Proje ve Personel Bilgileri'!C92&gt;0,'Proje ve Personel Bilgileri'!C92,"")</f>
        <v/>
      </c>
      <c r="C119" s="54"/>
      <c r="D119" s="55"/>
      <c r="E119" s="55"/>
      <c r="F119" s="55"/>
      <c r="G119" s="55"/>
      <c r="H119" s="55"/>
      <c r="I119" s="55"/>
      <c r="J119" s="55"/>
      <c r="K119" s="55"/>
      <c r="L119" s="167" t="str">
        <f t="shared" si="32"/>
        <v/>
      </c>
      <c r="M119" s="164" t="str">
        <f t="shared" si="27"/>
        <v/>
      </c>
      <c r="N119" s="165">
        <f>'Proje ve Personel Bilgileri'!F92</f>
        <v>0</v>
      </c>
      <c r="O119" s="166">
        <f t="shared" si="28"/>
        <v>0</v>
      </c>
      <c r="P119" s="166">
        <f t="shared" si="29"/>
        <v>0</v>
      </c>
      <c r="Q119" s="166">
        <f t="shared" si="30"/>
        <v>0</v>
      </c>
      <c r="R119" s="166">
        <f t="shared" si="31"/>
        <v>0</v>
      </c>
      <c r="S119" s="166">
        <f t="shared" si="33"/>
        <v>0</v>
      </c>
      <c r="T119" s="166">
        <f t="shared" si="34"/>
        <v>0</v>
      </c>
    </row>
    <row r="120" spans="1:21" ht="22.75" customHeight="1" x14ac:dyDescent="0.3">
      <c r="A120" s="351">
        <v>77</v>
      </c>
      <c r="B120" s="168" t="str">
        <f>IF('Proje ve Personel Bilgileri'!C93&gt;0,'Proje ve Personel Bilgileri'!C93,"")</f>
        <v/>
      </c>
      <c r="C120" s="54"/>
      <c r="D120" s="55"/>
      <c r="E120" s="55"/>
      <c r="F120" s="55"/>
      <c r="G120" s="55"/>
      <c r="H120" s="55"/>
      <c r="I120" s="55"/>
      <c r="J120" s="55"/>
      <c r="K120" s="55"/>
      <c r="L120" s="167" t="str">
        <f t="shared" si="32"/>
        <v/>
      </c>
      <c r="M120" s="164" t="str">
        <f t="shared" si="27"/>
        <v/>
      </c>
      <c r="N120" s="165">
        <f>'Proje ve Personel Bilgileri'!F93</f>
        <v>0</v>
      </c>
      <c r="O120" s="166">
        <f t="shared" si="28"/>
        <v>0</v>
      </c>
      <c r="P120" s="166">
        <f t="shared" si="29"/>
        <v>0</v>
      </c>
      <c r="Q120" s="166">
        <f t="shared" si="30"/>
        <v>0</v>
      </c>
      <c r="R120" s="166">
        <f t="shared" si="31"/>
        <v>0</v>
      </c>
      <c r="S120" s="166">
        <f t="shared" si="33"/>
        <v>0</v>
      </c>
      <c r="T120" s="166">
        <f t="shared" si="34"/>
        <v>0</v>
      </c>
    </row>
    <row r="121" spans="1:21" ht="22.75" customHeight="1" x14ac:dyDescent="0.3">
      <c r="A121" s="351">
        <v>78</v>
      </c>
      <c r="B121" s="168" t="str">
        <f>IF('Proje ve Personel Bilgileri'!C94&gt;0,'Proje ve Personel Bilgileri'!C94,"")</f>
        <v/>
      </c>
      <c r="C121" s="54"/>
      <c r="D121" s="55"/>
      <c r="E121" s="55"/>
      <c r="F121" s="55"/>
      <c r="G121" s="55"/>
      <c r="H121" s="55"/>
      <c r="I121" s="55"/>
      <c r="J121" s="55"/>
      <c r="K121" s="55"/>
      <c r="L121" s="167" t="str">
        <f t="shared" si="32"/>
        <v/>
      </c>
      <c r="M121" s="164" t="str">
        <f t="shared" si="27"/>
        <v/>
      </c>
      <c r="N121" s="165">
        <f>'Proje ve Personel Bilgileri'!F94</f>
        <v>0</v>
      </c>
      <c r="O121" s="166">
        <f t="shared" si="28"/>
        <v>0</v>
      </c>
      <c r="P121" s="166">
        <f t="shared" si="29"/>
        <v>0</v>
      </c>
      <c r="Q121" s="166">
        <f t="shared" si="30"/>
        <v>0</v>
      </c>
      <c r="R121" s="166">
        <f t="shared" si="31"/>
        <v>0</v>
      </c>
      <c r="S121" s="166">
        <f t="shared" si="33"/>
        <v>0</v>
      </c>
      <c r="T121" s="166">
        <f t="shared" si="34"/>
        <v>0</v>
      </c>
    </row>
    <row r="122" spans="1:21" ht="22.75" customHeight="1" x14ac:dyDescent="0.3">
      <c r="A122" s="351">
        <v>79</v>
      </c>
      <c r="B122" s="168" t="str">
        <f>IF('Proje ve Personel Bilgileri'!C95&gt;0,'Proje ve Personel Bilgileri'!C95,"")</f>
        <v/>
      </c>
      <c r="C122" s="54"/>
      <c r="D122" s="55"/>
      <c r="E122" s="55"/>
      <c r="F122" s="55"/>
      <c r="G122" s="55"/>
      <c r="H122" s="55"/>
      <c r="I122" s="55"/>
      <c r="J122" s="55"/>
      <c r="K122" s="55"/>
      <c r="L122" s="167" t="str">
        <f t="shared" si="32"/>
        <v/>
      </c>
      <c r="M122" s="164" t="str">
        <f t="shared" si="27"/>
        <v/>
      </c>
      <c r="N122" s="165">
        <f>'Proje ve Personel Bilgileri'!F95</f>
        <v>0</v>
      </c>
      <c r="O122" s="166">
        <f t="shared" si="28"/>
        <v>0</v>
      </c>
      <c r="P122" s="166">
        <f t="shared" si="29"/>
        <v>0</v>
      </c>
      <c r="Q122" s="166">
        <f t="shared" si="30"/>
        <v>0</v>
      </c>
      <c r="R122" s="166">
        <f t="shared" si="31"/>
        <v>0</v>
      </c>
      <c r="S122" s="166">
        <f t="shared" si="33"/>
        <v>0</v>
      </c>
      <c r="T122" s="166">
        <f t="shared" si="34"/>
        <v>0</v>
      </c>
    </row>
    <row r="123" spans="1:21" ht="22.75" customHeight="1" thickBot="1" x14ac:dyDescent="0.35">
      <c r="A123" s="352">
        <v>80</v>
      </c>
      <c r="B123" s="169" t="str">
        <f>IF('Proje ve Personel Bilgileri'!C96&gt;0,'Proje ve Personel Bilgileri'!C96,"")</f>
        <v/>
      </c>
      <c r="C123" s="56"/>
      <c r="D123" s="57"/>
      <c r="E123" s="57"/>
      <c r="F123" s="57"/>
      <c r="G123" s="57"/>
      <c r="H123" s="57"/>
      <c r="I123" s="57"/>
      <c r="J123" s="57"/>
      <c r="K123" s="57"/>
      <c r="L123" s="170" t="str">
        <f t="shared" si="32"/>
        <v/>
      </c>
      <c r="M123" s="164" t="str">
        <f t="shared" si="27"/>
        <v/>
      </c>
      <c r="N123" s="165">
        <f>'Proje ve Personel Bilgileri'!F96</f>
        <v>0</v>
      </c>
      <c r="O123" s="166">
        <f t="shared" si="28"/>
        <v>0</v>
      </c>
      <c r="P123" s="166">
        <f t="shared" si="29"/>
        <v>0</v>
      </c>
      <c r="Q123" s="166">
        <f t="shared" si="30"/>
        <v>0</v>
      </c>
      <c r="R123" s="166">
        <f t="shared" si="31"/>
        <v>0</v>
      </c>
      <c r="S123" s="166">
        <f t="shared" si="33"/>
        <v>0</v>
      </c>
      <c r="T123" s="166">
        <f t="shared" si="34"/>
        <v>0</v>
      </c>
      <c r="U123" s="138">
        <f>IF(COUNTA(C104:K123)&gt;0,1,0)</f>
        <v>0</v>
      </c>
    </row>
    <row r="124" spans="1:21" s="73" customFormat="1" ht="29.25" customHeight="1" thickBot="1" x14ac:dyDescent="0.35">
      <c r="A124" s="623" t="s">
        <v>34</v>
      </c>
      <c r="B124" s="624"/>
      <c r="C124" s="171" t="str">
        <f>IF($L$28&gt;0,SUM(C104:C123),"")</f>
        <v/>
      </c>
      <c r="D124" s="172" t="str">
        <f t="shared" ref="D124:J124" si="35">IF($L$124&gt;0,SUM(D104:D123),"")</f>
        <v/>
      </c>
      <c r="E124" s="172" t="str">
        <f t="shared" si="35"/>
        <v/>
      </c>
      <c r="F124" s="172" t="str">
        <f t="shared" si="35"/>
        <v/>
      </c>
      <c r="G124" s="172" t="str">
        <f t="shared" si="35"/>
        <v/>
      </c>
      <c r="H124" s="172" t="str">
        <f t="shared" si="35"/>
        <v/>
      </c>
      <c r="I124" s="172" t="str">
        <f t="shared" si="35"/>
        <v/>
      </c>
      <c r="J124" s="172" t="str">
        <f t="shared" si="35"/>
        <v/>
      </c>
      <c r="K124" s="172" t="str">
        <f>IF($L$124&gt;0,SUM(K104:K123),"")</f>
        <v/>
      </c>
      <c r="L124" s="173">
        <f>SUM(L104:L123)+L92</f>
        <v>0</v>
      </c>
      <c r="M124" s="4"/>
      <c r="N124" s="70"/>
      <c r="O124" s="71"/>
      <c r="P124" s="72"/>
      <c r="Q124" s="70"/>
      <c r="R124" s="70"/>
      <c r="S124" s="70"/>
      <c r="T124" s="70"/>
    </row>
    <row r="125" spans="1:21" x14ac:dyDescent="0.3">
      <c r="A125" s="353" t="s">
        <v>145</v>
      </c>
      <c r="B125" s="58"/>
      <c r="C125" s="58"/>
      <c r="D125" s="58"/>
      <c r="E125" s="58"/>
      <c r="F125" s="58"/>
      <c r="G125" s="58"/>
      <c r="H125" s="58"/>
      <c r="I125" s="58"/>
      <c r="J125" s="58"/>
      <c r="K125" s="58"/>
      <c r="L125" s="58"/>
      <c r="S125" s="92"/>
      <c r="T125" s="92"/>
    </row>
    <row r="127" spans="1:21" ht="19.7" x14ac:dyDescent="0.35">
      <c r="A127" s="354" t="s">
        <v>31</v>
      </c>
      <c r="B127" s="355">
        <f ca="1">imzatarihi</f>
        <v>45785</v>
      </c>
      <c r="C127" s="599" t="s">
        <v>32</v>
      </c>
      <c r="D127" s="599"/>
      <c r="E127" s="599" t="str">
        <f>IF(kurulusyetkilisi&lt;&gt;"",kurulusyetkilisi,"")</f>
        <v/>
      </c>
      <c r="F127" s="599"/>
      <c r="G127" s="599"/>
      <c r="H127" s="599"/>
      <c r="I127" s="599"/>
      <c r="J127" s="599"/>
      <c r="K127" s="599"/>
      <c r="L127" s="599"/>
    </row>
    <row r="128" spans="1:21" ht="19.7" x14ac:dyDescent="0.35">
      <c r="A128" s="213"/>
      <c r="B128" s="213"/>
      <c r="C128" s="599" t="s">
        <v>33</v>
      </c>
      <c r="D128" s="599"/>
      <c r="E128" s="598"/>
      <c r="F128" s="598"/>
      <c r="G128" s="598"/>
      <c r="H128" s="59"/>
      <c r="I128" s="59"/>
      <c r="J128" s="59"/>
    </row>
    <row r="129" spans="1:20" ht="16.3" x14ac:dyDescent="0.3">
      <c r="A129" s="590" t="s">
        <v>21</v>
      </c>
      <c r="B129" s="590"/>
      <c r="C129" s="590"/>
      <c r="D129" s="590"/>
      <c r="E129" s="590"/>
      <c r="F129" s="590"/>
      <c r="G129" s="590"/>
      <c r="H129" s="590"/>
      <c r="I129" s="590"/>
      <c r="J129" s="590"/>
      <c r="K129" s="590"/>
      <c r="L129" s="590"/>
      <c r="M129" s="91"/>
      <c r="N129" s="75"/>
      <c r="O129" s="179"/>
    </row>
    <row r="130" spans="1:20" x14ac:dyDescent="0.3">
      <c r="A130" s="597" t="str">
        <f>IF(YilDonem&lt;&gt;"",CONCATENATE(YilDonem," dönemi"),"")</f>
        <v/>
      </c>
      <c r="B130" s="597"/>
      <c r="C130" s="597"/>
      <c r="D130" s="597"/>
      <c r="E130" s="597"/>
      <c r="F130" s="597"/>
      <c r="G130" s="597"/>
      <c r="H130" s="597"/>
      <c r="I130" s="597"/>
      <c r="J130" s="597"/>
      <c r="K130" s="597"/>
      <c r="L130" s="597"/>
    </row>
    <row r="131" spans="1:20" ht="16.3" thickBot="1" x14ac:dyDescent="0.35">
      <c r="B131" s="50"/>
      <c r="C131" s="50"/>
      <c r="D131" s="50"/>
      <c r="E131" s="609" t="str">
        <f>IF(YilDonem&lt;&gt;"",CONCATENATE(IF(Dönem=1,"OCAK",IF(Dönem=2,"TEMMUZ","")),"  ayına aittir."),"")</f>
        <v/>
      </c>
      <c r="F131" s="609"/>
      <c r="G131" s="609"/>
      <c r="H131" s="609"/>
      <c r="I131" s="50"/>
      <c r="J131" s="50"/>
      <c r="K131" s="50"/>
      <c r="L131" s="344" t="s">
        <v>29</v>
      </c>
    </row>
    <row r="132" spans="1:20" ht="31.75" customHeight="1" thickBot="1" x14ac:dyDescent="0.35">
      <c r="A132" s="348" t="s">
        <v>192</v>
      </c>
      <c r="B132" s="615" t="str">
        <f>IF(ProjeNo&gt;0,ProjeNo,"")</f>
        <v/>
      </c>
      <c r="C132" s="616"/>
      <c r="D132" s="616"/>
      <c r="E132" s="616"/>
      <c r="F132" s="616"/>
      <c r="G132" s="616"/>
      <c r="H132" s="616"/>
      <c r="I132" s="616"/>
      <c r="J132" s="616"/>
      <c r="K132" s="616"/>
      <c r="L132" s="617"/>
    </row>
    <row r="133" spans="1:20" ht="31.75" customHeight="1" thickBot="1" x14ac:dyDescent="0.35">
      <c r="A133" s="349" t="s">
        <v>194</v>
      </c>
      <c r="B133" s="618" t="str">
        <f>IF(ProjeAdi&gt;0,ProjeAdi,"")</f>
        <v/>
      </c>
      <c r="C133" s="619"/>
      <c r="D133" s="619"/>
      <c r="E133" s="619"/>
      <c r="F133" s="619"/>
      <c r="G133" s="619"/>
      <c r="H133" s="619"/>
      <c r="I133" s="619"/>
      <c r="J133" s="619"/>
      <c r="K133" s="619"/>
      <c r="L133" s="620"/>
    </row>
    <row r="134" spans="1:20" ht="31.75" customHeight="1" thickBot="1" x14ac:dyDescent="0.3">
      <c r="A134" s="602" t="s">
        <v>3</v>
      </c>
      <c r="B134" s="602" t="s">
        <v>4</v>
      </c>
      <c r="C134" s="602" t="s">
        <v>22</v>
      </c>
      <c r="D134" s="602" t="s">
        <v>122</v>
      </c>
      <c r="E134" s="602" t="s">
        <v>23</v>
      </c>
      <c r="F134" s="602" t="s">
        <v>26</v>
      </c>
      <c r="G134" s="602" t="s">
        <v>24</v>
      </c>
      <c r="H134" s="612" t="s">
        <v>144</v>
      </c>
      <c r="I134" s="613"/>
      <c r="J134" s="613"/>
      <c r="K134" s="614"/>
      <c r="L134" s="602" t="s">
        <v>25</v>
      </c>
      <c r="O134" s="621" t="s">
        <v>30</v>
      </c>
      <c r="P134" s="622"/>
      <c r="Q134" s="621" t="s">
        <v>36</v>
      </c>
      <c r="R134" s="622"/>
      <c r="S134" s="621" t="s">
        <v>37</v>
      </c>
      <c r="T134" s="622"/>
    </row>
    <row r="135" spans="1:20" s="93" customFormat="1" ht="94.45" thickBot="1" x14ac:dyDescent="0.3">
      <c r="A135" s="607"/>
      <c r="B135" s="607"/>
      <c r="C135" s="607"/>
      <c r="D135" s="607"/>
      <c r="E135" s="607"/>
      <c r="F135" s="607"/>
      <c r="G135" s="607"/>
      <c r="H135" s="345" t="s">
        <v>119</v>
      </c>
      <c r="I135" s="345" t="s">
        <v>146</v>
      </c>
      <c r="J135" s="345" t="s">
        <v>152</v>
      </c>
      <c r="K135" s="345" t="s">
        <v>153</v>
      </c>
      <c r="L135" s="607"/>
      <c r="M135" s="3"/>
      <c r="N135" s="346" t="s">
        <v>6</v>
      </c>
      <c r="O135" s="347" t="s">
        <v>27</v>
      </c>
      <c r="P135" s="347" t="s">
        <v>28</v>
      </c>
      <c r="Q135" s="347" t="s">
        <v>35</v>
      </c>
      <c r="R135" s="347" t="s">
        <v>24</v>
      </c>
      <c r="S135" s="347" t="s">
        <v>35</v>
      </c>
      <c r="T135" s="347" t="s">
        <v>28</v>
      </c>
    </row>
    <row r="136" spans="1:20" ht="22.75" customHeight="1" x14ac:dyDescent="0.3">
      <c r="A136" s="350">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6">IF(OR(F136&gt;S136,G136&gt;T136),"Toplam maliyetin hesaplanabilmesi için SGK işveren payı ve işsizlik sigortası işveren payının tavan değerleri aşmaması gerekmektedir.","")</f>
        <v/>
      </c>
      <c r="N136" s="165">
        <f>'Proje ve Personel Bilgileri'!F97</f>
        <v>0</v>
      </c>
      <c r="O136" s="166">
        <f t="shared" ref="O136:O155" si="37">IFERROR(IF(N136="EVET",VLOOKUP(YilDonem,SGKTAVAN,2,0)*0.2475,VLOOKUP(YilDonem,SGKTAVAN,2,0)*0.2075),0)</f>
        <v>0</v>
      </c>
      <c r="P136" s="166">
        <f t="shared" ref="P136:P155" si="38">IFERROR(IF(N136="EVET",0,VLOOKUP(YilDonem,SGKTAVAN,2,0)*0.02),0)</f>
        <v>0</v>
      </c>
      <c r="Q136" s="166">
        <f t="shared" ref="Q136:Q155" si="39">IF(N136="EVET",(D136+E136)*0.2475,(D136+E136)*0.2075)</f>
        <v>0</v>
      </c>
      <c r="R136" s="166">
        <f t="shared" ref="R136:R155" si="40">IF(N136="EVET",0,(D136+E136)*0.02)</f>
        <v>0</v>
      </c>
      <c r="S136" s="166">
        <f>IF(ISERROR(ROUNDUP(MIN(O136,Q136),0)),0,ROUNDUP(MIN(O136,Q136),0))</f>
        <v>0</v>
      </c>
      <c r="T136" s="166">
        <f>IF(ISERROR(ROUNDUP(MIN(P136,R136),0)),0,ROUNDUP(MIN(P136,R136),0))</f>
        <v>0</v>
      </c>
    </row>
    <row r="137" spans="1:20" ht="22.75" customHeight="1" x14ac:dyDescent="0.3">
      <c r="A137" s="351">
        <v>82</v>
      </c>
      <c r="B137" s="168" t="str">
        <f>IF('Proje ve Personel Bilgileri'!C98&gt;0,'Proje ve Personel Bilgileri'!C98,"")</f>
        <v/>
      </c>
      <c r="C137" s="54"/>
      <c r="D137" s="55"/>
      <c r="E137" s="55"/>
      <c r="F137" s="55"/>
      <c r="G137" s="55"/>
      <c r="H137" s="55"/>
      <c r="I137" s="55"/>
      <c r="J137" s="55"/>
      <c r="K137" s="55"/>
      <c r="L137" s="167" t="str">
        <f t="shared" ref="L137:L155" si="41">IF(B137&lt;&gt;"",IF(OR(F137&gt;S137,G137&gt;T137),0,D137+E137+F137+G137-H137-I137-J137-K137),"")</f>
        <v/>
      </c>
      <c r="M137" s="164" t="str">
        <f t="shared" si="36"/>
        <v/>
      </c>
      <c r="N137" s="165">
        <f>'Proje ve Personel Bilgileri'!F98</f>
        <v>0</v>
      </c>
      <c r="O137" s="166">
        <f t="shared" si="37"/>
        <v>0</v>
      </c>
      <c r="P137" s="166">
        <f t="shared" si="38"/>
        <v>0</v>
      </c>
      <c r="Q137" s="166">
        <f t="shared" si="39"/>
        <v>0</v>
      </c>
      <c r="R137" s="166">
        <f t="shared" si="40"/>
        <v>0</v>
      </c>
      <c r="S137" s="166">
        <f t="shared" ref="S137:S155" si="42">IF(ISERROR(ROUNDUP(MIN(O137,Q137),0)),0,ROUNDUP(MIN(O137,Q137),0))</f>
        <v>0</v>
      </c>
      <c r="T137" s="166">
        <f t="shared" ref="T137:T155" si="43">IF(ISERROR(ROUNDUP(MIN(P137,R137),0)),0,ROUNDUP(MIN(P137,R137),0))</f>
        <v>0</v>
      </c>
    </row>
    <row r="138" spans="1:20" ht="22.75" customHeight="1" x14ac:dyDescent="0.3">
      <c r="A138" s="351">
        <v>83</v>
      </c>
      <c r="B138" s="168" t="str">
        <f>IF('Proje ve Personel Bilgileri'!C99&gt;0,'Proje ve Personel Bilgileri'!C99,"")</f>
        <v/>
      </c>
      <c r="C138" s="54"/>
      <c r="D138" s="55"/>
      <c r="E138" s="55"/>
      <c r="F138" s="55"/>
      <c r="G138" s="55"/>
      <c r="H138" s="55"/>
      <c r="I138" s="55"/>
      <c r="J138" s="55"/>
      <c r="K138" s="55"/>
      <c r="L138" s="167" t="str">
        <f t="shared" si="41"/>
        <v/>
      </c>
      <c r="M138" s="164" t="str">
        <f t="shared" si="36"/>
        <v/>
      </c>
      <c r="N138" s="165">
        <f>'Proje ve Personel Bilgileri'!F99</f>
        <v>0</v>
      </c>
      <c r="O138" s="166">
        <f t="shared" si="37"/>
        <v>0</v>
      </c>
      <c r="P138" s="166">
        <f t="shared" si="38"/>
        <v>0</v>
      </c>
      <c r="Q138" s="166">
        <f t="shared" si="39"/>
        <v>0</v>
      </c>
      <c r="R138" s="166">
        <f t="shared" si="40"/>
        <v>0</v>
      </c>
      <c r="S138" s="166">
        <f t="shared" si="42"/>
        <v>0</v>
      </c>
      <c r="T138" s="166">
        <f t="shared" si="43"/>
        <v>0</v>
      </c>
    </row>
    <row r="139" spans="1:20" ht="22.75" customHeight="1" x14ac:dyDescent="0.3">
      <c r="A139" s="351">
        <v>84</v>
      </c>
      <c r="B139" s="168" t="str">
        <f>IF('Proje ve Personel Bilgileri'!C100&gt;0,'Proje ve Personel Bilgileri'!C100,"")</f>
        <v/>
      </c>
      <c r="C139" s="54"/>
      <c r="D139" s="55"/>
      <c r="E139" s="55"/>
      <c r="F139" s="55"/>
      <c r="G139" s="55"/>
      <c r="H139" s="55"/>
      <c r="I139" s="55"/>
      <c r="J139" s="55"/>
      <c r="K139" s="55"/>
      <c r="L139" s="167" t="str">
        <f t="shared" si="41"/>
        <v/>
      </c>
      <c r="M139" s="164" t="str">
        <f t="shared" si="36"/>
        <v/>
      </c>
      <c r="N139" s="165">
        <f>'Proje ve Personel Bilgileri'!F100</f>
        <v>0</v>
      </c>
      <c r="O139" s="166">
        <f t="shared" si="37"/>
        <v>0</v>
      </c>
      <c r="P139" s="166">
        <f t="shared" si="38"/>
        <v>0</v>
      </c>
      <c r="Q139" s="166">
        <f t="shared" si="39"/>
        <v>0</v>
      </c>
      <c r="R139" s="166">
        <f t="shared" si="40"/>
        <v>0</v>
      </c>
      <c r="S139" s="166">
        <f t="shared" si="42"/>
        <v>0</v>
      </c>
      <c r="T139" s="166">
        <f t="shared" si="43"/>
        <v>0</v>
      </c>
    </row>
    <row r="140" spans="1:20" ht="22.75" customHeight="1" x14ac:dyDescent="0.3">
      <c r="A140" s="351">
        <v>85</v>
      </c>
      <c r="B140" s="168" t="str">
        <f>IF('Proje ve Personel Bilgileri'!C101&gt;0,'Proje ve Personel Bilgileri'!C101,"")</f>
        <v/>
      </c>
      <c r="C140" s="54"/>
      <c r="D140" s="55"/>
      <c r="E140" s="55"/>
      <c r="F140" s="55"/>
      <c r="G140" s="55"/>
      <c r="H140" s="55"/>
      <c r="I140" s="55"/>
      <c r="J140" s="55"/>
      <c r="K140" s="55"/>
      <c r="L140" s="167" t="str">
        <f t="shared" si="41"/>
        <v/>
      </c>
      <c r="M140" s="164" t="str">
        <f t="shared" si="36"/>
        <v/>
      </c>
      <c r="N140" s="165">
        <f>'Proje ve Personel Bilgileri'!F101</f>
        <v>0</v>
      </c>
      <c r="O140" s="166">
        <f t="shared" si="37"/>
        <v>0</v>
      </c>
      <c r="P140" s="166">
        <f t="shared" si="38"/>
        <v>0</v>
      </c>
      <c r="Q140" s="166">
        <f t="shared" si="39"/>
        <v>0</v>
      </c>
      <c r="R140" s="166">
        <f t="shared" si="40"/>
        <v>0</v>
      </c>
      <c r="S140" s="166">
        <f t="shared" si="42"/>
        <v>0</v>
      </c>
      <c r="T140" s="166">
        <f t="shared" si="43"/>
        <v>0</v>
      </c>
    </row>
    <row r="141" spans="1:20" ht="22.75" customHeight="1" x14ac:dyDescent="0.3">
      <c r="A141" s="351">
        <v>86</v>
      </c>
      <c r="B141" s="168" t="str">
        <f>IF('Proje ve Personel Bilgileri'!C102&gt;0,'Proje ve Personel Bilgileri'!C102,"")</f>
        <v/>
      </c>
      <c r="C141" s="54"/>
      <c r="D141" s="55"/>
      <c r="E141" s="55"/>
      <c r="F141" s="55"/>
      <c r="G141" s="55"/>
      <c r="H141" s="55"/>
      <c r="I141" s="55"/>
      <c r="J141" s="55"/>
      <c r="K141" s="55"/>
      <c r="L141" s="167" t="str">
        <f t="shared" si="41"/>
        <v/>
      </c>
      <c r="M141" s="164" t="str">
        <f t="shared" si="36"/>
        <v/>
      </c>
      <c r="N141" s="165">
        <f>'Proje ve Personel Bilgileri'!F102</f>
        <v>0</v>
      </c>
      <c r="O141" s="166">
        <f t="shared" si="37"/>
        <v>0</v>
      </c>
      <c r="P141" s="166">
        <f t="shared" si="38"/>
        <v>0</v>
      </c>
      <c r="Q141" s="166">
        <f t="shared" si="39"/>
        <v>0</v>
      </c>
      <c r="R141" s="166">
        <f t="shared" si="40"/>
        <v>0</v>
      </c>
      <c r="S141" s="166">
        <f t="shared" si="42"/>
        <v>0</v>
      </c>
      <c r="T141" s="166">
        <f t="shared" si="43"/>
        <v>0</v>
      </c>
    </row>
    <row r="142" spans="1:20" ht="22.75" customHeight="1" x14ac:dyDescent="0.3">
      <c r="A142" s="351">
        <v>87</v>
      </c>
      <c r="B142" s="168" t="str">
        <f>IF('Proje ve Personel Bilgileri'!C103&gt;0,'Proje ve Personel Bilgileri'!C103,"")</f>
        <v/>
      </c>
      <c r="C142" s="54"/>
      <c r="D142" s="55"/>
      <c r="E142" s="55"/>
      <c r="F142" s="55"/>
      <c r="G142" s="55"/>
      <c r="H142" s="55"/>
      <c r="I142" s="55"/>
      <c r="J142" s="55"/>
      <c r="K142" s="55"/>
      <c r="L142" s="167" t="str">
        <f t="shared" si="41"/>
        <v/>
      </c>
      <c r="M142" s="164" t="str">
        <f t="shared" si="36"/>
        <v/>
      </c>
      <c r="N142" s="165">
        <f>'Proje ve Personel Bilgileri'!F103</f>
        <v>0</v>
      </c>
      <c r="O142" s="166">
        <f t="shared" si="37"/>
        <v>0</v>
      </c>
      <c r="P142" s="166">
        <f t="shared" si="38"/>
        <v>0</v>
      </c>
      <c r="Q142" s="166">
        <f t="shared" si="39"/>
        <v>0</v>
      </c>
      <c r="R142" s="166">
        <f t="shared" si="40"/>
        <v>0</v>
      </c>
      <c r="S142" s="166">
        <f t="shared" si="42"/>
        <v>0</v>
      </c>
      <c r="T142" s="166">
        <f t="shared" si="43"/>
        <v>0</v>
      </c>
    </row>
    <row r="143" spans="1:20" ht="22.75" customHeight="1" x14ac:dyDescent="0.3">
      <c r="A143" s="351">
        <v>88</v>
      </c>
      <c r="B143" s="168" t="str">
        <f>IF('Proje ve Personel Bilgileri'!C104&gt;0,'Proje ve Personel Bilgileri'!C104,"")</f>
        <v/>
      </c>
      <c r="C143" s="54"/>
      <c r="D143" s="55"/>
      <c r="E143" s="55"/>
      <c r="F143" s="55"/>
      <c r="G143" s="55"/>
      <c r="H143" s="55"/>
      <c r="I143" s="55"/>
      <c r="J143" s="55"/>
      <c r="K143" s="55"/>
      <c r="L143" s="167" t="str">
        <f t="shared" si="41"/>
        <v/>
      </c>
      <c r="M143" s="164" t="str">
        <f t="shared" si="36"/>
        <v/>
      </c>
      <c r="N143" s="165">
        <f>'Proje ve Personel Bilgileri'!F104</f>
        <v>0</v>
      </c>
      <c r="O143" s="166">
        <f t="shared" si="37"/>
        <v>0</v>
      </c>
      <c r="P143" s="166">
        <f t="shared" si="38"/>
        <v>0</v>
      </c>
      <c r="Q143" s="166">
        <f t="shared" si="39"/>
        <v>0</v>
      </c>
      <c r="R143" s="166">
        <f t="shared" si="40"/>
        <v>0</v>
      </c>
      <c r="S143" s="166">
        <f t="shared" si="42"/>
        <v>0</v>
      </c>
      <c r="T143" s="166">
        <f t="shared" si="43"/>
        <v>0</v>
      </c>
    </row>
    <row r="144" spans="1:20" ht="22.75" customHeight="1" x14ac:dyDescent="0.3">
      <c r="A144" s="351">
        <v>89</v>
      </c>
      <c r="B144" s="168" t="str">
        <f>IF('Proje ve Personel Bilgileri'!C105&gt;0,'Proje ve Personel Bilgileri'!C105,"")</f>
        <v/>
      </c>
      <c r="C144" s="54"/>
      <c r="D144" s="55"/>
      <c r="E144" s="55"/>
      <c r="F144" s="55"/>
      <c r="G144" s="55"/>
      <c r="H144" s="55"/>
      <c r="I144" s="55"/>
      <c r="J144" s="55"/>
      <c r="K144" s="55"/>
      <c r="L144" s="167" t="str">
        <f t="shared" si="41"/>
        <v/>
      </c>
      <c r="M144" s="164" t="str">
        <f t="shared" si="36"/>
        <v/>
      </c>
      <c r="N144" s="165">
        <f>'Proje ve Personel Bilgileri'!F105</f>
        <v>0</v>
      </c>
      <c r="O144" s="166">
        <f t="shared" si="37"/>
        <v>0</v>
      </c>
      <c r="P144" s="166">
        <f t="shared" si="38"/>
        <v>0</v>
      </c>
      <c r="Q144" s="166">
        <f t="shared" si="39"/>
        <v>0</v>
      </c>
      <c r="R144" s="166">
        <f t="shared" si="40"/>
        <v>0</v>
      </c>
      <c r="S144" s="166">
        <f t="shared" si="42"/>
        <v>0</v>
      </c>
      <c r="T144" s="166">
        <f t="shared" si="43"/>
        <v>0</v>
      </c>
    </row>
    <row r="145" spans="1:21" ht="22.75" customHeight="1" x14ac:dyDescent="0.3">
      <c r="A145" s="351">
        <v>90</v>
      </c>
      <c r="B145" s="168" t="str">
        <f>IF('Proje ve Personel Bilgileri'!C106&gt;0,'Proje ve Personel Bilgileri'!C106,"")</f>
        <v/>
      </c>
      <c r="C145" s="54"/>
      <c r="D145" s="55"/>
      <c r="E145" s="55"/>
      <c r="F145" s="55"/>
      <c r="G145" s="55"/>
      <c r="H145" s="55"/>
      <c r="I145" s="55"/>
      <c r="J145" s="55"/>
      <c r="K145" s="55"/>
      <c r="L145" s="167" t="str">
        <f t="shared" si="41"/>
        <v/>
      </c>
      <c r="M145" s="164" t="str">
        <f t="shared" si="36"/>
        <v/>
      </c>
      <c r="N145" s="165">
        <f>'Proje ve Personel Bilgileri'!F106</f>
        <v>0</v>
      </c>
      <c r="O145" s="166">
        <f t="shared" si="37"/>
        <v>0</v>
      </c>
      <c r="P145" s="166">
        <f t="shared" si="38"/>
        <v>0</v>
      </c>
      <c r="Q145" s="166">
        <f t="shared" si="39"/>
        <v>0</v>
      </c>
      <c r="R145" s="166">
        <f t="shared" si="40"/>
        <v>0</v>
      </c>
      <c r="S145" s="166">
        <f t="shared" si="42"/>
        <v>0</v>
      </c>
      <c r="T145" s="166">
        <f t="shared" si="43"/>
        <v>0</v>
      </c>
    </row>
    <row r="146" spans="1:21" ht="22.75" customHeight="1" x14ac:dyDescent="0.3">
      <c r="A146" s="351">
        <v>91</v>
      </c>
      <c r="B146" s="168" t="str">
        <f>IF('Proje ve Personel Bilgileri'!C107&gt;0,'Proje ve Personel Bilgileri'!C107,"")</f>
        <v/>
      </c>
      <c r="C146" s="54"/>
      <c r="D146" s="55"/>
      <c r="E146" s="55"/>
      <c r="F146" s="55"/>
      <c r="G146" s="55"/>
      <c r="H146" s="55"/>
      <c r="I146" s="55"/>
      <c r="J146" s="55"/>
      <c r="K146" s="55"/>
      <c r="L146" s="167" t="str">
        <f t="shared" si="41"/>
        <v/>
      </c>
      <c r="M146" s="164" t="str">
        <f t="shared" si="36"/>
        <v/>
      </c>
      <c r="N146" s="165">
        <f>'Proje ve Personel Bilgileri'!F107</f>
        <v>0</v>
      </c>
      <c r="O146" s="166">
        <f t="shared" si="37"/>
        <v>0</v>
      </c>
      <c r="P146" s="166">
        <f t="shared" si="38"/>
        <v>0</v>
      </c>
      <c r="Q146" s="166">
        <f t="shared" si="39"/>
        <v>0</v>
      </c>
      <c r="R146" s="166">
        <f t="shared" si="40"/>
        <v>0</v>
      </c>
      <c r="S146" s="166">
        <f t="shared" si="42"/>
        <v>0</v>
      </c>
      <c r="T146" s="166">
        <f t="shared" si="43"/>
        <v>0</v>
      </c>
    </row>
    <row r="147" spans="1:21" ht="22.75" customHeight="1" x14ac:dyDescent="0.3">
      <c r="A147" s="351">
        <v>92</v>
      </c>
      <c r="B147" s="168" t="str">
        <f>IF('Proje ve Personel Bilgileri'!C108&gt;0,'Proje ve Personel Bilgileri'!C108,"")</f>
        <v/>
      </c>
      <c r="C147" s="54"/>
      <c r="D147" s="55"/>
      <c r="E147" s="55"/>
      <c r="F147" s="55"/>
      <c r="G147" s="55"/>
      <c r="H147" s="55"/>
      <c r="I147" s="55"/>
      <c r="J147" s="55"/>
      <c r="K147" s="55"/>
      <c r="L147" s="167" t="str">
        <f t="shared" si="41"/>
        <v/>
      </c>
      <c r="M147" s="164" t="str">
        <f t="shared" si="36"/>
        <v/>
      </c>
      <c r="N147" s="165">
        <f>'Proje ve Personel Bilgileri'!F108</f>
        <v>0</v>
      </c>
      <c r="O147" s="166">
        <f t="shared" si="37"/>
        <v>0</v>
      </c>
      <c r="P147" s="166">
        <f t="shared" si="38"/>
        <v>0</v>
      </c>
      <c r="Q147" s="166">
        <f t="shared" si="39"/>
        <v>0</v>
      </c>
      <c r="R147" s="166">
        <f t="shared" si="40"/>
        <v>0</v>
      </c>
      <c r="S147" s="166">
        <f t="shared" si="42"/>
        <v>0</v>
      </c>
      <c r="T147" s="166">
        <f t="shared" si="43"/>
        <v>0</v>
      </c>
    </row>
    <row r="148" spans="1:21" ht="22.75" customHeight="1" x14ac:dyDescent="0.3">
      <c r="A148" s="351">
        <v>93</v>
      </c>
      <c r="B148" s="168" t="str">
        <f>IF('Proje ve Personel Bilgileri'!C109&gt;0,'Proje ve Personel Bilgileri'!C109,"")</f>
        <v/>
      </c>
      <c r="C148" s="54"/>
      <c r="D148" s="55"/>
      <c r="E148" s="55"/>
      <c r="F148" s="55"/>
      <c r="G148" s="55"/>
      <c r="H148" s="55"/>
      <c r="I148" s="55"/>
      <c r="J148" s="55"/>
      <c r="K148" s="55"/>
      <c r="L148" s="167" t="str">
        <f t="shared" si="41"/>
        <v/>
      </c>
      <c r="M148" s="164" t="str">
        <f t="shared" si="36"/>
        <v/>
      </c>
      <c r="N148" s="165">
        <f>'Proje ve Personel Bilgileri'!F109</f>
        <v>0</v>
      </c>
      <c r="O148" s="166">
        <f t="shared" si="37"/>
        <v>0</v>
      </c>
      <c r="P148" s="166">
        <f t="shared" si="38"/>
        <v>0</v>
      </c>
      <c r="Q148" s="166">
        <f t="shared" si="39"/>
        <v>0</v>
      </c>
      <c r="R148" s="166">
        <f t="shared" si="40"/>
        <v>0</v>
      </c>
      <c r="S148" s="166">
        <f t="shared" si="42"/>
        <v>0</v>
      </c>
      <c r="T148" s="166">
        <f t="shared" si="43"/>
        <v>0</v>
      </c>
    </row>
    <row r="149" spans="1:21" ht="22.75" customHeight="1" x14ac:dyDescent="0.3">
      <c r="A149" s="351">
        <v>94</v>
      </c>
      <c r="B149" s="168" t="str">
        <f>IF('Proje ve Personel Bilgileri'!C110&gt;0,'Proje ve Personel Bilgileri'!C110,"")</f>
        <v/>
      </c>
      <c r="C149" s="54"/>
      <c r="D149" s="55"/>
      <c r="E149" s="55"/>
      <c r="F149" s="55"/>
      <c r="G149" s="55"/>
      <c r="H149" s="55"/>
      <c r="I149" s="55"/>
      <c r="J149" s="55"/>
      <c r="K149" s="55"/>
      <c r="L149" s="167" t="str">
        <f t="shared" si="41"/>
        <v/>
      </c>
      <c r="M149" s="164" t="str">
        <f t="shared" si="36"/>
        <v/>
      </c>
      <c r="N149" s="165">
        <f>'Proje ve Personel Bilgileri'!F110</f>
        <v>0</v>
      </c>
      <c r="O149" s="166">
        <f t="shared" si="37"/>
        <v>0</v>
      </c>
      <c r="P149" s="166">
        <f t="shared" si="38"/>
        <v>0</v>
      </c>
      <c r="Q149" s="166">
        <f t="shared" si="39"/>
        <v>0</v>
      </c>
      <c r="R149" s="166">
        <f t="shared" si="40"/>
        <v>0</v>
      </c>
      <c r="S149" s="166">
        <f t="shared" si="42"/>
        <v>0</v>
      </c>
      <c r="T149" s="166">
        <f t="shared" si="43"/>
        <v>0</v>
      </c>
    </row>
    <row r="150" spans="1:21" ht="22.75" customHeight="1" x14ac:dyDescent="0.3">
      <c r="A150" s="351">
        <v>95</v>
      </c>
      <c r="B150" s="168" t="str">
        <f>IF('Proje ve Personel Bilgileri'!C111&gt;0,'Proje ve Personel Bilgileri'!C111,"")</f>
        <v/>
      </c>
      <c r="C150" s="54"/>
      <c r="D150" s="55"/>
      <c r="E150" s="55"/>
      <c r="F150" s="55"/>
      <c r="G150" s="55"/>
      <c r="H150" s="55"/>
      <c r="I150" s="55"/>
      <c r="J150" s="55"/>
      <c r="K150" s="55"/>
      <c r="L150" s="167" t="str">
        <f t="shared" si="41"/>
        <v/>
      </c>
      <c r="M150" s="164" t="str">
        <f t="shared" si="36"/>
        <v/>
      </c>
      <c r="N150" s="165">
        <f>'Proje ve Personel Bilgileri'!F111</f>
        <v>0</v>
      </c>
      <c r="O150" s="166">
        <f t="shared" si="37"/>
        <v>0</v>
      </c>
      <c r="P150" s="166">
        <f t="shared" si="38"/>
        <v>0</v>
      </c>
      <c r="Q150" s="166">
        <f t="shared" si="39"/>
        <v>0</v>
      </c>
      <c r="R150" s="166">
        <f t="shared" si="40"/>
        <v>0</v>
      </c>
      <c r="S150" s="166">
        <f t="shared" si="42"/>
        <v>0</v>
      </c>
      <c r="T150" s="166">
        <f t="shared" si="43"/>
        <v>0</v>
      </c>
    </row>
    <row r="151" spans="1:21" ht="22.75" customHeight="1" x14ac:dyDescent="0.3">
      <c r="A151" s="351">
        <v>96</v>
      </c>
      <c r="B151" s="168" t="str">
        <f>IF('Proje ve Personel Bilgileri'!C112&gt;0,'Proje ve Personel Bilgileri'!C112,"")</f>
        <v/>
      </c>
      <c r="C151" s="54"/>
      <c r="D151" s="55"/>
      <c r="E151" s="55"/>
      <c r="F151" s="55"/>
      <c r="G151" s="55"/>
      <c r="H151" s="55"/>
      <c r="I151" s="55"/>
      <c r="J151" s="55"/>
      <c r="K151" s="55"/>
      <c r="L151" s="167" t="str">
        <f t="shared" si="41"/>
        <v/>
      </c>
      <c r="M151" s="164" t="str">
        <f t="shared" si="36"/>
        <v/>
      </c>
      <c r="N151" s="165">
        <f>'Proje ve Personel Bilgileri'!F112</f>
        <v>0</v>
      </c>
      <c r="O151" s="166">
        <f t="shared" si="37"/>
        <v>0</v>
      </c>
      <c r="P151" s="166">
        <f t="shared" si="38"/>
        <v>0</v>
      </c>
      <c r="Q151" s="166">
        <f t="shared" si="39"/>
        <v>0</v>
      </c>
      <c r="R151" s="166">
        <f t="shared" si="40"/>
        <v>0</v>
      </c>
      <c r="S151" s="166">
        <f t="shared" si="42"/>
        <v>0</v>
      </c>
      <c r="T151" s="166">
        <f t="shared" si="43"/>
        <v>0</v>
      </c>
    </row>
    <row r="152" spans="1:21" ht="22.75" customHeight="1" x14ac:dyDescent="0.3">
      <c r="A152" s="351">
        <v>97</v>
      </c>
      <c r="B152" s="168" t="str">
        <f>IF('Proje ve Personel Bilgileri'!C113&gt;0,'Proje ve Personel Bilgileri'!C113,"")</f>
        <v/>
      </c>
      <c r="C152" s="54"/>
      <c r="D152" s="55"/>
      <c r="E152" s="55"/>
      <c r="F152" s="55"/>
      <c r="G152" s="55"/>
      <c r="H152" s="55"/>
      <c r="I152" s="55"/>
      <c r="J152" s="55"/>
      <c r="K152" s="55"/>
      <c r="L152" s="167" t="str">
        <f t="shared" si="41"/>
        <v/>
      </c>
      <c r="M152" s="164" t="str">
        <f t="shared" si="36"/>
        <v/>
      </c>
      <c r="N152" s="165">
        <f>'Proje ve Personel Bilgileri'!F113</f>
        <v>0</v>
      </c>
      <c r="O152" s="166">
        <f t="shared" si="37"/>
        <v>0</v>
      </c>
      <c r="P152" s="166">
        <f t="shared" si="38"/>
        <v>0</v>
      </c>
      <c r="Q152" s="166">
        <f t="shared" si="39"/>
        <v>0</v>
      </c>
      <c r="R152" s="166">
        <f t="shared" si="40"/>
        <v>0</v>
      </c>
      <c r="S152" s="166">
        <f t="shared" si="42"/>
        <v>0</v>
      </c>
      <c r="T152" s="166">
        <f t="shared" si="43"/>
        <v>0</v>
      </c>
    </row>
    <row r="153" spans="1:21" ht="22.75" customHeight="1" x14ac:dyDescent="0.3">
      <c r="A153" s="351">
        <v>98</v>
      </c>
      <c r="B153" s="168" t="str">
        <f>IF('Proje ve Personel Bilgileri'!C114&gt;0,'Proje ve Personel Bilgileri'!C114,"")</f>
        <v/>
      </c>
      <c r="C153" s="54"/>
      <c r="D153" s="55"/>
      <c r="E153" s="55"/>
      <c r="F153" s="55"/>
      <c r="G153" s="55"/>
      <c r="H153" s="55"/>
      <c r="I153" s="55"/>
      <c r="J153" s="55"/>
      <c r="K153" s="55"/>
      <c r="L153" s="167" t="str">
        <f t="shared" si="41"/>
        <v/>
      </c>
      <c r="M153" s="164" t="str">
        <f t="shared" si="36"/>
        <v/>
      </c>
      <c r="N153" s="165">
        <f>'Proje ve Personel Bilgileri'!F114</f>
        <v>0</v>
      </c>
      <c r="O153" s="166">
        <f t="shared" si="37"/>
        <v>0</v>
      </c>
      <c r="P153" s="166">
        <f t="shared" si="38"/>
        <v>0</v>
      </c>
      <c r="Q153" s="166">
        <f t="shared" si="39"/>
        <v>0</v>
      </c>
      <c r="R153" s="166">
        <f t="shared" si="40"/>
        <v>0</v>
      </c>
      <c r="S153" s="166">
        <f t="shared" si="42"/>
        <v>0</v>
      </c>
      <c r="T153" s="166">
        <f t="shared" si="43"/>
        <v>0</v>
      </c>
    </row>
    <row r="154" spans="1:21" ht="22.75" customHeight="1" x14ac:dyDescent="0.3">
      <c r="A154" s="351">
        <v>99</v>
      </c>
      <c r="B154" s="168" t="str">
        <f>IF('Proje ve Personel Bilgileri'!C115&gt;0,'Proje ve Personel Bilgileri'!C115,"")</f>
        <v/>
      </c>
      <c r="C154" s="54"/>
      <c r="D154" s="55"/>
      <c r="E154" s="55"/>
      <c r="F154" s="55"/>
      <c r="G154" s="55"/>
      <c r="H154" s="55"/>
      <c r="I154" s="55"/>
      <c r="J154" s="55"/>
      <c r="K154" s="55"/>
      <c r="L154" s="167" t="str">
        <f t="shared" si="41"/>
        <v/>
      </c>
      <c r="M154" s="164" t="str">
        <f t="shared" si="36"/>
        <v/>
      </c>
      <c r="N154" s="165">
        <f>'Proje ve Personel Bilgileri'!F115</f>
        <v>0</v>
      </c>
      <c r="O154" s="166">
        <f t="shared" si="37"/>
        <v>0</v>
      </c>
      <c r="P154" s="166">
        <f t="shared" si="38"/>
        <v>0</v>
      </c>
      <c r="Q154" s="166">
        <f t="shared" si="39"/>
        <v>0</v>
      </c>
      <c r="R154" s="166">
        <f t="shared" si="40"/>
        <v>0</v>
      </c>
      <c r="S154" s="166">
        <f t="shared" si="42"/>
        <v>0</v>
      </c>
      <c r="T154" s="166">
        <f t="shared" si="43"/>
        <v>0</v>
      </c>
    </row>
    <row r="155" spans="1:21" ht="22.75" customHeight="1" thickBot="1" x14ac:dyDescent="0.35">
      <c r="A155" s="352">
        <v>100</v>
      </c>
      <c r="B155" s="169" t="str">
        <f>IF('Proje ve Personel Bilgileri'!C116&gt;0,'Proje ve Personel Bilgileri'!C116,"")</f>
        <v/>
      </c>
      <c r="C155" s="56"/>
      <c r="D155" s="57"/>
      <c r="E155" s="57"/>
      <c r="F155" s="57"/>
      <c r="G155" s="57"/>
      <c r="H155" s="57"/>
      <c r="I155" s="57"/>
      <c r="J155" s="57"/>
      <c r="K155" s="57"/>
      <c r="L155" s="170" t="str">
        <f t="shared" si="41"/>
        <v/>
      </c>
      <c r="M155" s="164" t="str">
        <f t="shared" si="36"/>
        <v/>
      </c>
      <c r="N155" s="165">
        <f>'Proje ve Personel Bilgileri'!F116</f>
        <v>0</v>
      </c>
      <c r="O155" s="166">
        <f t="shared" si="37"/>
        <v>0</v>
      </c>
      <c r="P155" s="166">
        <f t="shared" si="38"/>
        <v>0</v>
      </c>
      <c r="Q155" s="166">
        <f t="shared" si="39"/>
        <v>0</v>
      </c>
      <c r="R155" s="166">
        <f t="shared" si="40"/>
        <v>0</v>
      </c>
      <c r="S155" s="166">
        <f t="shared" si="42"/>
        <v>0</v>
      </c>
      <c r="T155" s="166">
        <f t="shared" si="43"/>
        <v>0</v>
      </c>
      <c r="U155" s="138">
        <f>IF(COUNTA(C136:K155)&gt;0,1,0)</f>
        <v>0</v>
      </c>
    </row>
    <row r="156" spans="1:21" s="73" customFormat="1" ht="29.25" customHeight="1" thickBot="1" x14ac:dyDescent="0.35">
      <c r="A156" s="623" t="s">
        <v>34</v>
      </c>
      <c r="B156" s="624"/>
      <c r="C156" s="171" t="str">
        <f>IF($L$28&gt;0,SUM(C136:C155),"")</f>
        <v/>
      </c>
      <c r="D156" s="172" t="str">
        <f t="shared" ref="D156:J156" si="44">IF($L$156&gt;0,SUM(D136:D155),"")</f>
        <v/>
      </c>
      <c r="E156" s="172" t="str">
        <f t="shared" si="44"/>
        <v/>
      </c>
      <c r="F156" s="172" t="str">
        <f t="shared" si="44"/>
        <v/>
      </c>
      <c r="G156" s="172" t="str">
        <f t="shared" si="44"/>
        <v/>
      </c>
      <c r="H156" s="172" t="str">
        <f t="shared" si="44"/>
        <v/>
      </c>
      <c r="I156" s="172" t="str">
        <f t="shared" si="44"/>
        <v/>
      </c>
      <c r="J156" s="172" t="str">
        <f t="shared" si="44"/>
        <v/>
      </c>
      <c r="K156" s="172" t="str">
        <f>IF($L$156&gt;0,SUM(K136:K155),"")</f>
        <v/>
      </c>
      <c r="L156" s="173">
        <f>SUM(L136:L155)+L124</f>
        <v>0</v>
      </c>
      <c r="M156" s="4"/>
      <c r="N156" s="70"/>
      <c r="O156" s="71"/>
      <c r="P156" s="72"/>
      <c r="Q156" s="70"/>
      <c r="R156" s="70"/>
      <c r="S156" s="70"/>
      <c r="T156" s="70"/>
    </row>
    <row r="157" spans="1:21" x14ac:dyDescent="0.3">
      <c r="A157" s="353" t="s">
        <v>145</v>
      </c>
      <c r="B157" s="58"/>
      <c r="C157" s="58"/>
      <c r="D157" s="58"/>
      <c r="E157" s="58"/>
      <c r="F157" s="58"/>
      <c r="G157" s="58"/>
      <c r="H157" s="58"/>
      <c r="I157" s="58"/>
      <c r="J157" s="58"/>
      <c r="K157" s="58"/>
      <c r="L157" s="58"/>
      <c r="S157" s="92"/>
      <c r="T157" s="92"/>
    </row>
    <row r="159" spans="1:21" ht="19.7" x14ac:dyDescent="0.35">
      <c r="A159" s="354" t="s">
        <v>31</v>
      </c>
      <c r="B159" s="355">
        <f ca="1">imzatarihi</f>
        <v>45785</v>
      </c>
      <c r="C159" s="599" t="s">
        <v>32</v>
      </c>
      <c r="D159" s="599"/>
      <c r="E159" s="599" t="str">
        <f>IF(kurulusyetkilisi&lt;&gt;"",kurulusyetkilisi,"")</f>
        <v/>
      </c>
      <c r="F159" s="599"/>
      <c r="G159" s="599"/>
      <c r="H159" s="599"/>
      <c r="I159" s="599"/>
      <c r="J159" s="599"/>
      <c r="K159" s="599"/>
      <c r="L159" s="599"/>
    </row>
    <row r="160" spans="1:21" ht="19.7" x14ac:dyDescent="0.35">
      <c r="A160" s="213"/>
      <c r="B160" s="213"/>
      <c r="C160" s="599" t="s">
        <v>33</v>
      </c>
      <c r="D160" s="599"/>
      <c r="E160" s="598"/>
      <c r="F160" s="598"/>
      <c r="G160" s="598"/>
      <c r="H160" s="59"/>
      <c r="I160" s="59"/>
      <c r="J160" s="59"/>
    </row>
    <row r="161" spans="1:27" ht="14.3" x14ac:dyDescent="0.25">
      <c r="A161"/>
      <c r="B161"/>
      <c r="C161"/>
      <c r="D161"/>
      <c r="E161"/>
      <c r="F161"/>
      <c r="G161"/>
      <c r="H161"/>
      <c r="I161"/>
      <c r="J161"/>
      <c r="K161"/>
      <c r="L161"/>
      <c r="M161"/>
      <c r="N161"/>
      <c r="O161"/>
      <c r="P161"/>
      <c r="Q161"/>
      <c r="R161"/>
      <c r="S161"/>
      <c r="T161"/>
      <c r="U161"/>
      <c r="V161"/>
      <c r="W161"/>
      <c r="X161"/>
      <c r="Y161"/>
      <c r="Z161"/>
      <c r="AA161"/>
    </row>
    <row r="162" spans="1:27" ht="14.3" x14ac:dyDescent="0.25">
      <c r="A162"/>
      <c r="B162"/>
      <c r="C162"/>
      <c r="D162"/>
      <c r="E162"/>
      <c r="F162"/>
      <c r="G162"/>
      <c r="H162"/>
      <c r="I162"/>
      <c r="J162"/>
      <c r="K162"/>
      <c r="L162"/>
      <c r="M162"/>
      <c r="N162"/>
      <c r="O162"/>
      <c r="P162"/>
      <c r="Q162"/>
      <c r="R162"/>
      <c r="S162"/>
      <c r="T162"/>
      <c r="U162"/>
      <c r="V162"/>
      <c r="W162"/>
      <c r="X162"/>
      <c r="Y162"/>
      <c r="Z162"/>
      <c r="AA162"/>
    </row>
    <row r="163" spans="1:27" ht="14.3" x14ac:dyDescent="0.25">
      <c r="A163"/>
      <c r="B163"/>
      <c r="C163"/>
      <c r="D163"/>
      <c r="E163"/>
      <c r="F163"/>
      <c r="G163"/>
      <c r="H163"/>
      <c r="I163"/>
      <c r="J163"/>
      <c r="K163"/>
      <c r="L163"/>
      <c r="M163"/>
      <c r="N163"/>
      <c r="O163"/>
      <c r="P163"/>
      <c r="Q163"/>
      <c r="R163"/>
      <c r="S163"/>
      <c r="T163"/>
      <c r="U163"/>
      <c r="V163"/>
      <c r="W163"/>
      <c r="X163"/>
      <c r="Y163"/>
      <c r="Z163"/>
      <c r="AA163"/>
    </row>
    <row r="164" spans="1:27" ht="31.75" customHeight="1" x14ac:dyDescent="0.25">
      <c r="A164"/>
      <c r="B164"/>
      <c r="C164"/>
      <c r="D164"/>
      <c r="E164"/>
      <c r="F164"/>
      <c r="G164"/>
      <c r="H164"/>
      <c r="I164"/>
      <c r="J164"/>
      <c r="K164"/>
      <c r="L164"/>
      <c r="M164"/>
      <c r="N164"/>
      <c r="O164"/>
      <c r="P164"/>
      <c r="Q164"/>
      <c r="R164"/>
      <c r="S164"/>
      <c r="T164"/>
      <c r="U164"/>
      <c r="V164"/>
      <c r="W164"/>
      <c r="X164"/>
      <c r="Y164"/>
      <c r="Z164"/>
      <c r="AA164"/>
    </row>
    <row r="165" spans="1:27" ht="31.75" customHeight="1" x14ac:dyDescent="0.25">
      <c r="A165"/>
      <c r="B165"/>
      <c r="C165"/>
      <c r="D165"/>
      <c r="E165"/>
      <c r="F165"/>
      <c r="G165"/>
      <c r="H165"/>
      <c r="I165"/>
      <c r="J165"/>
      <c r="K165"/>
      <c r="L165"/>
      <c r="M165"/>
      <c r="N165"/>
      <c r="O165"/>
      <c r="P165"/>
      <c r="Q165"/>
      <c r="R165"/>
      <c r="S165"/>
      <c r="T165"/>
      <c r="U165"/>
      <c r="V165"/>
      <c r="W165"/>
      <c r="X165"/>
      <c r="Y165"/>
      <c r="Z165"/>
      <c r="AA165"/>
    </row>
    <row r="166" spans="1:27" ht="31.75" customHeight="1" x14ac:dyDescent="0.25">
      <c r="A166"/>
      <c r="B166"/>
      <c r="C166"/>
      <c r="D166"/>
      <c r="E166"/>
      <c r="F166"/>
      <c r="G166"/>
      <c r="H166"/>
      <c r="I166"/>
      <c r="J166"/>
      <c r="K166"/>
      <c r="L166"/>
      <c r="M166"/>
      <c r="N166"/>
      <c r="O166"/>
      <c r="P166"/>
      <c r="Q166"/>
      <c r="R166"/>
      <c r="S166"/>
      <c r="T166"/>
      <c r="U166"/>
      <c r="V166"/>
      <c r="W166"/>
      <c r="X166"/>
      <c r="Y166"/>
      <c r="Z166"/>
      <c r="AA166"/>
    </row>
    <row r="167" spans="1:27" s="93" customFormat="1" ht="14.3" x14ac:dyDescent="0.25">
      <c r="A167"/>
      <c r="B167"/>
      <c r="C167"/>
      <c r="D167"/>
      <c r="E167"/>
      <c r="F167"/>
      <c r="G167"/>
      <c r="H167"/>
      <c r="I167"/>
      <c r="J167"/>
      <c r="K167"/>
      <c r="L167"/>
      <c r="M167"/>
      <c r="N167"/>
      <c r="O167"/>
      <c r="P167"/>
      <c r="Q167"/>
      <c r="R167"/>
      <c r="S167"/>
      <c r="T167"/>
      <c r="U167"/>
      <c r="V167"/>
      <c r="W167"/>
      <c r="X167"/>
      <c r="Y167"/>
      <c r="Z167"/>
      <c r="AA167"/>
    </row>
    <row r="168" spans="1:27" ht="22.75" customHeight="1" x14ac:dyDescent="0.25">
      <c r="A168"/>
      <c r="B168"/>
      <c r="C168"/>
      <c r="D168"/>
      <c r="E168"/>
      <c r="F168"/>
      <c r="G168"/>
      <c r="H168"/>
      <c r="I168"/>
      <c r="J168"/>
      <c r="K168"/>
      <c r="L168"/>
      <c r="M168"/>
      <c r="N168"/>
      <c r="O168"/>
      <c r="P168"/>
      <c r="Q168"/>
      <c r="R168"/>
      <c r="S168"/>
      <c r="T168"/>
      <c r="U168"/>
      <c r="V168"/>
      <c r="W168"/>
      <c r="X168"/>
      <c r="Y168"/>
      <c r="Z168"/>
      <c r="AA168"/>
    </row>
    <row r="169" spans="1:27" ht="22.75" customHeight="1" x14ac:dyDescent="0.25">
      <c r="A169"/>
      <c r="B169"/>
      <c r="C169"/>
      <c r="D169"/>
      <c r="E169"/>
      <c r="F169"/>
      <c r="G169"/>
      <c r="H169"/>
      <c r="I169"/>
      <c r="J169"/>
      <c r="K169"/>
      <c r="L169"/>
      <c r="M169"/>
      <c r="N169"/>
      <c r="O169"/>
      <c r="P169"/>
      <c r="Q169"/>
      <c r="R169"/>
      <c r="S169"/>
      <c r="T169"/>
      <c r="U169"/>
      <c r="V169"/>
      <c r="W169"/>
      <c r="X169"/>
      <c r="Y169"/>
      <c r="Z169"/>
      <c r="AA169"/>
    </row>
    <row r="170" spans="1:27" ht="22.75" customHeight="1" x14ac:dyDescent="0.25">
      <c r="A170"/>
      <c r="B170"/>
      <c r="C170"/>
      <c r="D170"/>
      <c r="E170"/>
      <c r="F170"/>
      <c r="G170"/>
      <c r="H170"/>
      <c r="I170"/>
      <c r="J170"/>
      <c r="K170"/>
      <c r="L170"/>
      <c r="M170"/>
      <c r="N170"/>
      <c r="O170"/>
      <c r="P170"/>
      <c r="Q170"/>
      <c r="R170"/>
      <c r="S170"/>
      <c r="T170"/>
      <c r="U170"/>
      <c r="V170"/>
      <c r="W170"/>
      <c r="X170"/>
      <c r="Y170"/>
      <c r="Z170"/>
      <c r="AA170"/>
    </row>
    <row r="171" spans="1:27" ht="22.75" customHeight="1" x14ac:dyDescent="0.25">
      <c r="A171"/>
      <c r="B171"/>
      <c r="C171"/>
      <c r="D171"/>
      <c r="E171"/>
      <c r="F171"/>
      <c r="G171"/>
      <c r="H171"/>
      <c r="I171"/>
      <c r="J171"/>
      <c r="K171"/>
      <c r="L171"/>
      <c r="M171"/>
      <c r="N171"/>
      <c r="O171"/>
      <c r="P171"/>
      <c r="Q171"/>
      <c r="R171"/>
      <c r="S171"/>
      <c r="T171"/>
      <c r="U171"/>
      <c r="V171"/>
      <c r="W171"/>
      <c r="X171"/>
      <c r="Y171"/>
      <c r="Z171"/>
      <c r="AA171"/>
    </row>
    <row r="172" spans="1:27" ht="22.75" customHeight="1" x14ac:dyDescent="0.25">
      <c r="A172"/>
      <c r="B172"/>
      <c r="C172"/>
      <c r="D172"/>
      <c r="E172"/>
      <c r="F172"/>
      <c r="G172"/>
      <c r="H172"/>
      <c r="I172"/>
      <c r="J172"/>
      <c r="K172"/>
      <c r="L172"/>
      <c r="M172"/>
      <c r="N172"/>
      <c r="O172"/>
      <c r="P172"/>
      <c r="Q172"/>
      <c r="R172"/>
      <c r="S172"/>
      <c r="T172"/>
      <c r="U172"/>
      <c r="V172"/>
      <c r="W172"/>
      <c r="X172"/>
      <c r="Y172"/>
      <c r="Z172"/>
      <c r="AA172"/>
    </row>
    <row r="173" spans="1:27" ht="22.75" customHeight="1" x14ac:dyDescent="0.25">
      <c r="A173"/>
      <c r="B173"/>
      <c r="C173"/>
      <c r="D173"/>
      <c r="E173"/>
      <c r="F173"/>
      <c r="G173"/>
      <c r="H173"/>
      <c r="I173"/>
      <c r="J173"/>
      <c r="K173"/>
      <c r="L173"/>
      <c r="M173"/>
      <c r="N173"/>
      <c r="O173"/>
      <c r="P173"/>
      <c r="Q173"/>
      <c r="R173"/>
      <c r="S173"/>
      <c r="T173"/>
      <c r="U173"/>
      <c r="V173"/>
      <c r="W173"/>
      <c r="X173"/>
      <c r="Y173"/>
      <c r="Z173"/>
      <c r="AA173"/>
    </row>
    <row r="174" spans="1:27" ht="22.75" customHeight="1" x14ac:dyDescent="0.25">
      <c r="A174"/>
      <c r="B174"/>
      <c r="C174"/>
      <c r="D174"/>
      <c r="E174"/>
      <c r="F174"/>
      <c r="G174"/>
      <c r="H174"/>
      <c r="I174"/>
      <c r="J174"/>
      <c r="K174"/>
      <c r="L174"/>
      <c r="M174"/>
      <c r="N174"/>
      <c r="O174"/>
      <c r="P174"/>
      <c r="Q174"/>
      <c r="R174"/>
      <c r="S174"/>
      <c r="T174"/>
      <c r="U174"/>
      <c r="V174"/>
      <c r="W174"/>
      <c r="X174"/>
      <c r="Y174"/>
      <c r="Z174"/>
      <c r="AA174"/>
    </row>
    <row r="175" spans="1:27" ht="22.75" customHeight="1" x14ac:dyDescent="0.25">
      <c r="A175"/>
      <c r="B175"/>
      <c r="C175"/>
      <c r="D175"/>
      <c r="E175"/>
      <c r="F175"/>
      <c r="G175"/>
      <c r="H175"/>
      <c r="I175"/>
      <c r="J175"/>
      <c r="K175"/>
      <c r="L175"/>
      <c r="M175"/>
      <c r="N175"/>
      <c r="O175"/>
      <c r="P175"/>
      <c r="Q175"/>
      <c r="R175"/>
      <c r="S175"/>
      <c r="T175"/>
      <c r="U175"/>
      <c r="V175"/>
      <c r="W175"/>
      <c r="X175"/>
      <c r="Y175"/>
      <c r="Z175"/>
      <c r="AA175"/>
    </row>
    <row r="176" spans="1:27" ht="22.75" customHeight="1" x14ac:dyDescent="0.25">
      <c r="A176"/>
      <c r="B176"/>
      <c r="C176"/>
      <c r="D176"/>
      <c r="E176"/>
      <c r="F176"/>
      <c r="G176"/>
      <c r="H176"/>
      <c r="I176"/>
      <c r="J176"/>
      <c r="K176"/>
      <c r="L176"/>
      <c r="M176"/>
      <c r="N176"/>
      <c r="O176"/>
      <c r="P176"/>
      <c r="Q176"/>
      <c r="R176"/>
      <c r="S176"/>
      <c r="T176"/>
      <c r="U176"/>
      <c r="V176"/>
      <c r="W176"/>
      <c r="X176"/>
      <c r="Y176"/>
      <c r="Z176"/>
      <c r="AA176"/>
    </row>
    <row r="177" spans="1:27" ht="22.75" customHeight="1" x14ac:dyDescent="0.25">
      <c r="A177"/>
      <c r="B177"/>
      <c r="C177"/>
      <c r="D177"/>
      <c r="E177"/>
      <c r="F177"/>
      <c r="G177"/>
      <c r="H177"/>
      <c r="I177"/>
      <c r="J177"/>
      <c r="K177"/>
      <c r="L177"/>
      <c r="M177"/>
      <c r="N177"/>
      <c r="O177"/>
      <c r="P177"/>
      <c r="Q177"/>
      <c r="R177"/>
      <c r="S177"/>
      <c r="T177"/>
      <c r="U177"/>
      <c r="V177"/>
      <c r="W177"/>
      <c r="X177"/>
      <c r="Y177"/>
      <c r="Z177"/>
      <c r="AA177"/>
    </row>
    <row r="178" spans="1:27" ht="22.75" customHeight="1" x14ac:dyDescent="0.25">
      <c r="A178"/>
      <c r="B178"/>
      <c r="C178"/>
      <c r="D178"/>
      <c r="E178"/>
      <c r="F178"/>
      <c r="G178"/>
      <c r="H178"/>
      <c r="I178"/>
      <c r="J178"/>
      <c r="K178"/>
      <c r="L178"/>
      <c r="M178"/>
      <c r="N178"/>
      <c r="O178"/>
      <c r="P178"/>
      <c r="Q178"/>
      <c r="R178"/>
      <c r="S178"/>
      <c r="T178"/>
      <c r="U178"/>
      <c r="V178"/>
      <c r="W178"/>
      <c r="X178"/>
      <c r="Y178"/>
      <c r="Z178"/>
      <c r="AA178"/>
    </row>
    <row r="179" spans="1:27" ht="22.75" customHeight="1" x14ac:dyDescent="0.25">
      <c r="A179"/>
      <c r="B179"/>
      <c r="C179"/>
      <c r="D179"/>
      <c r="E179"/>
      <c r="F179"/>
      <c r="G179"/>
      <c r="H179"/>
      <c r="I179"/>
      <c r="J179"/>
      <c r="K179"/>
      <c r="L179"/>
      <c r="M179"/>
      <c r="N179"/>
      <c r="O179"/>
      <c r="P179"/>
      <c r="Q179"/>
      <c r="R179"/>
      <c r="S179"/>
      <c r="T179"/>
      <c r="U179"/>
      <c r="V179"/>
      <c r="W179"/>
      <c r="X179"/>
      <c r="Y179"/>
      <c r="Z179"/>
      <c r="AA179"/>
    </row>
    <row r="180" spans="1:27" ht="22.75" customHeight="1" x14ac:dyDescent="0.25">
      <c r="A180"/>
      <c r="B180"/>
      <c r="C180"/>
      <c r="D180"/>
      <c r="E180"/>
      <c r="F180"/>
      <c r="G180"/>
      <c r="H180"/>
      <c r="I180"/>
      <c r="J180"/>
      <c r="K180"/>
      <c r="L180"/>
      <c r="M180"/>
      <c r="N180"/>
      <c r="O180"/>
      <c r="P180"/>
      <c r="Q180"/>
      <c r="R180"/>
      <c r="S180"/>
      <c r="T180"/>
      <c r="U180"/>
      <c r="V180"/>
      <c r="W180"/>
      <c r="X180"/>
      <c r="Y180"/>
      <c r="Z180"/>
      <c r="AA180"/>
    </row>
    <row r="181" spans="1:27" ht="22.75" customHeight="1" x14ac:dyDescent="0.25">
      <c r="A181"/>
      <c r="B181"/>
      <c r="C181"/>
      <c r="D181"/>
      <c r="E181"/>
      <c r="F181"/>
      <c r="G181"/>
      <c r="H181"/>
      <c r="I181"/>
      <c r="J181"/>
      <c r="K181"/>
      <c r="L181"/>
      <c r="M181"/>
      <c r="N181"/>
      <c r="O181"/>
      <c r="P181"/>
      <c r="Q181"/>
      <c r="R181"/>
      <c r="S181"/>
      <c r="T181"/>
      <c r="U181"/>
      <c r="V181"/>
      <c r="W181"/>
      <c r="X181"/>
      <c r="Y181"/>
      <c r="Z181"/>
      <c r="AA181"/>
    </row>
    <row r="182" spans="1:27" ht="22.75" customHeight="1" x14ac:dyDescent="0.25">
      <c r="A182"/>
      <c r="B182"/>
      <c r="C182"/>
      <c r="D182"/>
      <c r="E182"/>
      <c r="F182"/>
      <c r="G182"/>
      <c r="H182"/>
      <c r="I182"/>
      <c r="J182"/>
      <c r="K182"/>
      <c r="L182"/>
      <c r="M182"/>
      <c r="N182"/>
      <c r="O182"/>
      <c r="P182"/>
      <c r="Q182"/>
      <c r="R182"/>
      <c r="S182"/>
      <c r="T182"/>
      <c r="U182"/>
      <c r="V182"/>
      <c r="W182"/>
      <c r="X182"/>
      <c r="Y182"/>
      <c r="Z182"/>
      <c r="AA182"/>
    </row>
    <row r="183" spans="1:27" ht="22.75" customHeight="1" x14ac:dyDescent="0.25">
      <c r="A183"/>
      <c r="B183"/>
      <c r="C183"/>
      <c r="D183"/>
      <c r="E183"/>
      <c r="F183"/>
      <c r="G183"/>
      <c r="H183"/>
      <c r="I183"/>
      <c r="J183"/>
      <c r="K183"/>
      <c r="L183"/>
      <c r="M183"/>
      <c r="N183"/>
      <c r="O183"/>
      <c r="P183"/>
      <c r="Q183"/>
      <c r="R183"/>
      <c r="S183"/>
      <c r="T183"/>
      <c r="U183"/>
      <c r="V183"/>
      <c r="W183"/>
      <c r="X183"/>
      <c r="Y183"/>
      <c r="Z183"/>
      <c r="AA183"/>
    </row>
    <row r="184" spans="1:27" ht="22.75" customHeight="1" x14ac:dyDescent="0.25">
      <c r="A184"/>
      <c r="B184"/>
      <c r="C184"/>
      <c r="D184"/>
      <c r="E184"/>
      <c r="F184"/>
      <c r="G184"/>
      <c r="H184"/>
      <c r="I184"/>
      <c r="J184"/>
      <c r="K184"/>
      <c r="L184"/>
      <c r="M184"/>
      <c r="N184"/>
      <c r="O184"/>
      <c r="P184"/>
      <c r="Q184"/>
      <c r="R184"/>
      <c r="S184"/>
      <c r="T184"/>
      <c r="U184"/>
      <c r="V184"/>
      <c r="W184"/>
      <c r="X184"/>
      <c r="Y184"/>
      <c r="Z184"/>
      <c r="AA184"/>
    </row>
    <row r="185" spans="1:27" ht="22.75" customHeight="1" x14ac:dyDescent="0.25">
      <c r="A185"/>
      <c r="B185"/>
      <c r="C185"/>
      <c r="D185"/>
      <c r="E185"/>
      <c r="F185"/>
      <c r="G185"/>
      <c r="H185"/>
      <c r="I185"/>
      <c r="J185"/>
      <c r="K185"/>
      <c r="L185"/>
      <c r="M185"/>
      <c r="N185"/>
      <c r="O185"/>
      <c r="P185"/>
      <c r="Q185"/>
      <c r="R185"/>
      <c r="S185"/>
      <c r="T185"/>
      <c r="U185"/>
      <c r="V185"/>
      <c r="W185"/>
      <c r="X185"/>
      <c r="Y185"/>
      <c r="Z185"/>
      <c r="AA185"/>
    </row>
    <row r="186" spans="1:27" ht="22.75" customHeight="1" x14ac:dyDescent="0.25">
      <c r="A186"/>
      <c r="B186"/>
      <c r="C186"/>
      <c r="D186"/>
      <c r="E186"/>
      <c r="F186"/>
      <c r="G186"/>
      <c r="H186"/>
      <c r="I186"/>
      <c r="J186"/>
      <c r="K186"/>
      <c r="L186"/>
      <c r="M186"/>
      <c r="N186"/>
      <c r="O186"/>
      <c r="P186"/>
      <c r="Q186"/>
      <c r="R186"/>
      <c r="S186"/>
      <c r="T186"/>
      <c r="U186"/>
      <c r="V186"/>
      <c r="W186"/>
      <c r="X186"/>
      <c r="Y186"/>
      <c r="Z186"/>
      <c r="AA186"/>
    </row>
    <row r="187" spans="1:27" ht="22.75" customHeight="1" x14ac:dyDescent="0.25">
      <c r="A187"/>
      <c r="B187"/>
      <c r="C187"/>
      <c r="D187"/>
      <c r="E187"/>
      <c r="F187"/>
      <c r="G187"/>
      <c r="H187"/>
      <c r="I187"/>
      <c r="J187"/>
      <c r="K187"/>
      <c r="L187"/>
      <c r="M187"/>
      <c r="N187"/>
      <c r="O187"/>
      <c r="P187"/>
      <c r="Q187"/>
      <c r="R187"/>
      <c r="S187"/>
      <c r="T187"/>
      <c r="U187"/>
      <c r="V187"/>
      <c r="W187"/>
      <c r="X187"/>
      <c r="Y187"/>
      <c r="Z187"/>
      <c r="AA187"/>
    </row>
    <row r="188" spans="1:27" s="73" customFormat="1" ht="29.25" customHeight="1" x14ac:dyDescent="0.25">
      <c r="A188"/>
      <c r="B188"/>
      <c r="C188"/>
      <c r="D188"/>
      <c r="E188"/>
      <c r="F188"/>
      <c r="G188"/>
      <c r="H188"/>
      <c r="I188"/>
      <c r="J188"/>
      <c r="K188"/>
      <c r="L188"/>
      <c r="M188"/>
      <c r="N188"/>
      <c r="O188"/>
      <c r="P188"/>
      <c r="Q188"/>
      <c r="R188"/>
      <c r="S188"/>
      <c r="T188"/>
      <c r="U188"/>
      <c r="V188"/>
      <c r="W188"/>
      <c r="X188"/>
      <c r="Y188"/>
      <c r="Z188"/>
      <c r="AA188"/>
    </row>
    <row r="189" spans="1:27" ht="14.3" x14ac:dyDescent="0.25">
      <c r="A189"/>
      <c r="B189"/>
      <c r="C189"/>
      <c r="D189"/>
      <c r="E189"/>
      <c r="F189"/>
      <c r="G189"/>
      <c r="H189"/>
      <c r="I189"/>
      <c r="J189"/>
      <c r="K189"/>
      <c r="L189"/>
      <c r="M189"/>
      <c r="N189"/>
      <c r="O189"/>
      <c r="P189"/>
      <c r="Q189"/>
      <c r="R189"/>
      <c r="S189"/>
      <c r="T189"/>
      <c r="U189"/>
      <c r="V189"/>
      <c r="W189"/>
      <c r="X189"/>
      <c r="Y189"/>
      <c r="Z189"/>
      <c r="AA189"/>
    </row>
    <row r="190" spans="1:27" ht="14.3" x14ac:dyDescent="0.25">
      <c r="A190"/>
      <c r="B190"/>
      <c r="C190"/>
      <c r="D190"/>
      <c r="E190"/>
      <c r="F190"/>
      <c r="G190"/>
      <c r="H190"/>
      <c r="I190"/>
      <c r="J190"/>
      <c r="K190"/>
      <c r="L190"/>
      <c r="M190"/>
      <c r="N190"/>
      <c r="O190"/>
      <c r="P190"/>
      <c r="Q190"/>
      <c r="R190"/>
      <c r="S190"/>
      <c r="T190"/>
      <c r="U190"/>
      <c r="V190"/>
      <c r="W190"/>
      <c r="X190"/>
      <c r="Y190"/>
      <c r="Z190"/>
      <c r="AA190"/>
    </row>
    <row r="191" spans="1:27" ht="14.3" x14ac:dyDescent="0.25">
      <c r="A191"/>
      <c r="B191"/>
      <c r="C191"/>
      <c r="D191"/>
      <c r="E191"/>
      <c r="F191"/>
      <c r="G191"/>
      <c r="H191"/>
      <c r="I191"/>
      <c r="J191"/>
      <c r="K191"/>
      <c r="L191"/>
      <c r="M191"/>
      <c r="N191"/>
      <c r="O191"/>
      <c r="P191"/>
      <c r="Q191"/>
      <c r="R191"/>
      <c r="S191"/>
      <c r="T191"/>
      <c r="U191"/>
      <c r="V191"/>
      <c r="W191"/>
      <c r="X191"/>
      <c r="Y191"/>
      <c r="Z191"/>
      <c r="AA191"/>
    </row>
    <row r="192" spans="1:27" ht="14.3" x14ac:dyDescent="0.25">
      <c r="A192"/>
      <c r="B192"/>
      <c r="C192"/>
      <c r="D192"/>
      <c r="E192"/>
      <c r="F192"/>
      <c r="G192"/>
      <c r="H192"/>
      <c r="I192"/>
      <c r="J192"/>
      <c r="K192"/>
      <c r="L192"/>
      <c r="M192"/>
      <c r="N192"/>
      <c r="O192"/>
      <c r="P192"/>
      <c r="Q192"/>
      <c r="R192"/>
      <c r="S192"/>
      <c r="T192"/>
      <c r="U192"/>
      <c r="V192"/>
      <c r="W192"/>
      <c r="X192"/>
      <c r="Y192"/>
      <c r="Z192"/>
      <c r="AA192"/>
    </row>
    <row r="193" spans="1:27" ht="14.3" x14ac:dyDescent="0.25">
      <c r="A193"/>
      <c r="B193"/>
      <c r="C193"/>
      <c r="D193"/>
      <c r="E193"/>
      <c r="F193"/>
      <c r="G193"/>
      <c r="H193"/>
      <c r="I193"/>
      <c r="J193"/>
      <c r="K193"/>
      <c r="L193"/>
      <c r="M193"/>
      <c r="N193"/>
      <c r="O193"/>
      <c r="P193"/>
      <c r="Q193"/>
      <c r="R193"/>
      <c r="S193"/>
      <c r="T193"/>
      <c r="U193"/>
      <c r="V193"/>
      <c r="W193"/>
      <c r="X193"/>
      <c r="Y193"/>
      <c r="Z193"/>
      <c r="AA193"/>
    </row>
    <row r="194" spans="1:27" ht="14.3" x14ac:dyDescent="0.25">
      <c r="A194"/>
      <c r="B194"/>
      <c r="C194"/>
      <c r="D194"/>
      <c r="E194"/>
      <c r="F194"/>
      <c r="G194"/>
      <c r="H194"/>
      <c r="I194"/>
      <c r="J194"/>
      <c r="K194"/>
      <c r="L194"/>
      <c r="M194"/>
      <c r="N194"/>
      <c r="O194"/>
      <c r="P194"/>
      <c r="Q194"/>
      <c r="R194"/>
      <c r="S194"/>
      <c r="T194"/>
      <c r="U194"/>
      <c r="V194"/>
      <c r="W194"/>
      <c r="X194"/>
      <c r="Y194"/>
      <c r="Z194"/>
      <c r="AA194"/>
    </row>
    <row r="195" spans="1:27" ht="14.3" x14ac:dyDescent="0.25">
      <c r="A195"/>
      <c r="B195"/>
      <c r="C195"/>
      <c r="D195"/>
      <c r="E195"/>
      <c r="F195"/>
      <c r="G195"/>
      <c r="H195"/>
      <c r="I195"/>
      <c r="J195"/>
      <c r="K195"/>
      <c r="L195"/>
      <c r="M195"/>
      <c r="N195"/>
      <c r="O195"/>
      <c r="P195"/>
      <c r="Q195"/>
      <c r="R195"/>
      <c r="S195"/>
      <c r="T195"/>
      <c r="U195"/>
      <c r="V195"/>
      <c r="W195"/>
      <c r="X195"/>
      <c r="Y195"/>
      <c r="Z195"/>
      <c r="AA195"/>
    </row>
    <row r="196" spans="1:27" ht="31.75" customHeight="1" x14ac:dyDescent="0.25">
      <c r="A196"/>
      <c r="B196"/>
      <c r="C196"/>
      <c r="D196"/>
      <c r="E196"/>
      <c r="F196"/>
      <c r="G196"/>
      <c r="H196"/>
      <c r="I196"/>
      <c r="J196"/>
      <c r="K196"/>
      <c r="L196"/>
      <c r="M196"/>
      <c r="N196"/>
      <c r="O196"/>
      <c r="P196"/>
      <c r="Q196"/>
      <c r="R196"/>
      <c r="S196"/>
      <c r="T196"/>
      <c r="U196"/>
      <c r="V196"/>
      <c r="W196"/>
      <c r="X196"/>
      <c r="Y196"/>
      <c r="Z196"/>
      <c r="AA196"/>
    </row>
    <row r="197" spans="1:27" ht="31.75" customHeight="1" x14ac:dyDescent="0.25">
      <c r="A197"/>
      <c r="B197"/>
      <c r="C197"/>
      <c r="D197"/>
      <c r="E197"/>
      <c r="F197"/>
      <c r="G197"/>
      <c r="H197"/>
      <c r="I197"/>
      <c r="J197"/>
      <c r="K197"/>
      <c r="L197"/>
      <c r="M197"/>
      <c r="N197"/>
      <c r="O197"/>
      <c r="P197"/>
      <c r="Q197"/>
      <c r="R197"/>
      <c r="S197"/>
      <c r="T197"/>
      <c r="U197"/>
      <c r="V197"/>
      <c r="W197"/>
      <c r="X197"/>
      <c r="Y197"/>
      <c r="Z197"/>
      <c r="AA197"/>
    </row>
    <row r="198" spans="1:27" ht="31.75" customHeight="1" x14ac:dyDescent="0.25">
      <c r="A198"/>
      <c r="B198"/>
      <c r="C198"/>
      <c r="D198"/>
      <c r="E198"/>
      <c r="F198"/>
      <c r="G198"/>
      <c r="H198"/>
      <c r="I198"/>
      <c r="J198"/>
      <c r="K198"/>
      <c r="L198"/>
      <c r="M198"/>
      <c r="N198"/>
      <c r="O198"/>
      <c r="P198"/>
      <c r="Q198"/>
      <c r="R198"/>
      <c r="S198"/>
      <c r="T198"/>
      <c r="U198"/>
      <c r="V198"/>
      <c r="W198"/>
      <c r="X198"/>
      <c r="Y198"/>
      <c r="Z198"/>
      <c r="AA198"/>
    </row>
    <row r="199" spans="1:27" s="93" customFormat="1" ht="14.3" x14ac:dyDescent="0.25">
      <c r="A199"/>
      <c r="B199"/>
      <c r="C199"/>
      <c r="D199"/>
      <c r="E199"/>
      <c r="F199"/>
      <c r="G199"/>
      <c r="H199"/>
      <c r="I199"/>
      <c r="J199"/>
      <c r="K199"/>
      <c r="L199"/>
      <c r="M199"/>
      <c r="N199"/>
      <c r="O199"/>
      <c r="P199"/>
      <c r="Q199"/>
      <c r="R199"/>
      <c r="S199"/>
      <c r="T199"/>
      <c r="U199"/>
      <c r="V199"/>
      <c r="W199"/>
      <c r="X199"/>
      <c r="Y199"/>
      <c r="Z199"/>
      <c r="AA199"/>
    </row>
    <row r="200" spans="1:27" ht="22.75" customHeight="1" x14ac:dyDescent="0.25">
      <c r="A200"/>
      <c r="B200"/>
      <c r="C200"/>
      <c r="D200"/>
      <c r="E200"/>
      <c r="F200"/>
      <c r="G200"/>
      <c r="H200"/>
      <c r="I200"/>
      <c r="J200"/>
      <c r="K200"/>
      <c r="L200"/>
      <c r="M200"/>
      <c r="N200"/>
      <c r="O200"/>
      <c r="P200"/>
      <c r="Q200"/>
      <c r="R200"/>
      <c r="S200"/>
      <c r="T200"/>
      <c r="U200"/>
      <c r="V200"/>
      <c r="W200"/>
      <c r="X200"/>
      <c r="Y200"/>
      <c r="Z200"/>
      <c r="AA200"/>
    </row>
    <row r="201" spans="1:27" ht="22.75" customHeight="1" x14ac:dyDescent="0.25">
      <c r="A201"/>
      <c r="B201"/>
      <c r="C201"/>
      <c r="D201"/>
      <c r="E201"/>
      <c r="F201"/>
      <c r="G201"/>
      <c r="H201"/>
      <c r="I201"/>
      <c r="J201"/>
      <c r="K201"/>
      <c r="L201"/>
      <c r="M201"/>
      <c r="N201"/>
      <c r="O201"/>
      <c r="P201"/>
      <c r="Q201"/>
      <c r="R201"/>
      <c r="S201"/>
      <c r="T201"/>
      <c r="U201"/>
      <c r="V201"/>
      <c r="W201"/>
      <c r="X201"/>
      <c r="Y201"/>
      <c r="Z201"/>
      <c r="AA201"/>
    </row>
    <row r="202" spans="1:27" ht="22.75" customHeight="1" x14ac:dyDescent="0.25">
      <c r="A202"/>
      <c r="B202"/>
      <c r="C202"/>
      <c r="D202"/>
      <c r="E202"/>
      <c r="F202"/>
      <c r="G202"/>
      <c r="H202"/>
      <c r="I202"/>
      <c r="J202"/>
      <c r="K202"/>
      <c r="L202"/>
      <c r="M202"/>
      <c r="N202"/>
      <c r="O202"/>
      <c r="P202"/>
      <c r="Q202"/>
      <c r="R202"/>
      <c r="S202"/>
      <c r="T202"/>
      <c r="U202"/>
      <c r="V202"/>
      <c r="W202"/>
      <c r="X202"/>
      <c r="Y202"/>
      <c r="Z202"/>
      <c r="AA202"/>
    </row>
    <row r="203" spans="1:27" ht="22.75" customHeight="1" x14ac:dyDescent="0.25">
      <c r="A203"/>
      <c r="B203"/>
      <c r="C203"/>
      <c r="D203"/>
      <c r="E203"/>
      <c r="F203"/>
      <c r="G203"/>
      <c r="H203"/>
      <c r="I203"/>
      <c r="J203"/>
      <c r="K203"/>
      <c r="L203"/>
      <c r="M203"/>
      <c r="N203"/>
      <c r="O203"/>
      <c r="P203"/>
      <c r="Q203"/>
      <c r="R203"/>
      <c r="S203"/>
      <c r="T203"/>
      <c r="U203"/>
      <c r="V203"/>
      <c r="W203"/>
      <c r="X203"/>
      <c r="Y203"/>
      <c r="Z203"/>
      <c r="AA203"/>
    </row>
    <row r="204" spans="1:27" ht="22.75" customHeight="1" x14ac:dyDescent="0.25">
      <c r="A204"/>
      <c r="B204"/>
      <c r="C204"/>
      <c r="D204"/>
      <c r="E204"/>
      <c r="F204"/>
      <c r="G204"/>
      <c r="H204"/>
      <c r="I204"/>
      <c r="J204"/>
      <c r="K204"/>
      <c r="L204"/>
      <c r="M204"/>
      <c r="N204"/>
      <c r="O204"/>
      <c r="P204"/>
      <c r="Q204"/>
      <c r="R204"/>
      <c r="S204"/>
      <c r="T204"/>
      <c r="U204"/>
      <c r="V204"/>
      <c r="W204"/>
      <c r="X204"/>
      <c r="Y204"/>
      <c r="Z204"/>
      <c r="AA204"/>
    </row>
    <row r="205" spans="1:27" ht="22.75" customHeight="1" x14ac:dyDescent="0.25">
      <c r="A205"/>
      <c r="B205"/>
      <c r="C205"/>
      <c r="D205"/>
      <c r="E205"/>
      <c r="F205"/>
      <c r="G205"/>
      <c r="H205"/>
      <c r="I205"/>
      <c r="J205"/>
      <c r="K205"/>
      <c r="L205"/>
      <c r="M205"/>
      <c r="N205"/>
      <c r="O205"/>
      <c r="P205"/>
      <c r="Q205"/>
      <c r="R205"/>
      <c r="S205"/>
      <c r="T205"/>
      <c r="U205"/>
      <c r="V205"/>
      <c r="W205"/>
      <c r="X205"/>
      <c r="Y205"/>
      <c r="Z205"/>
      <c r="AA205"/>
    </row>
    <row r="206" spans="1:27" ht="22.75" customHeight="1" x14ac:dyDescent="0.25">
      <c r="A206"/>
      <c r="B206"/>
      <c r="C206"/>
      <c r="D206"/>
      <c r="E206"/>
      <c r="F206"/>
      <c r="G206"/>
      <c r="H206"/>
      <c r="I206"/>
      <c r="J206"/>
      <c r="K206"/>
      <c r="L206"/>
      <c r="M206"/>
      <c r="N206"/>
      <c r="O206"/>
      <c r="P206"/>
      <c r="Q206"/>
      <c r="R206"/>
      <c r="S206"/>
      <c r="T206"/>
      <c r="U206"/>
      <c r="V206"/>
      <c r="W206"/>
      <c r="X206"/>
      <c r="Y206"/>
      <c r="Z206"/>
      <c r="AA206"/>
    </row>
    <row r="207" spans="1:27" ht="22.75" customHeight="1" x14ac:dyDescent="0.25">
      <c r="A207"/>
      <c r="B207"/>
      <c r="C207"/>
      <c r="D207"/>
      <c r="E207"/>
      <c r="F207"/>
      <c r="G207"/>
      <c r="H207"/>
      <c r="I207"/>
      <c r="J207"/>
      <c r="K207"/>
      <c r="L207"/>
      <c r="M207"/>
      <c r="N207"/>
      <c r="O207"/>
      <c r="P207"/>
      <c r="Q207"/>
      <c r="R207"/>
      <c r="S207"/>
      <c r="T207"/>
      <c r="U207"/>
      <c r="V207"/>
      <c r="W207"/>
      <c r="X207"/>
      <c r="Y207"/>
      <c r="Z207"/>
      <c r="AA207"/>
    </row>
    <row r="208" spans="1:27" ht="22.75" customHeight="1" x14ac:dyDescent="0.25">
      <c r="A208"/>
      <c r="B208"/>
      <c r="C208"/>
      <c r="D208"/>
      <c r="E208"/>
      <c r="F208"/>
      <c r="G208"/>
      <c r="H208"/>
      <c r="I208"/>
      <c r="J208"/>
      <c r="K208"/>
      <c r="L208"/>
      <c r="M208"/>
      <c r="N208"/>
      <c r="O208"/>
      <c r="P208"/>
      <c r="Q208"/>
      <c r="R208"/>
      <c r="S208"/>
      <c r="T208"/>
      <c r="U208"/>
      <c r="V208"/>
      <c r="W208"/>
      <c r="X208"/>
      <c r="Y208"/>
      <c r="Z208"/>
      <c r="AA208"/>
    </row>
    <row r="209" spans="1:27" ht="22.75" customHeight="1" x14ac:dyDescent="0.25">
      <c r="A209"/>
      <c r="B209"/>
      <c r="C209"/>
      <c r="D209"/>
      <c r="E209"/>
      <c r="F209"/>
      <c r="G209"/>
      <c r="H209"/>
      <c r="I209"/>
      <c r="J209"/>
      <c r="K209"/>
      <c r="L209"/>
      <c r="M209"/>
      <c r="N209"/>
      <c r="O209"/>
      <c r="P209"/>
      <c r="Q209"/>
      <c r="R209"/>
      <c r="S209"/>
      <c r="T209"/>
      <c r="U209"/>
      <c r="V209"/>
      <c r="W209"/>
      <c r="X209"/>
      <c r="Y209"/>
      <c r="Z209"/>
      <c r="AA209"/>
    </row>
    <row r="210" spans="1:27" ht="22.75" customHeight="1" x14ac:dyDescent="0.25">
      <c r="A210"/>
      <c r="B210"/>
      <c r="C210"/>
      <c r="D210"/>
      <c r="E210"/>
      <c r="F210"/>
      <c r="G210"/>
      <c r="H210"/>
      <c r="I210"/>
      <c r="J210"/>
      <c r="K210"/>
      <c r="L210"/>
      <c r="M210"/>
      <c r="N210"/>
      <c r="O210"/>
      <c r="P210"/>
      <c r="Q210"/>
      <c r="R210"/>
      <c r="S210"/>
      <c r="T210"/>
      <c r="U210"/>
      <c r="V210"/>
      <c r="W210"/>
      <c r="X210"/>
      <c r="Y210"/>
      <c r="Z210"/>
      <c r="AA210"/>
    </row>
    <row r="211" spans="1:27" ht="22.75" customHeight="1" x14ac:dyDescent="0.25">
      <c r="A211"/>
      <c r="B211"/>
      <c r="C211"/>
      <c r="D211"/>
      <c r="E211"/>
      <c r="F211"/>
      <c r="G211"/>
      <c r="H211"/>
      <c r="I211"/>
      <c r="J211"/>
      <c r="K211"/>
      <c r="L211"/>
      <c r="M211"/>
      <c r="N211"/>
      <c r="O211"/>
      <c r="P211"/>
      <c r="Q211"/>
      <c r="R211"/>
      <c r="S211"/>
      <c r="T211"/>
      <c r="U211"/>
      <c r="V211"/>
      <c r="W211"/>
      <c r="X211"/>
      <c r="Y211"/>
      <c r="Z211"/>
      <c r="AA211"/>
    </row>
    <row r="212" spans="1:27" ht="22.75" customHeight="1" x14ac:dyDescent="0.25">
      <c r="A212"/>
      <c r="B212"/>
      <c r="C212"/>
      <c r="D212"/>
      <c r="E212"/>
      <c r="F212"/>
      <c r="G212"/>
      <c r="H212"/>
      <c r="I212"/>
      <c r="J212"/>
      <c r="K212"/>
      <c r="L212"/>
      <c r="M212"/>
      <c r="N212"/>
      <c r="O212"/>
      <c r="P212"/>
      <c r="Q212"/>
      <c r="R212"/>
      <c r="S212"/>
      <c r="T212"/>
      <c r="U212"/>
      <c r="V212"/>
      <c r="W212"/>
      <c r="X212"/>
      <c r="Y212"/>
      <c r="Z212"/>
      <c r="AA212"/>
    </row>
    <row r="213" spans="1:27" ht="22.75" customHeight="1" x14ac:dyDescent="0.25">
      <c r="A213"/>
      <c r="B213"/>
      <c r="C213"/>
      <c r="D213"/>
      <c r="E213"/>
      <c r="F213"/>
      <c r="G213"/>
      <c r="H213"/>
      <c r="I213"/>
      <c r="J213"/>
      <c r="K213"/>
      <c r="L213"/>
      <c r="M213"/>
      <c r="N213"/>
      <c r="O213"/>
      <c r="P213"/>
      <c r="Q213"/>
      <c r="R213"/>
      <c r="S213"/>
      <c r="T213"/>
      <c r="U213"/>
      <c r="V213"/>
      <c r="W213"/>
      <c r="X213"/>
      <c r="Y213"/>
      <c r="Z213"/>
      <c r="AA213"/>
    </row>
    <row r="214" spans="1:27" ht="22.75" customHeight="1" x14ac:dyDescent="0.25">
      <c r="A214"/>
      <c r="B214"/>
      <c r="C214"/>
      <c r="D214"/>
      <c r="E214"/>
      <c r="F214"/>
      <c r="G214"/>
      <c r="H214"/>
      <c r="I214"/>
      <c r="J214"/>
      <c r="K214"/>
      <c r="L214"/>
      <c r="M214"/>
      <c r="N214"/>
      <c r="O214"/>
      <c r="P214"/>
      <c r="Q214"/>
      <c r="R214"/>
      <c r="S214"/>
      <c r="T214"/>
      <c r="U214"/>
      <c r="V214"/>
      <c r="W214"/>
      <c r="X214"/>
      <c r="Y214"/>
      <c r="Z214"/>
      <c r="AA214"/>
    </row>
    <row r="215" spans="1:27" ht="22.75" customHeight="1" x14ac:dyDescent="0.25">
      <c r="A215"/>
      <c r="B215"/>
      <c r="C215"/>
      <c r="D215"/>
      <c r="E215"/>
      <c r="F215"/>
      <c r="G215"/>
      <c r="H215"/>
      <c r="I215"/>
      <c r="J215"/>
      <c r="K215"/>
      <c r="L215"/>
      <c r="M215"/>
      <c r="N215"/>
      <c r="O215"/>
      <c r="P215"/>
      <c r="Q215"/>
      <c r="R215"/>
      <c r="S215"/>
      <c r="T215"/>
      <c r="U215"/>
      <c r="V215"/>
      <c r="W215"/>
      <c r="X215"/>
      <c r="Y215"/>
      <c r="Z215"/>
      <c r="AA215"/>
    </row>
    <row r="216" spans="1:27" ht="22.75" customHeight="1" x14ac:dyDescent="0.25">
      <c r="A216"/>
      <c r="B216"/>
      <c r="C216"/>
      <c r="D216"/>
      <c r="E216"/>
      <c r="F216"/>
      <c r="G216"/>
      <c r="H216"/>
      <c r="I216"/>
      <c r="J216"/>
      <c r="K216"/>
      <c r="L216"/>
      <c r="M216"/>
      <c r="N216"/>
      <c r="O216"/>
      <c r="P216"/>
      <c r="Q216"/>
      <c r="R216"/>
      <c r="S216"/>
      <c r="T216"/>
      <c r="U216"/>
      <c r="V216"/>
      <c r="W216"/>
      <c r="X216"/>
      <c r="Y216"/>
      <c r="Z216"/>
      <c r="AA216"/>
    </row>
    <row r="217" spans="1:27" ht="22.75" customHeight="1" x14ac:dyDescent="0.25">
      <c r="A217"/>
      <c r="B217"/>
      <c r="C217"/>
      <c r="D217"/>
      <c r="E217"/>
      <c r="F217"/>
      <c r="G217"/>
      <c r="H217"/>
      <c r="I217"/>
      <c r="J217"/>
      <c r="K217"/>
      <c r="L217"/>
      <c r="M217"/>
      <c r="N217"/>
      <c r="O217"/>
      <c r="P217"/>
      <c r="Q217"/>
      <c r="R217"/>
      <c r="S217"/>
      <c r="T217"/>
      <c r="U217"/>
      <c r="V217"/>
      <c r="W217"/>
      <c r="X217"/>
      <c r="Y217"/>
      <c r="Z217"/>
      <c r="AA217"/>
    </row>
    <row r="218" spans="1:27" ht="22.75" customHeight="1" x14ac:dyDescent="0.25">
      <c r="A218"/>
      <c r="B218"/>
      <c r="C218"/>
      <c r="D218"/>
      <c r="E218"/>
      <c r="F218"/>
      <c r="G218"/>
      <c r="H218"/>
      <c r="I218"/>
      <c r="J218"/>
      <c r="K218"/>
      <c r="L218"/>
      <c r="M218"/>
      <c r="N218"/>
      <c r="O218"/>
      <c r="P218"/>
      <c r="Q218"/>
      <c r="R218"/>
      <c r="S218"/>
      <c r="T218"/>
      <c r="U218"/>
      <c r="V218"/>
      <c r="W218"/>
      <c r="X218"/>
      <c r="Y218"/>
      <c r="Z218"/>
      <c r="AA218"/>
    </row>
    <row r="219" spans="1:27" ht="22.75" customHeight="1" x14ac:dyDescent="0.25">
      <c r="A219"/>
      <c r="B219"/>
      <c r="C219"/>
      <c r="D219"/>
      <c r="E219"/>
      <c r="F219"/>
      <c r="G219"/>
      <c r="H219"/>
      <c r="I219"/>
      <c r="J219"/>
      <c r="K219"/>
      <c r="L219"/>
      <c r="M219"/>
      <c r="N219"/>
      <c r="O219"/>
      <c r="P219"/>
      <c r="Q219"/>
      <c r="R219"/>
      <c r="S219"/>
      <c r="T219"/>
      <c r="U219"/>
      <c r="V219"/>
      <c r="W219"/>
      <c r="X219"/>
      <c r="Y219"/>
      <c r="Z219"/>
      <c r="AA219"/>
    </row>
    <row r="220" spans="1:27" s="73" customFormat="1" ht="29.25" customHeight="1" x14ac:dyDescent="0.25">
      <c r="A220"/>
      <c r="B220"/>
      <c r="C220"/>
      <c r="D220"/>
      <c r="E220"/>
      <c r="F220"/>
      <c r="G220"/>
      <c r="H220"/>
      <c r="I220"/>
      <c r="J220"/>
      <c r="K220"/>
      <c r="L220"/>
      <c r="M220"/>
      <c r="N220"/>
      <c r="O220"/>
      <c r="P220"/>
      <c r="Q220"/>
      <c r="R220"/>
      <c r="S220"/>
      <c r="T220"/>
      <c r="U220"/>
      <c r="V220"/>
      <c r="W220"/>
      <c r="X220"/>
      <c r="Y220"/>
      <c r="Z220"/>
      <c r="AA220"/>
    </row>
    <row r="221" spans="1:27" ht="14.3" x14ac:dyDescent="0.25">
      <c r="A221"/>
      <c r="B221"/>
      <c r="C221"/>
      <c r="D221"/>
      <c r="E221"/>
      <c r="F221"/>
      <c r="G221"/>
      <c r="H221"/>
      <c r="I221"/>
      <c r="J221"/>
      <c r="K221"/>
      <c r="L221"/>
      <c r="M221"/>
      <c r="N221"/>
      <c r="O221"/>
      <c r="P221"/>
      <c r="Q221"/>
      <c r="R221"/>
      <c r="S221"/>
      <c r="T221"/>
      <c r="U221"/>
      <c r="V221"/>
      <c r="W221"/>
      <c r="X221"/>
      <c r="Y221"/>
      <c r="Z221"/>
      <c r="AA221"/>
    </row>
    <row r="222" spans="1:27" ht="14.3" x14ac:dyDescent="0.25">
      <c r="A222"/>
      <c r="B222"/>
      <c r="C222"/>
      <c r="D222"/>
      <c r="E222"/>
      <c r="F222"/>
      <c r="G222"/>
      <c r="H222"/>
      <c r="I222"/>
      <c r="J222"/>
      <c r="K222"/>
      <c r="L222"/>
      <c r="M222"/>
      <c r="N222"/>
      <c r="O222"/>
      <c r="P222"/>
      <c r="Q222"/>
      <c r="R222"/>
      <c r="S222"/>
      <c r="T222"/>
      <c r="U222"/>
      <c r="V222"/>
      <c r="W222"/>
      <c r="X222"/>
      <c r="Y222"/>
      <c r="Z222"/>
      <c r="AA222"/>
    </row>
    <row r="223" spans="1:27" ht="14.3" x14ac:dyDescent="0.25">
      <c r="A223"/>
      <c r="B223"/>
      <c r="C223"/>
      <c r="D223"/>
      <c r="E223"/>
      <c r="F223"/>
      <c r="G223"/>
      <c r="H223"/>
      <c r="I223"/>
      <c r="J223"/>
      <c r="K223"/>
      <c r="L223"/>
      <c r="M223"/>
      <c r="N223"/>
      <c r="O223"/>
      <c r="P223"/>
      <c r="Q223"/>
      <c r="R223"/>
      <c r="S223"/>
      <c r="T223"/>
      <c r="U223"/>
      <c r="V223"/>
      <c r="W223"/>
      <c r="X223"/>
      <c r="Y223"/>
      <c r="Z223"/>
      <c r="AA223"/>
    </row>
    <row r="224" spans="1:27" ht="14.3" x14ac:dyDescent="0.25">
      <c r="A224"/>
      <c r="B224"/>
      <c r="C224"/>
      <c r="D224"/>
      <c r="E224"/>
      <c r="F224"/>
      <c r="G224"/>
      <c r="H224"/>
      <c r="I224"/>
      <c r="J224"/>
      <c r="K224"/>
      <c r="L224"/>
      <c r="M224"/>
      <c r="N224"/>
      <c r="O224"/>
      <c r="P224"/>
      <c r="Q224"/>
      <c r="R224"/>
      <c r="S224"/>
      <c r="T224"/>
      <c r="U224"/>
      <c r="V224"/>
      <c r="W224"/>
      <c r="X224"/>
      <c r="Y224"/>
      <c r="Z224"/>
      <c r="AA224"/>
    </row>
    <row r="225" spans="1:27" ht="14.3" x14ac:dyDescent="0.25">
      <c r="A225"/>
      <c r="B225"/>
      <c r="C225"/>
      <c r="D225"/>
      <c r="E225"/>
      <c r="F225"/>
      <c r="G225"/>
      <c r="H225"/>
      <c r="I225"/>
      <c r="J225"/>
      <c r="K225"/>
      <c r="L225"/>
      <c r="M225"/>
      <c r="N225"/>
      <c r="O225"/>
      <c r="P225"/>
      <c r="Q225"/>
      <c r="R225"/>
      <c r="S225"/>
      <c r="T225"/>
      <c r="U225"/>
      <c r="V225"/>
      <c r="W225"/>
      <c r="X225"/>
      <c r="Y225"/>
      <c r="Z225"/>
      <c r="AA225"/>
    </row>
    <row r="226" spans="1:27" ht="14.3" x14ac:dyDescent="0.25">
      <c r="A226"/>
      <c r="B226"/>
      <c r="C226"/>
      <c r="D226"/>
      <c r="E226"/>
      <c r="F226"/>
      <c r="G226"/>
      <c r="H226"/>
      <c r="I226"/>
      <c r="J226"/>
      <c r="K226"/>
      <c r="L226"/>
      <c r="M226"/>
      <c r="N226"/>
      <c r="O226"/>
      <c r="P226"/>
      <c r="Q226"/>
      <c r="R226"/>
      <c r="S226"/>
      <c r="T226"/>
      <c r="U226"/>
      <c r="V226"/>
      <c r="W226"/>
      <c r="X226"/>
      <c r="Y226"/>
      <c r="Z226"/>
      <c r="AA226"/>
    </row>
    <row r="227" spans="1:27" ht="14.3" x14ac:dyDescent="0.25">
      <c r="A227"/>
      <c r="B227"/>
      <c r="C227"/>
      <c r="D227"/>
      <c r="E227"/>
      <c r="F227"/>
      <c r="G227"/>
      <c r="H227"/>
      <c r="I227"/>
      <c r="J227"/>
      <c r="K227"/>
      <c r="L227"/>
      <c r="M227"/>
      <c r="N227"/>
      <c r="O227"/>
      <c r="P227"/>
      <c r="Q227"/>
      <c r="R227"/>
      <c r="S227"/>
      <c r="T227"/>
      <c r="U227"/>
      <c r="V227"/>
      <c r="W227"/>
      <c r="X227"/>
      <c r="Y227"/>
      <c r="Z227"/>
      <c r="AA227"/>
    </row>
    <row r="228" spans="1:27" ht="31.75" customHeight="1" x14ac:dyDescent="0.25">
      <c r="A228"/>
      <c r="B228"/>
      <c r="C228"/>
      <c r="D228"/>
      <c r="E228"/>
      <c r="F228"/>
      <c r="G228"/>
      <c r="H228"/>
      <c r="I228"/>
      <c r="J228"/>
      <c r="K228"/>
      <c r="L228"/>
      <c r="M228"/>
      <c r="N228"/>
      <c r="O228"/>
      <c r="P228"/>
      <c r="Q228"/>
      <c r="R228"/>
      <c r="S228"/>
      <c r="T228"/>
      <c r="U228"/>
      <c r="V228"/>
      <c r="W228"/>
      <c r="X228"/>
      <c r="Y228"/>
      <c r="Z228"/>
      <c r="AA228"/>
    </row>
    <row r="229" spans="1:27" ht="31.75" customHeight="1" x14ac:dyDescent="0.25">
      <c r="A229"/>
      <c r="B229"/>
      <c r="C229"/>
      <c r="D229"/>
      <c r="E229"/>
      <c r="F229"/>
      <c r="G229"/>
      <c r="H229"/>
      <c r="I229"/>
      <c r="J229"/>
      <c r="K229"/>
      <c r="L229"/>
      <c r="M229"/>
      <c r="N229"/>
      <c r="O229"/>
      <c r="P229"/>
      <c r="Q229"/>
      <c r="R229"/>
      <c r="S229"/>
      <c r="T229"/>
      <c r="U229"/>
      <c r="V229"/>
      <c r="W229"/>
      <c r="X229"/>
      <c r="Y229"/>
      <c r="Z229"/>
      <c r="AA229"/>
    </row>
    <row r="230" spans="1:27" ht="31.75" customHeight="1" x14ac:dyDescent="0.25">
      <c r="A230"/>
      <c r="B230"/>
      <c r="C230"/>
      <c r="D230"/>
      <c r="E230"/>
      <c r="F230"/>
      <c r="G230"/>
      <c r="H230"/>
      <c r="I230"/>
      <c r="J230"/>
      <c r="K230"/>
      <c r="L230"/>
      <c r="M230"/>
      <c r="N230"/>
      <c r="O230"/>
      <c r="P230"/>
      <c r="Q230"/>
      <c r="R230"/>
      <c r="S230"/>
      <c r="T230"/>
      <c r="U230"/>
      <c r="V230"/>
      <c r="W230"/>
      <c r="X230"/>
      <c r="Y230"/>
      <c r="Z230"/>
      <c r="AA230"/>
    </row>
    <row r="231" spans="1:27" s="93" customFormat="1" ht="14.3" x14ac:dyDescent="0.25">
      <c r="A231"/>
      <c r="B231"/>
      <c r="C231"/>
      <c r="D231"/>
      <c r="E231"/>
      <c r="F231"/>
      <c r="G231"/>
      <c r="H231"/>
      <c r="I231"/>
      <c r="J231"/>
      <c r="K231"/>
      <c r="L231"/>
      <c r="M231"/>
      <c r="N231"/>
      <c r="O231"/>
      <c r="P231"/>
      <c r="Q231"/>
      <c r="R231"/>
      <c r="S231"/>
      <c r="T231"/>
      <c r="U231"/>
      <c r="V231"/>
      <c r="W231"/>
      <c r="X231"/>
      <c r="Y231"/>
      <c r="Z231"/>
      <c r="AA231"/>
    </row>
    <row r="232" spans="1:27" ht="22.75" customHeight="1" x14ac:dyDescent="0.25">
      <c r="A232"/>
      <c r="B232"/>
      <c r="C232"/>
      <c r="D232"/>
      <c r="E232"/>
      <c r="F232"/>
      <c r="G232"/>
      <c r="H232"/>
      <c r="I232"/>
      <c r="J232"/>
      <c r="K232"/>
      <c r="L232"/>
      <c r="M232"/>
      <c r="N232"/>
      <c r="O232"/>
      <c r="P232"/>
      <c r="Q232"/>
      <c r="R232"/>
      <c r="S232"/>
      <c r="T232"/>
      <c r="U232"/>
      <c r="V232"/>
      <c r="W232"/>
      <c r="X232"/>
      <c r="Y232"/>
      <c r="Z232"/>
      <c r="AA232"/>
    </row>
    <row r="233" spans="1:27" ht="22.75" customHeight="1" x14ac:dyDescent="0.25">
      <c r="A233"/>
      <c r="B233"/>
      <c r="C233"/>
      <c r="D233"/>
      <c r="E233"/>
      <c r="F233"/>
      <c r="G233"/>
      <c r="H233"/>
      <c r="I233"/>
      <c r="J233"/>
      <c r="K233"/>
      <c r="L233"/>
      <c r="M233"/>
      <c r="N233"/>
      <c r="O233"/>
      <c r="P233"/>
      <c r="Q233"/>
      <c r="R233"/>
      <c r="S233"/>
      <c r="T233"/>
      <c r="U233"/>
      <c r="V233"/>
      <c r="W233"/>
      <c r="X233"/>
      <c r="Y233"/>
      <c r="Z233"/>
      <c r="AA233"/>
    </row>
    <row r="234" spans="1:27" ht="22.75" customHeight="1" x14ac:dyDescent="0.25">
      <c r="A234"/>
      <c r="B234"/>
      <c r="C234"/>
      <c r="D234"/>
      <c r="E234"/>
      <c r="F234"/>
      <c r="G234"/>
      <c r="H234"/>
      <c r="I234"/>
      <c r="J234"/>
      <c r="K234"/>
      <c r="L234"/>
      <c r="M234"/>
      <c r="N234"/>
      <c r="O234"/>
      <c r="P234"/>
      <c r="Q234"/>
      <c r="R234"/>
      <c r="S234"/>
      <c r="T234"/>
      <c r="U234"/>
      <c r="V234"/>
      <c r="W234"/>
      <c r="X234"/>
      <c r="Y234"/>
      <c r="Z234"/>
      <c r="AA234"/>
    </row>
    <row r="235" spans="1:27" ht="22.75" customHeight="1" x14ac:dyDescent="0.25">
      <c r="A235"/>
      <c r="B235"/>
      <c r="C235"/>
      <c r="D235"/>
      <c r="E235"/>
      <c r="F235"/>
      <c r="G235"/>
      <c r="H235"/>
      <c r="I235"/>
      <c r="J235"/>
      <c r="K235"/>
      <c r="L235"/>
      <c r="M235"/>
      <c r="N235"/>
      <c r="O235"/>
      <c r="P235"/>
      <c r="Q235"/>
      <c r="R235"/>
      <c r="S235"/>
      <c r="T235"/>
      <c r="U235"/>
      <c r="V235"/>
      <c r="W235"/>
      <c r="X235"/>
      <c r="Y235"/>
      <c r="Z235"/>
      <c r="AA235"/>
    </row>
    <row r="236" spans="1:27" ht="22.75" customHeight="1" x14ac:dyDescent="0.25">
      <c r="A236"/>
      <c r="B236"/>
      <c r="C236"/>
      <c r="D236"/>
      <c r="E236"/>
      <c r="F236"/>
      <c r="G236"/>
      <c r="H236"/>
      <c r="I236"/>
      <c r="J236"/>
      <c r="K236"/>
      <c r="L236"/>
      <c r="M236"/>
      <c r="N236"/>
      <c r="O236"/>
      <c r="P236"/>
      <c r="Q236"/>
      <c r="R236"/>
      <c r="S236"/>
      <c r="T236"/>
      <c r="U236"/>
      <c r="V236"/>
      <c r="W236"/>
      <c r="X236"/>
      <c r="Y236"/>
      <c r="Z236"/>
      <c r="AA236"/>
    </row>
    <row r="237" spans="1:27" ht="22.75" customHeight="1" x14ac:dyDescent="0.25">
      <c r="A237"/>
      <c r="B237"/>
      <c r="C237"/>
      <c r="D237"/>
      <c r="E237"/>
      <c r="F237"/>
      <c r="G237"/>
      <c r="H237"/>
      <c r="I237"/>
      <c r="J237"/>
      <c r="K237"/>
      <c r="L237"/>
      <c r="M237"/>
      <c r="N237"/>
      <c r="O237"/>
      <c r="P237"/>
      <c r="Q237"/>
      <c r="R237"/>
      <c r="S237"/>
      <c r="T237"/>
      <c r="U237"/>
      <c r="V237"/>
      <c r="W237"/>
      <c r="X237"/>
      <c r="Y237"/>
      <c r="Z237"/>
      <c r="AA237"/>
    </row>
    <row r="238" spans="1:27" ht="22.75" customHeight="1" x14ac:dyDescent="0.25">
      <c r="A238"/>
      <c r="B238"/>
      <c r="C238"/>
      <c r="D238"/>
      <c r="E238"/>
      <c r="F238"/>
      <c r="G238"/>
      <c r="H238"/>
      <c r="I238"/>
      <c r="J238"/>
      <c r="K238"/>
      <c r="L238"/>
      <c r="M238"/>
      <c r="N238"/>
      <c r="O238"/>
      <c r="P238"/>
      <c r="Q238"/>
      <c r="R238"/>
      <c r="S238"/>
      <c r="T238"/>
      <c r="U238"/>
      <c r="V238"/>
      <c r="W238"/>
      <c r="X238"/>
      <c r="Y238"/>
      <c r="Z238"/>
      <c r="AA238"/>
    </row>
    <row r="239" spans="1:27" ht="22.75" customHeight="1" x14ac:dyDescent="0.25">
      <c r="A239"/>
      <c r="B239"/>
      <c r="C239"/>
      <c r="D239"/>
      <c r="E239"/>
      <c r="F239"/>
      <c r="G239"/>
      <c r="H239"/>
      <c r="I239"/>
      <c r="J239"/>
      <c r="K239"/>
      <c r="L239"/>
      <c r="M239"/>
      <c r="N239"/>
      <c r="O239"/>
      <c r="P239"/>
      <c r="Q239"/>
      <c r="R239"/>
      <c r="S239"/>
      <c r="T239"/>
      <c r="U239"/>
      <c r="V239"/>
      <c r="W239"/>
      <c r="X239"/>
      <c r="Y239"/>
      <c r="Z239"/>
      <c r="AA239"/>
    </row>
    <row r="240" spans="1:27" ht="22.75" customHeight="1" x14ac:dyDescent="0.25">
      <c r="A240"/>
      <c r="B240"/>
      <c r="C240"/>
      <c r="D240"/>
      <c r="E240"/>
      <c r="F240"/>
      <c r="G240"/>
      <c r="H240"/>
      <c r="I240"/>
      <c r="J240"/>
      <c r="K240"/>
      <c r="L240"/>
      <c r="M240"/>
      <c r="N240"/>
      <c r="O240"/>
      <c r="P240"/>
      <c r="Q240"/>
      <c r="R240"/>
      <c r="S240"/>
      <c r="T240"/>
      <c r="U240"/>
      <c r="V240"/>
      <c r="W240"/>
      <c r="X240"/>
      <c r="Y240"/>
      <c r="Z240"/>
      <c r="AA240"/>
    </row>
    <row r="241" spans="1:27" ht="22.75" customHeight="1" x14ac:dyDescent="0.25">
      <c r="A241"/>
      <c r="B241"/>
      <c r="C241"/>
      <c r="D241"/>
      <c r="E241"/>
      <c r="F241"/>
      <c r="G241"/>
      <c r="H241"/>
      <c r="I241"/>
      <c r="J241"/>
      <c r="K241"/>
      <c r="L241"/>
      <c r="M241"/>
      <c r="N241"/>
      <c r="O241"/>
      <c r="P241"/>
      <c r="Q241"/>
      <c r="R241"/>
      <c r="S241"/>
      <c r="T241"/>
      <c r="U241"/>
      <c r="V241"/>
      <c r="W241"/>
      <c r="X241"/>
      <c r="Y241"/>
      <c r="Z241"/>
      <c r="AA241"/>
    </row>
    <row r="242" spans="1:27" ht="22.75" customHeight="1" x14ac:dyDescent="0.25">
      <c r="A242"/>
      <c r="B242"/>
      <c r="C242"/>
      <c r="D242"/>
      <c r="E242"/>
      <c r="F242"/>
      <c r="G242"/>
      <c r="H242"/>
      <c r="I242"/>
      <c r="J242"/>
      <c r="K242"/>
      <c r="L242"/>
      <c r="M242"/>
      <c r="N242"/>
      <c r="O242"/>
      <c r="P242"/>
      <c r="Q242"/>
      <c r="R242"/>
      <c r="S242"/>
      <c r="T242"/>
      <c r="U242"/>
      <c r="V242"/>
      <c r="W242"/>
      <c r="X242"/>
      <c r="Y242"/>
      <c r="Z242"/>
      <c r="AA242"/>
    </row>
    <row r="243" spans="1:27" ht="22.75" customHeight="1" x14ac:dyDescent="0.25">
      <c r="A243"/>
      <c r="B243"/>
      <c r="C243"/>
      <c r="D243"/>
      <c r="E243"/>
      <c r="F243"/>
      <c r="G243"/>
      <c r="H243"/>
      <c r="I243"/>
      <c r="J243"/>
      <c r="K243"/>
      <c r="L243"/>
      <c r="M243"/>
      <c r="N243"/>
      <c r="O243"/>
      <c r="P243"/>
      <c r="Q243"/>
      <c r="R243"/>
      <c r="S243"/>
      <c r="T243"/>
      <c r="U243"/>
      <c r="V243"/>
      <c r="W243"/>
      <c r="X243"/>
      <c r="Y243"/>
      <c r="Z243"/>
      <c r="AA243"/>
    </row>
    <row r="244" spans="1:27" ht="22.75" customHeight="1" x14ac:dyDescent="0.25">
      <c r="A244"/>
      <c r="B244"/>
      <c r="C244"/>
      <c r="D244"/>
      <c r="E244"/>
      <c r="F244"/>
      <c r="G244"/>
      <c r="H244"/>
      <c r="I244"/>
      <c r="J244"/>
      <c r="K244"/>
      <c r="L244"/>
      <c r="M244"/>
      <c r="N244"/>
      <c r="O244"/>
      <c r="P244"/>
      <c r="Q244"/>
      <c r="R244"/>
      <c r="S244"/>
      <c r="T244"/>
      <c r="U244"/>
      <c r="V244"/>
      <c r="W244"/>
      <c r="X244"/>
      <c r="Y244"/>
      <c r="Z244"/>
      <c r="AA244"/>
    </row>
    <row r="245" spans="1:27" ht="22.75" customHeight="1" x14ac:dyDescent="0.25">
      <c r="A245"/>
      <c r="B245"/>
      <c r="C245"/>
      <c r="D245"/>
      <c r="E245"/>
      <c r="F245"/>
      <c r="G245"/>
      <c r="H245"/>
      <c r="I245"/>
      <c r="J245"/>
      <c r="K245"/>
      <c r="L245"/>
      <c r="M245"/>
      <c r="N245"/>
      <c r="O245"/>
      <c r="P245"/>
      <c r="Q245"/>
      <c r="R245"/>
      <c r="S245"/>
      <c r="T245"/>
      <c r="U245"/>
      <c r="V245"/>
      <c r="W245"/>
      <c r="X245"/>
      <c r="Y245"/>
      <c r="Z245"/>
      <c r="AA245"/>
    </row>
    <row r="246" spans="1:27" ht="22.75" customHeight="1" x14ac:dyDescent="0.25">
      <c r="A246"/>
      <c r="B246"/>
      <c r="C246"/>
      <c r="D246"/>
      <c r="E246"/>
      <c r="F246"/>
      <c r="G246"/>
      <c r="H246"/>
      <c r="I246"/>
      <c r="J246"/>
      <c r="K246"/>
      <c r="L246"/>
      <c r="M246"/>
      <c r="N246"/>
      <c r="O246"/>
      <c r="P246"/>
      <c r="Q246"/>
      <c r="R246"/>
      <c r="S246"/>
      <c r="T246"/>
      <c r="U246"/>
      <c r="V246"/>
      <c r="W246"/>
      <c r="X246"/>
      <c r="Y246"/>
      <c r="Z246"/>
      <c r="AA246"/>
    </row>
    <row r="247" spans="1:27" ht="22.75" customHeight="1" x14ac:dyDescent="0.25">
      <c r="A247"/>
      <c r="B247"/>
      <c r="C247"/>
      <c r="D247"/>
      <c r="E247"/>
      <c r="F247"/>
      <c r="G247"/>
      <c r="H247"/>
      <c r="I247"/>
      <c r="J247"/>
      <c r="K247"/>
      <c r="L247"/>
      <c r="M247"/>
      <c r="N247"/>
      <c r="O247"/>
      <c r="P247"/>
      <c r="Q247"/>
      <c r="R247"/>
      <c r="S247"/>
      <c r="T247"/>
      <c r="U247"/>
      <c r="V247"/>
      <c r="W247"/>
      <c r="X247"/>
      <c r="Y247"/>
      <c r="Z247"/>
      <c r="AA247"/>
    </row>
    <row r="248" spans="1:27" ht="22.75" customHeight="1" x14ac:dyDescent="0.25">
      <c r="A248"/>
      <c r="B248"/>
      <c r="C248"/>
      <c r="D248"/>
      <c r="E248"/>
      <c r="F248"/>
      <c r="G248"/>
      <c r="H248"/>
      <c r="I248"/>
      <c r="J248"/>
      <c r="K248"/>
      <c r="L248"/>
      <c r="M248"/>
      <c r="N248"/>
      <c r="O248"/>
      <c r="P248"/>
      <c r="Q248"/>
      <c r="R248"/>
      <c r="S248"/>
      <c r="T248"/>
      <c r="U248"/>
      <c r="V248"/>
      <c r="W248"/>
      <c r="X248"/>
      <c r="Y248"/>
      <c r="Z248"/>
      <c r="AA248"/>
    </row>
    <row r="249" spans="1:27" ht="22.75" customHeight="1" x14ac:dyDescent="0.25">
      <c r="A249"/>
      <c r="B249"/>
      <c r="C249"/>
      <c r="D249"/>
      <c r="E249"/>
      <c r="F249"/>
      <c r="G249"/>
      <c r="H249"/>
      <c r="I249"/>
      <c r="J249"/>
      <c r="K249"/>
      <c r="L249"/>
      <c r="M249"/>
      <c r="N249"/>
      <c r="O249"/>
      <c r="P249"/>
      <c r="Q249"/>
      <c r="R249"/>
      <c r="S249"/>
      <c r="T249"/>
      <c r="U249"/>
      <c r="V249"/>
      <c r="W249"/>
      <c r="X249"/>
      <c r="Y249"/>
      <c r="Z249"/>
      <c r="AA249"/>
    </row>
    <row r="250" spans="1:27" ht="22.75" customHeight="1" x14ac:dyDescent="0.25">
      <c r="A250"/>
      <c r="B250"/>
      <c r="C250"/>
      <c r="D250"/>
      <c r="E250"/>
      <c r="F250"/>
      <c r="G250"/>
      <c r="H250"/>
      <c r="I250"/>
      <c r="J250"/>
      <c r="K250"/>
      <c r="L250"/>
      <c r="M250"/>
      <c r="N250"/>
      <c r="O250"/>
      <c r="P250"/>
      <c r="Q250"/>
      <c r="R250"/>
      <c r="S250"/>
      <c r="T250"/>
      <c r="U250"/>
      <c r="V250"/>
      <c r="W250"/>
      <c r="X250"/>
      <c r="Y250"/>
      <c r="Z250"/>
      <c r="AA250"/>
    </row>
    <row r="251" spans="1:27" ht="22.75" customHeight="1" x14ac:dyDescent="0.25">
      <c r="A251"/>
      <c r="B251"/>
      <c r="C251"/>
      <c r="D251"/>
      <c r="E251"/>
      <c r="F251"/>
      <c r="G251"/>
      <c r="H251"/>
      <c r="I251"/>
      <c r="J251"/>
      <c r="K251"/>
      <c r="L251"/>
      <c r="M251"/>
      <c r="N251"/>
      <c r="O251"/>
      <c r="P251"/>
      <c r="Q251"/>
      <c r="R251"/>
      <c r="S251"/>
      <c r="T251"/>
      <c r="U251"/>
      <c r="V251"/>
      <c r="W251"/>
      <c r="X251"/>
      <c r="Y251"/>
      <c r="Z251"/>
      <c r="AA251"/>
    </row>
    <row r="252" spans="1:27" s="73" customFormat="1" ht="29.25" customHeight="1" x14ac:dyDescent="0.25">
      <c r="A252"/>
      <c r="B252"/>
      <c r="C252"/>
      <c r="D252"/>
      <c r="E252"/>
      <c r="F252"/>
      <c r="G252"/>
      <c r="H252"/>
      <c r="I252"/>
      <c r="J252"/>
      <c r="K252"/>
      <c r="L252"/>
      <c r="M252"/>
      <c r="N252"/>
      <c r="O252"/>
      <c r="P252"/>
      <c r="Q252"/>
      <c r="R252"/>
      <c r="S252"/>
      <c r="T252"/>
      <c r="U252"/>
      <c r="V252"/>
      <c r="W252"/>
      <c r="X252"/>
      <c r="Y252"/>
      <c r="Z252"/>
      <c r="AA252"/>
    </row>
    <row r="253" spans="1:27" ht="14.3" x14ac:dyDescent="0.25">
      <c r="A253"/>
      <c r="B253"/>
      <c r="C253"/>
      <c r="D253"/>
      <c r="E253"/>
      <c r="F253"/>
      <c r="G253"/>
      <c r="H253"/>
      <c r="I253"/>
      <c r="J253"/>
      <c r="K253"/>
      <c r="L253"/>
      <c r="M253"/>
      <c r="N253"/>
      <c r="O253"/>
      <c r="P253"/>
      <c r="Q253"/>
      <c r="R253"/>
      <c r="S253"/>
      <c r="T253"/>
      <c r="U253"/>
      <c r="V253"/>
      <c r="W253"/>
      <c r="X253"/>
      <c r="Y253"/>
      <c r="Z253"/>
      <c r="AA253"/>
    </row>
    <row r="254" spans="1:27" ht="14.3" x14ac:dyDescent="0.25">
      <c r="A254"/>
      <c r="B254"/>
      <c r="C254"/>
      <c r="D254"/>
      <c r="E254"/>
      <c r="F254"/>
      <c r="G254"/>
      <c r="H254"/>
      <c r="I254"/>
      <c r="J254"/>
      <c r="K254"/>
      <c r="L254"/>
      <c r="M254"/>
      <c r="N254"/>
      <c r="O254"/>
      <c r="P254"/>
      <c r="Q254"/>
      <c r="R254"/>
      <c r="S254"/>
      <c r="T254"/>
      <c r="U254"/>
      <c r="V254"/>
      <c r="W254"/>
      <c r="X254"/>
      <c r="Y254"/>
      <c r="Z254"/>
      <c r="AA254"/>
    </row>
    <row r="255" spans="1:27" ht="14.3" x14ac:dyDescent="0.25">
      <c r="A255"/>
      <c r="B255"/>
      <c r="C255"/>
      <c r="D255"/>
      <c r="E255"/>
      <c r="F255"/>
      <c r="G255"/>
      <c r="H255"/>
      <c r="I255"/>
      <c r="J255"/>
      <c r="K255"/>
      <c r="L255"/>
      <c r="M255"/>
      <c r="N255"/>
      <c r="O255"/>
      <c r="P255"/>
      <c r="Q255"/>
      <c r="R255"/>
      <c r="S255"/>
      <c r="T255"/>
      <c r="U255"/>
      <c r="V255"/>
      <c r="W255"/>
      <c r="X255"/>
      <c r="Y255"/>
      <c r="Z255"/>
      <c r="AA255"/>
    </row>
    <row r="256" spans="1:27" ht="14.3" x14ac:dyDescent="0.25">
      <c r="A256"/>
      <c r="B256"/>
      <c r="C256"/>
      <c r="D256"/>
      <c r="E256"/>
      <c r="F256"/>
      <c r="G256"/>
      <c r="H256"/>
      <c r="I256"/>
      <c r="J256"/>
      <c r="K256"/>
      <c r="L256"/>
      <c r="M256"/>
      <c r="N256"/>
      <c r="O256"/>
      <c r="P256"/>
      <c r="Q256"/>
      <c r="R256"/>
      <c r="S256"/>
      <c r="T256"/>
      <c r="U256"/>
      <c r="V256"/>
      <c r="W256"/>
      <c r="X256"/>
      <c r="Y256"/>
      <c r="Z256"/>
      <c r="AA256"/>
    </row>
    <row r="257" spans="1:27" ht="14.3" x14ac:dyDescent="0.25">
      <c r="A257"/>
      <c r="B257"/>
      <c r="C257"/>
      <c r="D257"/>
      <c r="E257"/>
      <c r="F257"/>
      <c r="G257"/>
      <c r="H257"/>
      <c r="I257"/>
      <c r="J257"/>
      <c r="K257"/>
      <c r="L257"/>
      <c r="M257"/>
      <c r="N257"/>
      <c r="O257"/>
      <c r="P257"/>
      <c r="Q257"/>
      <c r="R257"/>
      <c r="S257"/>
      <c r="T257"/>
      <c r="U257"/>
      <c r="V257"/>
      <c r="W257"/>
      <c r="X257"/>
      <c r="Y257"/>
      <c r="Z257"/>
      <c r="AA257"/>
    </row>
    <row r="258" spans="1:27" ht="14.3" x14ac:dyDescent="0.25">
      <c r="A258"/>
      <c r="B258"/>
      <c r="C258"/>
      <c r="D258"/>
      <c r="E258"/>
      <c r="F258"/>
      <c r="G258"/>
      <c r="H258"/>
      <c r="I258"/>
      <c r="J258"/>
      <c r="K258"/>
      <c r="L258"/>
      <c r="M258"/>
      <c r="N258"/>
      <c r="O258"/>
      <c r="P258"/>
      <c r="Q258"/>
      <c r="R258"/>
      <c r="S258"/>
      <c r="T258"/>
      <c r="U258"/>
      <c r="V258"/>
      <c r="W258"/>
      <c r="X258"/>
      <c r="Y258"/>
      <c r="Z258"/>
      <c r="AA258"/>
    </row>
    <row r="259" spans="1:27" ht="14.3" x14ac:dyDescent="0.25">
      <c r="A259"/>
      <c r="B259"/>
      <c r="C259"/>
      <c r="D259"/>
      <c r="E259"/>
      <c r="F259"/>
      <c r="G259"/>
      <c r="H259"/>
      <c r="I259"/>
      <c r="J259"/>
      <c r="K259"/>
      <c r="L259"/>
      <c r="M259"/>
      <c r="N259"/>
      <c r="O259"/>
      <c r="P259"/>
      <c r="Q259"/>
      <c r="R259"/>
      <c r="S259"/>
      <c r="T259"/>
      <c r="U259"/>
      <c r="V259"/>
      <c r="W259"/>
      <c r="X259"/>
      <c r="Y259"/>
      <c r="Z259"/>
      <c r="AA259"/>
    </row>
    <row r="260" spans="1:27" ht="31.75" customHeight="1" x14ac:dyDescent="0.25">
      <c r="A260"/>
      <c r="B260"/>
      <c r="C260"/>
      <c r="D260"/>
      <c r="E260"/>
      <c r="F260"/>
      <c r="G260"/>
      <c r="H260"/>
      <c r="I260"/>
      <c r="J260"/>
      <c r="K260"/>
      <c r="L260"/>
      <c r="M260"/>
      <c r="N260"/>
      <c r="O260"/>
      <c r="P260"/>
      <c r="Q260"/>
      <c r="R260"/>
      <c r="S260"/>
      <c r="T260"/>
      <c r="U260"/>
      <c r="V260"/>
      <c r="W260"/>
      <c r="X260"/>
      <c r="Y260"/>
      <c r="Z260"/>
      <c r="AA260"/>
    </row>
    <row r="261" spans="1:27" ht="31.75" customHeight="1" x14ac:dyDescent="0.25">
      <c r="A261"/>
      <c r="B261"/>
      <c r="C261"/>
      <c r="D261"/>
      <c r="E261"/>
      <c r="F261"/>
      <c r="G261"/>
      <c r="H261"/>
      <c r="I261"/>
      <c r="J261"/>
      <c r="K261"/>
      <c r="L261"/>
      <c r="M261"/>
      <c r="N261"/>
      <c r="O261"/>
      <c r="P261"/>
      <c r="Q261"/>
      <c r="R261"/>
      <c r="S261"/>
      <c r="T261"/>
      <c r="U261"/>
      <c r="V261"/>
      <c r="W261"/>
      <c r="X261"/>
      <c r="Y261"/>
      <c r="Z261"/>
      <c r="AA261"/>
    </row>
    <row r="262" spans="1:27" ht="31.75" customHeight="1" x14ac:dyDescent="0.25">
      <c r="A262"/>
      <c r="B262"/>
      <c r="C262"/>
      <c r="D262"/>
      <c r="E262"/>
      <c r="F262"/>
      <c r="G262"/>
      <c r="H262"/>
      <c r="I262"/>
      <c r="J262"/>
      <c r="K262"/>
      <c r="L262"/>
      <c r="M262"/>
      <c r="N262"/>
      <c r="O262"/>
      <c r="P262"/>
      <c r="Q262"/>
      <c r="R262"/>
      <c r="S262"/>
      <c r="T262"/>
      <c r="U262"/>
      <c r="V262"/>
      <c r="W262"/>
      <c r="X262"/>
      <c r="Y262"/>
      <c r="Z262"/>
      <c r="AA262"/>
    </row>
    <row r="263" spans="1:27" s="93" customFormat="1" ht="14.3" x14ac:dyDescent="0.25">
      <c r="A263"/>
      <c r="B263"/>
      <c r="C263"/>
      <c r="D263"/>
      <c r="E263"/>
      <c r="F263"/>
      <c r="G263"/>
      <c r="H263"/>
      <c r="I263"/>
      <c r="J263"/>
      <c r="K263"/>
      <c r="L263"/>
      <c r="M263"/>
      <c r="N263"/>
      <c r="O263"/>
      <c r="P263"/>
      <c r="Q263"/>
      <c r="R263"/>
      <c r="S263"/>
      <c r="T263"/>
      <c r="U263"/>
      <c r="V263"/>
      <c r="W263"/>
      <c r="X263"/>
      <c r="Y263"/>
      <c r="Z263"/>
      <c r="AA263"/>
    </row>
    <row r="264" spans="1:27" ht="22.75" customHeight="1" x14ac:dyDescent="0.25">
      <c r="A264"/>
      <c r="B264"/>
      <c r="C264"/>
      <c r="D264"/>
      <c r="E264"/>
      <c r="F264"/>
      <c r="G264"/>
      <c r="H264"/>
      <c r="I264"/>
      <c r="J264"/>
      <c r="K264"/>
      <c r="L264"/>
      <c r="M264"/>
      <c r="N264"/>
      <c r="O264"/>
      <c r="P264"/>
      <c r="Q264"/>
      <c r="R264"/>
      <c r="S264"/>
      <c r="T264"/>
      <c r="U264"/>
      <c r="V264"/>
      <c r="W264"/>
      <c r="X264"/>
      <c r="Y264"/>
      <c r="Z264"/>
      <c r="AA264"/>
    </row>
    <row r="265" spans="1:27" ht="22.75" customHeight="1" x14ac:dyDescent="0.25">
      <c r="A265"/>
      <c r="B265"/>
      <c r="C265"/>
      <c r="D265"/>
      <c r="E265"/>
      <c r="F265"/>
      <c r="G265"/>
      <c r="H265"/>
      <c r="I265"/>
      <c r="J265"/>
      <c r="K265"/>
      <c r="L265"/>
      <c r="M265"/>
      <c r="N265"/>
      <c r="O265"/>
      <c r="P265"/>
      <c r="Q265"/>
      <c r="R265"/>
      <c r="S265"/>
      <c r="T265"/>
      <c r="U265"/>
      <c r="V265"/>
      <c r="W265"/>
      <c r="X265"/>
      <c r="Y265"/>
      <c r="Z265"/>
      <c r="AA265"/>
    </row>
    <row r="266" spans="1:27" ht="22.75" customHeight="1" x14ac:dyDescent="0.25">
      <c r="A266"/>
      <c r="B266"/>
      <c r="C266"/>
      <c r="D266"/>
      <c r="E266"/>
      <c r="F266"/>
      <c r="G266"/>
      <c r="H266"/>
      <c r="I266"/>
      <c r="J266"/>
      <c r="K266"/>
      <c r="L266"/>
      <c r="M266"/>
      <c r="N266"/>
      <c r="O266"/>
      <c r="P266"/>
      <c r="Q266"/>
      <c r="R266"/>
      <c r="S266"/>
      <c r="T266"/>
      <c r="U266"/>
      <c r="V266"/>
      <c r="W266"/>
      <c r="X266"/>
      <c r="Y266"/>
      <c r="Z266"/>
      <c r="AA266"/>
    </row>
    <row r="267" spans="1:27" ht="22.75" customHeight="1" x14ac:dyDescent="0.25">
      <c r="A267"/>
      <c r="B267"/>
      <c r="C267"/>
      <c r="D267"/>
      <c r="E267"/>
      <c r="F267"/>
      <c r="G267"/>
      <c r="H267"/>
      <c r="I267"/>
      <c r="J267"/>
      <c r="K267"/>
      <c r="L267"/>
      <c r="M267"/>
      <c r="N267"/>
      <c r="O267"/>
      <c r="P267"/>
      <c r="Q267"/>
      <c r="R267"/>
      <c r="S267"/>
      <c r="T267"/>
      <c r="U267"/>
      <c r="V267"/>
      <c r="W267"/>
      <c r="X267"/>
      <c r="Y267"/>
      <c r="Z267"/>
      <c r="AA267"/>
    </row>
    <row r="268" spans="1:27" ht="22.75" customHeight="1" x14ac:dyDescent="0.25">
      <c r="A268"/>
      <c r="B268"/>
      <c r="C268"/>
      <c r="D268"/>
      <c r="E268"/>
      <c r="F268"/>
      <c r="G268"/>
      <c r="H268"/>
      <c r="I268"/>
      <c r="J268"/>
      <c r="K268"/>
      <c r="L268"/>
      <c r="M268"/>
      <c r="N268"/>
      <c r="O268"/>
      <c r="P268"/>
      <c r="Q268"/>
      <c r="R268"/>
      <c r="S268"/>
      <c r="T268"/>
      <c r="U268"/>
      <c r="V268"/>
      <c r="W268"/>
      <c r="X268"/>
      <c r="Y268"/>
      <c r="Z268"/>
      <c r="AA268"/>
    </row>
    <row r="269" spans="1:27" ht="22.75" customHeight="1" x14ac:dyDescent="0.25">
      <c r="A269"/>
      <c r="B269"/>
      <c r="C269"/>
      <c r="D269"/>
      <c r="E269"/>
      <c r="F269"/>
      <c r="G269"/>
      <c r="H269"/>
      <c r="I269"/>
      <c r="J269"/>
      <c r="K269"/>
      <c r="L269"/>
      <c r="M269"/>
      <c r="N269"/>
      <c r="O269"/>
      <c r="P269"/>
      <c r="Q269"/>
      <c r="R269"/>
      <c r="S269"/>
      <c r="T269"/>
      <c r="U269"/>
      <c r="V269"/>
      <c r="W269"/>
      <c r="X269"/>
      <c r="Y269"/>
      <c r="Z269"/>
      <c r="AA269"/>
    </row>
    <row r="270" spans="1:27" ht="22.75" customHeight="1" x14ac:dyDescent="0.25">
      <c r="A270"/>
      <c r="B270"/>
      <c r="C270"/>
      <c r="D270"/>
      <c r="E270"/>
      <c r="F270"/>
      <c r="G270"/>
      <c r="H270"/>
      <c r="I270"/>
      <c r="J270"/>
      <c r="K270"/>
      <c r="L270"/>
      <c r="M270"/>
      <c r="N270"/>
      <c r="O270"/>
      <c r="P270"/>
      <c r="Q270"/>
      <c r="R270"/>
      <c r="S270"/>
      <c r="T270"/>
      <c r="U270"/>
      <c r="V270"/>
      <c r="W270"/>
      <c r="X270"/>
      <c r="Y270"/>
      <c r="Z270"/>
      <c r="AA270"/>
    </row>
    <row r="271" spans="1:27" ht="22.75" customHeight="1" x14ac:dyDescent="0.25">
      <c r="A271"/>
      <c r="B271"/>
      <c r="C271"/>
      <c r="D271"/>
      <c r="E271"/>
      <c r="F271"/>
      <c r="G271"/>
      <c r="H271"/>
      <c r="I271"/>
      <c r="J271"/>
      <c r="K271"/>
      <c r="L271"/>
      <c r="M271"/>
      <c r="N271"/>
      <c r="O271"/>
      <c r="P271"/>
      <c r="Q271"/>
      <c r="R271"/>
      <c r="S271"/>
      <c r="T271"/>
      <c r="U271"/>
      <c r="V271"/>
      <c r="W271"/>
      <c r="X271"/>
      <c r="Y271"/>
      <c r="Z271"/>
      <c r="AA271"/>
    </row>
    <row r="272" spans="1:27" ht="22.75" customHeight="1" x14ac:dyDescent="0.25">
      <c r="A272"/>
      <c r="B272"/>
      <c r="C272"/>
      <c r="D272"/>
      <c r="E272"/>
      <c r="F272"/>
      <c r="G272"/>
      <c r="H272"/>
      <c r="I272"/>
      <c r="J272"/>
      <c r="K272"/>
      <c r="L272"/>
      <c r="M272"/>
      <c r="N272"/>
      <c r="O272"/>
      <c r="P272"/>
      <c r="Q272"/>
      <c r="R272"/>
      <c r="S272"/>
      <c r="T272"/>
      <c r="U272"/>
      <c r="V272"/>
      <c r="W272"/>
      <c r="X272"/>
      <c r="Y272"/>
      <c r="Z272"/>
      <c r="AA272"/>
    </row>
    <row r="273" spans="1:27" ht="22.75" customHeight="1" x14ac:dyDescent="0.25">
      <c r="A273"/>
      <c r="B273"/>
      <c r="C273"/>
      <c r="D273"/>
      <c r="E273"/>
      <c r="F273"/>
      <c r="G273"/>
      <c r="H273"/>
      <c r="I273"/>
      <c r="J273"/>
      <c r="K273"/>
      <c r="L273"/>
      <c r="M273"/>
      <c r="N273"/>
      <c r="O273"/>
      <c r="P273"/>
      <c r="Q273"/>
      <c r="R273"/>
      <c r="S273"/>
      <c r="T273"/>
      <c r="U273"/>
      <c r="V273"/>
      <c r="W273"/>
      <c r="X273"/>
      <c r="Y273"/>
      <c r="Z273"/>
      <c r="AA273"/>
    </row>
    <row r="274" spans="1:27" ht="22.75" customHeight="1" x14ac:dyDescent="0.25">
      <c r="A274"/>
      <c r="B274"/>
      <c r="C274"/>
      <c r="D274"/>
      <c r="E274"/>
      <c r="F274"/>
      <c r="G274"/>
      <c r="H274"/>
      <c r="I274"/>
      <c r="J274"/>
      <c r="K274"/>
      <c r="L274"/>
      <c r="M274"/>
      <c r="N274"/>
      <c r="O274"/>
      <c r="P274"/>
      <c r="Q274"/>
      <c r="R274"/>
      <c r="S274"/>
      <c r="T274"/>
      <c r="U274"/>
      <c r="V274"/>
      <c r="W274"/>
      <c r="X274"/>
      <c r="Y274"/>
      <c r="Z274"/>
      <c r="AA274"/>
    </row>
    <row r="275" spans="1:27" ht="22.75" customHeight="1" x14ac:dyDescent="0.25">
      <c r="A275"/>
      <c r="B275"/>
      <c r="C275"/>
      <c r="D275"/>
      <c r="E275"/>
      <c r="F275"/>
      <c r="G275"/>
      <c r="H275"/>
      <c r="I275"/>
      <c r="J275"/>
      <c r="K275"/>
      <c r="L275"/>
      <c r="M275"/>
      <c r="N275"/>
      <c r="O275"/>
      <c r="P275"/>
      <c r="Q275"/>
      <c r="R275"/>
      <c r="S275"/>
      <c r="T275"/>
      <c r="U275"/>
      <c r="V275"/>
      <c r="W275"/>
      <c r="X275"/>
      <c r="Y275"/>
      <c r="Z275"/>
      <c r="AA275"/>
    </row>
    <row r="276" spans="1:27" ht="22.75" customHeight="1" x14ac:dyDescent="0.25">
      <c r="A276"/>
      <c r="B276"/>
      <c r="C276"/>
      <c r="D276"/>
      <c r="E276"/>
      <c r="F276"/>
      <c r="G276"/>
      <c r="H276"/>
      <c r="I276"/>
      <c r="J276"/>
      <c r="K276"/>
      <c r="L276"/>
      <c r="M276"/>
      <c r="N276"/>
      <c r="O276"/>
      <c r="P276"/>
      <c r="Q276"/>
      <c r="R276"/>
      <c r="S276"/>
      <c r="T276"/>
      <c r="U276"/>
      <c r="V276"/>
      <c r="W276"/>
      <c r="X276"/>
      <c r="Y276"/>
      <c r="Z276"/>
      <c r="AA276"/>
    </row>
    <row r="277" spans="1:27" ht="22.75" customHeight="1" x14ac:dyDescent="0.25">
      <c r="A277"/>
      <c r="B277"/>
      <c r="C277"/>
      <c r="D277"/>
      <c r="E277"/>
      <c r="F277"/>
      <c r="G277"/>
      <c r="H277"/>
      <c r="I277"/>
      <c r="J277"/>
      <c r="K277"/>
      <c r="L277"/>
      <c r="M277"/>
      <c r="N277"/>
      <c r="O277"/>
      <c r="P277"/>
      <c r="Q277"/>
      <c r="R277"/>
      <c r="S277"/>
      <c r="T277"/>
      <c r="U277"/>
      <c r="V277"/>
      <c r="W277"/>
      <c r="X277"/>
      <c r="Y277"/>
      <c r="Z277"/>
      <c r="AA277"/>
    </row>
    <row r="278" spans="1:27" ht="22.75" customHeight="1" x14ac:dyDescent="0.25">
      <c r="A278"/>
      <c r="B278"/>
      <c r="C278"/>
      <c r="D278"/>
      <c r="E278"/>
      <c r="F278"/>
      <c r="G278"/>
      <c r="H278"/>
      <c r="I278"/>
      <c r="J278"/>
      <c r="K278"/>
      <c r="L278"/>
      <c r="M278"/>
      <c r="N278"/>
      <c r="O278"/>
      <c r="P278"/>
      <c r="Q278"/>
      <c r="R278"/>
      <c r="S278"/>
      <c r="T278"/>
      <c r="U278"/>
      <c r="V278"/>
      <c r="W278"/>
      <c r="X278"/>
      <c r="Y278"/>
      <c r="Z278"/>
      <c r="AA278"/>
    </row>
    <row r="279" spans="1:27" ht="22.75" customHeight="1" x14ac:dyDescent="0.25">
      <c r="A279"/>
      <c r="B279"/>
      <c r="C279"/>
      <c r="D279"/>
      <c r="E279"/>
      <c r="F279"/>
      <c r="G279"/>
      <c r="H279"/>
      <c r="I279"/>
      <c r="J279"/>
      <c r="K279"/>
      <c r="L279"/>
      <c r="M279"/>
      <c r="N279"/>
      <c r="O279"/>
      <c r="P279"/>
      <c r="Q279"/>
      <c r="R279"/>
      <c r="S279"/>
      <c r="T279"/>
      <c r="U279"/>
      <c r="V279"/>
      <c r="W279"/>
      <c r="X279"/>
      <c r="Y279"/>
      <c r="Z279"/>
      <c r="AA279"/>
    </row>
    <row r="280" spans="1:27" ht="22.75" customHeight="1" x14ac:dyDescent="0.25">
      <c r="A280"/>
      <c r="B280"/>
      <c r="C280"/>
      <c r="D280"/>
      <c r="E280"/>
      <c r="F280"/>
      <c r="G280"/>
      <c r="H280"/>
      <c r="I280"/>
      <c r="J280"/>
      <c r="K280"/>
      <c r="L280"/>
      <c r="M280"/>
      <c r="N280"/>
      <c r="O280"/>
      <c r="P280"/>
      <c r="Q280"/>
      <c r="R280"/>
      <c r="S280"/>
      <c r="T280"/>
      <c r="U280"/>
      <c r="V280"/>
      <c r="W280"/>
      <c r="X280"/>
      <c r="Y280"/>
      <c r="Z280"/>
      <c r="AA280"/>
    </row>
    <row r="281" spans="1:27" ht="22.75" customHeight="1" x14ac:dyDescent="0.25">
      <c r="A281"/>
      <c r="B281"/>
      <c r="C281"/>
      <c r="D281"/>
      <c r="E281"/>
      <c r="F281"/>
      <c r="G281"/>
      <c r="H281"/>
      <c r="I281"/>
      <c r="J281"/>
      <c r="K281"/>
      <c r="L281"/>
      <c r="M281"/>
      <c r="N281"/>
      <c r="O281"/>
      <c r="P281"/>
      <c r="Q281"/>
      <c r="R281"/>
      <c r="S281"/>
      <c r="T281"/>
      <c r="U281"/>
      <c r="V281"/>
      <c r="W281"/>
      <c r="X281"/>
      <c r="Y281"/>
      <c r="Z281"/>
      <c r="AA281"/>
    </row>
    <row r="282" spans="1:27" ht="22.75" customHeight="1" x14ac:dyDescent="0.25">
      <c r="A282"/>
      <c r="B282"/>
      <c r="C282"/>
      <c r="D282"/>
      <c r="E282"/>
      <c r="F282"/>
      <c r="G282"/>
      <c r="H282"/>
      <c r="I282"/>
      <c r="J282"/>
      <c r="K282"/>
      <c r="L282"/>
      <c r="M282"/>
      <c r="N282"/>
      <c r="O282"/>
      <c r="P282"/>
      <c r="Q282"/>
      <c r="R282"/>
      <c r="S282"/>
      <c r="T282"/>
      <c r="U282"/>
      <c r="V282"/>
      <c r="W282"/>
      <c r="X282"/>
      <c r="Y282"/>
      <c r="Z282"/>
      <c r="AA282"/>
    </row>
    <row r="283" spans="1:27" ht="22.75" customHeight="1" x14ac:dyDescent="0.25">
      <c r="A283"/>
      <c r="B283"/>
      <c r="C283"/>
      <c r="D283"/>
      <c r="E283"/>
      <c r="F283"/>
      <c r="G283"/>
      <c r="H283"/>
      <c r="I283"/>
      <c r="J283"/>
      <c r="K283"/>
      <c r="L283"/>
      <c r="M283"/>
      <c r="N283"/>
      <c r="O283"/>
      <c r="P283"/>
      <c r="Q283"/>
      <c r="R283"/>
      <c r="S283"/>
      <c r="T283"/>
      <c r="U283"/>
      <c r="V283"/>
      <c r="W283"/>
      <c r="X283"/>
      <c r="Y283"/>
      <c r="Z283"/>
      <c r="AA283"/>
    </row>
    <row r="284" spans="1:27" s="73" customFormat="1" ht="29.25" customHeight="1" x14ac:dyDescent="0.25">
      <c r="A284"/>
      <c r="B284"/>
      <c r="C284"/>
      <c r="D284"/>
      <c r="E284"/>
      <c r="F284"/>
      <c r="G284"/>
      <c r="H284"/>
      <c r="I284"/>
      <c r="J284"/>
      <c r="K284"/>
      <c r="L284"/>
      <c r="M284"/>
      <c r="N284"/>
      <c r="O284"/>
      <c r="P284"/>
      <c r="Q284"/>
      <c r="R284"/>
      <c r="S284"/>
      <c r="T284"/>
      <c r="U284"/>
      <c r="V284"/>
      <c r="W284"/>
      <c r="X284"/>
      <c r="Y284"/>
      <c r="Z284"/>
      <c r="AA284"/>
    </row>
    <row r="285" spans="1:27" ht="14.3" x14ac:dyDescent="0.25">
      <c r="A285"/>
      <c r="B285"/>
      <c r="C285"/>
      <c r="D285"/>
      <c r="E285"/>
      <c r="F285"/>
      <c r="G285"/>
      <c r="H285"/>
      <c r="I285"/>
      <c r="J285"/>
      <c r="K285"/>
      <c r="L285"/>
      <c r="M285"/>
      <c r="N285"/>
      <c r="O285"/>
      <c r="P285"/>
      <c r="Q285"/>
      <c r="R285"/>
      <c r="S285"/>
      <c r="T285"/>
      <c r="U285"/>
      <c r="V285"/>
      <c r="W285"/>
      <c r="X285"/>
      <c r="Y285"/>
      <c r="Z285"/>
      <c r="AA285"/>
    </row>
    <row r="286" spans="1:27" ht="14.3" x14ac:dyDescent="0.25">
      <c r="A286"/>
      <c r="B286"/>
      <c r="C286"/>
      <c r="D286"/>
      <c r="E286"/>
      <c r="F286"/>
      <c r="G286"/>
      <c r="H286"/>
      <c r="I286"/>
      <c r="J286"/>
      <c r="K286"/>
      <c r="L286"/>
      <c r="M286"/>
      <c r="N286"/>
      <c r="O286"/>
      <c r="P286"/>
      <c r="Q286"/>
      <c r="R286"/>
      <c r="S286"/>
      <c r="T286"/>
      <c r="U286"/>
      <c r="V286"/>
      <c r="W286"/>
      <c r="X286"/>
      <c r="Y286"/>
      <c r="Z286"/>
      <c r="AA286"/>
    </row>
    <row r="287" spans="1:27" ht="14.3" x14ac:dyDescent="0.25">
      <c r="A287"/>
      <c r="B287"/>
      <c r="C287"/>
      <c r="D287"/>
      <c r="E287"/>
      <c r="F287"/>
      <c r="G287"/>
      <c r="H287"/>
      <c r="I287"/>
      <c r="J287"/>
      <c r="K287"/>
      <c r="L287"/>
      <c r="M287"/>
      <c r="N287"/>
      <c r="O287"/>
      <c r="P287"/>
      <c r="Q287"/>
      <c r="R287"/>
      <c r="S287"/>
      <c r="T287"/>
      <c r="U287"/>
      <c r="V287"/>
      <c r="W287"/>
      <c r="X287"/>
      <c r="Y287"/>
      <c r="Z287"/>
      <c r="AA287"/>
    </row>
    <row r="288" spans="1:27" ht="14.3" x14ac:dyDescent="0.25">
      <c r="A288"/>
      <c r="B288"/>
      <c r="C288"/>
      <c r="D288"/>
      <c r="E288"/>
      <c r="F288"/>
      <c r="G288"/>
      <c r="H288"/>
      <c r="I288"/>
      <c r="J288"/>
      <c r="K288"/>
      <c r="L288"/>
      <c r="M288"/>
      <c r="N288"/>
      <c r="O288"/>
      <c r="P288"/>
      <c r="Q288"/>
      <c r="R288"/>
      <c r="S288"/>
      <c r="T288"/>
      <c r="U288"/>
      <c r="V288"/>
      <c r="W288"/>
      <c r="X288"/>
      <c r="Y288"/>
      <c r="Z288"/>
      <c r="AA288"/>
    </row>
    <row r="289" spans="1:27" ht="14.3" x14ac:dyDescent="0.25">
      <c r="A289"/>
      <c r="B289"/>
      <c r="C289"/>
      <c r="D289"/>
      <c r="E289"/>
      <c r="F289"/>
      <c r="G289"/>
      <c r="H289"/>
      <c r="I289"/>
      <c r="J289"/>
      <c r="K289"/>
      <c r="L289"/>
      <c r="M289"/>
      <c r="N289"/>
      <c r="O289"/>
      <c r="P289"/>
      <c r="Q289"/>
      <c r="R289"/>
      <c r="S289"/>
      <c r="T289"/>
      <c r="U289"/>
      <c r="V289"/>
      <c r="W289"/>
      <c r="X289"/>
      <c r="Y289"/>
      <c r="Z289"/>
      <c r="AA289"/>
    </row>
    <row r="290" spans="1:27" ht="14.3" x14ac:dyDescent="0.25">
      <c r="A290"/>
      <c r="B290"/>
      <c r="C290"/>
      <c r="D290"/>
      <c r="E290"/>
      <c r="F290"/>
      <c r="G290"/>
      <c r="H290"/>
      <c r="I290"/>
      <c r="J290"/>
      <c r="K290"/>
      <c r="L290"/>
      <c r="M290"/>
      <c r="N290"/>
      <c r="O290"/>
      <c r="P290"/>
      <c r="Q290"/>
      <c r="R290"/>
      <c r="S290"/>
      <c r="T290"/>
      <c r="U290"/>
      <c r="V290"/>
      <c r="W290"/>
      <c r="X290"/>
      <c r="Y290"/>
      <c r="Z290"/>
      <c r="AA290"/>
    </row>
    <row r="291" spans="1:27" ht="14.3" x14ac:dyDescent="0.25">
      <c r="A291"/>
      <c r="B291"/>
      <c r="C291"/>
      <c r="D291"/>
      <c r="E291"/>
      <c r="F291"/>
      <c r="G291"/>
      <c r="H291"/>
      <c r="I291"/>
      <c r="J291"/>
      <c r="K291"/>
      <c r="L291"/>
      <c r="M291"/>
      <c r="N291"/>
      <c r="O291"/>
      <c r="P291"/>
      <c r="Q291"/>
      <c r="R291"/>
      <c r="S291"/>
      <c r="T291"/>
      <c r="U291"/>
      <c r="V291"/>
      <c r="W291"/>
      <c r="X291"/>
      <c r="Y291"/>
      <c r="Z291"/>
      <c r="AA291"/>
    </row>
    <row r="292" spans="1:27" ht="31.75" customHeight="1" x14ac:dyDescent="0.25">
      <c r="A292"/>
      <c r="B292"/>
      <c r="C292"/>
      <c r="D292"/>
      <c r="E292"/>
      <c r="F292"/>
      <c r="G292"/>
      <c r="H292"/>
      <c r="I292"/>
      <c r="J292"/>
      <c r="K292"/>
      <c r="L292"/>
      <c r="M292"/>
      <c r="N292"/>
      <c r="O292"/>
      <c r="P292"/>
      <c r="Q292"/>
      <c r="R292"/>
      <c r="S292"/>
      <c r="T292"/>
      <c r="U292"/>
      <c r="V292"/>
      <c r="W292"/>
      <c r="X292"/>
      <c r="Y292"/>
      <c r="Z292"/>
      <c r="AA292"/>
    </row>
    <row r="293" spans="1:27" ht="31.75" customHeight="1" x14ac:dyDescent="0.25">
      <c r="A293"/>
      <c r="B293"/>
      <c r="C293"/>
      <c r="D293"/>
      <c r="E293"/>
      <c r="F293"/>
      <c r="G293"/>
      <c r="H293"/>
      <c r="I293"/>
      <c r="J293"/>
      <c r="K293"/>
      <c r="L293"/>
      <c r="M293"/>
      <c r="N293"/>
      <c r="O293"/>
      <c r="P293"/>
      <c r="Q293"/>
      <c r="R293"/>
      <c r="S293"/>
      <c r="T293"/>
      <c r="U293"/>
      <c r="V293"/>
      <c r="W293"/>
      <c r="X293"/>
      <c r="Y293"/>
      <c r="Z293"/>
      <c r="AA293"/>
    </row>
    <row r="294" spans="1:27" ht="31.75" customHeight="1" x14ac:dyDescent="0.25">
      <c r="A294"/>
      <c r="B294"/>
      <c r="C294"/>
      <c r="D294"/>
      <c r="E294"/>
      <c r="F294"/>
      <c r="G294"/>
      <c r="H294"/>
      <c r="I294"/>
      <c r="J294"/>
      <c r="K294"/>
      <c r="L294"/>
      <c r="M294"/>
      <c r="N294"/>
      <c r="O294"/>
      <c r="P294"/>
      <c r="Q294"/>
      <c r="R294"/>
      <c r="S294"/>
      <c r="T294"/>
      <c r="U294"/>
      <c r="V294"/>
      <c r="W294"/>
      <c r="X294"/>
      <c r="Y294"/>
      <c r="Z294"/>
      <c r="AA294"/>
    </row>
    <row r="295" spans="1:27" s="93" customFormat="1" ht="14.3" x14ac:dyDescent="0.25">
      <c r="A295"/>
      <c r="B295"/>
      <c r="C295"/>
      <c r="D295"/>
      <c r="E295"/>
      <c r="F295"/>
      <c r="G295"/>
      <c r="H295"/>
      <c r="I295"/>
      <c r="J295"/>
      <c r="K295"/>
      <c r="L295"/>
      <c r="M295"/>
      <c r="N295"/>
      <c r="O295"/>
      <c r="P295"/>
      <c r="Q295"/>
      <c r="R295"/>
      <c r="S295"/>
      <c r="T295"/>
      <c r="U295"/>
      <c r="V295"/>
      <c r="W295"/>
      <c r="X295"/>
      <c r="Y295"/>
      <c r="Z295"/>
      <c r="AA295"/>
    </row>
    <row r="296" spans="1:27" ht="22.75" customHeight="1" x14ac:dyDescent="0.25">
      <c r="A296"/>
      <c r="B296"/>
      <c r="C296"/>
      <c r="D296"/>
      <c r="E296"/>
      <c r="F296"/>
      <c r="G296"/>
      <c r="H296"/>
      <c r="I296"/>
      <c r="J296"/>
      <c r="K296"/>
      <c r="L296"/>
      <c r="M296"/>
      <c r="N296"/>
      <c r="O296"/>
      <c r="P296"/>
      <c r="Q296"/>
      <c r="R296"/>
      <c r="S296"/>
      <c r="T296"/>
      <c r="U296"/>
      <c r="V296"/>
      <c r="W296"/>
      <c r="X296"/>
      <c r="Y296"/>
      <c r="Z296"/>
      <c r="AA296"/>
    </row>
    <row r="297" spans="1:27" ht="22.75" customHeight="1" x14ac:dyDescent="0.25">
      <c r="A297"/>
      <c r="B297"/>
      <c r="C297"/>
      <c r="D297"/>
      <c r="E297"/>
      <c r="F297"/>
      <c r="G297"/>
      <c r="H297"/>
      <c r="I297"/>
      <c r="J297"/>
      <c r="K297"/>
      <c r="L297"/>
      <c r="M297"/>
      <c r="N297"/>
      <c r="O297"/>
      <c r="P297"/>
      <c r="Q297"/>
      <c r="R297"/>
      <c r="S297"/>
      <c r="T297"/>
      <c r="U297"/>
      <c r="V297"/>
      <c r="W297"/>
      <c r="X297"/>
      <c r="Y297"/>
      <c r="Z297"/>
      <c r="AA297"/>
    </row>
    <row r="298" spans="1:27" ht="22.75" customHeight="1" x14ac:dyDescent="0.25">
      <c r="A298"/>
      <c r="B298"/>
      <c r="C298"/>
      <c r="D298"/>
      <c r="E298"/>
      <c r="F298"/>
      <c r="G298"/>
      <c r="H298"/>
      <c r="I298"/>
      <c r="J298"/>
      <c r="K298"/>
      <c r="L298"/>
      <c r="M298"/>
      <c r="N298"/>
      <c r="O298"/>
      <c r="P298"/>
      <c r="Q298"/>
      <c r="R298"/>
      <c r="S298"/>
      <c r="T298"/>
      <c r="U298"/>
      <c r="V298"/>
      <c r="W298"/>
      <c r="X298"/>
      <c r="Y298"/>
      <c r="Z298"/>
      <c r="AA298"/>
    </row>
    <row r="299" spans="1:27" ht="22.75" customHeight="1" x14ac:dyDescent="0.25">
      <c r="A299"/>
      <c r="B299"/>
      <c r="C299"/>
      <c r="D299"/>
      <c r="E299"/>
      <c r="F299"/>
      <c r="G299"/>
      <c r="H299"/>
      <c r="I299"/>
      <c r="J299"/>
      <c r="K299"/>
      <c r="L299"/>
      <c r="M299"/>
      <c r="N299"/>
      <c r="O299"/>
      <c r="P299"/>
      <c r="Q299"/>
      <c r="R299"/>
      <c r="S299"/>
      <c r="T299"/>
      <c r="U299"/>
      <c r="V299"/>
      <c r="W299"/>
      <c r="X299"/>
      <c r="Y299"/>
      <c r="Z299"/>
      <c r="AA299"/>
    </row>
    <row r="300" spans="1:27" ht="22.75" customHeight="1" x14ac:dyDescent="0.25">
      <c r="A300"/>
      <c r="B300"/>
      <c r="C300"/>
      <c r="D300"/>
      <c r="E300"/>
      <c r="F300"/>
      <c r="G300"/>
      <c r="H300"/>
      <c r="I300"/>
      <c r="J300"/>
      <c r="K300"/>
      <c r="L300"/>
      <c r="M300"/>
      <c r="N300"/>
      <c r="O300"/>
      <c r="P300"/>
      <c r="Q300"/>
      <c r="R300"/>
      <c r="S300"/>
      <c r="T300"/>
      <c r="U300"/>
      <c r="V300"/>
      <c r="W300"/>
      <c r="X300"/>
      <c r="Y300"/>
      <c r="Z300"/>
      <c r="AA300"/>
    </row>
    <row r="301" spans="1:27" ht="22.75" customHeight="1" x14ac:dyDescent="0.25">
      <c r="A301"/>
      <c r="B301"/>
      <c r="C301"/>
      <c r="D301"/>
      <c r="E301"/>
      <c r="F301"/>
      <c r="G301"/>
      <c r="H301"/>
      <c r="I301"/>
      <c r="J301"/>
      <c r="K301"/>
      <c r="L301"/>
      <c r="M301"/>
      <c r="N301"/>
      <c r="O301"/>
      <c r="P301"/>
      <c r="Q301"/>
      <c r="R301"/>
      <c r="S301"/>
      <c r="T301"/>
      <c r="U301"/>
      <c r="V301"/>
      <c r="W301"/>
      <c r="X301"/>
      <c r="Y301"/>
      <c r="Z301"/>
      <c r="AA301"/>
    </row>
    <row r="302" spans="1:27" ht="22.75" customHeight="1" x14ac:dyDescent="0.25">
      <c r="A302"/>
      <c r="B302"/>
      <c r="C302"/>
      <c r="D302"/>
      <c r="E302"/>
      <c r="F302"/>
      <c r="G302"/>
      <c r="H302"/>
      <c r="I302"/>
      <c r="J302"/>
      <c r="K302"/>
      <c r="L302"/>
      <c r="M302"/>
      <c r="N302"/>
      <c r="O302"/>
      <c r="P302"/>
      <c r="Q302"/>
      <c r="R302"/>
      <c r="S302"/>
      <c r="T302"/>
      <c r="U302"/>
      <c r="V302"/>
      <c r="W302"/>
      <c r="X302"/>
      <c r="Y302"/>
      <c r="Z302"/>
      <c r="AA302"/>
    </row>
    <row r="303" spans="1:27" ht="22.75" customHeight="1" x14ac:dyDescent="0.25">
      <c r="A303"/>
      <c r="B303"/>
      <c r="C303"/>
      <c r="D303"/>
      <c r="E303"/>
      <c r="F303"/>
      <c r="G303"/>
      <c r="H303"/>
      <c r="I303"/>
      <c r="J303"/>
      <c r="K303"/>
      <c r="L303"/>
      <c r="M303"/>
      <c r="N303"/>
      <c r="O303"/>
      <c r="P303"/>
      <c r="Q303"/>
      <c r="R303"/>
      <c r="S303"/>
      <c r="T303"/>
      <c r="U303"/>
      <c r="V303"/>
      <c r="W303"/>
      <c r="X303"/>
      <c r="Y303"/>
      <c r="Z303"/>
      <c r="AA303"/>
    </row>
    <row r="304" spans="1:27" ht="22.75" customHeight="1" x14ac:dyDescent="0.25">
      <c r="A304"/>
      <c r="B304"/>
      <c r="C304"/>
      <c r="D304"/>
      <c r="E304"/>
      <c r="F304"/>
      <c r="G304"/>
      <c r="H304"/>
      <c r="I304"/>
      <c r="J304"/>
      <c r="K304"/>
      <c r="L304"/>
      <c r="M304"/>
      <c r="N304"/>
      <c r="O304"/>
      <c r="P304"/>
      <c r="Q304"/>
      <c r="R304"/>
      <c r="S304"/>
      <c r="T304"/>
      <c r="U304"/>
      <c r="V304"/>
      <c r="W304"/>
      <c r="X304"/>
      <c r="Y304"/>
      <c r="Z304"/>
      <c r="AA304"/>
    </row>
    <row r="305" spans="1:27" ht="22.75" customHeight="1" x14ac:dyDescent="0.25">
      <c r="A305"/>
      <c r="B305"/>
      <c r="C305"/>
      <c r="D305"/>
      <c r="E305"/>
      <c r="F305"/>
      <c r="G305"/>
      <c r="H305"/>
      <c r="I305"/>
      <c r="J305"/>
      <c r="K305"/>
      <c r="L305"/>
      <c r="M305"/>
      <c r="N305"/>
      <c r="O305"/>
      <c r="P305"/>
      <c r="Q305"/>
      <c r="R305"/>
      <c r="S305"/>
      <c r="T305"/>
      <c r="U305"/>
      <c r="V305"/>
      <c r="W305"/>
      <c r="X305"/>
      <c r="Y305"/>
      <c r="Z305"/>
      <c r="AA305"/>
    </row>
    <row r="306" spans="1:27" ht="22.75" customHeight="1" x14ac:dyDescent="0.25">
      <c r="A306"/>
      <c r="B306"/>
      <c r="C306"/>
      <c r="D306"/>
      <c r="E306"/>
      <c r="F306"/>
      <c r="G306"/>
      <c r="H306"/>
      <c r="I306"/>
      <c r="J306"/>
      <c r="K306"/>
      <c r="L306"/>
      <c r="M306"/>
      <c r="N306"/>
      <c r="O306"/>
      <c r="P306"/>
      <c r="Q306"/>
      <c r="R306"/>
      <c r="S306"/>
      <c r="T306"/>
      <c r="U306"/>
      <c r="V306"/>
      <c r="W306"/>
      <c r="X306"/>
      <c r="Y306"/>
      <c r="Z306"/>
      <c r="AA306"/>
    </row>
    <row r="307" spans="1:27" ht="22.75" customHeight="1" x14ac:dyDescent="0.25">
      <c r="A307"/>
      <c r="B307"/>
      <c r="C307"/>
      <c r="D307"/>
      <c r="E307"/>
      <c r="F307"/>
      <c r="G307"/>
      <c r="H307"/>
      <c r="I307"/>
      <c r="J307"/>
      <c r="K307"/>
      <c r="L307"/>
      <c r="M307"/>
      <c r="N307"/>
      <c r="O307"/>
      <c r="P307"/>
      <c r="Q307"/>
      <c r="R307"/>
      <c r="S307"/>
      <c r="T307"/>
      <c r="U307"/>
      <c r="V307"/>
      <c r="W307"/>
      <c r="X307"/>
      <c r="Y307"/>
      <c r="Z307"/>
      <c r="AA307"/>
    </row>
    <row r="308" spans="1:27" ht="22.75" customHeight="1" x14ac:dyDescent="0.25">
      <c r="A308"/>
      <c r="B308"/>
      <c r="C308"/>
      <c r="D308"/>
      <c r="E308"/>
      <c r="F308"/>
      <c r="G308"/>
      <c r="H308"/>
      <c r="I308"/>
      <c r="J308"/>
      <c r="K308"/>
      <c r="L308"/>
      <c r="M308"/>
      <c r="N308"/>
      <c r="O308"/>
      <c r="P308"/>
      <c r="Q308"/>
      <c r="R308"/>
      <c r="S308"/>
      <c r="T308"/>
      <c r="U308"/>
      <c r="V308"/>
      <c r="W308"/>
      <c r="X308"/>
      <c r="Y308"/>
      <c r="Z308"/>
      <c r="AA308"/>
    </row>
    <row r="309" spans="1:27" ht="22.75" customHeight="1" x14ac:dyDescent="0.25">
      <c r="A309"/>
      <c r="B309"/>
      <c r="C309"/>
      <c r="D309"/>
      <c r="E309"/>
      <c r="F309"/>
      <c r="G309"/>
      <c r="H309"/>
      <c r="I309"/>
      <c r="J309"/>
      <c r="K309"/>
      <c r="L309"/>
      <c r="M309"/>
      <c r="N309"/>
      <c r="O309"/>
      <c r="P309"/>
      <c r="Q309"/>
      <c r="R309"/>
      <c r="S309"/>
      <c r="T309"/>
      <c r="U309"/>
      <c r="V309"/>
      <c r="W309"/>
      <c r="X309"/>
      <c r="Y309"/>
      <c r="Z309"/>
      <c r="AA309"/>
    </row>
    <row r="310" spans="1:27" ht="22.75" customHeight="1" x14ac:dyDescent="0.25">
      <c r="A310"/>
      <c r="B310"/>
      <c r="C310"/>
      <c r="D310"/>
      <c r="E310"/>
      <c r="F310"/>
      <c r="G310"/>
      <c r="H310"/>
      <c r="I310"/>
      <c r="J310"/>
      <c r="K310"/>
      <c r="L310"/>
      <c r="M310"/>
      <c r="N310"/>
      <c r="O310"/>
      <c r="P310"/>
      <c r="Q310"/>
      <c r="R310"/>
      <c r="S310"/>
      <c r="T310"/>
      <c r="U310"/>
      <c r="V310"/>
      <c r="W310"/>
      <c r="X310"/>
      <c r="Y310"/>
      <c r="Z310"/>
      <c r="AA310"/>
    </row>
    <row r="311" spans="1:27" ht="22.75" customHeight="1" x14ac:dyDescent="0.25">
      <c r="A311"/>
      <c r="B311"/>
      <c r="C311"/>
      <c r="D311"/>
      <c r="E311"/>
      <c r="F311"/>
      <c r="G311"/>
      <c r="H311"/>
      <c r="I311"/>
      <c r="J311"/>
      <c r="K311"/>
      <c r="L311"/>
      <c r="M311"/>
      <c r="N311"/>
      <c r="O311"/>
      <c r="P311"/>
      <c r="Q311"/>
      <c r="R311"/>
      <c r="S311"/>
      <c r="T311"/>
      <c r="U311"/>
      <c r="V311"/>
      <c r="W311"/>
      <c r="X311"/>
      <c r="Y311"/>
      <c r="Z311"/>
      <c r="AA311"/>
    </row>
    <row r="312" spans="1:27" ht="22.75" customHeight="1" x14ac:dyDescent="0.25">
      <c r="A312"/>
      <c r="B312"/>
      <c r="C312"/>
      <c r="D312"/>
      <c r="E312"/>
      <c r="F312"/>
      <c r="G312"/>
      <c r="H312"/>
      <c r="I312"/>
      <c r="J312"/>
      <c r="K312"/>
      <c r="L312"/>
      <c r="M312"/>
      <c r="N312"/>
      <c r="O312"/>
      <c r="P312"/>
      <c r="Q312"/>
      <c r="R312"/>
      <c r="S312"/>
      <c r="T312"/>
      <c r="U312"/>
      <c r="V312"/>
      <c r="W312"/>
      <c r="X312"/>
      <c r="Y312"/>
      <c r="Z312"/>
      <c r="AA312"/>
    </row>
    <row r="313" spans="1:27" ht="22.75" customHeight="1" x14ac:dyDescent="0.25">
      <c r="A313"/>
      <c r="B313"/>
      <c r="C313"/>
      <c r="D313"/>
      <c r="E313"/>
      <c r="F313"/>
      <c r="G313"/>
      <c r="H313"/>
      <c r="I313"/>
      <c r="J313"/>
      <c r="K313"/>
      <c r="L313"/>
      <c r="M313"/>
      <c r="N313"/>
      <c r="O313"/>
      <c r="P313"/>
      <c r="Q313"/>
      <c r="R313"/>
      <c r="S313"/>
      <c r="T313"/>
      <c r="U313"/>
      <c r="V313"/>
      <c r="W313"/>
      <c r="X313"/>
      <c r="Y313"/>
      <c r="Z313"/>
      <c r="AA313"/>
    </row>
    <row r="314" spans="1:27" ht="22.75" customHeight="1" x14ac:dyDescent="0.25">
      <c r="A314"/>
      <c r="B314"/>
      <c r="C314"/>
      <c r="D314"/>
      <c r="E314"/>
      <c r="F314"/>
      <c r="G314"/>
      <c r="H314"/>
      <c r="I314"/>
      <c r="J314"/>
      <c r="K314"/>
      <c r="L314"/>
      <c r="M314"/>
      <c r="N314"/>
      <c r="O314"/>
      <c r="P314"/>
      <c r="Q314"/>
      <c r="R314"/>
      <c r="S314"/>
      <c r="T314"/>
      <c r="U314"/>
      <c r="V314"/>
      <c r="W314"/>
      <c r="X314"/>
      <c r="Y314"/>
      <c r="Z314"/>
      <c r="AA314"/>
    </row>
    <row r="315" spans="1:27" ht="22.75" customHeight="1" x14ac:dyDescent="0.25">
      <c r="A315"/>
      <c r="B315"/>
      <c r="C315"/>
      <c r="D315"/>
      <c r="E315"/>
      <c r="F315"/>
      <c r="G315"/>
      <c r="H315"/>
      <c r="I315"/>
      <c r="J315"/>
      <c r="K315"/>
      <c r="L315"/>
      <c r="M315"/>
      <c r="N315"/>
      <c r="O315"/>
      <c r="P315"/>
      <c r="Q315"/>
      <c r="R315"/>
      <c r="S315"/>
      <c r="T315"/>
      <c r="U315"/>
      <c r="V315"/>
      <c r="W315"/>
      <c r="X315"/>
      <c r="Y315"/>
      <c r="Z315"/>
      <c r="AA315"/>
    </row>
    <row r="316" spans="1:27" s="73" customFormat="1" ht="29.25" customHeight="1" x14ac:dyDescent="0.25">
      <c r="A316"/>
      <c r="B316"/>
      <c r="C316"/>
      <c r="D316"/>
      <c r="E316"/>
      <c r="F316"/>
      <c r="G316"/>
      <c r="H316"/>
      <c r="I316"/>
      <c r="J316"/>
      <c r="K316"/>
      <c r="L316"/>
      <c r="M316"/>
      <c r="N316"/>
      <c r="O316"/>
      <c r="P316"/>
      <c r="Q316"/>
      <c r="R316"/>
      <c r="S316"/>
      <c r="T316"/>
      <c r="U316"/>
      <c r="V316"/>
      <c r="W316"/>
      <c r="X316"/>
      <c r="Y316"/>
      <c r="Z316"/>
      <c r="AA316"/>
    </row>
    <row r="317" spans="1:27" ht="14.3" x14ac:dyDescent="0.25">
      <c r="A317"/>
      <c r="B317"/>
      <c r="C317"/>
      <c r="D317"/>
      <c r="E317"/>
      <c r="F317"/>
      <c r="G317"/>
      <c r="H317"/>
      <c r="I317"/>
      <c r="J317"/>
      <c r="K317"/>
      <c r="L317"/>
      <c r="M317"/>
      <c r="N317"/>
      <c r="O317"/>
      <c r="P317"/>
      <c r="Q317"/>
      <c r="R317"/>
      <c r="S317"/>
      <c r="T317"/>
      <c r="U317"/>
      <c r="V317"/>
      <c r="W317"/>
      <c r="X317"/>
      <c r="Y317"/>
      <c r="Z317"/>
      <c r="AA317"/>
    </row>
    <row r="318" spans="1:27" ht="14.3" x14ac:dyDescent="0.25">
      <c r="A318"/>
      <c r="B318"/>
      <c r="C318"/>
      <c r="D318"/>
      <c r="E318"/>
      <c r="F318"/>
      <c r="G318"/>
      <c r="H318"/>
      <c r="I318"/>
      <c r="J318"/>
      <c r="K318"/>
      <c r="L318"/>
      <c r="M318"/>
      <c r="N318"/>
      <c r="O318"/>
      <c r="P318"/>
      <c r="Q318"/>
      <c r="R318"/>
      <c r="S318"/>
      <c r="T318"/>
      <c r="U318"/>
      <c r="V318"/>
      <c r="W318"/>
      <c r="X318"/>
      <c r="Y318"/>
      <c r="Z318"/>
      <c r="AA318"/>
    </row>
    <row r="319" spans="1:27" ht="14.3" x14ac:dyDescent="0.25">
      <c r="A319"/>
      <c r="B319"/>
      <c r="C319"/>
      <c r="D319"/>
      <c r="E319"/>
      <c r="F319"/>
      <c r="G319"/>
      <c r="H319"/>
      <c r="I319"/>
      <c r="J319"/>
      <c r="K319"/>
      <c r="L319"/>
      <c r="M319"/>
      <c r="N319"/>
      <c r="O319"/>
      <c r="P319"/>
      <c r="Q319"/>
      <c r="R319"/>
      <c r="S319"/>
      <c r="T319"/>
      <c r="U319"/>
      <c r="V319"/>
      <c r="W319"/>
      <c r="X319"/>
      <c r="Y319"/>
      <c r="Z319"/>
      <c r="AA319"/>
    </row>
    <row r="320" spans="1:27" ht="14.3" x14ac:dyDescent="0.25">
      <c r="A320"/>
      <c r="B320"/>
      <c r="C320"/>
      <c r="D320"/>
      <c r="E320"/>
      <c r="F320"/>
      <c r="G320"/>
      <c r="H320"/>
      <c r="I320"/>
      <c r="J320"/>
      <c r="K320"/>
      <c r="L320"/>
      <c r="M320"/>
      <c r="N320"/>
      <c r="O320"/>
      <c r="P320"/>
      <c r="Q320"/>
      <c r="R320"/>
      <c r="S320"/>
      <c r="T320"/>
      <c r="U320"/>
      <c r="V320"/>
      <c r="W320"/>
      <c r="X320"/>
      <c r="Y320"/>
      <c r="Z320"/>
      <c r="AA320"/>
    </row>
  </sheetData>
  <sheetProtection algorithmName="SHA-512" hashValue="y3lRzn2ZG8zpk0510yrhPxd2czUSCufhMh3xKT8qk3SpEkN7hHk0xkmJaJirI/tfdulINFywdB+foR6QwgLZKw==" saltValue="wIzr6MEUFWZAgiq+bSVRxg==" spinCount="100000" sheet="1" objects="1" scenarios="1"/>
  <mergeCells count="110">
    <mergeCell ref="C159:D159"/>
    <mergeCell ref="C160:D160"/>
    <mergeCell ref="E160:G160"/>
    <mergeCell ref="O134:P134"/>
    <mergeCell ref="Q134:R134"/>
    <mergeCell ref="S134:T134"/>
    <mergeCell ref="A156:B156"/>
    <mergeCell ref="E159:L159"/>
    <mergeCell ref="E99:H99"/>
    <mergeCell ref="A130:L130"/>
    <mergeCell ref="B132:L132"/>
    <mergeCell ref="B133:L133"/>
    <mergeCell ref="A134:A135"/>
    <mergeCell ref="B134:B135"/>
    <mergeCell ref="C134:C135"/>
    <mergeCell ref="D134:D135"/>
    <mergeCell ref="E134:E135"/>
    <mergeCell ref="F134:F135"/>
    <mergeCell ref="G134:G135"/>
    <mergeCell ref="H134:K134"/>
    <mergeCell ref="L134:L135"/>
    <mergeCell ref="E131:H131"/>
    <mergeCell ref="C127:D127"/>
    <mergeCell ref="C128:D128"/>
    <mergeCell ref="E128:G128"/>
    <mergeCell ref="A129:L129"/>
    <mergeCell ref="E127:L127"/>
    <mergeCell ref="O102:P102"/>
    <mergeCell ref="Q102:R102"/>
    <mergeCell ref="S102:T102"/>
    <mergeCell ref="A124:B124"/>
    <mergeCell ref="B100:L100"/>
    <mergeCell ref="B101:L101"/>
    <mergeCell ref="A102:A103"/>
    <mergeCell ref="B102:B103"/>
    <mergeCell ref="C102:C103"/>
    <mergeCell ref="D102:D103"/>
    <mergeCell ref="E102:E103"/>
    <mergeCell ref="F102:F103"/>
    <mergeCell ref="G102:G103"/>
    <mergeCell ref="H102:K102"/>
    <mergeCell ref="L102:L103"/>
    <mergeCell ref="C95:D95"/>
    <mergeCell ref="C96:D96"/>
    <mergeCell ref="E96:G96"/>
    <mergeCell ref="A97:L97"/>
    <mergeCell ref="O70:P70"/>
    <mergeCell ref="Q70:R70"/>
    <mergeCell ref="S70:T70"/>
    <mergeCell ref="A92:B92"/>
    <mergeCell ref="A98:L98"/>
    <mergeCell ref="E95:L95"/>
    <mergeCell ref="A65:L65"/>
    <mergeCell ref="A66:L66"/>
    <mergeCell ref="B68:L68"/>
    <mergeCell ref="B69:L69"/>
    <mergeCell ref="A70:A71"/>
    <mergeCell ref="B70:B71"/>
    <mergeCell ref="C70:C71"/>
    <mergeCell ref="D70:D71"/>
    <mergeCell ref="E70:E71"/>
    <mergeCell ref="F70:F71"/>
    <mergeCell ref="G70:G71"/>
    <mergeCell ref="H70:K70"/>
    <mergeCell ref="L70:L71"/>
    <mergeCell ref="E67:H67"/>
    <mergeCell ref="C63:D63"/>
    <mergeCell ref="C64:D64"/>
    <mergeCell ref="E64:G64"/>
    <mergeCell ref="A33:L33"/>
    <mergeCell ref="A34:L34"/>
    <mergeCell ref="B36:L36"/>
    <mergeCell ref="O38:P38"/>
    <mergeCell ref="Q38:R38"/>
    <mergeCell ref="E35:H35"/>
    <mergeCell ref="E63:L63"/>
    <mergeCell ref="S38:T38"/>
    <mergeCell ref="A60:B60"/>
    <mergeCell ref="B37:L37"/>
    <mergeCell ref="A38:A39"/>
    <mergeCell ref="B38:B39"/>
    <mergeCell ref="C38:C39"/>
    <mergeCell ref="D38:D39"/>
    <mergeCell ref="E38:E39"/>
    <mergeCell ref="F38:F39"/>
    <mergeCell ref="G38:G39"/>
    <mergeCell ref="H38:K38"/>
    <mergeCell ref="L38:L39"/>
    <mergeCell ref="O6:P6"/>
    <mergeCell ref="Q6:R6"/>
    <mergeCell ref="S6:T6"/>
    <mergeCell ref="A1:L1"/>
    <mergeCell ref="B4:L4"/>
    <mergeCell ref="B5:L5"/>
    <mergeCell ref="A2:L2"/>
    <mergeCell ref="E32:G32"/>
    <mergeCell ref="C32:D32"/>
    <mergeCell ref="A28:B28"/>
    <mergeCell ref="C31:D31"/>
    <mergeCell ref="L6:L7"/>
    <mergeCell ref="H6:K6"/>
    <mergeCell ref="A6:A7"/>
    <mergeCell ref="B6:B7"/>
    <mergeCell ref="C6:C7"/>
    <mergeCell ref="D6:D7"/>
    <mergeCell ref="E6:E7"/>
    <mergeCell ref="F6:F7"/>
    <mergeCell ref="G6:G7"/>
    <mergeCell ref="E3:H3"/>
    <mergeCell ref="E31:L31"/>
  </mergeCells>
  <dataValidations xWindow="675" yWindow="371" count="3">
    <dataValidation type="whole" allowBlank="1" showInputMessage="1" showErrorMessage="1" error="Prim Gün Sayısı en fazla 30 olabilir." sqref="C8:C27 C40:C59 C72:C91 C104:C123 C136:C155" xr:uid="{00000000-0002-0000-05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104:G123 G8:G27 G136:G155 G40:G59 G72:G91" xr:uid="{00000000-0002-0000-05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xr:uid="{00000000-0002-0000-0500-000002000000}">
      <formula1>0</formula1>
      <formula2>S8</formula2>
    </dataValidation>
  </dataValidations>
  <pageMargins left="0.59055118110236227" right="0.59055118110236227" top="0.74803149606299213" bottom="0.74803149606299213" header="0.31496062992125984" footer="0.31496062992125984"/>
  <pageSetup paperSize="9" scale="60"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ayfa6"/>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590" t="s">
        <v>21</v>
      </c>
      <c r="B1" s="590"/>
      <c r="C1" s="590"/>
      <c r="D1" s="590"/>
      <c r="E1" s="590"/>
      <c r="F1" s="590"/>
      <c r="G1" s="590"/>
      <c r="H1" s="590"/>
      <c r="I1" s="590"/>
      <c r="J1" s="590"/>
      <c r="K1" s="590"/>
      <c r="L1" s="590"/>
      <c r="M1" s="91"/>
      <c r="N1" s="75"/>
      <c r="O1" s="179"/>
      <c r="V1" s="115" t="str">
        <f>CONCATENATE("A1:L",SUM(U:U)*32)</f>
        <v>A1:L32</v>
      </c>
    </row>
    <row r="2" spans="1:27" x14ac:dyDescent="0.3">
      <c r="A2" s="597" t="str">
        <f>IF(YilDonem&lt;&gt;"",CONCATENATE(YilDonem," dönemi"),"")</f>
        <v/>
      </c>
      <c r="B2" s="597"/>
      <c r="C2" s="597"/>
      <c r="D2" s="597"/>
      <c r="E2" s="597"/>
      <c r="F2" s="597"/>
      <c r="G2" s="597"/>
      <c r="H2" s="597"/>
      <c r="I2" s="597"/>
      <c r="J2" s="597"/>
      <c r="K2" s="597"/>
      <c r="L2" s="597"/>
    </row>
    <row r="3" spans="1:27" ht="16.3" thickBot="1" x14ac:dyDescent="0.35">
      <c r="B3" s="50"/>
      <c r="C3" s="50"/>
      <c r="D3" s="50"/>
      <c r="E3" s="609" t="str">
        <f>IF(YilDonem&lt;&gt;"",CONCATENATE(IF(Dönem=1,"ŞUBAT",IF(Dönem=2,"AĞUSTOS","")),"  ayına aittir."),"")</f>
        <v/>
      </c>
      <c r="F3" s="609"/>
      <c r="G3" s="609"/>
      <c r="H3" s="609"/>
      <c r="I3" s="50"/>
      <c r="J3" s="50"/>
      <c r="K3" s="50"/>
      <c r="L3" s="344" t="s">
        <v>29</v>
      </c>
    </row>
    <row r="4" spans="1:27" ht="31.75" customHeight="1" thickBot="1" x14ac:dyDescent="0.35">
      <c r="A4" s="348" t="s">
        <v>192</v>
      </c>
      <c r="B4" s="591" t="str">
        <f>IF(ProjeNo&gt;0,ProjeNo,"")</f>
        <v/>
      </c>
      <c r="C4" s="592"/>
      <c r="D4" s="592"/>
      <c r="E4" s="592"/>
      <c r="F4" s="592"/>
      <c r="G4" s="592"/>
      <c r="H4" s="592"/>
      <c r="I4" s="592"/>
      <c r="J4" s="592"/>
      <c r="K4" s="592"/>
      <c r="L4" s="593"/>
    </row>
    <row r="5" spans="1:27" ht="31.75" customHeight="1" thickBot="1" x14ac:dyDescent="0.35">
      <c r="A5" s="349" t="s">
        <v>194</v>
      </c>
      <c r="B5" s="594" t="str">
        <f>IF(ProjeAdi&gt;0,ProjeAdi,"")</f>
        <v/>
      </c>
      <c r="C5" s="595"/>
      <c r="D5" s="595"/>
      <c r="E5" s="595"/>
      <c r="F5" s="595"/>
      <c r="G5" s="595"/>
      <c r="H5" s="595"/>
      <c r="I5" s="595"/>
      <c r="J5" s="595"/>
      <c r="K5" s="595"/>
      <c r="L5" s="596"/>
    </row>
    <row r="6" spans="1:27" ht="31.75" customHeight="1" thickBot="1" x14ac:dyDescent="0.3">
      <c r="A6" s="602" t="s">
        <v>3</v>
      </c>
      <c r="B6" s="602" t="s">
        <v>4</v>
      </c>
      <c r="C6" s="602" t="s">
        <v>22</v>
      </c>
      <c r="D6" s="602" t="s">
        <v>122</v>
      </c>
      <c r="E6" s="602" t="s">
        <v>23</v>
      </c>
      <c r="F6" s="602" t="s">
        <v>26</v>
      </c>
      <c r="G6" s="605" t="s">
        <v>24</v>
      </c>
      <c r="H6" s="604" t="s">
        <v>144</v>
      </c>
      <c r="I6" s="605"/>
      <c r="J6" s="605"/>
      <c r="K6" s="606"/>
      <c r="L6" s="602" t="s">
        <v>25</v>
      </c>
      <c r="O6" s="589" t="s">
        <v>30</v>
      </c>
      <c r="P6" s="589"/>
      <c r="Q6" s="589" t="s">
        <v>36</v>
      </c>
      <c r="R6" s="589"/>
      <c r="S6" s="589" t="s">
        <v>37</v>
      </c>
      <c r="T6" s="589"/>
    </row>
    <row r="7" spans="1:27" s="93" customFormat="1" ht="94.45" thickBot="1" x14ac:dyDescent="0.3">
      <c r="A7" s="607"/>
      <c r="B7" s="607"/>
      <c r="C7" s="607"/>
      <c r="D7" s="607"/>
      <c r="E7" s="607"/>
      <c r="F7" s="607"/>
      <c r="G7" s="608"/>
      <c r="H7" s="345" t="s">
        <v>119</v>
      </c>
      <c r="I7" s="345" t="s">
        <v>146</v>
      </c>
      <c r="J7" s="345" t="s">
        <v>152</v>
      </c>
      <c r="K7" s="345" t="s">
        <v>153</v>
      </c>
      <c r="L7" s="603"/>
      <c r="M7" s="3"/>
      <c r="N7" s="346" t="s">
        <v>6</v>
      </c>
      <c r="O7" s="347" t="s">
        <v>27</v>
      </c>
      <c r="P7" s="347" t="s">
        <v>28</v>
      </c>
      <c r="Q7" s="347" t="s">
        <v>35</v>
      </c>
      <c r="R7" s="347" t="s">
        <v>24</v>
      </c>
      <c r="S7" s="347" t="s">
        <v>35</v>
      </c>
      <c r="T7" s="347" t="s">
        <v>28</v>
      </c>
      <c r="AA7" s="62"/>
    </row>
    <row r="8" spans="1:27" ht="22.75" customHeight="1" x14ac:dyDescent="0.3">
      <c r="A8" s="350">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75" customHeight="1" x14ac:dyDescent="0.3">
      <c r="A9" s="351">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75" customHeight="1" x14ac:dyDescent="0.3">
      <c r="A10" s="351">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75" customHeight="1" x14ac:dyDescent="0.3">
      <c r="A11" s="351">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75" customHeight="1" x14ac:dyDescent="0.3">
      <c r="A12" s="351">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75" customHeight="1" x14ac:dyDescent="0.3">
      <c r="A13" s="351">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75" customHeight="1" x14ac:dyDescent="0.3">
      <c r="A14" s="351">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75" customHeight="1" x14ac:dyDescent="0.3">
      <c r="A15" s="351">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75" customHeight="1" x14ac:dyDescent="0.3">
      <c r="A16" s="351">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75" customHeight="1" x14ac:dyDescent="0.3">
      <c r="A17" s="351">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75" customHeight="1" x14ac:dyDescent="0.3">
      <c r="A18" s="351">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75" customHeight="1" x14ac:dyDescent="0.3">
      <c r="A19" s="351">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75" customHeight="1" x14ac:dyDescent="0.3">
      <c r="A20" s="351">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75" customHeight="1" x14ac:dyDescent="0.3">
      <c r="A21" s="351">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75" customHeight="1" x14ac:dyDescent="0.3">
      <c r="A22" s="351">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75" customHeight="1" x14ac:dyDescent="0.3">
      <c r="A23" s="351">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75" customHeight="1" x14ac:dyDescent="0.3">
      <c r="A24" s="351">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75" customHeight="1" x14ac:dyDescent="0.3">
      <c r="A25" s="351">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75" customHeight="1" x14ac:dyDescent="0.3">
      <c r="A26" s="351">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75" customHeight="1" thickBot="1" x14ac:dyDescent="0.35">
      <c r="A27" s="352">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00" t="s">
        <v>34</v>
      </c>
      <c r="B28" s="601"/>
      <c r="C28" s="216"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53" t="s">
        <v>145</v>
      </c>
      <c r="B29" s="58"/>
      <c r="C29" s="58"/>
      <c r="D29" s="58"/>
      <c r="E29" s="58"/>
      <c r="F29" s="58"/>
      <c r="G29" s="58"/>
      <c r="H29" s="58"/>
      <c r="I29" s="58"/>
      <c r="J29" s="58"/>
      <c r="K29" s="58"/>
      <c r="L29" s="58"/>
      <c r="S29" s="92"/>
      <c r="T29" s="92"/>
    </row>
    <row r="31" spans="1:21" ht="19.7" x14ac:dyDescent="0.35">
      <c r="A31" s="354" t="s">
        <v>31</v>
      </c>
      <c r="B31" s="355">
        <f ca="1">imzatarihi</f>
        <v>45785</v>
      </c>
      <c r="C31" s="599" t="s">
        <v>32</v>
      </c>
      <c r="D31" s="599"/>
      <c r="E31" s="599" t="str">
        <f>IF(kurulusyetkilisi&lt;&gt;"",kurulusyetkilisi,"")</f>
        <v/>
      </c>
      <c r="F31" s="599"/>
      <c r="G31" s="599"/>
      <c r="H31" s="599"/>
      <c r="I31" s="599"/>
      <c r="J31" s="599"/>
      <c r="K31" s="599"/>
      <c r="L31" s="599"/>
    </row>
    <row r="32" spans="1:21" ht="19.7" x14ac:dyDescent="0.35">
      <c r="A32" s="213"/>
      <c r="B32" s="213"/>
      <c r="C32" s="599" t="s">
        <v>33</v>
      </c>
      <c r="D32" s="599"/>
      <c r="E32" s="598"/>
      <c r="F32" s="598"/>
      <c r="G32" s="598"/>
      <c r="H32" s="318"/>
      <c r="I32" s="59"/>
      <c r="J32" s="59"/>
    </row>
    <row r="33" spans="1:20" ht="16.3" x14ac:dyDescent="0.3">
      <c r="A33" s="590" t="s">
        <v>21</v>
      </c>
      <c r="B33" s="590"/>
      <c r="C33" s="590"/>
      <c r="D33" s="590"/>
      <c r="E33" s="590"/>
      <c r="F33" s="590"/>
      <c r="G33" s="590"/>
      <c r="H33" s="590"/>
      <c r="I33" s="590"/>
      <c r="J33" s="590"/>
      <c r="K33" s="590"/>
      <c r="L33" s="590"/>
      <c r="M33" s="91"/>
      <c r="N33" s="75"/>
      <c r="O33" s="179"/>
    </row>
    <row r="34" spans="1:20" x14ac:dyDescent="0.3">
      <c r="A34" s="597" t="str">
        <f>IF(YilDonem&lt;&gt;"",CONCATENATE(YilDonem," dönemi"),"")</f>
        <v/>
      </c>
      <c r="B34" s="597"/>
      <c r="C34" s="597"/>
      <c r="D34" s="597"/>
      <c r="E34" s="597"/>
      <c r="F34" s="597"/>
      <c r="G34" s="597"/>
      <c r="H34" s="597"/>
      <c r="I34" s="597"/>
      <c r="J34" s="597"/>
      <c r="K34" s="597"/>
      <c r="L34" s="597"/>
    </row>
    <row r="35" spans="1:20" ht="16.3" thickBot="1" x14ac:dyDescent="0.35">
      <c r="B35" s="50"/>
      <c r="C35" s="50"/>
      <c r="D35" s="50"/>
      <c r="E35" s="609" t="str">
        <f>IF(YilDonem&lt;&gt;"",CONCATENATE(IF(Dönem=1,"ŞUBAT",IF(Dönem=2,"AĞUSTOS","")),"  ayına aittir."),"")</f>
        <v/>
      </c>
      <c r="F35" s="609"/>
      <c r="G35" s="609"/>
      <c r="H35" s="609"/>
      <c r="I35" s="50"/>
      <c r="J35" s="50"/>
      <c r="K35" s="50"/>
      <c r="L35" s="344" t="s">
        <v>29</v>
      </c>
    </row>
    <row r="36" spans="1:20" ht="31.75" customHeight="1" thickBot="1" x14ac:dyDescent="0.35">
      <c r="A36" s="348" t="s">
        <v>192</v>
      </c>
      <c r="B36" s="591" t="str">
        <f>IF(ProjeNo&gt;0,ProjeNo,"")</f>
        <v/>
      </c>
      <c r="C36" s="592"/>
      <c r="D36" s="592"/>
      <c r="E36" s="592"/>
      <c r="F36" s="592"/>
      <c r="G36" s="592"/>
      <c r="H36" s="592"/>
      <c r="I36" s="592"/>
      <c r="J36" s="592"/>
      <c r="K36" s="592"/>
      <c r="L36" s="593"/>
    </row>
    <row r="37" spans="1:20" ht="31.75" customHeight="1" thickBot="1" x14ac:dyDescent="0.35">
      <c r="A37" s="349" t="s">
        <v>194</v>
      </c>
      <c r="B37" s="594" t="str">
        <f>IF(ProjeAdi&gt;0,ProjeAdi,"")</f>
        <v/>
      </c>
      <c r="C37" s="595"/>
      <c r="D37" s="595"/>
      <c r="E37" s="595"/>
      <c r="F37" s="595"/>
      <c r="G37" s="595"/>
      <c r="H37" s="595"/>
      <c r="I37" s="595"/>
      <c r="J37" s="595"/>
      <c r="K37" s="595"/>
      <c r="L37" s="596"/>
    </row>
    <row r="38" spans="1:20" ht="31.75" customHeight="1" thickBot="1" x14ac:dyDescent="0.3">
      <c r="A38" s="602" t="s">
        <v>3</v>
      </c>
      <c r="B38" s="602" t="s">
        <v>4</v>
      </c>
      <c r="C38" s="602" t="s">
        <v>22</v>
      </c>
      <c r="D38" s="602" t="s">
        <v>122</v>
      </c>
      <c r="E38" s="602" t="s">
        <v>23</v>
      </c>
      <c r="F38" s="602" t="s">
        <v>26</v>
      </c>
      <c r="G38" s="610" t="s">
        <v>24</v>
      </c>
      <c r="H38" s="612" t="s">
        <v>144</v>
      </c>
      <c r="I38" s="613"/>
      <c r="J38" s="613"/>
      <c r="K38" s="614"/>
      <c r="L38" s="602" t="s">
        <v>25</v>
      </c>
      <c r="O38" s="589" t="s">
        <v>30</v>
      </c>
      <c r="P38" s="589"/>
      <c r="Q38" s="589" t="s">
        <v>36</v>
      </c>
      <c r="R38" s="589"/>
      <c r="S38" s="589" t="s">
        <v>37</v>
      </c>
      <c r="T38" s="589"/>
    </row>
    <row r="39" spans="1:20" s="93" customFormat="1" ht="94.45" thickBot="1" x14ac:dyDescent="0.3">
      <c r="A39" s="607"/>
      <c r="B39" s="607"/>
      <c r="C39" s="607"/>
      <c r="D39" s="607"/>
      <c r="E39" s="607"/>
      <c r="F39" s="607"/>
      <c r="G39" s="611"/>
      <c r="H39" s="345" t="s">
        <v>119</v>
      </c>
      <c r="I39" s="345" t="s">
        <v>146</v>
      </c>
      <c r="J39" s="345" t="s">
        <v>152</v>
      </c>
      <c r="K39" s="345" t="s">
        <v>153</v>
      </c>
      <c r="L39" s="607"/>
      <c r="M39" s="3"/>
      <c r="N39" s="346" t="s">
        <v>6</v>
      </c>
      <c r="O39" s="347" t="s">
        <v>27</v>
      </c>
      <c r="P39" s="347" t="s">
        <v>28</v>
      </c>
      <c r="Q39" s="347" t="s">
        <v>35</v>
      </c>
      <c r="R39" s="347" t="s">
        <v>24</v>
      </c>
      <c r="S39" s="347" t="s">
        <v>35</v>
      </c>
      <c r="T39" s="347" t="s">
        <v>28</v>
      </c>
    </row>
    <row r="40" spans="1:20" ht="22.75" customHeight="1" x14ac:dyDescent="0.3">
      <c r="A40" s="350">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75" customHeight="1" x14ac:dyDescent="0.3">
      <c r="A41" s="351">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75" customHeight="1" x14ac:dyDescent="0.3">
      <c r="A42" s="351">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75" customHeight="1" x14ac:dyDescent="0.3">
      <c r="A43" s="351">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75" customHeight="1" x14ac:dyDescent="0.3">
      <c r="A44" s="351">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75" customHeight="1" x14ac:dyDescent="0.3">
      <c r="A45" s="351">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75" customHeight="1" x14ac:dyDescent="0.3">
      <c r="A46" s="351">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75" customHeight="1" x14ac:dyDescent="0.3">
      <c r="A47" s="351">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75" customHeight="1" x14ac:dyDescent="0.3">
      <c r="A48" s="351">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75" customHeight="1" x14ac:dyDescent="0.3">
      <c r="A49" s="351">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75" customHeight="1" x14ac:dyDescent="0.3">
      <c r="A50" s="351">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75" customHeight="1" x14ac:dyDescent="0.3">
      <c r="A51" s="351">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75" customHeight="1" x14ac:dyDescent="0.3">
      <c r="A52" s="351">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75" customHeight="1" x14ac:dyDescent="0.3">
      <c r="A53" s="351">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75" customHeight="1" x14ac:dyDescent="0.3">
      <c r="A54" s="351">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75" customHeight="1" x14ac:dyDescent="0.3">
      <c r="A55" s="351">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75" customHeight="1" x14ac:dyDescent="0.3">
      <c r="A56" s="351">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75" customHeight="1" x14ac:dyDescent="0.3">
      <c r="A57" s="351">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75" customHeight="1" x14ac:dyDescent="0.3">
      <c r="A58" s="351">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75" customHeight="1" thickBot="1" x14ac:dyDescent="0.35">
      <c r="A59" s="352">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00" t="s">
        <v>34</v>
      </c>
      <c r="B60" s="601"/>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53" t="s">
        <v>145</v>
      </c>
      <c r="B61" s="58"/>
      <c r="C61" s="58"/>
      <c r="D61" s="58"/>
      <c r="E61" s="58"/>
      <c r="F61" s="58"/>
      <c r="G61" s="58"/>
      <c r="H61" s="58"/>
      <c r="I61" s="58"/>
      <c r="J61" s="58"/>
      <c r="K61" s="58"/>
      <c r="L61" s="58"/>
      <c r="S61" s="92"/>
      <c r="T61" s="92"/>
    </row>
    <row r="63" spans="1:21" ht="19.7" x14ac:dyDescent="0.35">
      <c r="A63" s="354" t="s">
        <v>31</v>
      </c>
      <c r="B63" s="355">
        <f ca="1">imzatarihi</f>
        <v>45785</v>
      </c>
      <c r="C63" s="599" t="s">
        <v>32</v>
      </c>
      <c r="D63" s="599"/>
      <c r="E63" s="599" t="str">
        <f>IF(kurulusyetkilisi&lt;&gt;"",kurulusyetkilisi,"")</f>
        <v/>
      </c>
      <c r="F63" s="599"/>
      <c r="G63" s="599"/>
      <c r="H63" s="599"/>
      <c r="I63" s="599"/>
      <c r="J63" s="599"/>
      <c r="K63" s="599"/>
      <c r="L63" s="599"/>
    </row>
    <row r="64" spans="1:21" ht="19.7" x14ac:dyDescent="0.35">
      <c r="A64" s="213"/>
      <c r="B64" s="213"/>
      <c r="C64" s="599" t="s">
        <v>33</v>
      </c>
      <c r="D64" s="599"/>
      <c r="E64" s="598"/>
      <c r="F64" s="598"/>
      <c r="G64" s="598"/>
      <c r="H64" s="59"/>
      <c r="I64" s="59"/>
      <c r="J64" s="59"/>
    </row>
    <row r="65" spans="1:20" ht="16.3" x14ac:dyDescent="0.3">
      <c r="A65" s="590" t="s">
        <v>21</v>
      </c>
      <c r="B65" s="590"/>
      <c r="C65" s="590"/>
      <c r="D65" s="590"/>
      <c r="E65" s="590"/>
      <c r="F65" s="590"/>
      <c r="G65" s="590"/>
      <c r="H65" s="590"/>
      <c r="I65" s="590"/>
      <c r="J65" s="590"/>
      <c r="K65" s="590"/>
      <c r="L65" s="590"/>
      <c r="M65" s="91"/>
      <c r="N65" s="75"/>
      <c r="O65" s="179"/>
    </row>
    <row r="66" spans="1:20" x14ac:dyDescent="0.3">
      <c r="A66" s="597" t="str">
        <f>IF(YilDonem&lt;&gt;"",CONCATENATE(YilDonem," dönemi"),"")</f>
        <v/>
      </c>
      <c r="B66" s="597"/>
      <c r="C66" s="597"/>
      <c r="D66" s="597"/>
      <c r="E66" s="597"/>
      <c r="F66" s="597"/>
      <c r="G66" s="597"/>
      <c r="H66" s="597"/>
      <c r="I66" s="597"/>
      <c r="J66" s="597"/>
      <c r="K66" s="597"/>
      <c r="L66" s="597"/>
    </row>
    <row r="67" spans="1:20" ht="16.3" thickBot="1" x14ac:dyDescent="0.35">
      <c r="B67" s="50"/>
      <c r="C67" s="50"/>
      <c r="D67" s="50"/>
      <c r="E67" s="609" t="str">
        <f>IF(YilDonem&lt;&gt;"",CONCATENATE(IF(Dönem=1,"ŞUBAT",IF(Dönem=2,"AĞUSTOS","")),"  ayına aittir."),"")</f>
        <v/>
      </c>
      <c r="F67" s="609"/>
      <c r="G67" s="609"/>
      <c r="H67" s="609"/>
      <c r="I67" s="50"/>
      <c r="J67" s="50"/>
      <c r="K67" s="50"/>
      <c r="L67" s="344" t="s">
        <v>29</v>
      </c>
    </row>
    <row r="68" spans="1:20" ht="31.75" customHeight="1" thickBot="1" x14ac:dyDescent="0.35">
      <c r="A68" s="348" t="s">
        <v>192</v>
      </c>
      <c r="B68" s="591" t="str">
        <f>IF(ProjeNo&gt;0,ProjeNo,"")</f>
        <v/>
      </c>
      <c r="C68" s="592"/>
      <c r="D68" s="592"/>
      <c r="E68" s="592"/>
      <c r="F68" s="592"/>
      <c r="G68" s="592"/>
      <c r="H68" s="592"/>
      <c r="I68" s="592"/>
      <c r="J68" s="592"/>
      <c r="K68" s="592"/>
      <c r="L68" s="593"/>
    </row>
    <row r="69" spans="1:20" ht="31.75" customHeight="1" thickBot="1" x14ac:dyDescent="0.35">
      <c r="A69" s="349" t="s">
        <v>194</v>
      </c>
      <c r="B69" s="594" t="str">
        <f>IF(ProjeAdi&gt;0,ProjeAdi,"")</f>
        <v/>
      </c>
      <c r="C69" s="595"/>
      <c r="D69" s="595"/>
      <c r="E69" s="595"/>
      <c r="F69" s="595"/>
      <c r="G69" s="595"/>
      <c r="H69" s="595"/>
      <c r="I69" s="595"/>
      <c r="J69" s="595"/>
      <c r="K69" s="595"/>
      <c r="L69" s="596"/>
    </row>
    <row r="70" spans="1:20" ht="31.75" customHeight="1" thickBot="1" x14ac:dyDescent="0.3">
      <c r="A70" s="602" t="s">
        <v>3</v>
      </c>
      <c r="B70" s="602" t="s">
        <v>4</v>
      </c>
      <c r="C70" s="602" t="s">
        <v>22</v>
      </c>
      <c r="D70" s="602" t="s">
        <v>122</v>
      </c>
      <c r="E70" s="602" t="s">
        <v>23</v>
      </c>
      <c r="F70" s="602" t="s">
        <v>26</v>
      </c>
      <c r="G70" s="610" t="s">
        <v>24</v>
      </c>
      <c r="H70" s="612" t="s">
        <v>144</v>
      </c>
      <c r="I70" s="613"/>
      <c r="J70" s="613"/>
      <c r="K70" s="614"/>
      <c r="L70" s="602" t="s">
        <v>25</v>
      </c>
      <c r="O70" s="589" t="s">
        <v>30</v>
      </c>
      <c r="P70" s="589"/>
      <c r="Q70" s="589" t="s">
        <v>36</v>
      </c>
      <c r="R70" s="589"/>
      <c r="S70" s="589" t="s">
        <v>37</v>
      </c>
      <c r="T70" s="589"/>
    </row>
    <row r="71" spans="1:20" s="93" customFormat="1" ht="94.45" thickBot="1" x14ac:dyDescent="0.3">
      <c r="A71" s="607"/>
      <c r="B71" s="607"/>
      <c r="C71" s="607"/>
      <c r="D71" s="607"/>
      <c r="E71" s="607"/>
      <c r="F71" s="607"/>
      <c r="G71" s="611"/>
      <c r="H71" s="345" t="s">
        <v>119</v>
      </c>
      <c r="I71" s="345" t="s">
        <v>146</v>
      </c>
      <c r="J71" s="345" t="s">
        <v>152</v>
      </c>
      <c r="K71" s="345" t="s">
        <v>153</v>
      </c>
      <c r="L71" s="607"/>
      <c r="M71" s="3"/>
      <c r="N71" s="346" t="s">
        <v>6</v>
      </c>
      <c r="O71" s="347" t="s">
        <v>27</v>
      </c>
      <c r="P71" s="347" t="s">
        <v>28</v>
      </c>
      <c r="Q71" s="347" t="s">
        <v>35</v>
      </c>
      <c r="R71" s="347" t="s">
        <v>24</v>
      </c>
      <c r="S71" s="347" t="s">
        <v>35</v>
      </c>
      <c r="T71" s="347" t="s">
        <v>28</v>
      </c>
    </row>
    <row r="72" spans="1:20" ht="22.75" customHeight="1" x14ac:dyDescent="0.3">
      <c r="A72" s="350">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75" customHeight="1" x14ac:dyDescent="0.3">
      <c r="A73" s="351">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75" customHeight="1" x14ac:dyDescent="0.3">
      <c r="A74" s="351">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75" customHeight="1" x14ac:dyDescent="0.3">
      <c r="A75" s="351">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75" customHeight="1" x14ac:dyDescent="0.3">
      <c r="A76" s="351">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75" customHeight="1" x14ac:dyDescent="0.3">
      <c r="A77" s="351">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75" customHeight="1" x14ac:dyDescent="0.3">
      <c r="A78" s="351">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75" customHeight="1" x14ac:dyDescent="0.3">
      <c r="A79" s="351">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75" customHeight="1" x14ac:dyDescent="0.3">
      <c r="A80" s="351">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75" customHeight="1" x14ac:dyDescent="0.3">
      <c r="A81" s="351">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75" customHeight="1" x14ac:dyDescent="0.3">
      <c r="A82" s="351">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75" customHeight="1" x14ac:dyDescent="0.3">
      <c r="A83" s="351">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75" customHeight="1" x14ac:dyDescent="0.3">
      <c r="A84" s="351">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75" customHeight="1" x14ac:dyDescent="0.3">
      <c r="A85" s="351">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75" customHeight="1" x14ac:dyDescent="0.3">
      <c r="A86" s="351">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75" customHeight="1" x14ac:dyDescent="0.3">
      <c r="A87" s="351">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75" customHeight="1" x14ac:dyDescent="0.3">
      <c r="A88" s="351">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75" customHeight="1" x14ac:dyDescent="0.3">
      <c r="A89" s="351">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75" customHeight="1" x14ac:dyDescent="0.3">
      <c r="A90" s="351">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75" customHeight="1" thickBot="1" x14ac:dyDescent="0.35">
      <c r="A91" s="352">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00" t="s">
        <v>34</v>
      </c>
      <c r="B92" s="601"/>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53" t="s">
        <v>145</v>
      </c>
      <c r="B93" s="58"/>
      <c r="C93" s="58"/>
      <c r="D93" s="58"/>
      <c r="E93" s="58"/>
      <c r="F93" s="58"/>
      <c r="G93" s="58"/>
      <c r="H93" s="58"/>
      <c r="I93" s="58"/>
      <c r="J93" s="58"/>
      <c r="K93" s="58"/>
      <c r="L93" s="58"/>
      <c r="S93" s="92"/>
      <c r="T93" s="92"/>
    </row>
    <row r="95" spans="1:21" ht="19.7" x14ac:dyDescent="0.35">
      <c r="A95" s="354" t="s">
        <v>31</v>
      </c>
      <c r="B95" s="355">
        <f ca="1">imzatarihi</f>
        <v>45785</v>
      </c>
      <c r="C95" s="599" t="s">
        <v>32</v>
      </c>
      <c r="D95" s="599"/>
      <c r="E95" s="599" t="str">
        <f>IF(kurulusyetkilisi&lt;&gt;"",kurulusyetkilisi,"")</f>
        <v/>
      </c>
      <c r="F95" s="599"/>
      <c r="G95" s="599"/>
      <c r="H95" s="599"/>
      <c r="I95" s="599"/>
      <c r="J95" s="599"/>
      <c r="K95" s="599"/>
      <c r="L95" s="599"/>
    </row>
    <row r="96" spans="1:21" ht="19.7" x14ac:dyDescent="0.35">
      <c r="A96" s="213"/>
      <c r="B96" s="213"/>
      <c r="C96" s="599" t="s">
        <v>33</v>
      </c>
      <c r="D96" s="599"/>
      <c r="E96" s="598"/>
      <c r="F96" s="598"/>
      <c r="G96" s="598"/>
      <c r="H96" s="59"/>
      <c r="I96" s="59"/>
      <c r="J96" s="59"/>
    </row>
    <row r="97" spans="1:20" ht="16.3" x14ac:dyDescent="0.3">
      <c r="A97" s="590" t="s">
        <v>21</v>
      </c>
      <c r="B97" s="590"/>
      <c r="C97" s="590"/>
      <c r="D97" s="590"/>
      <c r="E97" s="590"/>
      <c r="F97" s="590"/>
      <c r="G97" s="590"/>
      <c r="H97" s="590"/>
      <c r="I97" s="590"/>
      <c r="J97" s="590"/>
      <c r="K97" s="590"/>
      <c r="L97" s="590"/>
      <c r="M97" s="91"/>
      <c r="N97" s="75"/>
      <c r="O97" s="179"/>
    </row>
    <row r="98" spans="1:20" x14ac:dyDescent="0.3">
      <c r="A98" s="597" t="str">
        <f>IF(YilDonem&lt;&gt;"",CONCATENATE(YilDonem," dönemi"),"")</f>
        <v/>
      </c>
      <c r="B98" s="597"/>
      <c r="C98" s="597"/>
      <c r="D98" s="597"/>
      <c r="E98" s="597"/>
      <c r="F98" s="597"/>
      <c r="G98" s="597"/>
      <c r="H98" s="597"/>
      <c r="I98" s="597"/>
      <c r="J98" s="597"/>
      <c r="K98" s="597"/>
      <c r="L98" s="597"/>
    </row>
    <row r="99" spans="1:20" ht="16.3" thickBot="1" x14ac:dyDescent="0.35">
      <c r="B99" s="50"/>
      <c r="C99" s="50"/>
      <c r="D99" s="50"/>
      <c r="E99" s="609" t="str">
        <f>IF(YilDonem&lt;&gt;"",CONCATENATE(IF(Dönem=1,"ŞUBAT",IF(Dönem=2,"AĞUSTOS","")),"  ayına aittir."),"")</f>
        <v/>
      </c>
      <c r="F99" s="609"/>
      <c r="G99" s="609"/>
      <c r="H99" s="609"/>
      <c r="I99" s="50"/>
      <c r="J99" s="50"/>
      <c r="K99" s="50"/>
      <c r="L99" s="344" t="s">
        <v>29</v>
      </c>
    </row>
    <row r="100" spans="1:20" ht="31.75" customHeight="1" thickBot="1" x14ac:dyDescent="0.35">
      <c r="A100" s="348" t="s">
        <v>192</v>
      </c>
      <c r="B100" s="591" t="str">
        <f>IF(ProjeNo&gt;0,ProjeNo,"")</f>
        <v/>
      </c>
      <c r="C100" s="592"/>
      <c r="D100" s="592"/>
      <c r="E100" s="592"/>
      <c r="F100" s="592"/>
      <c r="G100" s="592"/>
      <c r="H100" s="592"/>
      <c r="I100" s="592"/>
      <c r="J100" s="592"/>
      <c r="K100" s="592"/>
      <c r="L100" s="593"/>
    </row>
    <row r="101" spans="1:20" ht="31.75" customHeight="1" thickBot="1" x14ac:dyDescent="0.35">
      <c r="A101" s="349" t="s">
        <v>194</v>
      </c>
      <c r="B101" s="594" t="str">
        <f>IF(ProjeAdi&gt;0,ProjeAdi,"")</f>
        <v/>
      </c>
      <c r="C101" s="595"/>
      <c r="D101" s="595"/>
      <c r="E101" s="595"/>
      <c r="F101" s="595"/>
      <c r="G101" s="595"/>
      <c r="H101" s="595"/>
      <c r="I101" s="595"/>
      <c r="J101" s="595"/>
      <c r="K101" s="595"/>
      <c r="L101" s="596"/>
    </row>
    <row r="102" spans="1:20" ht="31.75" customHeight="1" thickBot="1" x14ac:dyDescent="0.3">
      <c r="A102" s="602" t="s">
        <v>3</v>
      </c>
      <c r="B102" s="602" t="s">
        <v>4</v>
      </c>
      <c r="C102" s="602" t="s">
        <v>22</v>
      </c>
      <c r="D102" s="602" t="s">
        <v>122</v>
      </c>
      <c r="E102" s="602" t="s">
        <v>23</v>
      </c>
      <c r="F102" s="602" t="s">
        <v>26</v>
      </c>
      <c r="G102" s="610" t="s">
        <v>24</v>
      </c>
      <c r="H102" s="612" t="s">
        <v>144</v>
      </c>
      <c r="I102" s="613"/>
      <c r="J102" s="613"/>
      <c r="K102" s="614"/>
      <c r="L102" s="602" t="s">
        <v>25</v>
      </c>
      <c r="O102" s="589" t="s">
        <v>30</v>
      </c>
      <c r="P102" s="589"/>
      <c r="Q102" s="589" t="s">
        <v>36</v>
      </c>
      <c r="R102" s="589"/>
      <c r="S102" s="589" t="s">
        <v>37</v>
      </c>
      <c r="T102" s="589"/>
    </row>
    <row r="103" spans="1:20" s="93" customFormat="1" ht="94.45" thickBot="1" x14ac:dyDescent="0.3">
      <c r="A103" s="607"/>
      <c r="B103" s="607"/>
      <c r="C103" s="607"/>
      <c r="D103" s="607"/>
      <c r="E103" s="607"/>
      <c r="F103" s="607"/>
      <c r="G103" s="611"/>
      <c r="H103" s="345" t="s">
        <v>119</v>
      </c>
      <c r="I103" s="345" t="s">
        <v>146</v>
      </c>
      <c r="J103" s="345" t="s">
        <v>152</v>
      </c>
      <c r="K103" s="345" t="s">
        <v>153</v>
      </c>
      <c r="L103" s="607"/>
      <c r="M103" s="3"/>
      <c r="N103" s="346" t="s">
        <v>6</v>
      </c>
      <c r="O103" s="347" t="s">
        <v>27</v>
      </c>
      <c r="P103" s="347" t="s">
        <v>28</v>
      </c>
      <c r="Q103" s="347" t="s">
        <v>35</v>
      </c>
      <c r="R103" s="347" t="s">
        <v>24</v>
      </c>
      <c r="S103" s="347" t="s">
        <v>35</v>
      </c>
      <c r="T103" s="347" t="s">
        <v>28</v>
      </c>
    </row>
    <row r="104" spans="1:20" ht="22.75" customHeight="1" x14ac:dyDescent="0.3">
      <c r="A104" s="350">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75" customHeight="1" x14ac:dyDescent="0.3">
      <c r="A105" s="351">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75" customHeight="1" x14ac:dyDescent="0.3">
      <c r="A106" s="351">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75" customHeight="1" x14ac:dyDescent="0.3">
      <c r="A107" s="351">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75" customHeight="1" x14ac:dyDescent="0.3">
      <c r="A108" s="351">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75" customHeight="1" x14ac:dyDescent="0.3">
      <c r="A109" s="351">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75" customHeight="1" x14ac:dyDescent="0.3">
      <c r="A110" s="351">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75" customHeight="1" x14ac:dyDescent="0.3">
      <c r="A111" s="351">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75" customHeight="1" x14ac:dyDescent="0.3">
      <c r="A112" s="351">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75" customHeight="1" x14ac:dyDescent="0.3">
      <c r="A113" s="351">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75" customHeight="1" x14ac:dyDescent="0.3">
      <c r="A114" s="351">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75" customHeight="1" x14ac:dyDescent="0.3">
      <c r="A115" s="351">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75" customHeight="1" x14ac:dyDescent="0.3">
      <c r="A116" s="351">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75" customHeight="1" x14ac:dyDescent="0.3">
      <c r="A117" s="351">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75" customHeight="1" x14ac:dyDescent="0.3">
      <c r="A118" s="351">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75" customHeight="1" x14ac:dyDescent="0.3">
      <c r="A119" s="351">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75" customHeight="1" x14ac:dyDescent="0.3">
      <c r="A120" s="351">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75" customHeight="1" x14ac:dyDescent="0.3">
      <c r="A121" s="351">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75" customHeight="1" x14ac:dyDescent="0.3">
      <c r="A122" s="351">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75" customHeight="1" thickBot="1" x14ac:dyDescent="0.35">
      <c r="A123" s="352">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00" t="s">
        <v>34</v>
      </c>
      <c r="B124" s="601"/>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53" t="s">
        <v>145</v>
      </c>
      <c r="B125" s="58"/>
      <c r="C125" s="58"/>
      <c r="D125" s="58"/>
      <c r="E125" s="58"/>
      <c r="F125" s="58"/>
      <c r="G125" s="58"/>
      <c r="H125" s="58"/>
      <c r="I125" s="58"/>
      <c r="J125" s="58"/>
      <c r="K125" s="58"/>
      <c r="L125" s="58"/>
      <c r="S125" s="92"/>
      <c r="T125" s="92"/>
    </row>
    <row r="127" spans="1:21" ht="19.7" x14ac:dyDescent="0.35">
      <c r="A127" s="354" t="s">
        <v>31</v>
      </c>
      <c r="B127" s="355">
        <f ca="1">imzatarihi</f>
        <v>45785</v>
      </c>
      <c r="C127" s="599" t="s">
        <v>32</v>
      </c>
      <c r="D127" s="599"/>
      <c r="E127" s="599" t="str">
        <f>IF(kurulusyetkilisi&lt;&gt;"",kurulusyetkilisi,"")</f>
        <v/>
      </c>
      <c r="F127" s="599"/>
      <c r="G127" s="599"/>
      <c r="H127" s="599"/>
      <c r="I127" s="599"/>
      <c r="J127" s="599"/>
      <c r="K127" s="599"/>
      <c r="L127" s="599"/>
    </row>
    <row r="128" spans="1:21" ht="19.7" x14ac:dyDescent="0.35">
      <c r="A128" s="213"/>
      <c r="B128" s="213"/>
      <c r="C128" s="599" t="s">
        <v>33</v>
      </c>
      <c r="D128" s="599"/>
      <c r="E128" s="598"/>
      <c r="F128" s="598"/>
      <c r="G128" s="598"/>
      <c r="H128" s="59"/>
      <c r="I128" s="59"/>
      <c r="J128" s="59"/>
    </row>
    <row r="129" spans="1:20" ht="16.3" x14ac:dyDescent="0.3">
      <c r="A129" s="590" t="s">
        <v>21</v>
      </c>
      <c r="B129" s="590"/>
      <c r="C129" s="590"/>
      <c r="D129" s="590"/>
      <c r="E129" s="590"/>
      <c r="F129" s="590"/>
      <c r="G129" s="590"/>
      <c r="H129" s="590"/>
      <c r="I129" s="590"/>
      <c r="J129" s="590"/>
      <c r="K129" s="590"/>
      <c r="L129" s="590"/>
      <c r="M129" s="91"/>
      <c r="N129" s="75"/>
      <c r="O129" s="179"/>
    </row>
    <row r="130" spans="1:20" x14ac:dyDescent="0.3">
      <c r="A130" s="597" t="str">
        <f>IF(YilDonem&lt;&gt;"",CONCATENATE(YilDonem," dönemi"),"")</f>
        <v/>
      </c>
      <c r="B130" s="597"/>
      <c r="C130" s="597"/>
      <c r="D130" s="597"/>
      <c r="E130" s="597"/>
      <c r="F130" s="597"/>
      <c r="G130" s="597"/>
      <c r="H130" s="597"/>
      <c r="I130" s="597"/>
      <c r="J130" s="597"/>
      <c r="K130" s="597"/>
      <c r="L130" s="597"/>
    </row>
    <row r="131" spans="1:20" ht="16.3" thickBot="1" x14ac:dyDescent="0.35">
      <c r="B131" s="50"/>
      <c r="C131" s="50"/>
      <c r="D131" s="50"/>
      <c r="E131" s="609" t="str">
        <f>IF(YilDonem&lt;&gt;"",CONCATENATE(IF(Dönem=1,"ŞUBAT",IF(Dönem=2,"AĞUSTOS","")),"  ayına aittir."),"")</f>
        <v/>
      </c>
      <c r="F131" s="609"/>
      <c r="G131" s="609"/>
      <c r="H131" s="609"/>
      <c r="I131" s="50"/>
      <c r="J131" s="50"/>
      <c r="K131" s="50"/>
      <c r="L131" s="344" t="s">
        <v>29</v>
      </c>
    </row>
    <row r="132" spans="1:20" ht="31.75" customHeight="1" thickBot="1" x14ac:dyDescent="0.35">
      <c r="A132" s="348" t="s">
        <v>192</v>
      </c>
      <c r="B132" s="591" t="str">
        <f>IF(ProjeNo&gt;0,ProjeNo,"")</f>
        <v/>
      </c>
      <c r="C132" s="592"/>
      <c r="D132" s="592"/>
      <c r="E132" s="592"/>
      <c r="F132" s="592"/>
      <c r="G132" s="592"/>
      <c r="H132" s="592"/>
      <c r="I132" s="592"/>
      <c r="J132" s="592"/>
      <c r="K132" s="592"/>
      <c r="L132" s="593"/>
    </row>
    <row r="133" spans="1:20" ht="31.75" customHeight="1" thickBot="1" x14ac:dyDescent="0.35">
      <c r="A133" s="349" t="s">
        <v>194</v>
      </c>
      <c r="B133" s="594" t="str">
        <f>IF(ProjeAdi&gt;0,ProjeAdi,"")</f>
        <v/>
      </c>
      <c r="C133" s="595"/>
      <c r="D133" s="595"/>
      <c r="E133" s="595"/>
      <c r="F133" s="595"/>
      <c r="G133" s="595"/>
      <c r="H133" s="595"/>
      <c r="I133" s="595"/>
      <c r="J133" s="595"/>
      <c r="K133" s="595"/>
      <c r="L133" s="596"/>
    </row>
    <row r="134" spans="1:20" ht="31.75" customHeight="1" thickBot="1" x14ac:dyDescent="0.3">
      <c r="A134" s="602" t="s">
        <v>3</v>
      </c>
      <c r="B134" s="602" t="s">
        <v>4</v>
      </c>
      <c r="C134" s="602" t="s">
        <v>22</v>
      </c>
      <c r="D134" s="602" t="s">
        <v>122</v>
      </c>
      <c r="E134" s="602" t="s">
        <v>23</v>
      </c>
      <c r="F134" s="602" t="s">
        <v>26</v>
      </c>
      <c r="G134" s="610" t="s">
        <v>24</v>
      </c>
      <c r="H134" s="612" t="s">
        <v>144</v>
      </c>
      <c r="I134" s="613"/>
      <c r="J134" s="613"/>
      <c r="K134" s="614"/>
      <c r="L134" s="602" t="s">
        <v>25</v>
      </c>
      <c r="O134" s="589" t="s">
        <v>30</v>
      </c>
      <c r="P134" s="589"/>
      <c r="Q134" s="589" t="s">
        <v>36</v>
      </c>
      <c r="R134" s="589"/>
      <c r="S134" s="589" t="s">
        <v>37</v>
      </c>
      <c r="T134" s="589"/>
    </row>
    <row r="135" spans="1:20" s="93" customFormat="1" ht="94.45" thickBot="1" x14ac:dyDescent="0.3">
      <c r="A135" s="607"/>
      <c r="B135" s="607"/>
      <c r="C135" s="607"/>
      <c r="D135" s="607"/>
      <c r="E135" s="607"/>
      <c r="F135" s="607"/>
      <c r="G135" s="611"/>
      <c r="H135" s="345" t="s">
        <v>119</v>
      </c>
      <c r="I135" s="345" t="s">
        <v>146</v>
      </c>
      <c r="J135" s="345" t="s">
        <v>152</v>
      </c>
      <c r="K135" s="345" t="s">
        <v>153</v>
      </c>
      <c r="L135" s="607"/>
      <c r="M135" s="3"/>
      <c r="N135" s="346" t="s">
        <v>6</v>
      </c>
      <c r="O135" s="347" t="s">
        <v>27</v>
      </c>
      <c r="P135" s="347" t="s">
        <v>28</v>
      </c>
      <c r="Q135" s="347" t="s">
        <v>35</v>
      </c>
      <c r="R135" s="347" t="s">
        <v>24</v>
      </c>
      <c r="S135" s="347" t="s">
        <v>35</v>
      </c>
      <c r="T135" s="347" t="s">
        <v>28</v>
      </c>
    </row>
    <row r="136" spans="1:20" ht="22.75" customHeight="1" x14ac:dyDescent="0.3">
      <c r="A136" s="350">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75" customHeight="1" x14ac:dyDescent="0.3">
      <c r="A137" s="351">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75" customHeight="1" x14ac:dyDescent="0.3">
      <c r="A138" s="351">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75" customHeight="1" x14ac:dyDescent="0.3">
      <c r="A139" s="351">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75" customHeight="1" x14ac:dyDescent="0.3">
      <c r="A140" s="351">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75" customHeight="1" x14ac:dyDescent="0.3">
      <c r="A141" s="351">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75" customHeight="1" x14ac:dyDescent="0.3">
      <c r="A142" s="351">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75" customHeight="1" x14ac:dyDescent="0.3">
      <c r="A143" s="351">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75" customHeight="1" x14ac:dyDescent="0.3">
      <c r="A144" s="351">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75" customHeight="1" x14ac:dyDescent="0.3">
      <c r="A145" s="351">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75" customHeight="1" x14ac:dyDescent="0.3">
      <c r="A146" s="351">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75" customHeight="1" x14ac:dyDescent="0.3">
      <c r="A147" s="351">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75" customHeight="1" x14ac:dyDescent="0.3">
      <c r="A148" s="351">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75" customHeight="1" x14ac:dyDescent="0.3">
      <c r="A149" s="351">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75" customHeight="1" x14ac:dyDescent="0.3">
      <c r="A150" s="351">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75" customHeight="1" x14ac:dyDescent="0.3">
      <c r="A151" s="351">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75" customHeight="1" x14ac:dyDescent="0.3">
      <c r="A152" s="351">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75" customHeight="1" x14ac:dyDescent="0.3">
      <c r="A153" s="351">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75" customHeight="1" x14ac:dyDescent="0.3">
      <c r="A154" s="351">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75" customHeight="1" thickBot="1" x14ac:dyDescent="0.35">
      <c r="A155" s="352">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00" t="s">
        <v>34</v>
      </c>
      <c r="B156" s="601"/>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53" t="s">
        <v>145</v>
      </c>
      <c r="B157" s="58"/>
      <c r="C157" s="58"/>
      <c r="D157" s="58"/>
      <c r="E157" s="58"/>
      <c r="F157" s="58"/>
      <c r="G157" s="58"/>
      <c r="H157" s="58"/>
      <c r="I157" s="58"/>
      <c r="J157" s="58"/>
      <c r="K157" s="58"/>
      <c r="L157" s="58"/>
      <c r="S157" s="92"/>
      <c r="T157" s="92"/>
    </row>
    <row r="159" spans="1:21" ht="19.7" x14ac:dyDescent="0.35">
      <c r="A159" s="354" t="s">
        <v>31</v>
      </c>
      <c r="B159" s="355">
        <f ca="1">imzatarihi</f>
        <v>45785</v>
      </c>
      <c r="C159" s="599" t="s">
        <v>32</v>
      </c>
      <c r="D159" s="599"/>
      <c r="E159" s="599" t="str">
        <f>IF(kurulusyetkilisi&lt;&gt;"",kurulusyetkilisi,"")</f>
        <v/>
      </c>
      <c r="F159" s="599"/>
      <c r="G159" s="599"/>
      <c r="H159" s="599"/>
      <c r="I159" s="599"/>
      <c r="J159" s="599"/>
      <c r="K159" s="599"/>
      <c r="L159" s="599"/>
    </row>
    <row r="160" spans="1:21" ht="19.7" x14ac:dyDescent="0.35">
      <c r="A160" s="213"/>
      <c r="B160" s="213"/>
      <c r="C160" s="599" t="s">
        <v>33</v>
      </c>
      <c r="D160" s="599"/>
      <c r="E160" s="598"/>
      <c r="F160" s="598"/>
      <c r="G160" s="598"/>
      <c r="H160" s="59"/>
      <c r="I160" s="59"/>
      <c r="J160" s="59"/>
    </row>
    <row r="161" spans="1:27" ht="14.3" x14ac:dyDescent="0.25">
      <c r="A161"/>
      <c r="B161"/>
      <c r="C161"/>
      <c r="D161"/>
      <c r="E161"/>
      <c r="F161"/>
      <c r="G161"/>
      <c r="H161"/>
      <c r="I161"/>
      <c r="J161"/>
      <c r="K161"/>
      <c r="L161"/>
      <c r="M161"/>
      <c r="N161"/>
      <c r="O161"/>
      <c r="P161"/>
      <c r="Q161"/>
      <c r="R161"/>
      <c r="S161"/>
      <c r="T161"/>
      <c r="U161"/>
      <c r="V161"/>
      <c r="W161"/>
      <c r="X161"/>
      <c r="Y161"/>
      <c r="Z161"/>
      <c r="AA161"/>
    </row>
    <row r="162" spans="1:27" ht="14.3" x14ac:dyDescent="0.25">
      <c r="A162"/>
      <c r="B162"/>
      <c r="C162"/>
      <c r="D162"/>
      <c r="E162"/>
      <c r="F162"/>
      <c r="G162"/>
      <c r="H162"/>
      <c r="I162"/>
      <c r="J162"/>
      <c r="K162"/>
      <c r="L162"/>
      <c r="M162"/>
      <c r="N162"/>
      <c r="O162"/>
      <c r="P162"/>
      <c r="Q162"/>
      <c r="R162"/>
      <c r="S162"/>
      <c r="T162"/>
      <c r="U162"/>
      <c r="V162"/>
      <c r="W162"/>
      <c r="X162"/>
      <c r="Y162"/>
      <c r="Z162"/>
      <c r="AA162"/>
    </row>
    <row r="163" spans="1:27" ht="14.3" x14ac:dyDescent="0.25">
      <c r="A163"/>
      <c r="B163"/>
      <c r="C163"/>
      <c r="D163"/>
      <c r="E163"/>
      <c r="F163"/>
      <c r="G163"/>
      <c r="H163"/>
      <c r="I163"/>
      <c r="J163"/>
      <c r="K163"/>
      <c r="L163"/>
      <c r="M163"/>
      <c r="N163"/>
      <c r="O163"/>
      <c r="P163"/>
      <c r="Q163"/>
      <c r="R163"/>
      <c r="S163"/>
      <c r="T163"/>
      <c r="U163"/>
      <c r="V163"/>
      <c r="W163"/>
      <c r="X163"/>
      <c r="Y163"/>
      <c r="Z163"/>
      <c r="AA163"/>
    </row>
    <row r="164" spans="1:27" ht="31.75" customHeight="1" x14ac:dyDescent="0.25">
      <c r="A164"/>
      <c r="B164"/>
      <c r="C164"/>
      <c r="D164"/>
      <c r="E164"/>
      <c r="F164"/>
      <c r="G164"/>
      <c r="H164"/>
      <c r="I164"/>
      <c r="J164"/>
      <c r="K164"/>
      <c r="L164"/>
      <c r="M164"/>
      <c r="N164"/>
      <c r="O164"/>
      <c r="P164"/>
      <c r="Q164"/>
      <c r="R164"/>
      <c r="S164"/>
      <c r="T164"/>
      <c r="U164"/>
      <c r="V164"/>
      <c r="W164"/>
      <c r="X164"/>
      <c r="Y164"/>
      <c r="Z164"/>
      <c r="AA164"/>
    </row>
    <row r="165" spans="1:27" ht="31.75" customHeight="1" x14ac:dyDescent="0.25">
      <c r="A165"/>
      <c r="B165"/>
      <c r="C165"/>
      <c r="D165"/>
      <c r="E165"/>
      <c r="F165"/>
      <c r="G165"/>
      <c r="H165"/>
      <c r="I165"/>
      <c r="J165"/>
      <c r="K165"/>
      <c r="L165"/>
      <c r="M165"/>
      <c r="N165"/>
      <c r="O165"/>
      <c r="P165"/>
      <c r="Q165"/>
      <c r="R165"/>
      <c r="S165"/>
      <c r="T165"/>
      <c r="U165"/>
      <c r="V165"/>
      <c r="W165"/>
      <c r="X165"/>
      <c r="Y165"/>
      <c r="Z165"/>
      <c r="AA165"/>
    </row>
    <row r="166" spans="1:27" ht="31.75" customHeight="1" x14ac:dyDescent="0.25">
      <c r="A166"/>
      <c r="B166"/>
      <c r="C166"/>
      <c r="D166"/>
      <c r="E166"/>
      <c r="F166"/>
      <c r="G166"/>
      <c r="H166"/>
      <c r="I166"/>
      <c r="J166"/>
      <c r="K166"/>
      <c r="L166"/>
      <c r="M166"/>
      <c r="N166"/>
      <c r="O166"/>
      <c r="P166"/>
      <c r="Q166"/>
      <c r="R166"/>
      <c r="S166"/>
      <c r="T166"/>
      <c r="U166"/>
      <c r="V166"/>
      <c r="W166"/>
      <c r="X166"/>
      <c r="Y166"/>
      <c r="Z166"/>
      <c r="AA166"/>
    </row>
    <row r="167" spans="1:27" s="93" customFormat="1" ht="14.3" x14ac:dyDescent="0.25">
      <c r="A167"/>
      <c r="B167"/>
      <c r="C167"/>
      <c r="D167"/>
      <c r="E167"/>
      <c r="F167"/>
      <c r="G167"/>
      <c r="H167"/>
      <c r="I167"/>
      <c r="J167"/>
      <c r="K167"/>
      <c r="L167"/>
      <c r="M167"/>
      <c r="N167"/>
      <c r="O167"/>
      <c r="P167"/>
      <c r="Q167"/>
      <c r="R167"/>
      <c r="S167"/>
      <c r="T167"/>
      <c r="U167"/>
      <c r="V167"/>
      <c r="W167"/>
      <c r="X167"/>
      <c r="Y167"/>
      <c r="Z167"/>
      <c r="AA167"/>
    </row>
    <row r="168" spans="1:27" ht="22.75" customHeight="1" x14ac:dyDescent="0.25">
      <c r="A168"/>
      <c r="B168"/>
      <c r="C168"/>
      <c r="D168"/>
      <c r="E168"/>
      <c r="F168"/>
      <c r="G168"/>
      <c r="H168"/>
      <c r="I168"/>
      <c r="J168"/>
      <c r="K168"/>
      <c r="L168"/>
      <c r="M168"/>
      <c r="N168"/>
      <c r="O168"/>
      <c r="P168"/>
      <c r="Q168"/>
      <c r="R168"/>
      <c r="S168"/>
      <c r="T168"/>
      <c r="U168"/>
      <c r="V168"/>
      <c r="W168"/>
      <c r="X168"/>
      <c r="Y168"/>
      <c r="Z168"/>
      <c r="AA168"/>
    </row>
    <row r="169" spans="1:27" ht="22.75" customHeight="1" x14ac:dyDescent="0.25">
      <c r="A169"/>
      <c r="B169"/>
      <c r="C169"/>
      <c r="D169"/>
      <c r="E169"/>
      <c r="F169"/>
      <c r="G169"/>
      <c r="H169"/>
      <c r="I169"/>
      <c r="J169"/>
      <c r="K169"/>
      <c r="L169"/>
      <c r="M169"/>
      <c r="N169"/>
      <c r="O169"/>
      <c r="P169"/>
      <c r="Q169"/>
      <c r="R169"/>
      <c r="S169"/>
      <c r="T169"/>
      <c r="U169"/>
      <c r="V169"/>
      <c r="W169"/>
      <c r="X169"/>
      <c r="Y169"/>
      <c r="Z169"/>
      <c r="AA169"/>
    </row>
    <row r="170" spans="1:27" ht="22.75" customHeight="1" x14ac:dyDescent="0.25">
      <c r="A170"/>
      <c r="B170"/>
      <c r="C170"/>
      <c r="D170"/>
      <c r="E170"/>
      <c r="F170"/>
      <c r="G170"/>
      <c r="H170"/>
      <c r="I170"/>
      <c r="J170"/>
      <c r="K170"/>
      <c r="L170"/>
      <c r="M170"/>
      <c r="N170"/>
      <c r="O170"/>
      <c r="P170"/>
      <c r="Q170"/>
      <c r="R170"/>
      <c r="S170"/>
      <c r="T170"/>
      <c r="U170"/>
      <c r="V170"/>
      <c r="W170"/>
      <c r="X170"/>
      <c r="Y170"/>
      <c r="Z170"/>
      <c r="AA170"/>
    </row>
    <row r="171" spans="1:27" ht="22.75" customHeight="1" x14ac:dyDescent="0.25">
      <c r="A171"/>
      <c r="B171"/>
      <c r="C171"/>
      <c r="D171"/>
      <c r="E171"/>
      <c r="F171"/>
      <c r="G171"/>
      <c r="H171"/>
      <c r="I171"/>
      <c r="J171"/>
      <c r="K171"/>
      <c r="L171"/>
      <c r="M171"/>
      <c r="N171"/>
      <c r="O171"/>
      <c r="P171"/>
      <c r="Q171"/>
      <c r="R171"/>
      <c r="S171"/>
      <c r="T171"/>
      <c r="U171"/>
      <c r="V171"/>
      <c r="W171"/>
      <c r="X171"/>
      <c r="Y171"/>
      <c r="Z171"/>
      <c r="AA171"/>
    </row>
    <row r="172" spans="1:27" ht="22.75" customHeight="1" x14ac:dyDescent="0.25">
      <c r="A172"/>
      <c r="B172"/>
      <c r="C172"/>
      <c r="D172"/>
      <c r="E172"/>
      <c r="F172"/>
      <c r="G172"/>
      <c r="H172"/>
      <c r="I172"/>
      <c r="J172"/>
      <c r="K172"/>
      <c r="L172"/>
      <c r="M172"/>
      <c r="N172"/>
      <c r="O172"/>
      <c r="P172"/>
      <c r="Q172"/>
      <c r="R172"/>
      <c r="S172"/>
      <c r="T172"/>
      <c r="U172"/>
      <c r="V172"/>
      <c r="W172"/>
      <c r="X172"/>
      <c r="Y172"/>
      <c r="Z172"/>
      <c r="AA172"/>
    </row>
    <row r="173" spans="1:27" ht="22.75" customHeight="1" x14ac:dyDescent="0.25">
      <c r="A173"/>
      <c r="B173"/>
      <c r="C173"/>
      <c r="D173"/>
      <c r="E173"/>
      <c r="F173"/>
      <c r="G173"/>
      <c r="H173"/>
      <c r="I173"/>
      <c r="J173"/>
      <c r="K173"/>
      <c r="L173"/>
      <c r="M173"/>
      <c r="N173"/>
      <c r="O173"/>
      <c r="P173"/>
      <c r="Q173"/>
      <c r="R173"/>
      <c r="S173"/>
      <c r="T173"/>
      <c r="U173"/>
      <c r="V173"/>
      <c r="W173"/>
      <c r="X173"/>
      <c r="Y173"/>
      <c r="Z173"/>
      <c r="AA173"/>
    </row>
    <row r="174" spans="1:27" ht="22.75" customHeight="1" x14ac:dyDescent="0.25">
      <c r="A174"/>
      <c r="B174"/>
      <c r="C174"/>
      <c r="D174"/>
      <c r="E174"/>
      <c r="F174"/>
      <c r="G174"/>
      <c r="H174"/>
      <c r="I174"/>
      <c r="J174"/>
      <c r="K174"/>
      <c r="L174"/>
      <c r="M174"/>
      <c r="N174"/>
      <c r="O174"/>
      <c r="P174"/>
      <c r="Q174"/>
      <c r="R174"/>
      <c r="S174"/>
      <c r="T174"/>
      <c r="U174"/>
      <c r="V174"/>
      <c r="W174"/>
      <c r="X174"/>
      <c r="Y174"/>
      <c r="Z174"/>
      <c r="AA174"/>
    </row>
    <row r="175" spans="1:27" ht="22.75" customHeight="1" x14ac:dyDescent="0.25">
      <c r="A175"/>
      <c r="B175"/>
      <c r="C175"/>
      <c r="D175"/>
      <c r="E175"/>
      <c r="F175"/>
      <c r="G175"/>
      <c r="H175"/>
      <c r="I175"/>
      <c r="J175"/>
      <c r="K175"/>
      <c r="L175"/>
      <c r="M175"/>
      <c r="N175"/>
      <c r="O175"/>
      <c r="P175"/>
      <c r="Q175"/>
      <c r="R175"/>
      <c r="S175"/>
      <c r="T175"/>
      <c r="U175"/>
      <c r="V175"/>
      <c r="W175"/>
      <c r="X175"/>
      <c r="Y175"/>
      <c r="Z175"/>
      <c r="AA175"/>
    </row>
    <row r="176" spans="1:27" ht="22.75" customHeight="1" x14ac:dyDescent="0.25">
      <c r="A176"/>
      <c r="B176"/>
      <c r="C176"/>
      <c r="D176"/>
      <c r="E176"/>
      <c r="F176"/>
      <c r="G176"/>
      <c r="H176"/>
      <c r="I176"/>
      <c r="J176"/>
      <c r="K176"/>
      <c r="L176"/>
      <c r="M176"/>
      <c r="N176"/>
      <c r="O176"/>
      <c r="P176"/>
      <c r="Q176"/>
      <c r="R176"/>
      <c r="S176"/>
      <c r="T176"/>
      <c r="U176"/>
      <c r="V176"/>
      <c r="W176"/>
      <c r="X176"/>
      <c r="Y176"/>
      <c r="Z176"/>
      <c r="AA176"/>
    </row>
    <row r="177" spans="1:27" ht="22.75" customHeight="1" x14ac:dyDescent="0.25">
      <c r="A177"/>
      <c r="B177"/>
      <c r="C177"/>
      <c r="D177"/>
      <c r="E177"/>
      <c r="F177"/>
      <c r="G177"/>
      <c r="H177"/>
      <c r="I177"/>
      <c r="J177"/>
      <c r="K177"/>
      <c r="L177"/>
      <c r="M177"/>
      <c r="N177"/>
      <c r="O177"/>
      <c r="P177"/>
      <c r="Q177"/>
      <c r="R177"/>
      <c r="S177"/>
      <c r="T177"/>
      <c r="U177"/>
      <c r="V177"/>
      <c r="W177"/>
      <c r="X177"/>
      <c r="Y177"/>
      <c r="Z177"/>
      <c r="AA177"/>
    </row>
    <row r="178" spans="1:27" ht="22.75" customHeight="1" x14ac:dyDescent="0.25">
      <c r="A178"/>
      <c r="B178"/>
      <c r="C178"/>
      <c r="D178"/>
      <c r="E178"/>
      <c r="F178"/>
      <c r="G178"/>
      <c r="H178"/>
      <c r="I178"/>
      <c r="J178"/>
      <c r="K178"/>
      <c r="L178"/>
      <c r="M178"/>
      <c r="N178"/>
      <c r="O178"/>
      <c r="P178"/>
      <c r="Q178"/>
      <c r="R178"/>
      <c r="S178"/>
      <c r="T178"/>
      <c r="U178"/>
      <c r="V178"/>
      <c r="W178"/>
      <c r="X178"/>
      <c r="Y178"/>
      <c r="Z178"/>
      <c r="AA178"/>
    </row>
    <row r="179" spans="1:27" ht="22.75" customHeight="1" x14ac:dyDescent="0.25">
      <c r="A179"/>
      <c r="B179"/>
      <c r="C179"/>
      <c r="D179"/>
      <c r="E179"/>
      <c r="F179"/>
      <c r="G179"/>
      <c r="H179"/>
      <c r="I179"/>
      <c r="J179"/>
      <c r="K179"/>
      <c r="L179"/>
      <c r="M179"/>
      <c r="N179"/>
      <c r="O179"/>
      <c r="P179"/>
      <c r="Q179"/>
      <c r="R179"/>
      <c r="S179"/>
      <c r="T179"/>
      <c r="U179"/>
      <c r="V179"/>
      <c r="W179"/>
      <c r="X179"/>
      <c r="Y179"/>
      <c r="Z179"/>
      <c r="AA179"/>
    </row>
    <row r="180" spans="1:27" ht="22.75" customHeight="1" x14ac:dyDescent="0.25">
      <c r="A180"/>
      <c r="B180"/>
      <c r="C180"/>
      <c r="D180"/>
      <c r="E180"/>
      <c r="F180"/>
      <c r="G180"/>
      <c r="H180"/>
      <c r="I180"/>
      <c r="J180"/>
      <c r="K180"/>
      <c r="L180"/>
      <c r="M180"/>
      <c r="N180"/>
      <c r="O180"/>
      <c r="P180"/>
      <c r="Q180"/>
      <c r="R180"/>
      <c r="S180"/>
      <c r="T180"/>
      <c r="U180"/>
      <c r="V180"/>
      <c r="W180"/>
      <c r="X180"/>
      <c r="Y180"/>
      <c r="Z180"/>
      <c r="AA180"/>
    </row>
    <row r="181" spans="1:27" ht="22.75" customHeight="1" x14ac:dyDescent="0.25">
      <c r="A181"/>
      <c r="B181"/>
      <c r="C181"/>
      <c r="D181"/>
      <c r="E181"/>
      <c r="F181"/>
      <c r="G181"/>
      <c r="H181"/>
      <c r="I181"/>
      <c r="J181"/>
      <c r="K181"/>
      <c r="L181"/>
      <c r="M181"/>
      <c r="N181"/>
      <c r="O181"/>
      <c r="P181"/>
      <c r="Q181"/>
      <c r="R181"/>
      <c r="S181"/>
      <c r="T181"/>
      <c r="U181"/>
      <c r="V181"/>
      <c r="W181"/>
      <c r="X181"/>
      <c r="Y181"/>
      <c r="Z181"/>
      <c r="AA181"/>
    </row>
    <row r="182" spans="1:27" ht="22.75" customHeight="1" x14ac:dyDescent="0.25">
      <c r="A182"/>
      <c r="B182"/>
      <c r="C182"/>
      <c r="D182"/>
      <c r="E182"/>
      <c r="F182"/>
      <c r="G182"/>
      <c r="H182"/>
      <c r="I182"/>
      <c r="J182"/>
      <c r="K182"/>
      <c r="L182"/>
      <c r="M182"/>
      <c r="N182"/>
      <c r="O182"/>
      <c r="P182"/>
      <c r="Q182"/>
      <c r="R182"/>
      <c r="S182"/>
      <c r="T182"/>
      <c r="U182"/>
      <c r="V182"/>
      <c r="W182"/>
      <c r="X182"/>
      <c r="Y182"/>
      <c r="Z182"/>
      <c r="AA182"/>
    </row>
    <row r="183" spans="1:27" ht="22.75" customHeight="1" x14ac:dyDescent="0.25">
      <c r="A183"/>
      <c r="B183"/>
      <c r="C183"/>
      <c r="D183"/>
      <c r="E183"/>
      <c r="F183"/>
      <c r="G183"/>
      <c r="H183"/>
      <c r="I183"/>
      <c r="J183"/>
      <c r="K183"/>
      <c r="L183"/>
      <c r="M183"/>
      <c r="N183"/>
      <c r="O183"/>
      <c r="P183"/>
      <c r="Q183"/>
      <c r="R183"/>
      <c r="S183"/>
      <c r="T183"/>
      <c r="U183"/>
      <c r="V183"/>
      <c r="W183"/>
      <c r="X183"/>
      <c r="Y183"/>
      <c r="Z183"/>
      <c r="AA183"/>
    </row>
    <row r="184" spans="1:27" ht="22.75" customHeight="1" x14ac:dyDescent="0.25">
      <c r="A184"/>
      <c r="B184"/>
      <c r="C184"/>
      <c r="D184"/>
      <c r="E184"/>
      <c r="F184"/>
      <c r="G184"/>
      <c r="H184"/>
      <c r="I184"/>
      <c r="J184"/>
      <c r="K184"/>
      <c r="L184"/>
      <c r="M184"/>
      <c r="N184"/>
      <c r="O184"/>
      <c r="P184"/>
      <c r="Q184"/>
      <c r="R184"/>
      <c r="S184"/>
      <c r="T184"/>
      <c r="U184"/>
      <c r="V184"/>
      <c r="W184"/>
      <c r="X184"/>
      <c r="Y184"/>
      <c r="Z184"/>
      <c r="AA184"/>
    </row>
    <row r="185" spans="1:27" ht="22.75" customHeight="1" x14ac:dyDescent="0.25">
      <c r="A185"/>
      <c r="B185"/>
      <c r="C185"/>
      <c r="D185"/>
      <c r="E185"/>
      <c r="F185"/>
      <c r="G185"/>
      <c r="H185"/>
      <c r="I185"/>
      <c r="J185"/>
      <c r="K185"/>
      <c r="L185"/>
      <c r="M185"/>
      <c r="N185"/>
      <c r="O185"/>
      <c r="P185"/>
      <c r="Q185"/>
      <c r="R185"/>
      <c r="S185"/>
      <c r="T185"/>
      <c r="U185"/>
      <c r="V185"/>
      <c r="W185"/>
      <c r="X185"/>
      <c r="Y185"/>
      <c r="Z185"/>
      <c r="AA185"/>
    </row>
    <row r="186" spans="1:27" ht="22.75" customHeight="1" x14ac:dyDescent="0.25">
      <c r="A186"/>
      <c r="B186"/>
      <c r="C186"/>
      <c r="D186"/>
      <c r="E186"/>
      <c r="F186"/>
      <c r="G186"/>
      <c r="H186"/>
      <c r="I186"/>
      <c r="J186"/>
      <c r="K186"/>
      <c r="L186"/>
      <c r="M186"/>
      <c r="N186"/>
      <c r="O186"/>
      <c r="P186"/>
      <c r="Q186"/>
      <c r="R186"/>
      <c r="S186"/>
      <c r="T186"/>
      <c r="U186"/>
      <c r="V186"/>
      <c r="W186"/>
      <c r="X186"/>
      <c r="Y186"/>
      <c r="Z186"/>
      <c r="AA186"/>
    </row>
    <row r="187" spans="1:27" ht="22.75" customHeight="1" x14ac:dyDescent="0.25">
      <c r="A187"/>
      <c r="B187"/>
      <c r="C187"/>
      <c r="D187"/>
      <c r="E187"/>
      <c r="F187"/>
      <c r="G187"/>
      <c r="H187"/>
      <c r="I187"/>
      <c r="J187"/>
      <c r="K187"/>
      <c r="L187"/>
      <c r="M187"/>
      <c r="N187"/>
      <c r="O187"/>
      <c r="P187"/>
      <c r="Q187"/>
      <c r="R187"/>
      <c r="S187"/>
      <c r="T187"/>
      <c r="U187"/>
      <c r="V187"/>
      <c r="W187"/>
      <c r="X187"/>
      <c r="Y187"/>
      <c r="Z187"/>
      <c r="AA187"/>
    </row>
    <row r="188" spans="1:27" s="73" customFormat="1" ht="29.25" customHeight="1" x14ac:dyDescent="0.25">
      <c r="A188"/>
      <c r="B188"/>
      <c r="C188"/>
      <c r="D188"/>
      <c r="E188"/>
      <c r="F188"/>
      <c r="G188"/>
      <c r="H188"/>
      <c r="I188"/>
      <c r="J188"/>
      <c r="K188"/>
      <c r="L188"/>
      <c r="M188"/>
      <c r="N188"/>
      <c r="O188"/>
      <c r="P188"/>
      <c r="Q188"/>
      <c r="R188"/>
      <c r="S188"/>
      <c r="T188"/>
      <c r="U188"/>
      <c r="V188"/>
      <c r="W188"/>
      <c r="X188"/>
      <c r="Y188"/>
      <c r="Z188"/>
      <c r="AA188"/>
    </row>
    <row r="189" spans="1:27" ht="14.3" x14ac:dyDescent="0.25">
      <c r="A189"/>
      <c r="B189"/>
      <c r="C189"/>
      <c r="D189"/>
      <c r="E189"/>
      <c r="F189"/>
      <c r="G189"/>
      <c r="H189"/>
      <c r="I189"/>
      <c r="J189"/>
      <c r="K189"/>
      <c r="L189"/>
      <c r="M189"/>
      <c r="N189"/>
      <c r="O189"/>
      <c r="P189"/>
      <c r="Q189"/>
      <c r="R189"/>
      <c r="S189"/>
      <c r="T189"/>
      <c r="U189"/>
      <c r="V189"/>
      <c r="W189"/>
      <c r="X189"/>
      <c r="Y189"/>
      <c r="Z189"/>
      <c r="AA189"/>
    </row>
    <row r="190" spans="1:27" ht="14.3" x14ac:dyDescent="0.25">
      <c r="A190"/>
      <c r="B190"/>
      <c r="C190"/>
      <c r="D190"/>
      <c r="E190"/>
      <c r="F190"/>
      <c r="G190"/>
      <c r="H190"/>
      <c r="I190"/>
      <c r="J190"/>
      <c r="K190"/>
      <c r="L190"/>
      <c r="M190"/>
      <c r="N190"/>
      <c r="O190"/>
      <c r="P190"/>
      <c r="Q190"/>
      <c r="R190"/>
      <c r="S190"/>
      <c r="T190"/>
      <c r="U190"/>
      <c r="V190"/>
      <c r="W190"/>
      <c r="X190"/>
      <c r="Y190"/>
      <c r="Z190"/>
      <c r="AA190"/>
    </row>
    <row r="191" spans="1:27" ht="14.3" x14ac:dyDescent="0.25">
      <c r="A191"/>
      <c r="B191"/>
      <c r="C191"/>
      <c r="D191"/>
      <c r="E191"/>
      <c r="F191"/>
      <c r="G191"/>
      <c r="H191"/>
      <c r="I191"/>
      <c r="J191"/>
      <c r="K191"/>
      <c r="L191"/>
      <c r="M191"/>
      <c r="N191"/>
      <c r="O191"/>
      <c r="P191"/>
      <c r="Q191"/>
      <c r="R191"/>
      <c r="S191"/>
      <c r="T191"/>
      <c r="U191"/>
      <c r="V191"/>
      <c r="W191"/>
      <c r="X191"/>
      <c r="Y191"/>
      <c r="Z191"/>
      <c r="AA191"/>
    </row>
    <row r="192" spans="1:27" ht="14.3" x14ac:dyDescent="0.25">
      <c r="A192"/>
      <c r="B192"/>
      <c r="C192"/>
      <c r="D192"/>
      <c r="E192"/>
      <c r="F192"/>
      <c r="G192"/>
      <c r="H192"/>
      <c r="I192"/>
      <c r="J192"/>
      <c r="K192"/>
      <c r="L192"/>
      <c r="M192"/>
      <c r="N192"/>
      <c r="O192"/>
      <c r="P192"/>
      <c r="Q192"/>
      <c r="R192"/>
      <c r="S192"/>
      <c r="T192"/>
      <c r="U192"/>
      <c r="V192"/>
      <c r="W192"/>
      <c r="X192"/>
      <c r="Y192"/>
      <c r="Z192"/>
      <c r="AA192"/>
    </row>
    <row r="193" spans="1:27" ht="14.3" x14ac:dyDescent="0.25">
      <c r="A193"/>
      <c r="B193"/>
      <c r="C193"/>
      <c r="D193"/>
      <c r="E193"/>
      <c r="F193"/>
      <c r="G193"/>
      <c r="H193"/>
      <c r="I193"/>
      <c r="J193"/>
      <c r="K193"/>
      <c r="L193"/>
      <c r="M193"/>
      <c r="N193"/>
      <c r="O193"/>
      <c r="P193"/>
      <c r="Q193"/>
      <c r="R193"/>
      <c r="S193"/>
      <c r="T193"/>
      <c r="U193"/>
      <c r="V193"/>
      <c r="W193"/>
      <c r="X193"/>
      <c r="Y193"/>
      <c r="Z193"/>
      <c r="AA193"/>
    </row>
    <row r="194" spans="1:27" ht="14.3" x14ac:dyDescent="0.25">
      <c r="A194"/>
      <c r="B194"/>
      <c r="C194"/>
      <c r="D194"/>
      <c r="E194"/>
      <c r="F194"/>
      <c r="G194"/>
      <c r="H194"/>
      <c r="I194"/>
      <c r="J194"/>
      <c r="K194"/>
      <c r="L194"/>
      <c r="M194"/>
      <c r="N194"/>
      <c r="O194"/>
      <c r="P194"/>
      <c r="Q194"/>
      <c r="R194"/>
      <c r="S194"/>
      <c r="T194"/>
      <c r="U194"/>
      <c r="V194"/>
      <c r="W194"/>
      <c r="X194"/>
      <c r="Y194"/>
      <c r="Z194"/>
      <c r="AA194"/>
    </row>
    <row r="195" spans="1:27" ht="14.3" x14ac:dyDescent="0.25">
      <c r="A195"/>
      <c r="B195"/>
      <c r="C195"/>
      <c r="D195"/>
      <c r="E195"/>
      <c r="F195"/>
      <c r="G195"/>
      <c r="H195"/>
      <c r="I195"/>
      <c r="J195"/>
      <c r="K195"/>
      <c r="L195"/>
      <c r="M195"/>
      <c r="N195"/>
      <c r="O195"/>
      <c r="P195"/>
      <c r="Q195"/>
      <c r="R195"/>
      <c r="S195"/>
      <c r="T195"/>
      <c r="U195"/>
      <c r="V195"/>
      <c r="W195"/>
      <c r="X195"/>
      <c r="Y195"/>
      <c r="Z195"/>
      <c r="AA195"/>
    </row>
    <row r="196" spans="1:27" ht="31.75" customHeight="1" x14ac:dyDescent="0.25">
      <c r="A196"/>
      <c r="B196"/>
      <c r="C196"/>
      <c r="D196"/>
      <c r="E196"/>
      <c r="F196"/>
      <c r="G196"/>
      <c r="H196"/>
      <c r="I196"/>
      <c r="J196"/>
      <c r="K196"/>
      <c r="L196"/>
      <c r="M196"/>
      <c r="N196"/>
      <c r="O196"/>
      <c r="P196"/>
      <c r="Q196"/>
      <c r="R196"/>
      <c r="S196"/>
      <c r="T196"/>
      <c r="U196"/>
      <c r="V196"/>
      <c r="W196"/>
      <c r="X196"/>
      <c r="Y196"/>
      <c r="Z196"/>
      <c r="AA196"/>
    </row>
    <row r="197" spans="1:27" ht="31.75" customHeight="1" x14ac:dyDescent="0.25">
      <c r="A197"/>
      <c r="B197"/>
      <c r="C197"/>
      <c r="D197"/>
      <c r="E197"/>
      <c r="F197"/>
      <c r="G197"/>
      <c r="H197"/>
      <c r="I197"/>
      <c r="J197"/>
      <c r="K197"/>
      <c r="L197"/>
      <c r="M197"/>
      <c r="N197"/>
      <c r="O197"/>
      <c r="P197"/>
      <c r="Q197"/>
      <c r="R197"/>
      <c r="S197"/>
      <c r="T197"/>
      <c r="U197"/>
      <c r="V197"/>
      <c r="W197"/>
      <c r="X197"/>
      <c r="Y197"/>
      <c r="Z197"/>
      <c r="AA197"/>
    </row>
    <row r="198" spans="1:27" ht="31.75" customHeight="1" x14ac:dyDescent="0.25">
      <c r="A198"/>
      <c r="B198"/>
      <c r="C198"/>
      <c r="D198"/>
      <c r="E198"/>
      <c r="F198"/>
      <c r="G198"/>
      <c r="H198"/>
      <c r="I198"/>
      <c r="J198"/>
      <c r="K198"/>
      <c r="L198"/>
      <c r="M198"/>
      <c r="N198"/>
      <c r="O198"/>
      <c r="P198"/>
      <c r="Q198"/>
      <c r="R198"/>
      <c r="S198"/>
      <c r="T198"/>
      <c r="U198"/>
      <c r="V198"/>
      <c r="W198"/>
      <c r="X198"/>
      <c r="Y198"/>
      <c r="Z198"/>
      <c r="AA198"/>
    </row>
    <row r="199" spans="1:27" s="93" customFormat="1" ht="14.3" x14ac:dyDescent="0.25">
      <c r="A199"/>
      <c r="B199"/>
      <c r="C199"/>
      <c r="D199"/>
      <c r="E199"/>
      <c r="F199"/>
      <c r="G199"/>
      <c r="H199"/>
      <c r="I199"/>
      <c r="J199"/>
      <c r="K199"/>
      <c r="L199"/>
      <c r="M199"/>
      <c r="N199"/>
      <c r="O199"/>
      <c r="P199"/>
      <c r="Q199"/>
      <c r="R199"/>
      <c r="S199"/>
      <c r="T199"/>
      <c r="U199"/>
      <c r="V199"/>
      <c r="W199"/>
      <c r="X199"/>
      <c r="Y199"/>
      <c r="Z199"/>
      <c r="AA199"/>
    </row>
    <row r="200" spans="1:27" ht="22.75" customHeight="1" x14ac:dyDescent="0.25">
      <c r="A200"/>
      <c r="B200"/>
      <c r="C200"/>
      <c r="D200"/>
      <c r="E200"/>
      <c r="F200"/>
      <c r="G200"/>
      <c r="H200"/>
      <c r="I200"/>
      <c r="J200"/>
      <c r="K200"/>
      <c r="L200"/>
      <c r="M200"/>
      <c r="N200"/>
      <c r="O200"/>
      <c r="P200"/>
      <c r="Q200"/>
      <c r="R200"/>
      <c r="S200"/>
      <c r="T200"/>
      <c r="U200"/>
      <c r="V200"/>
      <c r="W200"/>
      <c r="X200"/>
      <c r="Y200"/>
      <c r="Z200"/>
      <c r="AA200"/>
    </row>
    <row r="201" spans="1:27" ht="22.75" customHeight="1" x14ac:dyDescent="0.25">
      <c r="A201"/>
      <c r="B201"/>
      <c r="C201"/>
      <c r="D201"/>
      <c r="E201"/>
      <c r="F201"/>
      <c r="G201"/>
      <c r="H201"/>
      <c r="I201"/>
      <c r="J201"/>
      <c r="K201"/>
      <c r="L201"/>
      <c r="M201"/>
      <c r="N201"/>
      <c r="O201"/>
      <c r="P201"/>
      <c r="Q201"/>
      <c r="R201"/>
      <c r="S201"/>
      <c r="T201"/>
      <c r="U201"/>
      <c r="V201"/>
      <c r="W201"/>
      <c r="X201"/>
      <c r="Y201"/>
      <c r="Z201"/>
      <c r="AA201"/>
    </row>
    <row r="202" spans="1:27" ht="22.75" customHeight="1" x14ac:dyDescent="0.25">
      <c r="A202"/>
      <c r="B202"/>
      <c r="C202"/>
      <c r="D202"/>
      <c r="E202"/>
      <c r="F202"/>
      <c r="G202"/>
      <c r="H202"/>
      <c r="I202"/>
      <c r="J202"/>
      <c r="K202"/>
      <c r="L202"/>
      <c r="M202"/>
      <c r="N202"/>
      <c r="O202"/>
      <c r="P202"/>
      <c r="Q202"/>
      <c r="R202"/>
      <c r="S202"/>
      <c r="T202"/>
      <c r="U202"/>
      <c r="V202"/>
      <c r="W202"/>
      <c r="X202"/>
      <c r="Y202"/>
      <c r="Z202"/>
      <c r="AA202"/>
    </row>
    <row r="203" spans="1:27" ht="22.75" customHeight="1" x14ac:dyDescent="0.25">
      <c r="A203"/>
      <c r="B203"/>
      <c r="C203"/>
      <c r="D203"/>
      <c r="E203"/>
      <c r="F203"/>
      <c r="G203"/>
      <c r="H203"/>
      <c r="I203"/>
      <c r="J203"/>
      <c r="K203"/>
      <c r="L203"/>
      <c r="M203"/>
      <c r="N203"/>
      <c r="O203"/>
      <c r="P203"/>
      <c r="Q203"/>
      <c r="R203"/>
      <c r="S203"/>
      <c r="T203"/>
      <c r="U203"/>
      <c r="V203"/>
      <c r="W203"/>
      <c r="X203"/>
      <c r="Y203"/>
      <c r="Z203"/>
      <c r="AA203"/>
    </row>
    <row r="204" spans="1:27" ht="22.75" customHeight="1" x14ac:dyDescent="0.25">
      <c r="A204"/>
      <c r="B204"/>
      <c r="C204"/>
      <c r="D204"/>
      <c r="E204"/>
      <c r="F204"/>
      <c r="G204"/>
      <c r="H204"/>
      <c r="I204"/>
      <c r="J204"/>
      <c r="K204"/>
      <c r="L204"/>
      <c r="M204"/>
      <c r="N204"/>
      <c r="O204"/>
      <c r="P204"/>
      <c r="Q204"/>
      <c r="R204"/>
      <c r="S204"/>
      <c r="T204"/>
      <c r="U204"/>
      <c r="V204"/>
      <c r="W204"/>
      <c r="X204"/>
      <c r="Y204"/>
      <c r="Z204"/>
      <c r="AA204"/>
    </row>
    <row r="205" spans="1:27" ht="22.75" customHeight="1" x14ac:dyDescent="0.25">
      <c r="A205"/>
      <c r="B205"/>
      <c r="C205"/>
      <c r="D205"/>
      <c r="E205"/>
      <c r="F205"/>
      <c r="G205"/>
      <c r="H205"/>
      <c r="I205"/>
      <c r="J205"/>
      <c r="K205"/>
      <c r="L205"/>
      <c r="M205"/>
      <c r="N205"/>
      <c r="O205"/>
      <c r="P205"/>
      <c r="Q205"/>
      <c r="R205"/>
      <c r="S205"/>
      <c r="T205"/>
      <c r="U205"/>
      <c r="V205"/>
      <c r="W205"/>
      <c r="X205"/>
      <c r="Y205"/>
      <c r="Z205"/>
      <c r="AA205"/>
    </row>
    <row r="206" spans="1:27" ht="22.75" customHeight="1" x14ac:dyDescent="0.25">
      <c r="A206"/>
      <c r="B206"/>
      <c r="C206"/>
      <c r="D206"/>
      <c r="E206"/>
      <c r="F206"/>
      <c r="G206"/>
      <c r="H206"/>
      <c r="I206"/>
      <c r="J206"/>
      <c r="K206"/>
      <c r="L206"/>
      <c r="M206"/>
      <c r="N206"/>
      <c r="O206"/>
      <c r="P206"/>
      <c r="Q206"/>
      <c r="R206"/>
      <c r="S206"/>
      <c r="T206"/>
      <c r="U206"/>
      <c r="V206"/>
      <c r="W206"/>
      <c r="X206"/>
      <c r="Y206"/>
      <c r="Z206"/>
      <c r="AA206"/>
    </row>
    <row r="207" spans="1:27" ht="22.75" customHeight="1" x14ac:dyDescent="0.25">
      <c r="A207"/>
      <c r="B207"/>
      <c r="C207"/>
      <c r="D207"/>
      <c r="E207"/>
      <c r="F207"/>
      <c r="G207"/>
      <c r="H207"/>
      <c r="I207"/>
      <c r="J207"/>
      <c r="K207"/>
      <c r="L207"/>
      <c r="M207"/>
      <c r="N207"/>
      <c r="O207"/>
      <c r="P207"/>
      <c r="Q207"/>
      <c r="R207"/>
      <c r="S207"/>
      <c r="T207"/>
      <c r="U207"/>
      <c r="V207"/>
      <c r="W207"/>
      <c r="X207"/>
      <c r="Y207"/>
      <c r="Z207"/>
      <c r="AA207"/>
    </row>
    <row r="208" spans="1:27" ht="22.75" customHeight="1" x14ac:dyDescent="0.25">
      <c r="A208"/>
      <c r="B208"/>
      <c r="C208"/>
      <c r="D208"/>
      <c r="E208"/>
      <c r="F208"/>
      <c r="G208"/>
      <c r="H208"/>
      <c r="I208"/>
      <c r="J208"/>
      <c r="K208"/>
      <c r="L208"/>
      <c r="M208"/>
      <c r="N208"/>
      <c r="O208"/>
      <c r="P208"/>
      <c r="Q208"/>
      <c r="R208"/>
      <c r="S208"/>
      <c r="T208"/>
      <c r="U208"/>
      <c r="V208"/>
      <c r="W208"/>
      <c r="X208"/>
      <c r="Y208"/>
      <c r="Z208"/>
      <c r="AA208"/>
    </row>
    <row r="209" spans="1:27" ht="22.75" customHeight="1" x14ac:dyDescent="0.25">
      <c r="A209"/>
      <c r="B209"/>
      <c r="C209"/>
      <c r="D209"/>
      <c r="E209"/>
      <c r="F209"/>
      <c r="G209"/>
      <c r="H209"/>
      <c r="I209"/>
      <c r="J209"/>
      <c r="K209"/>
      <c r="L209"/>
      <c r="M209"/>
      <c r="N209"/>
      <c r="O209"/>
      <c r="P209"/>
      <c r="Q209"/>
      <c r="R209"/>
      <c r="S209"/>
      <c r="T209"/>
      <c r="U209"/>
      <c r="V209"/>
      <c r="W209"/>
      <c r="X209"/>
      <c r="Y209"/>
      <c r="Z209"/>
      <c r="AA209"/>
    </row>
    <row r="210" spans="1:27" ht="22.75" customHeight="1" x14ac:dyDescent="0.25">
      <c r="A210"/>
      <c r="B210"/>
      <c r="C210"/>
      <c r="D210"/>
      <c r="E210"/>
      <c r="F210"/>
      <c r="G210"/>
      <c r="H210"/>
      <c r="I210"/>
      <c r="J210"/>
      <c r="K210"/>
      <c r="L210"/>
      <c r="M210"/>
      <c r="N210"/>
      <c r="O210"/>
      <c r="P210"/>
      <c r="Q210"/>
      <c r="R210"/>
      <c r="S210"/>
      <c r="T210"/>
      <c r="U210"/>
      <c r="V210"/>
      <c r="W210"/>
      <c r="X210"/>
      <c r="Y210"/>
      <c r="Z210"/>
      <c r="AA210"/>
    </row>
    <row r="211" spans="1:27" ht="22.75" customHeight="1" x14ac:dyDescent="0.25">
      <c r="A211"/>
      <c r="B211"/>
      <c r="C211"/>
      <c r="D211"/>
      <c r="E211"/>
      <c r="F211"/>
      <c r="G211"/>
      <c r="H211"/>
      <c r="I211"/>
      <c r="J211"/>
      <c r="K211"/>
      <c r="L211"/>
      <c r="M211"/>
      <c r="N211"/>
      <c r="O211"/>
      <c r="P211"/>
      <c r="Q211"/>
      <c r="R211"/>
      <c r="S211"/>
      <c r="T211"/>
      <c r="U211"/>
      <c r="V211"/>
      <c r="W211"/>
      <c r="X211"/>
      <c r="Y211"/>
      <c r="Z211"/>
      <c r="AA211"/>
    </row>
    <row r="212" spans="1:27" ht="22.75" customHeight="1" x14ac:dyDescent="0.25">
      <c r="A212"/>
      <c r="B212"/>
      <c r="C212"/>
      <c r="D212"/>
      <c r="E212"/>
      <c r="F212"/>
      <c r="G212"/>
      <c r="H212"/>
      <c r="I212"/>
      <c r="J212"/>
      <c r="K212"/>
      <c r="L212"/>
      <c r="M212"/>
      <c r="N212"/>
      <c r="O212"/>
      <c r="P212"/>
      <c r="Q212"/>
      <c r="R212"/>
      <c r="S212"/>
      <c r="T212"/>
      <c r="U212"/>
      <c r="V212"/>
      <c r="W212"/>
      <c r="X212"/>
      <c r="Y212"/>
      <c r="Z212"/>
      <c r="AA212"/>
    </row>
    <row r="213" spans="1:27" ht="22.75" customHeight="1" x14ac:dyDescent="0.25">
      <c r="A213"/>
      <c r="B213"/>
      <c r="C213"/>
      <c r="D213"/>
      <c r="E213"/>
      <c r="F213"/>
      <c r="G213"/>
      <c r="H213"/>
      <c r="I213"/>
      <c r="J213"/>
      <c r="K213"/>
      <c r="L213"/>
      <c r="M213"/>
      <c r="N213"/>
      <c r="O213"/>
      <c r="P213"/>
      <c r="Q213"/>
      <c r="R213"/>
      <c r="S213"/>
      <c r="T213"/>
      <c r="U213"/>
      <c r="V213"/>
      <c r="W213"/>
      <c r="X213"/>
      <c r="Y213"/>
      <c r="Z213"/>
      <c r="AA213"/>
    </row>
    <row r="214" spans="1:27" ht="22.75" customHeight="1" x14ac:dyDescent="0.25">
      <c r="A214"/>
      <c r="B214"/>
      <c r="C214"/>
      <c r="D214"/>
      <c r="E214"/>
      <c r="F214"/>
      <c r="G214"/>
      <c r="H214"/>
      <c r="I214"/>
      <c r="J214"/>
      <c r="K214"/>
      <c r="L214"/>
      <c r="M214"/>
      <c r="N214"/>
      <c r="O214"/>
      <c r="P214"/>
      <c r="Q214"/>
      <c r="R214"/>
      <c r="S214"/>
      <c r="T214"/>
      <c r="U214"/>
      <c r="V214"/>
      <c r="W214"/>
      <c r="X214"/>
      <c r="Y214"/>
      <c r="Z214"/>
      <c r="AA214"/>
    </row>
    <row r="215" spans="1:27" ht="22.75" customHeight="1" x14ac:dyDescent="0.25">
      <c r="A215"/>
      <c r="B215"/>
      <c r="C215"/>
      <c r="D215"/>
      <c r="E215"/>
      <c r="F215"/>
      <c r="G215"/>
      <c r="H215"/>
      <c r="I215"/>
      <c r="J215"/>
      <c r="K215"/>
      <c r="L215"/>
      <c r="M215"/>
      <c r="N215"/>
      <c r="O215"/>
      <c r="P215"/>
      <c r="Q215"/>
      <c r="R215"/>
      <c r="S215"/>
      <c r="T215"/>
      <c r="U215"/>
      <c r="V215"/>
      <c r="W215"/>
      <c r="X215"/>
      <c r="Y215"/>
      <c r="Z215"/>
      <c r="AA215"/>
    </row>
    <row r="216" spans="1:27" ht="22.75" customHeight="1" x14ac:dyDescent="0.25">
      <c r="A216"/>
      <c r="B216"/>
      <c r="C216"/>
      <c r="D216"/>
      <c r="E216"/>
      <c r="F216"/>
      <c r="G216"/>
      <c r="H216"/>
      <c r="I216"/>
      <c r="J216"/>
      <c r="K216"/>
      <c r="L216"/>
      <c r="M216"/>
      <c r="N216"/>
      <c r="O216"/>
      <c r="P216"/>
      <c r="Q216"/>
      <c r="R216"/>
      <c r="S216"/>
      <c r="T216"/>
      <c r="U216"/>
      <c r="V216"/>
      <c r="W216"/>
      <c r="X216"/>
      <c r="Y216"/>
      <c r="Z216"/>
      <c r="AA216"/>
    </row>
    <row r="217" spans="1:27" ht="22.75" customHeight="1" x14ac:dyDescent="0.25">
      <c r="A217"/>
      <c r="B217"/>
      <c r="C217"/>
      <c r="D217"/>
      <c r="E217"/>
      <c r="F217"/>
      <c r="G217"/>
      <c r="H217"/>
      <c r="I217"/>
      <c r="J217"/>
      <c r="K217"/>
      <c r="L217"/>
      <c r="M217"/>
      <c r="N217"/>
      <c r="O217"/>
      <c r="P217"/>
      <c r="Q217"/>
      <c r="R217"/>
      <c r="S217"/>
      <c r="T217"/>
      <c r="U217"/>
      <c r="V217"/>
      <c r="W217"/>
      <c r="X217"/>
      <c r="Y217"/>
      <c r="Z217"/>
      <c r="AA217"/>
    </row>
    <row r="218" spans="1:27" ht="22.75" customHeight="1" x14ac:dyDescent="0.25">
      <c r="A218"/>
      <c r="B218"/>
      <c r="C218"/>
      <c r="D218"/>
      <c r="E218"/>
      <c r="F218"/>
      <c r="G218"/>
      <c r="H218"/>
      <c r="I218"/>
      <c r="J218"/>
      <c r="K218"/>
      <c r="L218"/>
      <c r="M218"/>
      <c r="N218"/>
      <c r="O218"/>
      <c r="P218"/>
      <c r="Q218"/>
      <c r="R218"/>
      <c r="S218"/>
      <c r="T218"/>
      <c r="U218"/>
      <c r="V218"/>
      <c r="W218"/>
      <c r="X218"/>
      <c r="Y218"/>
      <c r="Z218"/>
      <c r="AA218"/>
    </row>
    <row r="219" spans="1:27" ht="22.75" customHeight="1" x14ac:dyDescent="0.25">
      <c r="A219"/>
      <c r="B219"/>
      <c r="C219"/>
      <c r="D219"/>
      <c r="E219"/>
      <c r="F219"/>
      <c r="G219"/>
      <c r="H219"/>
      <c r="I219"/>
      <c r="J219"/>
      <c r="K219"/>
      <c r="L219"/>
      <c r="M219"/>
      <c r="N219"/>
      <c r="O219"/>
      <c r="P219"/>
      <c r="Q219"/>
      <c r="R219"/>
      <c r="S219"/>
      <c r="T219"/>
      <c r="U219"/>
      <c r="V219"/>
      <c r="W219"/>
      <c r="X219"/>
      <c r="Y219"/>
      <c r="Z219"/>
      <c r="AA219"/>
    </row>
    <row r="220" spans="1:27" s="73" customFormat="1" ht="29.25" customHeight="1" x14ac:dyDescent="0.25">
      <c r="A220"/>
      <c r="B220"/>
      <c r="C220"/>
      <c r="D220"/>
      <c r="E220"/>
      <c r="F220"/>
      <c r="G220"/>
      <c r="H220"/>
      <c r="I220"/>
      <c r="J220"/>
      <c r="K220"/>
      <c r="L220"/>
      <c r="M220"/>
      <c r="N220"/>
      <c r="O220"/>
      <c r="P220"/>
      <c r="Q220"/>
      <c r="R220"/>
      <c r="S220"/>
      <c r="T220"/>
      <c r="U220"/>
      <c r="V220"/>
      <c r="W220"/>
      <c r="X220"/>
      <c r="Y220"/>
      <c r="Z220"/>
      <c r="AA220"/>
    </row>
    <row r="221" spans="1:27" ht="14.3" x14ac:dyDescent="0.25">
      <c r="A221"/>
      <c r="B221"/>
      <c r="C221"/>
      <c r="D221"/>
      <c r="E221"/>
      <c r="F221"/>
      <c r="G221"/>
      <c r="H221"/>
      <c r="I221"/>
      <c r="J221"/>
      <c r="K221"/>
      <c r="L221"/>
      <c r="M221"/>
      <c r="N221"/>
      <c r="O221"/>
      <c r="P221"/>
      <c r="Q221"/>
      <c r="R221"/>
      <c r="S221"/>
      <c r="T221"/>
      <c r="U221"/>
      <c r="V221"/>
      <c r="W221"/>
      <c r="X221"/>
      <c r="Y221"/>
      <c r="Z221"/>
      <c r="AA221"/>
    </row>
    <row r="222" spans="1:27" ht="14.3" x14ac:dyDescent="0.25">
      <c r="A222"/>
      <c r="B222"/>
      <c r="C222"/>
      <c r="D222"/>
      <c r="E222"/>
      <c r="F222"/>
      <c r="G222"/>
      <c r="H222"/>
      <c r="I222"/>
      <c r="J222"/>
      <c r="K222"/>
      <c r="L222"/>
      <c r="M222"/>
      <c r="N222"/>
      <c r="O222"/>
      <c r="P222"/>
      <c r="Q222"/>
      <c r="R222"/>
      <c r="S222"/>
      <c r="T222"/>
      <c r="U222"/>
      <c r="V222"/>
      <c r="W222"/>
      <c r="X222"/>
      <c r="Y222"/>
      <c r="Z222"/>
      <c r="AA222"/>
    </row>
    <row r="223" spans="1:27" ht="14.3" x14ac:dyDescent="0.25">
      <c r="A223"/>
      <c r="B223"/>
      <c r="C223"/>
      <c r="D223"/>
      <c r="E223"/>
      <c r="F223"/>
      <c r="G223"/>
      <c r="H223"/>
      <c r="I223"/>
      <c r="J223"/>
      <c r="K223"/>
      <c r="L223"/>
      <c r="M223"/>
      <c r="N223"/>
      <c r="O223"/>
      <c r="P223"/>
      <c r="Q223"/>
      <c r="R223"/>
      <c r="S223"/>
      <c r="T223"/>
      <c r="U223"/>
      <c r="V223"/>
      <c r="W223"/>
      <c r="X223"/>
      <c r="Y223"/>
      <c r="Z223"/>
      <c r="AA223"/>
    </row>
    <row r="224" spans="1:27" ht="14.3" x14ac:dyDescent="0.25">
      <c r="A224"/>
      <c r="B224"/>
      <c r="C224"/>
      <c r="D224"/>
      <c r="E224"/>
      <c r="F224"/>
      <c r="G224"/>
      <c r="H224"/>
      <c r="I224"/>
      <c r="J224"/>
      <c r="K224"/>
      <c r="L224"/>
      <c r="M224"/>
      <c r="N224"/>
      <c r="O224"/>
      <c r="P224"/>
      <c r="Q224"/>
      <c r="R224"/>
      <c r="S224"/>
      <c r="T224"/>
      <c r="U224"/>
      <c r="V224"/>
      <c r="W224"/>
      <c r="X224"/>
      <c r="Y224"/>
      <c r="Z224"/>
      <c r="AA224"/>
    </row>
    <row r="225" spans="1:27" ht="14.3" x14ac:dyDescent="0.25">
      <c r="A225"/>
      <c r="B225"/>
      <c r="C225"/>
      <c r="D225"/>
      <c r="E225"/>
      <c r="F225"/>
      <c r="G225"/>
      <c r="H225"/>
      <c r="I225"/>
      <c r="J225"/>
      <c r="K225"/>
      <c r="L225"/>
      <c r="M225"/>
      <c r="N225"/>
      <c r="O225"/>
      <c r="P225"/>
      <c r="Q225"/>
      <c r="R225"/>
      <c r="S225"/>
      <c r="T225"/>
      <c r="U225"/>
      <c r="V225"/>
      <c r="W225"/>
      <c r="X225"/>
      <c r="Y225"/>
      <c r="Z225"/>
      <c r="AA225"/>
    </row>
    <row r="226" spans="1:27" ht="14.3" x14ac:dyDescent="0.25">
      <c r="A226"/>
      <c r="B226"/>
      <c r="C226"/>
      <c r="D226"/>
      <c r="E226"/>
      <c r="F226"/>
      <c r="G226"/>
      <c r="H226"/>
      <c r="I226"/>
      <c r="J226"/>
      <c r="K226"/>
      <c r="L226"/>
      <c r="M226"/>
      <c r="N226"/>
      <c r="O226"/>
      <c r="P226"/>
      <c r="Q226"/>
      <c r="R226"/>
      <c r="S226"/>
      <c r="T226"/>
      <c r="U226"/>
      <c r="V226"/>
      <c r="W226"/>
      <c r="X226"/>
      <c r="Y226"/>
      <c r="Z226"/>
      <c r="AA226"/>
    </row>
    <row r="227" spans="1:27" ht="14.3" x14ac:dyDescent="0.25">
      <c r="A227"/>
      <c r="B227"/>
      <c r="C227"/>
      <c r="D227"/>
      <c r="E227"/>
      <c r="F227"/>
      <c r="G227"/>
      <c r="H227"/>
      <c r="I227"/>
      <c r="J227"/>
      <c r="K227"/>
      <c r="L227"/>
      <c r="M227"/>
      <c r="N227"/>
      <c r="O227"/>
      <c r="P227"/>
      <c r="Q227"/>
      <c r="R227"/>
      <c r="S227"/>
      <c r="T227"/>
      <c r="U227"/>
      <c r="V227"/>
      <c r="W227"/>
      <c r="X227"/>
      <c r="Y227"/>
      <c r="Z227"/>
      <c r="AA227"/>
    </row>
    <row r="228" spans="1:27" ht="31.75" customHeight="1" x14ac:dyDescent="0.25">
      <c r="A228"/>
      <c r="B228"/>
      <c r="C228"/>
      <c r="D228"/>
      <c r="E228"/>
      <c r="F228"/>
      <c r="G228"/>
      <c r="H228"/>
      <c r="I228"/>
      <c r="J228"/>
      <c r="K228"/>
      <c r="L228"/>
      <c r="M228"/>
      <c r="N228"/>
      <c r="O228"/>
      <c r="P228"/>
      <c r="Q228"/>
      <c r="R228"/>
      <c r="S228"/>
      <c r="T228"/>
      <c r="U228"/>
      <c r="V228"/>
      <c r="W228"/>
      <c r="X228"/>
      <c r="Y228"/>
      <c r="Z228"/>
      <c r="AA228"/>
    </row>
    <row r="229" spans="1:27" ht="31.75" customHeight="1" x14ac:dyDescent="0.25">
      <c r="A229"/>
      <c r="B229"/>
      <c r="C229"/>
      <c r="D229"/>
      <c r="E229"/>
      <c r="F229"/>
      <c r="G229"/>
      <c r="H229"/>
      <c r="I229"/>
      <c r="J229"/>
      <c r="K229"/>
      <c r="L229"/>
      <c r="M229"/>
      <c r="N229"/>
      <c r="O229"/>
      <c r="P229"/>
      <c r="Q229"/>
      <c r="R229"/>
      <c r="S229"/>
      <c r="T229"/>
      <c r="U229"/>
      <c r="V229"/>
      <c r="W229"/>
      <c r="X229"/>
      <c r="Y229"/>
      <c r="Z229"/>
      <c r="AA229"/>
    </row>
    <row r="230" spans="1:27" ht="31.75" customHeight="1" x14ac:dyDescent="0.25">
      <c r="A230"/>
      <c r="B230"/>
      <c r="C230"/>
      <c r="D230"/>
      <c r="E230"/>
      <c r="F230"/>
      <c r="G230"/>
      <c r="H230"/>
      <c r="I230"/>
      <c r="J230"/>
      <c r="K230"/>
      <c r="L230"/>
      <c r="M230"/>
      <c r="N230"/>
      <c r="O230"/>
      <c r="P230"/>
      <c r="Q230"/>
      <c r="R230"/>
      <c r="S230"/>
      <c r="T230"/>
      <c r="U230"/>
      <c r="V230"/>
      <c r="W230"/>
      <c r="X230"/>
      <c r="Y230"/>
      <c r="Z230"/>
      <c r="AA230"/>
    </row>
    <row r="231" spans="1:27" s="93" customFormat="1" ht="14.3" x14ac:dyDescent="0.25">
      <c r="A231"/>
      <c r="B231"/>
      <c r="C231"/>
      <c r="D231"/>
      <c r="E231"/>
      <c r="F231"/>
      <c r="G231"/>
      <c r="H231"/>
      <c r="I231"/>
      <c r="J231"/>
      <c r="K231"/>
      <c r="L231"/>
      <c r="M231"/>
      <c r="N231"/>
      <c r="O231"/>
      <c r="P231"/>
      <c r="Q231"/>
      <c r="R231"/>
      <c r="S231"/>
      <c r="T231"/>
      <c r="U231"/>
      <c r="V231"/>
      <c r="W231"/>
      <c r="X231"/>
      <c r="Y231"/>
      <c r="Z231"/>
      <c r="AA231"/>
    </row>
    <row r="232" spans="1:27" ht="22.75" customHeight="1" x14ac:dyDescent="0.25">
      <c r="A232"/>
      <c r="B232"/>
      <c r="C232"/>
      <c r="D232"/>
      <c r="E232"/>
      <c r="F232"/>
      <c r="G232"/>
      <c r="H232"/>
      <c r="I232"/>
      <c r="J232"/>
      <c r="K232"/>
      <c r="L232"/>
      <c r="M232"/>
      <c r="N232"/>
      <c r="O232"/>
      <c r="P232"/>
      <c r="Q232"/>
      <c r="R232"/>
      <c r="S232"/>
      <c r="T232"/>
      <c r="U232"/>
      <c r="V232"/>
      <c r="W232"/>
      <c r="X232"/>
      <c r="Y232"/>
      <c r="Z232"/>
      <c r="AA232"/>
    </row>
    <row r="233" spans="1:27" ht="22.75" customHeight="1" x14ac:dyDescent="0.25">
      <c r="A233"/>
      <c r="B233"/>
      <c r="C233"/>
      <c r="D233"/>
      <c r="E233"/>
      <c r="F233"/>
      <c r="G233"/>
      <c r="H233"/>
      <c r="I233"/>
      <c r="J233"/>
      <c r="K233"/>
      <c r="L233"/>
      <c r="M233"/>
      <c r="N233"/>
      <c r="O233"/>
      <c r="P233"/>
      <c r="Q233"/>
      <c r="R233"/>
      <c r="S233"/>
      <c r="T233"/>
      <c r="U233"/>
      <c r="V233"/>
      <c r="W233"/>
      <c r="X233"/>
      <c r="Y233"/>
      <c r="Z233"/>
      <c r="AA233"/>
    </row>
    <row r="234" spans="1:27" ht="22.75" customHeight="1" x14ac:dyDescent="0.25">
      <c r="A234"/>
      <c r="B234"/>
      <c r="C234"/>
      <c r="D234"/>
      <c r="E234"/>
      <c r="F234"/>
      <c r="G234"/>
      <c r="H234"/>
      <c r="I234"/>
      <c r="J234"/>
      <c r="K234"/>
      <c r="L234"/>
      <c r="M234"/>
      <c r="N234"/>
      <c r="O234"/>
      <c r="P234"/>
      <c r="Q234"/>
      <c r="R234"/>
      <c r="S234"/>
      <c r="T234"/>
      <c r="U234"/>
      <c r="V234"/>
      <c r="W234"/>
      <c r="X234"/>
      <c r="Y234"/>
      <c r="Z234"/>
      <c r="AA234"/>
    </row>
    <row r="235" spans="1:27" ht="22.75" customHeight="1" x14ac:dyDescent="0.25">
      <c r="A235"/>
      <c r="B235"/>
      <c r="C235"/>
      <c r="D235"/>
      <c r="E235"/>
      <c r="F235"/>
      <c r="G235"/>
      <c r="H235"/>
      <c r="I235"/>
      <c r="J235"/>
      <c r="K235"/>
      <c r="L235"/>
      <c r="M235"/>
      <c r="N235"/>
      <c r="O235"/>
      <c r="P235"/>
      <c r="Q235"/>
      <c r="R235"/>
      <c r="S235"/>
      <c r="T235"/>
      <c r="U235"/>
      <c r="V235"/>
      <c r="W235"/>
      <c r="X235"/>
      <c r="Y235"/>
      <c r="Z235"/>
      <c r="AA235"/>
    </row>
    <row r="236" spans="1:27" ht="22.75" customHeight="1" x14ac:dyDescent="0.25">
      <c r="A236"/>
      <c r="B236"/>
      <c r="C236"/>
      <c r="D236"/>
      <c r="E236"/>
      <c r="F236"/>
      <c r="G236"/>
      <c r="H236"/>
      <c r="I236"/>
      <c r="J236"/>
      <c r="K236"/>
      <c r="L236"/>
      <c r="M236"/>
      <c r="N236"/>
      <c r="O236"/>
      <c r="P236"/>
      <c r="Q236"/>
      <c r="R236"/>
      <c r="S236"/>
      <c r="T236"/>
      <c r="U236"/>
      <c r="V236"/>
      <c r="W236"/>
      <c r="X236"/>
      <c r="Y236"/>
      <c r="Z236"/>
      <c r="AA236"/>
    </row>
    <row r="237" spans="1:27" ht="22.75" customHeight="1" x14ac:dyDescent="0.25">
      <c r="A237"/>
      <c r="B237"/>
      <c r="C237"/>
      <c r="D237"/>
      <c r="E237"/>
      <c r="F237"/>
      <c r="G237"/>
      <c r="H237"/>
      <c r="I237"/>
      <c r="J237"/>
      <c r="K237"/>
      <c r="L237"/>
      <c r="M237"/>
      <c r="N237"/>
      <c r="O237"/>
      <c r="P237"/>
      <c r="Q237"/>
      <c r="R237"/>
      <c r="S237"/>
      <c r="T237"/>
      <c r="U237"/>
      <c r="V237"/>
      <c r="W237"/>
      <c r="X237"/>
      <c r="Y237"/>
      <c r="Z237"/>
      <c r="AA237"/>
    </row>
    <row r="238" spans="1:27" ht="22.75" customHeight="1" x14ac:dyDescent="0.25">
      <c r="A238"/>
      <c r="B238"/>
      <c r="C238"/>
      <c r="D238"/>
      <c r="E238"/>
      <c r="F238"/>
      <c r="G238"/>
      <c r="H238"/>
      <c r="I238"/>
      <c r="J238"/>
      <c r="K238"/>
      <c r="L238"/>
      <c r="M238"/>
      <c r="N238"/>
      <c r="O238"/>
      <c r="P238"/>
      <c r="Q238"/>
      <c r="R238"/>
      <c r="S238"/>
      <c r="T238"/>
      <c r="U238"/>
      <c r="V238"/>
      <c r="W238"/>
      <c r="X238"/>
      <c r="Y238"/>
      <c r="Z238"/>
      <c r="AA238"/>
    </row>
    <row r="239" spans="1:27" ht="22.75" customHeight="1" x14ac:dyDescent="0.25">
      <c r="A239"/>
      <c r="B239"/>
      <c r="C239"/>
      <c r="D239"/>
      <c r="E239"/>
      <c r="F239"/>
      <c r="G239"/>
      <c r="H239"/>
      <c r="I239"/>
      <c r="J239"/>
      <c r="K239"/>
      <c r="L239"/>
      <c r="M239"/>
      <c r="N239"/>
      <c r="O239"/>
      <c r="P239"/>
      <c r="Q239"/>
      <c r="R239"/>
      <c r="S239"/>
      <c r="T239"/>
      <c r="U239"/>
      <c r="V239"/>
      <c r="W239"/>
      <c r="X239"/>
      <c r="Y239"/>
      <c r="Z239"/>
      <c r="AA239"/>
    </row>
    <row r="240" spans="1:27" ht="22.75" customHeight="1" x14ac:dyDescent="0.25">
      <c r="A240"/>
      <c r="B240"/>
      <c r="C240"/>
      <c r="D240"/>
      <c r="E240"/>
      <c r="F240"/>
      <c r="G240"/>
      <c r="H240"/>
      <c r="I240"/>
      <c r="J240"/>
      <c r="K240"/>
      <c r="L240"/>
      <c r="M240"/>
      <c r="N240"/>
      <c r="O240"/>
      <c r="P240"/>
      <c r="Q240"/>
      <c r="R240"/>
      <c r="S240"/>
      <c r="T240"/>
      <c r="U240"/>
      <c r="V240"/>
      <c r="W240"/>
      <c r="X240"/>
      <c r="Y240"/>
      <c r="Z240"/>
      <c r="AA240"/>
    </row>
    <row r="241" spans="1:27" ht="22.75" customHeight="1" x14ac:dyDescent="0.25">
      <c r="A241"/>
      <c r="B241"/>
      <c r="C241"/>
      <c r="D241"/>
      <c r="E241"/>
      <c r="F241"/>
      <c r="G241"/>
      <c r="H241"/>
      <c r="I241"/>
      <c r="J241"/>
      <c r="K241"/>
      <c r="L241"/>
      <c r="M241"/>
      <c r="N241"/>
      <c r="O241"/>
      <c r="P241"/>
      <c r="Q241"/>
      <c r="R241"/>
      <c r="S241"/>
      <c r="T241"/>
      <c r="U241"/>
      <c r="V241"/>
      <c r="W241"/>
      <c r="X241"/>
      <c r="Y241"/>
      <c r="Z241"/>
      <c r="AA241"/>
    </row>
    <row r="242" spans="1:27" ht="22.75" customHeight="1" x14ac:dyDescent="0.25">
      <c r="A242"/>
      <c r="B242"/>
      <c r="C242"/>
      <c r="D242"/>
      <c r="E242"/>
      <c r="F242"/>
      <c r="G242"/>
      <c r="H242"/>
      <c r="I242"/>
      <c r="J242"/>
      <c r="K242"/>
      <c r="L242"/>
      <c r="M242"/>
      <c r="N242"/>
      <c r="O242"/>
      <c r="P242"/>
      <c r="Q242"/>
      <c r="R242"/>
      <c r="S242"/>
      <c r="T242"/>
      <c r="U242"/>
      <c r="V242"/>
      <c r="W242"/>
      <c r="X242"/>
      <c r="Y242"/>
      <c r="Z242"/>
      <c r="AA242"/>
    </row>
    <row r="243" spans="1:27" ht="22.75" customHeight="1" x14ac:dyDescent="0.25">
      <c r="A243"/>
      <c r="B243"/>
      <c r="C243"/>
      <c r="D243"/>
      <c r="E243"/>
      <c r="F243"/>
      <c r="G243"/>
      <c r="H243"/>
      <c r="I243"/>
      <c r="J243"/>
      <c r="K243"/>
      <c r="L243"/>
      <c r="M243"/>
      <c r="N243"/>
      <c r="O243"/>
      <c r="P243"/>
      <c r="Q243"/>
      <c r="R243"/>
      <c r="S243"/>
      <c r="T243"/>
      <c r="U243"/>
      <c r="V243"/>
      <c r="W243"/>
      <c r="X243"/>
      <c r="Y243"/>
      <c r="Z243"/>
      <c r="AA243"/>
    </row>
    <row r="244" spans="1:27" ht="22.75" customHeight="1" x14ac:dyDescent="0.25">
      <c r="A244"/>
      <c r="B244"/>
      <c r="C244"/>
      <c r="D244"/>
      <c r="E244"/>
      <c r="F244"/>
      <c r="G244"/>
      <c r="H244"/>
      <c r="I244"/>
      <c r="J244"/>
      <c r="K244"/>
      <c r="L244"/>
      <c r="M244"/>
      <c r="N244"/>
      <c r="O244"/>
      <c r="P244"/>
      <c r="Q244"/>
      <c r="R244"/>
      <c r="S244"/>
      <c r="T244"/>
      <c r="U244"/>
      <c r="V244"/>
      <c r="W244"/>
      <c r="X244"/>
      <c r="Y244"/>
      <c r="Z244"/>
      <c r="AA244"/>
    </row>
    <row r="245" spans="1:27" ht="22.75" customHeight="1" x14ac:dyDescent="0.25">
      <c r="A245"/>
      <c r="B245"/>
      <c r="C245"/>
      <c r="D245"/>
      <c r="E245"/>
      <c r="F245"/>
      <c r="G245"/>
      <c r="H245"/>
      <c r="I245"/>
      <c r="J245"/>
      <c r="K245"/>
      <c r="L245"/>
      <c r="M245"/>
      <c r="N245"/>
      <c r="O245"/>
      <c r="P245"/>
      <c r="Q245"/>
      <c r="R245"/>
      <c r="S245"/>
      <c r="T245"/>
      <c r="U245"/>
      <c r="V245"/>
      <c r="W245"/>
      <c r="X245"/>
      <c r="Y245"/>
      <c r="Z245"/>
      <c r="AA245"/>
    </row>
    <row r="246" spans="1:27" ht="22.75" customHeight="1" x14ac:dyDescent="0.25">
      <c r="A246"/>
      <c r="B246"/>
      <c r="C246"/>
      <c r="D246"/>
      <c r="E246"/>
      <c r="F246"/>
      <c r="G246"/>
      <c r="H246"/>
      <c r="I246"/>
      <c r="J246"/>
      <c r="K246"/>
      <c r="L246"/>
      <c r="M246"/>
      <c r="N246"/>
      <c r="O246"/>
      <c r="P246"/>
      <c r="Q246"/>
      <c r="R246"/>
      <c r="S246"/>
      <c r="T246"/>
      <c r="U246"/>
      <c r="V246"/>
      <c r="W246"/>
      <c r="X246"/>
      <c r="Y246"/>
      <c r="Z246"/>
      <c r="AA246"/>
    </row>
    <row r="247" spans="1:27" ht="22.75" customHeight="1" x14ac:dyDescent="0.25">
      <c r="A247"/>
      <c r="B247"/>
      <c r="C247"/>
      <c r="D247"/>
      <c r="E247"/>
      <c r="F247"/>
      <c r="G247"/>
      <c r="H247"/>
      <c r="I247"/>
      <c r="J247"/>
      <c r="K247"/>
      <c r="L247"/>
      <c r="M247"/>
      <c r="N247"/>
      <c r="O247"/>
      <c r="P247"/>
      <c r="Q247"/>
      <c r="R247"/>
      <c r="S247"/>
      <c r="T247"/>
      <c r="U247"/>
      <c r="V247"/>
      <c r="W247"/>
      <c r="X247"/>
      <c r="Y247"/>
      <c r="Z247"/>
      <c r="AA247"/>
    </row>
    <row r="248" spans="1:27" ht="22.75" customHeight="1" x14ac:dyDescent="0.25">
      <c r="A248"/>
      <c r="B248"/>
      <c r="C248"/>
      <c r="D248"/>
      <c r="E248"/>
      <c r="F248"/>
      <c r="G248"/>
      <c r="H248"/>
      <c r="I248"/>
      <c r="J248"/>
      <c r="K248"/>
      <c r="L248"/>
      <c r="M248"/>
      <c r="N248"/>
      <c r="O248"/>
      <c r="P248"/>
      <c r="Q248"/>
      <c r="R248"/>
      <c r="S248"/>
      <c r="T248"/>
      <c r="U248"/>
      <c r="V248"/>
      <c r="W248"/>
      <c r="X248"/>
      <c r="Y248"/>
      <c r="Z248"/>
      <c r="AA248"/>
    </row>
    <row r="249" spans="1:27" ht="22.75" customHeight="1" x14ac:dyDescent="0.25">
      <c r="A249"/>
      <c r="B249"/>
      <c r="C249"/>
      <c r="D249"/>
      <c r="E249"/>
      <c r="F249"/>
      <c r="G249"/>
      <c r="H249"/>
      <c r="I249"/>
      <c r="J249"/>
      <c r="K249"/>
      <c r="L249"/>
      <c r="M249"/>
      <c r="N249"/>
      <c r="O249"/>
      <c r="P249"/>
      <c r="Q249"/>
      <c r="R249"/>
      <c r="S249"/>
      <c r="T249"/>
      <c r="U249"/>
      <c r="V249"/>
      <c r="W249"/>
      <c r="X249"/>
      <c r="Y249"/>
      <c r="Z249"/>
      <c r="AA249"/>
    </row>
    <row r="250" spans="1:27" ht="22.75" customHeight="1" x14ac:dyDescent="0.25">
      <c r="A250"/>
      <c r="B250"/>
      <c r="C250"/>
      <c r="D250"/>
      <c r="E250"/>
      <c r="F250"/>
      <c r="G250"/>
      <c r="H250"/>
      <c r="I250"/>
      <c r="J250"/>
      <c r="K250"/>
      <c r="L250"/>
      <c r="M250"/>
      <c r="N250"/>
      <c r="O250"/>
      <c r="P250"/>
      <c r="Q250"/>
      <c r="R250"/>
      <c r="S250"/>
      <c r="T250"/>
      <c r="U250"/>
      <c r="V250"/>
      <c r="W250"/>
      <c r="X250"/>
      <c r="Y250"/>
      <c r="Z250"/>
      <c r="AA250"/>
    </row>
    <row r="251" spans="1:27" ht="22.75" customHeight="1" x14ac:dyDescent="0.25">
      <c r="A251"/>
      <c r="B251"/>
      <c r="C251"/>
      <c r="D251"/>
      <c r="E251"/>
      <c r="F251"/>
      <c r="G251"/>
      <c r="H251"/>
      <c r="I251"/>
      <c r="J251"/>
      <c r="K251"/>
      <c r="L251"/>
      <c r="M251"/>
      <c r="N251"/>
      <c r="O251"/>
      <c r="P251"/>
      <c r="Q251"/>
      <c r="R251"/>
      <c r="S251"/>
      <c r="T251"/>
      <c r="U251"/>
      <c r="V251"/>
      <c r="W251"/>
      <c r="X251"/>
      <c r="Y251"/>
      <c r="Z251"/>
      <c r="AA251"/>
    </row>
    <row r="252" spans="1:27" s="73" customFormat="1" ht="29.25" customHeight="1" x14ac:dyDescent="0.25">
      <c r="A252"/>
      <c r="B252"/>
      <c r="C252"/>
      <c r="D252"/>
      <c r="E252"/>
      <c r="F252"/>
      <c r="G252"/>
      <c r="H252"/>
      <c r="I252"/>
      <c r="J252"/>
      <c r="K252"/>
      <c r="L252"/>
      <c r="M252"/>
      <c r="N252"/>
      <c r="O252"/>
      <c r="P252"/>
      <c r="Q252"/>
      <c r="R252"/>
      <c r="S252"/>
      <c r="T252"/>
      <c r="U252"/>
      <c r="V252"/>
      <c r="W252"/>
      <c r="X252"/>
      <c r="Y252"/>
      <c r="Z252"/>
      <c r="AA252"/>
    </row>
    <row r="253" spans="1:27" ht="14.3" x14ac:dyDescent="0.25">
      <c r="A253"/>
      <c r="B253"/>
      <c r="C253"/>
      <c r="D253"/>
      <c r="E253"/>
      <c r="F253"/>
      <c r="G253"/>
      <c r="H253"/>
      <c r="I253"/>
      <c r="J253"/>
      <c r="K253"/>
      <c r="L253"/>
      <c r="M253"/>
      <c r="N253"/>
      <c r="O253"/>
      <c r="P253"/>
      <c r="Q253"/>
      <c r="R253"/>
      <c r="S253"/>
      <c r="T253"/>
      <c r="U253"/>
      <c r="V253"/>
      <c r="W253"/>
      <c r="X253"/>
      <c r="Y253"/>
      <c r="Z253"/>
      <c r="AA253"/>
    </row>
    <row r="254" spans="1:27" ht="14.3" x14ac:dyDescent="0.25">
      <c r="A254"/>
      <c r="B254"/>
      <c r="C254"/>
      <c r="D254"/>
      <c r="E254"/>
      <c r="F254"/>
      <c r="G254"/>
      <c r="H254"/>
      <c r="I254"/>
      <c r="J254"/>
      <c r="K254"/>
      <c r="L254"/>
      <c r="M254"/>
      <c r="N254"/>
      <c r="O254"/>
      <c r="P254"/>
      <c r="Q254"/>
      <c r="R254"/>
      <c r="S254"/>
      <c r="T254"/>
      <c r="U254"/>
      <c r="V254"/>
      <c r="W254"/>
      <c r="X254"/>
      <c r="Y254"/>
      <c r="Z254"/>
      <c r="AA254"/>
    </row>
    <row r="255" spans="1:27" ht="14.3" x14ac:dyDescent="0.25">
      <c r="A255"/>
      <c r="B255"/>
      <c r="C255"/>
      <c r="D255"/>
      <c r="E255"/>
      <c r="F255"/>
      <c r="G255"/>
      <c r="H255"/>
      <c r="I255"/>
      <c r="J255"/>
      <c r="K255"/>
      <c r="L255"/>
      <c r="M255"/>
      <c r="N255"/>
      <c r="O255"/>
      <c r="P255"/>
      <c r="Q255"/>
      <c r="R255"/>
      <c r="S255"/>
      <c r="T255"/>
      <c r="U255"/>
      <c r="V255"/>
      <c r="W255"/>
      <c r="X255"/>
      <c r="Y255"/>
      <c r="Z255"/>
      <c r="AA255"/>
    </row>
    <row r="256" spans="1:27" ht="14.3" x14ac:dyDescent="0.25">
      <c r="A256"/>
      <c r="B256"/>
      <c r="C256"/>
      <c r="D256"/>
      <c r="E256"/>
      <c r="F256"/>
      <c r="G256"/>
      <c r="H256"/>
      <c r="I256"/>
      <c r="J256"/>
      <c r="K256"/>
      <c r="L256"/>
      <c r="M256"/>
      <c r="N256"/>
      <c r="O256"/>
      <c r="P256"/>
      <c r="Q256"/>
      <c r="R256"/>
      <c r="S256"/>
      <c r="T256"/>
      <c r="U256"/>
      <c r="V256"/>
      <c r="W256"/>
      <c r="X256"/>
      <c r="Y256"/>
      <c r="Z256"/>
      <c r="AA256"/>
    </row>
    <row r="257" spans="1:27" ht="14.3" x14ac:dyDescent="0.25">
      <c r="A257"/>
      <c r="B257"/>
      <c r="C257"/>
      <c r="D257"/>
      <c r="E257"/>
      <c r="F257"/>
      <c r="G257"/>
      <c r="H257"/>
      <c r="I257"/>
      <c r="J257"/>
      <c r="K257"/>
      <c r="L257"/>
      <c r="M257"/>
      <c r="N257"/>
      <c r="O257"/>
      <c r="P257"/>
      <c r="Q257"/>
      <c r="R257"/>
      <c r="S257"/>
      <c r="T257"/>
      <c r="U257"/>
      <c r="V257"/>
      <c r="W257"/>
      <c r="X257"/>
      <c r="Y257"/>
      <c r="Z257"/>
      <c r="AA257"/>
    </row>
    <row r="258" spans="1:27" ht="14.3" x14ac:dyDescent="0.25">
      <c r="A258"/>
      <c r="B258"/>
      <c r="C258"/>
      <c r="D258"/>
      <c r="E258"/>
      <c r="F258"/>
      <c r="G258"/>
      <c r="H258"/>
      <c r="I258"/>
      <c r="J258"/>
      <c r="K258"/>
      <c r="L258"/>
      <c r="M258"/>
      <c r="N258"/>
      <c r="O258"/>
      <c r="P258"/>
      <c r="Q258"/>
      <c r="R258"/>
      <c r="S258"/>
      <c r="T258"/>
      <c r="U258"/>
      <c r="V258"/>
      <c r="W258"/>
      <c r="X258"/>
      <c r="Y258"/>
      <c r="Z258"/>
      <c r="AA258"/>
    </row>
    <row r="259" spans="1:27" ht="14.3" x14ac:dyDescent="0.25">
      <c r="A259"/>
      <c r="B259"/>
      <c r="C259"/>
      <c r="D259"/>
      <c r="E259"/>
      <c r="F259"/>
      <c r="G259"/>
      <c r="H259"/>
      <c r="I259"/>
      <c r="J259"/>
      <c r="K259"/>
      <c r="L259"/>
      <c r="M259"/>
      <c r="N259"/>
      <c r="O259"/>
      <c r="P259"/>
      <c r="Q259"/>
      <c r="R259"/>
      <c r="S259"/>
      <c r="T259"/>
      <c r="U259"/>
      <c r="V259"/>
      <c r="W259"/>
      <c r="X259"/>
      <c r="Y259"/>
      <c r="Z259"/>
      <c r="AA259"/>
    </row>
    <row r="260" spans="1:27" ht="31.75" customHeight="1" x14ac:dyDescent="0.25">
      <c r="A260"/>
      <c r="B260"/>
      <c r="C260"/>
      <c r="D260"/>
      <c r="E260"/>
      <c r="F260"/>
      <c r="G260"/>
      <c r="H260"/>
      <c r="I260"/>
      <c r="J260"/>
      <c r="K260"/>
      <c r="L260"/>
      <c r="M260"/>
      <c r="N260"/>
      <c r="O260"/>
      <c r="P260"/>
      <c r="Q260"/>
      <c r="R260"/>
      <c r="S260"/>
      <c r="T260"/>
      <c r="U260"/>
      <c r="V260"/>
      <c r="W260"/>
      <c r="X260"/>
      <c r="Y260"/>
      <c r="Z260"/>
      <c r="AA260"/>
    </row>
    <row r="261" spans="1:27" ht="31.75" customHeight="1" x14ac:dyDescent="0.25">
      <c r="A261"/>
      <c r="B261"/>
      <c r="C261"/>
      <c r="D261"/>
      <c r="E261"/>
      <c r="F261"/>
      <c r="G261"/>
      <c r="H261"/>
      <c r="I261"/>
      <c r="J261"/>
      <c r="K261"/>
      <c r="L261"/>
      <c r="M261"/>
      <c r="N261"/>
      <c r="O261"/>
      <c r="P261"/>
      <c r="Q261"/>
      <c r="R261"/>
      <c r="S261"/>
      <c r="T261"/>
      <c r="U261"/>
      <c r="V261"/>
      <c r="W261"/>
      <c r="X261"/>
      <c r="Y261"/>
      <c r="Z261"/>
      <c r="AA261"/>
    </row>
    <row r="262" spans="1:27" ht="31.75" customHeight="1" x14ac:dyDescent="0.25">
      <c r="A262"/>
      <c r="B262"/>
      <c r="C262"/>
      <c r="D262"/>
      <c r="E262"/>
      <c r="F262"/>
      <c r="G262"/>
      <c r="H262"/>
      <c r="I262"/>
      <c r="J262"/>
      <c r="K262"/>
      <c r="L262"/>
      <c r="M262"/>
      <c r="N262"/>
      <c r="O262"/>
      <c r="P262"/>
      <c r="Q262"/>
      <c r="R262"/>
      <c r="S262"/>
      <c r="T262"/>
      <c r="U262"/>
      <c r="V262"/>
      <c r="W262"/>
      <c r="X262"/>
      <c r="Y262"/>
      <c r="Z262"/>
      <c r="AA262"/>
    </row>
    <row r="263" spans="1:27" s="93" customFormat="1" ht="14.3" x14ac:dyDescent="0.25">
      <c r="A263"/>
      <c r="B263"/>
      <c r="C263"/>
      <c r="D263"/>
      <c r="E263"/>
      <c r="F263"/>
      <c r="G263"/>
      <c r="H263"/>
      <c r="I263"/>
      <c r="J263"/>
      <c r="K263"/>
      <c r="L263"/>
      <c r="M263"/>
      <c r="N263"/>
      <c r="O263"/>
      <c r="P263"/>
      <c r="Q263"/>
      <c r="R263"/>
      <c r="S263"/>
      <c r="T263"/>
      <c r="U263"/>
      <c r="V263"/>
      <c r="W263"/>
      <c r="X263"/>
      <c r="Y263"/>
      <c r="Z263"/>
      <c r="AA263"/>
    </row>
    <row r="264" spans="1:27" ht="22.75" customHeight="1" x14ac:dyDescent="0.25">
      <c r="A264"/>
      <c r="B264"/>
      <c r="C264"/>
      <c r="D264"/>
      <c r="E264"/>
      <c r="F264"/>
      <c r="G264"/>
      <c r="H264"/>
      <c r="I264"/>
      <c r="J264"/>
      <c r="K264"/>
      <c r="L264"/>
      <c r="M264"/>
      <c r="N264"/>
      <c r="O264"/>
      <c r="P264"/>
      <c r="Q264"/>
      <c r="R264"/>
      <c r="S264"/>
      <c r="T264"/>
      <c r="U264"/>
      <c r="V264"/>
      <c r="W264"/>
      <c r="X264"/>
      <c r="Y264"/>
      <c r="Z264"/>
      <c r="AA264"/>
    </row>
    <row r="265" spans="1:27" ht="22.75" customHeight="1" x14ac:dyDescent="0.25">
      <c r="A265"/>
      <c r="B265"/>
      <c r="C265"/>
      <c r="D265"/>
      <c r="E265"/>
      <c r="F265"/>
      <c r="G265"/>
      <c r="H265"/>
      <c r="I265"/>
      <c r="J265"/>
      <c r="K265"/>
      <c r="L265"/>
      <c r="M265"/>
      <c r="N265"/>
      <c r="O265"/>
      <c r="P265"/>
      <c r="Q265"/>
      <c r="R265"/>
      <c r="S265"/>
      <c r="T265"/>
      <c r="U265"/>
      <c r="V265"/>
      <c r="W265"/>
      <c r="X265"/>
      <c r="Y265"/>
      <c r="Z265"/>
      <c r="AA265"/>
    </row>
    <row r="266" spans="1:27" ht="22.75" customHeight="1" x14ac:dyDescent="0.25">
      <c r="A266"/>
      <c r="B266"/>
      <c r="C266"/>
      <c r="D266"/>
      <c r="E266"/>
      <c r="F266"/>
      <c r="G266"/>
      <c r="H266"/>
      <c r="I266"/>
      <c r="J266"/>
      <c r="K266"/>
      <c r="L266"/>
      <c r="M266"/>
      <c r="N266"/>
      <c r="O266"/>
      <c r="P266"/>
      <c r="Q266"/>
      <c r="R266"/>
      <c r="S266"/>
      <c r="T266"/>
      <c r="U266"/>
      <c r="V266"/>
      <c r="W266"/>
      <c r="X266"/>
      <c r="Y266"/>
      <c r="Z266"/>
      <c r="AA266"/>
    </row>
    <row r="267" spans="1:27" ht="22.75" customHeight="1" x14ac:dyDescent="0.25">
      <c r="A267"/>
      <c r="B267"/>
      <c r="C267"/>
      <c r="D267"/>
      <c r="E267"/>
      <c r="F267"/>
      <c r="G267"/>
      <c r="H267"/>
      <c r="I267"/>
      <c r="J267"/>
      <c r="K267"/>
      <c r="L267"/>
      <c r="M267"/>
      <c r="N267"/>
      <c r="O267"/>
      <c r="P267"/>
      <c r="Q267"/>
      <c r="R267"/>
      <c r="S267"/>
      <c r="T267"/>
      <c r="U267"/>
      <c r="V267"/>
      <c r="W267"/>
      <c r="X267"/>
      <c r="Y267"/>
      <c r="Z267"/>
      <c r="AA267"/>
    </row>
    <row r="268" spans="1:27" ht="22.75" customHeight="1" x14ac:dyDescent="0.25">
      <c r="A268"/>
      <c r="B268"/>
      <c r="C268"/>
      <c r="D268"/>
      <c r="E268"/>
      <c r="F268"/>
      <c r="G268"/>
      <c r="H268"/>
      <c r="I268"/>
      <c r="J268"/>
      <c r="K268"/>
      <c r="L268"/>
      <c r="M268"/>
      <c r="N268"/>
      <c r="O268"/>
      <c r="P268"/>
      <c r="Q268"/>
      <c r="R268"/>
      <c r="S268"/>
      <c r="T268"/>
      <c r="U268"/>
      <c r="V268"/>
      <c r="W268"/>
      <c r="X268"/>
      <c r="Y268"/>
      <c r="Z268"/>
      <c r="AA268"/>
    </row>
    <row r="269" spans="1:27" ht="22.75" customHeight="1" x14ac:dyDescent="0.25">
      <c r="A269"/>
      <c r="B269"/>
      <c r="C269"/>
      <c r="D269"/>
      <c r="E269"/>
      <c r="F269"/>
      <c r="G269"/>
      <c r="H269"/>
      <c r="I269"/>
      <c r="J269"/>
      <c r="K269"/>
      <c r="L269"/>
      <c r="M269"/>
      <c r="N269"/>
      <c r="O269"/>
      <c r="P269"/>
      <c r="Q269"/>
      <c r="R269"/>
      <c r="S269"/>
      <c r="T269"/>
      <c r="U269"/>
      <c r="V269"/>
      <c r="W269"/>
      <c r="X269"/>
      <c r="Y269"/>
      <c r="Z269"/>
      <c r="AA269"/>
    </row>
    <row r="270" spans="1:27" ht="22.75" customHeight="1" x14ac:dyDescent="0.25">
      <c r="A270"/>
      <c r="B270"/>
      <c r="C270"/>
      <c r="D270"/>
      <c r="E270"/>
      <c r="F270"/>
      <c r="G270"/>
      <c r="H270"/>
      <c r="I270"/>
      <c r="J270"/>
      <c r="K270"/>
      <c r="L270"/>
      <c r="M270"/>
      <c r="N270"/>
      <c r="O270"/>
      <c r="P270"/>
      <c r="Q270"/>
      <c r="R270"/>
      <c r="S270"/>
      <c r="T270"/>
      <c r="U270"/>
      <c r="V270"/>
      <c r="W270"/>
      <c r="X270"/>
      <c r="Y270"/>
      <c r="Z270"/>
      <c r="AA270"/>
    </row>
    <row r="271" spans="1:27" ht="22.75" customHeight="1" x14ac:dyDescent="0.25">
      <c r="A271"/>
      <c r="B271"/>
      <c r="C271"/>
      <c r="D271"/>
      <c r="E271"/>
      <c r="F271"/>
      <c r="G271"/>
      <c r="H271"/>
      <c r="I271"/>
      <c r="J271"/>
      <c r="K271"/>
      <c r="L271"/>
      <c r="M271"/>
      <c r="N271"/>
      <c r="O271"/>
      <c r="P271"/>
      <c r="Q271"/>
      <c r="R271"/>
      <c r="S271"/>
      <c r="T271"/>
      <c r="U271"/>
      <c r="V271"/>
      <c r="W271"/>
      <c r="X271"/>
      <c r="Y271"/>
      <c r="Z271"/>
      <c r="AA271"/>
    </row>
    <row r="272" spans="1:27" ht="22.75" customHeight="1" x14ac:dyDescent="0.25">
      <c r="A272"/>
      <c r="B272"/>
      <c r="C272"/>
      <c r="D272"/>
      <c r="E272"/>
      <c r="F272"/>
      <c r="G272"/>
      <c r="H272"/>
      <c r="I272"/>
      <c r="J272"/>
      <c r="K272"/>
      <c r="L272"/>
      <c r="M272"/>
      <c r="N272"/>
      <c r="O272"/>
      <c r="P272"/>
      <c r="Q272"/>
      <c r="R272"/>
      <c r="S272"/>
      <c r="T272"/>
      <c r="U272"/>
      <c r="V272"/>
      <c r="W272"/>
      <c r="X272"/>
      <c r="Y272"/>
      <c r="Z272"/>
      <c r="AA272"/>
    </row>
    <row r="273" spans="1:27" ht="22.75" customHeight="1" x14ac:dyDescent="0.25">
      <c r="A273"/>
      <c r="B273"/>
      <c r="C273"/>
      <c r="D273"/>
      <c r="E273"/>
      <c r="F273"/>
      <c r="G273"/>
      <c r="H273"/>
      <c r="I273"/>
      <c r="J273"/>
      <c r="K273"/>
      <c r="L273"/>
      <c r="M273"/>
      <c r="N273"/>
      <c r="O273"/>
      <c r="P273"/>
      <c r="Q273"/>
      <c r="R273"/>
      <c r="S273"/>
      <c r="T273"/>
      <c r="U273"/>
      <c r="V273"/>
      <c r="W273"/>
      <c r="X273"/>
      <c r="Y273"/>
      <c r="Z273"/>
      <c r="AA273"/>
    </row>
    <row r="274" spans="1:27" ht="22.75" customHeight="1" x14ac:dyDescent="0.25">
      <c r="A274"/>
      <c r="B274"/>
      <c r="C274"/>
      <c r="D274"/>
      <c r="E274"/>
      <c r="F274"/>
      <c r="G274"/>
      <c r="H274"/>
      <c r="I274"/>
      <c r="J274"/>
      <c r="K274"/>
      <c r="L274"/>
      <c r="M274"/>
      <c r="N274"/>
      <c r="O274"/>
      <c r="P274"/>
      <c r="Q274"/>
      <c r="R274"/>
      <c r="S274"/>
      <c r="T274"/>
      <c r="U274"/>
      <c r="V274"/>
      <c r="W274"/>
      <c r="X274"/>
      <c r="Y274"/>
      <c r="Z274"/>
      <c r="AA274"/>
    </row>
    <row r="275" spans="1:27" ht="22.75" customHeight="1" x14ac:dyDescent="0.25">
      <c r="A275"/>
      <c r="B275"/>
      <c r="C275"/>
      <c r="D275"/>
      <c r="E275"/>
      <c r="F275"/>
      <c r="G275"/>
      <c r="H275"/>
      <c r="I275"/>
      <c r="J275"/>
      <c r="K275"/>
      <c r="L275"/>
      <c r="M275"/>
      <c r="N275"/>
      <c r="O275"/>
      <c r="P275"/>
      <c r="Q275"/>
      <c r="R275"/>
      <c r="S275"/>
      <c r="T275"/>
      <c r="U275"/>
      <c r="V275"/>
      <c r="W275"/>
      <c r="X275"/>
      <c r="Y275"/>
      <c r="Z275"/>
      <c r="AA275"/>
    </row>
    <row r="276" spans="1:27" ht="22.75" customHeight="1" x14ac:dyDescent="0.25">
      <c r="A276"/>
      <c r="B276"/>
      <c r="C276"/>
      <c r="D276"/>
      <c r="E276"/>
      <c r="F276"/>
      <c r="G276"/>
      <c r="H276"/>
      <c r="I276"/>
      <c r="J276"/>
      <c r="K276"/>
      <c r="L276"/>
      <c r="M276"/>
      <c r="N276"/>
      <c r="O276"/>
      <c r="P276"/>
      <c r="Q276"/>
      <c r="R276"/>
      <c r="S276"/>
      <c r="T276"/>
      <c r="U276"/>
      <c r="V276"/>
      <c r="W276"/>
      <c r="X276"/>
      <c r="Y276"/>
      <c r="Z276"/>
      <c r="AA276"/>
    </row>
    <row r="277" spans="1:27" ht="22.75" customHeight="1" x14ac:dyDescent="0.25">
      <c r="A277"/>
      <c r="B277"/>
      <c r="C277"/>
      <c r="D277"/>
      <c r="E277"/>
      <c r="F277"/>
      <c r="G277"/>
      <c r="H277"/>
      <c r="I277"/>
      <c r="J277"/>
      <c r="K277"/>
      <c r="L277"/>
      <c r="M277"/>
      <c r="N277"/>
      <c r="O277"/>
      <c r="P277"/>
      <c r="Q277"/>
      <c r="R277"/>
      <c r="S277"/>
      <c r="T277"/>
      <c r="U277"/>
      <c r="V277"/>
      <c r="W277"/>
      <c r="X277"/>
      <c r="Y277"/>
      <c r="Z277"/>
      <c r="AA277"/>
    </row>
    <row r="278" spans="1:27" ht="22.75" customHeight="1" x14ac:dyDescent="0.25">
      <c r="A278"/>
      <c r="B278"/>
      <c r="C278"/>
      <c r="D278"/>
      <c r="E278"/>
      <c r="F278"/>
      <c r="G278"/>
      <c r="H278"/>
      <c r="I278"/>
      <c r="J278"/>
      <c r="K278"/>
      <c r="L278"/>
      <c r="M278"/>
      <c r="N278"/>
      <c r="O278"/>
      <c r="P278"/>
      <c r="Q278"/>
      <c r="R278"/>
      <c r="S278"/>
      <c r="T278"/>
      <c r="U278"/>
      <c r="V278"/>
      <c r="W278"/>
      <c r="X278"/>
      <c r="Y278"/>
      <c r="Z278"/>
      <c r="AA278"/>
    </row>
    <row r="279" spans="1:27" ht="22.75" customHeight="1" x14ac:dyDescent="0.25">
      <c r="A279"/>
      <c r="B279"/>
      <c r="C279"/>
      <c r="D279"/>
      <c r="E279"/>
      <c r="F279"/>
      <c r="G279"/>
      <c r="H279"/>
      <c r="I279"/>
      <c r="J279"/>
      <c r="K279"/>
      <c r="L279"/>
      <c r="M279"/>
      <c r="N279"/>
      <c r="O279"/>
      <c r="P279"/>
      <c r="Q279"/>
      <c r="R279"/>
      <c r="S279"/>
      <c r="T279"/>
      <c r="U279"/>
      <c r="V279"/>
      <c r="W279"/>
      <c r="X279"/>
      <c r="Y279"/>
      <c r="Z279"/>
      <c r="AA279"/>
    </row>
    <row r="280" spans="1:27" ht="22.75" customHeight="1" x14ac:dyDescent="0.25">
      <c r="A280"/>
      <c r="B280"/>
      <c r="C280"/>
      <c r="D280"/>
      <c r="E280"/>
      <c r="F280"/>
      <c r="G280"/>
      <c r="H280"/>
      <c r="I280"/>
      <c r="J280"/>
      <c r="K280"/>
      <c r="L280"/>
      <c r="M280"/>
      <c r="N280"/>
      <c r="O280"/>
      <c r="P280"/>
      <c r="Q280"/>
      <c r="R280"/>
      <c r="S280"/>
      <c r="T280"/>
      <c r="U280"/>
      <c r="V280"/>
      <c r="W280"/>
      <c r="X280"/>
      <c r="Y280"/>
      <c r="Z280"/>
      <c r="AA280"/>
    </row>
    <row r="281" spans="1:27" ht="22.75" customHeight="1" x14ac:dyDescent="0.25">
      <c r="A281"/>
      <c r="B281"/>
      <c r="C281"/>
      <c r="D281"/>
      <c r="E281"/>
      <c r="F281"/>
      <c r="G281"/>
      <c r="H281"/>
      <c r="I281"/>
      <c r="J281"/>
      <c r="K281"/>
      <c r="L281"/>
      <c r="M281"/>
      <c r="N281"/>
      <c r="O281"/>
      <c r="P281"/>
      <c r="Q281"/>
      <c r="R281"/>
      <c r="S281"/>
      <c r="T281"/>
      <c r="U281"/>
      <c r="V281"/>
      <c r="W281"/>
      <c r="X281"/>
      <c r="Y281"/>
      <c r="Z281"/>
      <c r="AA281"/>
    </row>
    <row r="282" spans="1:27" ht="22.75" customHeight="1" x14ac:dyDescent="0.25">
      <c r="A282"/>
      <c r="B282"/>
      <c r="C282"/>
      <c r="D282"/>
      <c r="E282"/>
      <c r="F282"/>
      <c r="G282"/>
      <c r="H282"/>
      <c r="I282"/>
      <c r="J282"/>
      <c r="K282"/>
      <c r="L282"/>
      <c r="M282"/>
      <c r="N282"/>
      <c r="O282"/>
      <c r="P282"/>
      <c r="Q282"/>
      <c r="R282"/>
      <c r="S282"/>
      <c r="T282"/>
      <c r="U282"/>
      <c r="V282"/>
      <c r="W282"/>
      <c r="X282"/>
      <c r="Y282"/>
      <c r="Z282"/>
      <c r="AA282"/>
    </row>
    <row r="283" spans="1:27" ht="22.75" customHeight="1" x14ac:dyDescent="0.25">
      <c r="A283"/>
      <c r="B283"/>
      <c r="C283"/>
      <c r="D283"/>
      <c r="E283"/>
      <c r="F283"/>
      <c r="G283"/>
      <c r="H283"/>
      <c r="I283"/>
      <c r="J283"/>
      <c r="K283"/>
      <c r="L283"/>
      <c r="M283"/>
      <c r="N283"/>
      <c r="O283"/>
      <c r="P283"/>
      <c r="Q283"/>
      <c r="R283"/>
      <c r="S283"/>
      <c r="T283"/>
      <c r="U283"/>
      <c r="V283"/>
      <c r="W283"/>
      <c r="X283"/>
      <c r="Y283"/>
      <c r="Z283"/>
      <c r="AA283"/>
    </row>
    <row r="284" spans="1:27" s="73" customFormat="1" ht="29.25" customHeight="1" x14ac:dyDescent="0.25">
      <c r="A284"/>
      <c r="B284"/>
      <c r="C284"/>
      <c r="D284"/>
      <c r="E284"/>
      <c r="F284"/>
      <c r="G284"/>
      <c r="H284"/>
      <c r="I284"/>
      <c r="J284"/>
      <c r="K284"/>
      <c r="L284"/>
      <c r="M284"/>
      <c r="N284"/>
      <c r="O284"/>
      <c r="P284"/>
      <c r="Q284"/>
      <c r="R284"/>
      <c r="S284"/>
      <c r="T284"/>
      <c r="U284"/>
      <c r="V284"/>
      <c r="W284"/>
      <c r="X284"/>
      <c r="Y284"/>
      <c r="Z284"/>
      <c r="AA284"/>
    </row>
    <row r="285" spans="1:27" ht="14.3" x14ac:dyDescent="0.25">
      <c r="A285"/>
      <c r="B285"/>
      <c r="C285"/>
      <c r="D285"/>
      <c r="E285"/>
      <c r="F285"/>
      <c r="G285"/>
      <c r="H285"/>
      <c r="I285"/>
      <c r="J285"/>
      <c r="K285"/>
      <c r="L285"/>
      <c r="M285"/>
      <c r="N285"/>
      <c r="O285"/>
      <c r="P285"/>
      <c r="Q285"/>
      <c r="R285"/>
      <c r="S285"/>
      <c r="T285"/>
      <c r="U285"/>
      <c r="V285"/>
      <c r="W285"/>
      <c r="X285"/>
      <c r="Y285"/>
      <c r="Z285"/>
      <c r="AA285"/>
    </row>
    <row r="286" spans="1:27" ht="14.3" x14ac:dyDescent="0.25">
      <c r="A286"/>
      <c r="B286"/>
      <c r="C286"/>
      <c r="D286"/>
      <c r="E286"/>
      <c r="F286"/>
      <c r="G286"/>
      <c r="H286"/>
      <c r="I286"/>
      <c r="J286"/>
      <c r="K286"/>
      <c r="L286"/>
      <c r="M286"/>
      <c r="N286"/>
      <c r="O286"/>
      <c r="P286"/>
      <c r="Q286"/>
      <c r="R286"/>
      <c r="S286"/>
      <c r="T286"/>
      <c r="U286"/>
      <c r="V286"/>
      <c r="W286"/>
      <c r="X286"/>
      <c r="Y286"/>
      <c r="Z286"/>
      <c r="AA286"/>
    </row>
    <row r="287" spans="1:27" ht="14.3" x14ac:dyDescent="0.25">
      <c r="A287"/>
      <c r="B287"/>
      <c r="C287"/>
      <c r="D287"/>
      <c r="E287"/>
      <c r="F287"/>
      <c r="G287"/>
      <c r="H287"/>
      <c r="I287"/>
      <c r="J287"/>
      <c r="K287"/>
      <c r="L287"/>
      <c r="M287"/>
      <c r="N287"/>
      <c r="O287"/>
      <c r="P287"/>
      <c r="Q287"/>
      <c r="R287"/>
      <c r="S287"/>
      <c r="T287"/>
      <c r="U287"/>
      <c r="V287"/>
      <c r="W287"/>
      <c r="X287"/>
      <c r="Y287"/>
      <c r="Z287"/>
      <c r="AA287"/>
    </row>
    <row r="288" spans="1:27" ht="14.3" x14ac:dyDescent="0.25">
      <c r="A288"/>
      <c r="B288"/>
      <c r="C288"/>
      <c r="D288"/>
      <c r="E288"/>
      <c r="F288"/>
      <c r="G288"/>
      <c r="H288"/>
      <c r="I288"/>
      <c r="J288"/>
      <c r="K288"/>
      <c r="L288"/>
      <c r="M288"/>
      <c r="N288"/>
      <c r="O288"/>
      <c r="P288"/>
      <c r="Q288"/>
      <c r="R288"/>
      <c r="S288"/>
      <c r="T288"/>
      <c r="U288"/>
      <c r="V288"/>
      <c r="W288"/>
      <c r="X288"/>
      <c r="Y288"/>
      <c r="Z288"/>
      <c r="AA288"/>
    </row>
    <row r="289" spans="1:27" ht="14.3" x14ac:dyDescent="0.25">
      <c r="A289"/>
      <c r="B289"/>
      <c r="C289"/>
      <c r="D289"/>
      <c r="E289"/>
      <c r="F289"/>
      <c r="G289"/>
      <c r="H289"/>
      <c r="I289"/>
      <c r="J289"/>
      <c r="K289"/>
      <c r="L289"/>
      <c r="M289"/>
      <c r="N289"/>
      <c r="O289"/>
      <c r="P289"/>
      <c r="Q289"/>
      <c r="R289"/>
      <c r="S289"/>
      <c r="T289"/>
      <c r="U289"/>
      <c r="V289"/>
      <c r="W289"/>
      <c r="X289"/>
      <c r="Y289"/>
      <c r="Z289"/>
      <c r="AA289"/>
    </row>
    <row r="290" spans="1:27" ht="14.3" x14ac:dyDescent="0.25">
      <c r="A290"/>
      <c r="B290"/>
      <c r="C290"/>
      <c r="D290"/>
      <c r="E290"/>
      <c r="F290"/>
      <c r="G290"/>
      <c r="H290"/>
      <c r="I290"/>
      <c r="J290"/>
      <c r="K290"/>
      <c r="L290"/>
      <c r="M290"/>
      <c r="N290"/>
      <c r="O290"/>
      <c r="P290"/>
      <c r="Q290"/>
      <c r="R290"/>
      <c r="S290"/>
      <c r="T290"/>
      <c r="U290"/>
      <c r="V290"/>
      <c r="W290"/>
      <c r="X290"/>
      <c r="Y290"/>
      <c r="Z290"/>
      <c r="AA290"/>
    </row>
    <row r="291" spans="1:27" ht="14.3" x14ac:dyDescent="0.25">
      <c r="A291"/>
      <c r="B291"/>
      <c r="C291"/>
      <c r="D291"/>
      <c r="E291"/>
      <c r="F291"/>
      <c r="G291"/>
      <c r="H291"/>
      <c r="I291"/>
      <c r="J291"/>
      <c r="K291"/>
      <c r="L291"/>
      <c r="M291"/>
      <c r="N291"/>
      <c r="O291"/>
      <c r="P291"/>
      <c r="Q291"/>
      <c r="R291"/>
      <c r="S291"/>
      <c r="T291"/>
      <c r="U291"/>
      <c r="V291"/>
      <c r="W291"/>
      <c r="X291"/>
      <c r="Y291"/>
      <c r="Z291"/>
      <c r="AA291"/>
    </row>
    <row r="292" spans="1:27" ht="31.75" customHeight="1" x14ac:dyDescent="0.25">
      <c r="A292"/>
      <c r="B292"/>
      <c r="C292"/>
      <c r="D292"/>
      <c r="E292"/>
      <c r="F292"/>
      <c r="G292"/>
      <c r="H292"/>
      <c r="I292"/>
      <c r="J292"/>
      <c r="K292"/>
      <c r="L292"/>
      <c r="M292"/>
      <c r="N292"/>
      <c r="O292"/>
      <c r="P292"/>
      <c r="Q292"/>
      <c r="R292"/>
      <c r="S292"/>
      <c r="T292"/>
      <c r="U292"/>
      <c r="V292"/>
      <c r="W292"/>
      <c r="X292"/>
      <c r="Y292"/>
      <c r="Z292"/>
      <c r="AA292"/>
    </row>
    <row r="293" spans="1:27" ht="31.75" customHeight="1" x14ac:dyDescent="0.25">
      <c r="A293"/>
      <c r="B293"/>
      <c r="C293"/>
      <c r="D293"/>
      <c r="E293"/>
      <c r="F293"/>
      <c r="G293"/>
      <c r="H293"/>
      <c r="I293"/>
      <c r="J293"/>
      <c r="K293"/>
      <c r="L293"/>
      <c r="M293"/>
      <c r="N293"/>
      <c r="O293"/>
      <c r="P293"/>
      <c r="Q293"/>
      <c r="R293"/>
      <c r="S293"/>
      <c r="T293"/>
      <c r="U293"/>
      <c r="V293"/>
      <c r="W293"/>
      <c r="X293"/>
      <c r="Y293"/>
      <c r="Z293"/>
      <c r="AA293"/>
    </row>
    <row r="294" spans="1:27" ht="31.75" customHeight="1" x14ac:dyDescent="0.25">
      <c r="A294"/>
      <c r="B294"/>
      <c r="C294"/>
      <c r="D294"/>
      <c r="E294"/>
      <c r="F294"/>
      <c r="G294"/>
      <c r="H294"/>
      <c r="I294"/>
      <c r="J294"/>
      <c r="K294"/>
      <c r="L294"/>
      <c r="M294"/>
      <c r="N294"/>
      <c r="O294"/>
      <c r="P294"/>
      <c r="Q294"/>
      <c r="R294"/>
      <c r="S294"/>
      <c r="T294"/>
      <c r="U294"/>
      <c r="V294"/>
      <c r="W294"/>
      <c r="X294"/>
      <c r="Y294"/>
      <c r="Z294"/>
      <c r="AA294"/>
    </row>
    <row r="295" spans="1:27" s="93" customFormat="1" ht="14.3" x14ac:dyDescent="0.25">
      <c r="A295"/>
      <c r="B295"/>
      <c r="C295"/>
      <c r="D295"/>
      <c r="E295"/>
      <c r="F295"/>
      <c r="G295"/>
      <c r="H295"/>
      <c r="I295"/>
      <c r="J295"/>
      <c r="K295"/>
      <c r="L295"/>
      <c r="M295"/>
      <c r="N295"/>
      <c r="O295"/>
      <c r="P295"/>
      <c r="Q295"/>
      <c r="R295"/>
      <c r="S295"/>
      <c r="T295"/>
      <c r="U295"/>
      <c r="V295"/>
      <c r="W295"/>
      <c r="X295"/>
      <c r="Y295"/>
      <c r="Z295"/>
      <c r="AA295"/>
    </row>
    <row r="296" spans="1:27" ht="22.75" customHeight="1" x14ac:dyDescent="0.25">
      <c r="A296"/>
      <c r="B296"/>
      <c r="C296"/>
      <c r="D296"/>
      <c r="E296"/>
      <c r="F296"/>
      <c r="G296"/>
      <c r="H296"/>
      <c r="I296"/>
      <c r="J296"/>
      <c r="K296"/>
      <c r="L296"/>
      <c r="M296"/>
      <c r="N296"/>
      <c r="O296"/>
      <c r="P296"/>
      <c r="Q296"/>
      <c r="R296"/>
      <c r="S296"/>
      <c r="T296"/>
      <c r="U296"/>
      <c r="V296"/>
      <c r="W296"/>
      <c r="X296"/>
      <c r="Y296"/>
      <c r="Z296"/>
      <c r="AA296"/>
    </row>
    <row r="297" spans="1:27" ht="22.75" customHeight="1" x14ac:dyDescent="0.25">
      <c r="A297"/>
      <c r="B297"/>
      <c r="C297"/>
      <c r="D297"/>
      <c r="E297"/>
      <c r="F297"/>
      <c r="G297"/>
      <c r="H297"/>
      <c r="I297"/>
      <c r="J297"/>
      <c r="K297"/>
      <c r="L297"/>
      <c r="M297"/>
      <c r="N297"/>
      <c r="O297"/>
      <c r="P297"/>
      <c r="Q297"/>
      <c r="R297"/>
      <c r="S297"/>
      <c r="T297"/>
      <c r="U297"/>
      <c r="V297"/>
      <c r="W297"/>
      <c r="X297"/>
      <c r="Y297"/>
      <c r="Z297"/>
      <c r="AA297"/>
    </row>
    <row r="298" spans="1:27" ht="22.75" customHeight="1" x14ac:dyDescent="0.25">
      <c r="A298"/>
      <c r="B298"/>
      <c r="C298"/>
      <c r="D298"/>
      <c r="E298"/>
      <c r="F298"/>
      <c r="G298"/>
      <c r="H298"/>
      <c r="I298"/>
      <c r="J298"/>
      <c r="K298"/>
      <c r="L298"/>
      <c r="M298"/>
      <c r="N298"/>
      <c r="O298"/>
      <c r="P298"/>
      <c r="Q298"/>
      <c r="R298"/>
      <c r="S298"/>
      <c r="T298"/>
      <c r="U298"/>
      <c r="V298"/>
      <c r="W298"/>
      <c r="X298"/>
      <c r="Y298"/>
      <c r="Z298"/>
      <c r="AA298"/>
    </row>
    <row r="299" spans="1:27" ht="22.75" customHeight="1" x14ac:dyDescent="0.25">
      <c r="A299"/>
      <c r="B299"/>
      <c r="C299"/>
      <c r="D299"/>
      <c r="E299"/>
      <c r="F299"/>
      <c r="G299"/>
      <c r="H299"/>
      <c r="I299"/>
      <c r="J299"/>
      <c r="K299"/>
      <c r="L299"/>
      <c r="M299"/>
      <c r="N299"/>
      <c r="O299"/>
      <c r="P299"/>
      <c r="Q299"/>
      <c r="R299"/>
      <c r="S299"/>
      <c r="T299"/>
      <c r="U299"/>
      <c r="V299"/>
      <c r="W299"/>
      <c r="X299"/>
      <c r="Y299"/>
      <c r="Z299"/>
      <c r="AA299"/>
    </row>
    <row r="300" spans="1:27" ht="22.75" customHeight="1" x14ac:dyDescent="0.25">
      <c r="A300"/>
      <c r="B300"/>
      <c r="C300"/>
      <c r="D300"/>
      <c r="E300"/>
      <c r="F300"/>
      <c r="G300"/>
      <c r="H300"/>
      <c r="I300"/>
      <c r="J300"/>
      <c r="K300"/>
      <c r="L300"/>
      <c r="M300"/>
      <c r="N300"/>
      <c r="O300"/>
      <c r="P300"/>
      <c r="Q300"/>
      <c r="R300"/>
      <c r="S300"/>
      <c r="T300"/>
      <c r="U300"/>
      <c r="V300"/>
      <c r="W300"/>
      <c r="X300"/>
      <c r="Y300"/>
      <c r="Z300"/>
      <c r="AA300"/>
    </row>
    <row r="301" spans="1:27" ht="22.75" customHeight="1" x14ac:dyDescent="0.25">
      <c r="A301"/>
      <c r="B301"/>
      <c r="C301"/>
      <c r="D301"/>
      <c r="E301"/>
      <c r="F301"/>
      <c r="G301"/>
      <c r="H301"/>
      <c r="I301"/>
      <c r="J301"/>
      <c r="K301"/>
      <c r="L301"/>
      <c r="M301"/>
      <c r="N301"/>
      <c r="O301"/>
      <c r="P301"/>
      <c r="Q301"/>
      <c r="R301"/>
      <c r="S301"/>
      <c r="T301"/>
      <c r="U301"/>
      <c r="V301"/>
      <c r="W301"/>
      <c r="X301"/>
      <c r="Y301"/>
      <c r="Z301"/>
      <c r="AA301"/>
    </row>
    <row r="302" spans="1:27" ht="22.75" customHeight="1" x14ac:dyDescent="0.25">
      <c r="A302"/>
      <c r="B302"/>
      <c r="C302"/>
      <c r="D302"/>
      <c r="E302"/>
      <c r="F302"/>
      <c r="G302"/>
      <c r="H302"/>
      <c r="I302"/>
      <c r="J302"/>
      <c r="K302"/>
      <c r="L302"/>
      <c r="M302"/>
      <c r="N302"/>
      <c r="O302"/>
      <c r="P302"/>
      <c r="Q302"/>
      <c r="R302"/>
      <c r="S302"/>
      <c r="T302"/>
      <c r="U302"/>
      <c r="V302"/>
      <c r="W302"/>
      <c r="X302"/>
      <c r="Y302"/>
      <c r="Z302"/>
      <c r="AA302"/>
    </row>
    <row r="303" spans="1:27" ht="22.75" customHeight="1" x14ac:dyDescent="0.25">
      <c r="A303"/>
      <c r="B303"/>
      <c r="C303"/>
      <c r="D303"/>
      <c r="E303"/>
      <c r="F303"/>
      <c r="G303"/>
      <c r="H303"/>
      <c r="I303"/>
      <c r="J303"/>
      <c r="K303"/>
      <c r="L303"/>
      <c r="M303"/>
      <c r="N303"/>
      <c r="O303"/>
      <c r="P303"/>
      <c r="Q303"/>
      <c r="R303"/>
      <c r="S303"/>
      <c r="T303"/>
      <c r="U303"/>
      <c r="V303"/>
      <c r="W303"/>
      <c r="X303"/>
      <c r="Y303"/>
      <c r="Z303"/>
      <c r="AA303"/>
    </row>
    <row r="304" spans="1:27" ht="22.75" customHeight="1" x14ac:dyDescent="0.25">
      <c r="A304"/>
      <c r="B304"/>
      <c r="C304"/>
      <c r="D304"/>
      <c r="E304"/>
      <c r="F304"/>
      <c r="G304"/>
      <c r="H304"/>
      <c r="I304"/>
      <c r="J304"/>
      <c r="K304"/>
      <c r="L304"/>
      <c r="M304"/>
      <c r="N304"/>
      <c r="O304"/>
      <c r="P304"/>
      <c r="Q304"/>
      <c r="R304"/>
      <c r="S304"/>
      <c r="T304"/>
      <c r="U304"/>
      <c r="V304"/>
      <c r="W304"/>
      <c r="X304"/>
      <c r="Y304"/>
      <c r="Z304"/>
      <c r="AA304"/>
    </row>
    <row r="305" spans="1:27" ht="22.75" customHeight="1" x14ac:dyDescent="0.25">
      <c r="A305"/>
      <c r="B305"/>
      <c r="C305"/>
      <c r="D305"/>
      <c r="E305"/>
      <c r="F305"/>
      <c r="G305"/>
      <c r="H305"/>
      <c r="I305"/>
      <c r="J305"/>
      <c r="K305"/>
      <c r="L305"/>
      <c r="M305"/>
      <c r="N305"/>
      <c r="O305"/>
      <c r="P305"/>
      <c r="Q305"/>
      <c r="R305"/>
      <c r="S305"/>
      <c r="T305"/>
      <c r="U305"/>
      <c r="V305"/>
      <c r="W305"/>
      <c r="X305"/>
      <c r="Y305"/>
      <c r="Z305"/>
      <c r="AA305"/>
    </row>
    <row r="306" spans="1:27" ht="22.75" customHeight="1" x14ac:dyDescent="0.25">
      <c r="A306"/>
      <c r="B306"/>
      <c r="C306"/>
      <c r="D306"/>
      <c r="E306"/>
      <c r="F306"/>
      <c r="G306"/>
      <c r="H306"/>
      <c r="I306"/>
      <c r="J306"/>
      <c r="K306"/>
      <c r="L306"/>
      <c r="M306"/>
      <c r="N306"/>
      <c r="O306"/>
      <c r="P306"/>
      <c r="Q306"/>
      <c r="R306"/>
      <c r="S306"/>
      <c r="T306"/>
      <c r="U306"/>
      <c r="V306"/>
      <c r="W306"/>
      <c r="X306"/>
      <c r="Y306"/>
      <c r="Z306"/>
      <c r="AA306"/>
    </row>
    <row r="307" spans="1:27" ht="22.75" customHeight="1" x14ac:dyDescent="0.25">
      <c r="A307"/>
      <c r="B307"/>
      <c r="C307"/>
      <c r="D307"/>
      <c r="E307"/>
      <c r="F307"/>
      <c r="G307"/>
      <c r="H307"/>
      <c r="I307"/>
      <c r="J307"/>
      <c r="K307"/>
      <c r="L307"/>
      <c r="M307"/>
      <c r="N307"/>
      <c r="O307"/>
      <c r="P307"/>
      <c r="Q307"/>
      <c r="R307"/>
      <c r="S307"/>
      <c r="T307"/>
      <c r="U307"/>
      <c r="V307"/>
      <c r="W307"/>
      <c r="X307"/>
      <c r="Y307"/>
      <c r="Z307"/>
      <c r="AA307"/>
    </row>
    <row r="308" spans="1:27" ht="22.75" customHeight="1" x14ac:dyDescent="0.25">
      <c r="A308"/>
      <c r="B308"/>
      <c r="C308"/>
      <c r="D308"/>
      <c r="E308"/>
      <c r="F308"/>
      <c r="G308"/>
      <c r="H308"/>
      <c r="I308"/>
      <c r="J308"/>
      <c r="K308"/>
      <c r="L308"/>
      <c r="M308"/>
      <c r="N308"/>
      <c r="O308"/>
      <c r="P308"/>
      <c r="Q308"/>
      <c r="R308"/>
      <c r="S308"/>
      <c r="T308"/>
      <c r="U308"/>
      <c r="V308"/>
      <c r="W308"/>
      <c r="X308"/>
      <c r="Y308"/>
      <c r="Z308"/>
      <c r="AA308"/>
    </row>
    <row r="309" spans="1:27" ht="22.75" customHeight="1" x14ac:dyDescent="0.25">
      <c r="A309"/>
      <c r="B309"/>
      <c r="C309"/>
      <c r="D309"/>
      <c r="E309"/>
      <c r="F309"/>
      <c r="G309"/>
      <c r="H309"/>
      <c r="I309"/>
      <c r="J309"/>
      <c r="K309"/>
      <c r="L309"/>
      <c r="M309"/>
      <c r="N309"/>
      <c r="O309"/>
      <c r="P309"/>
      <c r="Q309"/>
      <c r="R309"/>
      <c r="S309"/>
      <c r="T309"/>
      <c r="U309"/>
      <c r="V309"/>
      <c r="W309"/>
      <c r="X309"/>
      <c r="Y309"/>
      <c r="Z309"/>
      <c r="AA309"/>
    </row>
    <row r="310" spans="1:27" ht="22.75" customHeight="1" x14ac:dyDescent="0.25">
      <c r="A310"/>
      <c r="B310"/>
      <c r="C310"/>
      <c r="D310"/>
      <c r="E310"/>
      <c r="F310"/>
      <c r="G310"/>
      <c r="H310"/>
      <c r="I310"/>
      <c r="J310"/>
      <c r="K310"/>
      <c r="L310"/>
      <c r="M310"/>
      <c r="N310"/>
      <c r="O310"/>
      <c r="P310"/>
      <c r="Q310"/>
      <c r="R310"/>
      <c r="S310"/>
      <c r="T310"/>
      <c r="U310"/>
      <c r="V310"/>
      <c r="W310"/>
      <c r="X310"/>
      <c r="Y310"/>
      <c r="Z310"/>
      <c r="AA310"/>
    </row>
    <row r="311" spans="1:27" ht="22.75" customHeight="1" x14ac:dyDescent="0.25">
      <c r="A311"/>
      <c r="B311"/>
      <c r="C311"/>
      <c r="D311"/>
      <c r="E311"/>
      <c r="F311"/>
      <c r="G311"/>
      <c r="H311"/>
      <c r="I311"/>
      <c r="J311"/>
      <c r="K311"/>
      <c r="L311"/>
      <c r="M311"/>
      <c r="N311"/>
      <c r="O311"/>
      <c r="P311"/>
      <c r="Q311"/>
      <c r="R311"/>
      <c r="S311"/>
      <c r="T311"/>
      <c r="U311"/>
      <c r="V311"/>
      <c r="W311"/>
      <c r="X311"/>
      <c r="Y311"/>
      <c r="Z311"/>
      <c r="AA311"/>
    </row>
    <row r="312" spans="1:27" ht="22.75" customHeight="1" x14ac:dyDescent="0.25">
      <c r="A312"/>
      <c r="B312"/>
      <c r="C312"/>
      <c r="D312"/>
      <c r="E312"/>
      <c r="F312"/>
      <c r="G312"/>
      <c r="H312"/>
      <c r="I312"/>
      <c r="J312"/>
      <c r="K312"/>
      <c r="L312"/>
      <c r="M312"/>
      <c r="N312"/>
      <c r="O312"/>
      <c r="P312"/>
      <c r="Q312"/>
      <c r="R312"/>
      <c r="S312"/>
      <c r="T312"/>
      <c r="U312"/>
      <c r="V312"/>
      <c r="W312"/>
      <c r="X312"/>
      <c r="Y312"/>
      <c r="Z312"/>
      <c r="AA312"/>
    </row>
    <row r="313" spans="1:27" ht="22.75" customHeight="1" x14ac:dyDescent="0.25">
      <c r="A313"/>
      <c r="B313"/>
      <c r="C313"/>
      <c r="D313"/>
      <c r="E313"/>
      <c r="F313"/>
      <c r="G313"/>
      <c r="H313"/>
      <c r="I313"/>
      <c r="J313"/>
      <c r="K313"/>
      <c r="L313"/>
      <c r="M313"/>
      <c r="N313"/>
      <c r="O313"/>
      <c r="P313"/>
      <c r="Q313"/>
      <c r="R313"/>
      <c r="S313"/>
      <c r="T313"/>
      <c r="U313"/>
      <c r="V313"/>
      <c r="W313"/>
      <c r="X313"/>
      <c r="Y313"/>
      <c r="Z313"/>
      <c r="AA313"/>
    </row>
    <row r="314" spans="1:27" ht="22.75" customHeight="1" x14ac:dyDescent="0.25">
      <c r="A314"/>
      <c r="B314"/>
      <c r="C314"/>
      <c r="D314"/>
      <c r="E314"/>
      <c r="F314"/>
      <c r="G314"/>
      <c r="H314"/>
      <c r="I314"/>
      <c r="J314"/>
      <c r="K314"/>
      <c r="L314"/>
      <c r="M314"/>
      <c r="N314"/>
      <c r="O314"/>
      <c r="P314"/>
      <c r="Q314"/>
      <c r="R314"/>
      <c r="S314"/>
      <c r="T314"/>
      <c r="U314"/>
      <c r="V314"/>
      <c r="W314"/>
      <c r="X314"/>
      <c r="Y314"/>
      <c r="Z314"/>
      <c r="AA314"/>
    </row>
    <row r="315" spans="1:27" ht="22.75" customHeight="1" x14ac:dyDescent="0.25">
      <c r="A315"/>
      <c r="B315"/>
      <c r="C315"/>
      <c r="D315"/>
      <c r="E315"/>
      <c r="F315"/>
      <c r="G315"/>
      <c r="H315"/>
      <c r="I315"/>
      <c r="J315"/>
      <c r="K315"/>
      <c r="L315"/>
      <c r="M315"/>
      <c r="N315"/>
      <c r="O315"/>
      <c r="P315"/>
      <c r="Q315"/>
      <c r="R315"/>
      <c r="S315"/>
      <c r="T315"/>
      <c r="U315"/>
      <c r="V315"/>
      <c r="W315"/>
      <c r="X315"/>
      <c r="Y315"/>
      <c r="Z315"/>
      <c r="AA315"/>
    </row>
    <row r="316" spans="1:27" s="73" customFormat="1" ht="29.25" customHeight="1" x14ac:dyDescent="0.25">
      <c r="A316"/>
      <c r="B316"/>
      <c r="C316"/>
      <c r="D316"/>
      <c r="E316"/>
      <c r="F316"/>
      <c r="G316"/>
      <c r="H316"/>
      <c r="I316"/>
      <c r="J316"/>
      <c r="K316"/>
      <c r="L316"/>
      <c r="M316"/>
      <c r="N316"/>
      <c r="O316"/>
      <c r="P316"/>
      <c r="Q316"/>
      <c r="R316"/>
      <c r="S316"/>
      <c r="T316"/>
      <c r="U316"/>
      <c r="V316"/>
      <c r="W316"/>
      <c r="X316"/>
      <c r="Y316"/>
      <c r="Z316"/>
      <c r="AA316"/>
    </row>
    <row r="317" spans="1:27" ht="14.3" x14ac:dyDescent="0.25">
      <c r="A317"/>
      <c r="B317"/>
      <c r="C317"/>
      <c r="D317"/>
      <c r="E317"/>
      <c r="F317"/>
      <c r="G317"/>
      <c r="H317"/>
      <c r="I317"/>
      <c r="J317"/>
      <c r="K317"/>
      <c r="L317"/>
      <c r="M317"/>
      <c r="N317"/>
      <c r="O317"/>
      <c r="P317"/>
      <c r="Q317"/>
      <c r="R317"/>
      <c r="S317"/>
      <c r="T317"/>
      <c r="U317"/>
      <c r="V317"/>
      <c r="W317"/>
      <c r="X317"/>
      <c r="Y317"/>
      <c r="Z317"/>
      <c r="AA317"/>
    </row>
    <row r="318" spans="1:27" ht="14.3" x14ac:dyDescent="0.25">
      <c r="A318"/>
      <c r="B318"/>
      <c r="C318"/>
      <c r="D318"/>
      <c r="E318"/>
      <c r="F318"/>
      <c r="G318"/>
      <c r="H318"/>
      <c r="I318"/>
      <c r="J318"/>
      <c r="K318"/>
      <c r="L318"/>
      <c r="M318"/>
      <c r="N318"/>
      <c r="O318"/>
      <c r="P318"/>
      <c r="Q318"/>
      <c r="R318"/>
      <c r="S318"/>
      <c r="T318"/>
      <c r="U318"/>
      <c r="V318"/>
      <c r="W318"/>
      <c r="X318"/>
      <c r="Y318"/>
      <c r="Z318"/>
      <c r="AA318"/>
    </row>
    <row r="319" spans="1:27" ht="14.3" x14ac:dyDescent="0.25">
      <c r="A319"/>
      <c r="B319"/>
      <c r="C319"/>
      <c r="D319"/>
      <c r="E319"/>
      <c r="F319"/>
      <c r="G319"/>
      <c r="H319"/>
      <c r="I319"/>
      <c r="J319"/>
      <c r="K319"/>
      <c r="L319"/>
      <c r="M319"/>
      <c r="N319"/>
      <c r="O319"/>
      <c r="P319"/>
      <c r="Q319"/>
      <c r="R319"/>
      <c r="S319"/>
      <c r="T319"/>
      <c r="U319"/>
      <c r="V319"/>
      <c r="W319"/>
      <c r="X319"/>
      <c r="Y319"/>
      <c r="Z319"/>
      <c r="AA319"/>
    </row>
    <row r="320" spans="1:27" ht="14.3" x14ac:dyDescent="0.25">
      <c r="A320"/>
      <c r="B320"/>
      <c r="C320"/>
      <c r="D320"/>
      <c r="E320"/>
      <c r="F320"/>
      <c r="G320"/>
      <c r="H320"/>
      <c r="I320"/>
      <c r="J320"/>
      <c r="K320"/>
      <c r="L320"/>
      <c r="M320"/>
      <c r="N320"/>
      <c r="O320"/>
      <c r="P320"/>
      <c r="Q320"/>
      <c r="R320"/>
      <c r="S320"/>
      <c r="T320"/>
      <c r="U320"/>
      <c r="V320"/>
      <c r="W320"/>
      <c r="X320"/>
      <c r="Y320"/>
      <c r="Z320"/>
      <c r="AA320"/>
    </row>
  </sheetData>
  <sheetProtection algorithmName="SHA-512" hashValue="1ij94AWFAEyAWNk5ib/JZB/THyCa3MCzMCD19zfd5ItFx6rKDioWNbjKsHlEi7WUg1lxGSB9HqgeZgXQbDe67Q==" saltValue="WVBDEwLCET3uOrd1hjPvdA==" spinCount="100000" sheet="1" objects="1" scenarios="1"/>
  <mergeCells count="110">
    <mergeCell ref="E131:H131"/>
    <mergeCell ref="C159:D159"/>
    <mergeCell ref="C160:D160"/>
    <mergeCell ref="E160:G160"/>
    <mergeCell ref="E159:L159"/>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127:L127"/>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E95:L95"/>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E63:L63"/>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E31:L31"/>
    <mergeCell ref="A1:L1"/>
    <mergeCell ref="A2:L2"/>
    <mergeCell ref="B4:L4"/>
    <mergeCell ref="B5:L5"/>
    <mergeCell ref="H6:K6"/>
    <mergeCell ref="O6:P6"/>
    <mergeCell ref="Q6:R6"/>
    <mergeCell ref="C31:D31"/>
    <mergeCell ref="E3:H3"/>
  </mergeCells>
  <dataValidations count="3">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xr:uid="{00000000-0002-0000-0600-000000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104:G123 G8:G27 G136:G155 G40:G59 G72:G91" xr:uid="{00000000-0002-0000-0600-000001000000}">
      <formula1>0</formula1>
      <formula2>T8</formula2>
    </dataValidation>
    <dataValidation type="whole" allowBlank="1" showInputMessage="1" showErrorMessage="1" error="Prim Gün Sayısı en fazla 30 olabilir." sqref="C8:C27 C40:C59 C72:C91 C104:C123 C136:C155" xr:uid="{00000000-0002-0000-0600-000002000000}">
      <formula1>0</formula1>
      <formula2>30</formula2>
    </dataValidation>
  </dataValidations>
  <pageMargins left="0.59055118110236227" right="0.59055118110236227" top="0.74803149606299213" bottom="0.74803149606299213" header="0.31496062992125984" footer="0.31496062992125984"/>
  <pageSetup paperSize="9" scale="60"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ayfa7"/>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590" t="s">
        <v>21</v>
      </c>
      <c r="B1" s="590"/>
      <c r="C1" s="590"/>
      <c r="D1" s="590"/>
      <c r="E1" s="590"/>
      <c r="F1" s="590"/>
      <c r="G1" s="590"/>
      <c r="H1" s="590"/>
      <c r="I1" s="590"/>
      <c r="J1" s="590"/>
      <c r="K1" s="590"/>
      <c r="L1" s="590"/>
      <c r="M1" s="91"/>
      <c r="N1" s="75"/>
      <c r="O1" s="179"/>
      <c r="V1" s="115" t="str">
        <f>CONCATENATE("A1:L",SUM(U:U)*32)</f>
        <v>A1:L32</v>
      </c>
    </row>
    <row r="2" spans="1:27" x14ac:dyDescent="0.3">
      <c r="A2" s="597" t="str">
        <f>IF(YilDonem&lt;&gt;"",CONCATENATE(YilDonem," dönemi"),"")</f>
        <v/>
      </c>
      <c r="B2" s="597"/>
      <c r="C2" s="597"/>
      <c r="D2" s="597"/>
      <c r="E2" s="597"/>
      <c r="F2" s="597"/>
      <c r="G2" s="597"/>
      <c r="H2" s="597"/>
      <c r="I2" s="597"/>
      <c r="J2" s="597"/>
      <c r="K2" s="597"/>
      <c r="L2" s="597"/>
    </row>
    <row r="3" spans="1:27" ht="16.3" thickBot="1" x14ac:dyDescent="0.35">
      <c r="B3" s="50"/>
      <c r="C3" s="50"/>
      <c r="D3" s="50"/>
      <c r="E3" s="609" t="str">
        <f>IF(YilDonem&lt;&gt;"",CONCATENATE(IF(Dönem=1,"MART",IF(Dönem=2,"EYLÜL","")),"  ayına aittir."),"")</f>
        <v/>
      </c>
      <c r="F3" s="609"/>
      <c r="G3" s="609"/>
      <c r="H3" s="609"/>
      <c r="I3" s="50"/>
      <c r="J3" s="50"/>
      <c r="K3" s="50"/>
      <c r="L3" s="344" t="s">
        <v>29</v>
      </c>
    </row>
    <row r="4" spans="1:27" ht="31.75" customHeight="1" thickBot="1" x14ac:dyDescent="0.35">
      <c r="A4" s="348" t="s">
        <v>192</v>
      </c>
      <c r="B4" s="591" t="str">
        <f>IF(ProjeNo&gt;0,ProjeNo,"")</f>
        <v/>
      </c>
      <c r="C4" s="592"/>
      <c r="D4" s="592"/>
      <c r="E4" s="592"/>
      <c r="F4" s="592"/>
      <c r="G4" s="592"/>
      <c r="H4" s="592"/>
      <c r="I4" s="592"/>
      <c r="J4" s="592"/>
      <c r="K4" s="592"/>
      <c r="L4" s="593"/>
    </row>
    <row r="5" spans="1:27" ht="31.75" customHeight="1" thickBot="1" x14ac:dyDescent="0.35">
      <c r="A5" s="349" t="s">
        <v>194</v>
      </c>
      <c r="B5" s="594" t="str">
        <f>IF(ProjeAdi&gt;0,ProjeAdi,"")</f>
        <v/>
      </c>
      <c r="C5" s="595"/>
      <c r="D5" s="595"/>
      <c r="E5" s="595"/>
      <c r="F5" s="595"/>
      <c r="G5" s="595"/>
      <c r="H5" s="595"/>
      <c r="I5" s="595"/>
      <c r="J5" s="595"/>
      <c r="K5" s="595"/>
      <c r="L5" s="596"/>
    </row>
    <row r="6" spans="1:27" ht="31.75" customHeight="1" thickBot="1" x14ac:dyDescent="0.3">
      <c r="A6" s="602" t="s">
        <v>3</v>
      </c>
      <c r="B6" s="602" t="s">
        <v>4</v>
      </c>
      <c r="C6" s="602" t="s">
        <v>22</v>
      </c>
      <c r="D6" s="602" t="s">
        <v>122</v>
      </c>
      <c r="E6" s="602" t="s">
        <v>23</v>
      </c>
      <c r="F6" s="602" t="s">
        <v>26</v>
      </c>
      <c r="G6" s="605" t="s">
        <v>24</v>
      </c>
      <c r="H6" s="604" t="s">
        <v>144</v>
      </c>
      <c r="I6" s="605"/>
      <c r="J6" s="605"/>
      <c r="K6" s="606"/>
      <c r="L6" s="602" t="s">
        <v>25</v>
      </c>
      <c r="O6" s="589" t="s">
        <v>30</v>
      </c>
      <c r="P6" s="589"/>
      <c r="Q6" s="589" t="s">
        <v>36</v>
      </c>
      <c r="R6" s="589"/>
      <c r="S6" s="589" t="s">
        <v>37</v>
      </c>
      <c r="T6" s="589"/>
    </row>
    <row r="7" spans="1:27" s="93" customFormat="1" ht="94.45" thickBot="1" x14ac:dyDescent="0.3">
      <c r="A7" s="607"/>
      <c r="B7" s="607"/>
      <c r="C7" s="607"/>
      <c r="D7" s="607"/>
      <c r="E7" s="607"/>
      <c r="F7" s="607"/>
      <c r="G7" s="608"/>
      <c r="H7" s="345" t="s">
        <v>119</v>
      </c>
      <c r="I7" s="345" t="s">
        <v>146</v>
      </c>
      <c r="J7" s="345" t="s">
        <v>152</v>
      </c>
      <c r="K7" s="345" t="s">
        <v>153</v>
      </c>
      <c r="L7" s="603"/>
      <c r="M7" s="3"/>
      <c r="N7" s="346" t="s">
        <v>6</v>
      </c>
      <c r="O7" s="347" t="s">
        <v>27</v>
      </c>
      <c r="P7" s="347" t="s">
        <v>28</v>
      </c>
      <c r="Q7" s="347" t="s">
        <v>35</v>
      </c>
      <c r="R7" s="347" t="s">
        <v>24</v>
      </c>
      <c r="S7" s="347" t="s">
        <v>35</v>
      </c>
      <c r="T7" s="347" t="s">
        <v>28</v>
      </c>
      <c r="AA7" s="62"/>
    </row>
    <row r="8" spans="1:27" ht="22.75" customHeight="1" x14ac:dyDescent="0.3">
      <c r="A8" s="350">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75" customHeight="1" x14ac:dyDescent="0.3">
      <c r="A9" s="351">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75" customHeight="1" x14ac:dyDescent="0.3">
      <c r="A10" s="351">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75" customHeight="1" x14ac:dyDescent="0.3">
      <c r="A11" s="351">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75" customHeight="1" x14ac:dyDescent="0.3">
      <c r="A12" s="351">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75" customHeight="1" x14ac:dyDescent="0.3">
      <c r="A13" s="351">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75" customHeight="1" x14ac:dyDescent="0.3">
      <c r="A14" s="351">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75" customHeight="1" x14ac:dyDescent="0.3">
      <c r="A15" s="351">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75" customHeight="1" x14ac:dyDescent="0.3">
      <c r="A16" s="351">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75" customHeight="1" x14ac:dyDescent="0.3">
      <c r="A17" s="351">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75" customHeight="1" x14ac:dyDescent="0.3">
      <c r="A18" s="351">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75" customHeight="1" x14ac:dyDescent="0.3">
      <c r="A19" s="351">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75" customHeight="1" x14ac:dyDescent="0.3">
      <c r="A20" s="351">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75" customHeight="1" x14ac:dyDescent="0.3">
      <c r="A21" s="351">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75" customHeight="1" x14ac:dyDescent="0.3">
      <c r="A22" s="351">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75" customHeight="1" x14ac:dyDescent="0.3">
      <c r="A23" s="351">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75" customHeight="1" x14ac:dyDescent="0.3">
      <c r="A24" s="351">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75" customHeight="1" x14ac:dyDescent="0.3">
      <c r="A25" s="351">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75" customHeight="1" x14ac:dyDescent="0.3">
      <c r="A26" s="351">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75" customHeight="1" thickBot="1" x14ac:dyDescent="0.35">
      <c r="A27" s="352">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00" t="s">
        <v>34</v>
      </c>
      <c r="B28" s="601"/>
      <c r="C28" s="216"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53" t="s">
        <v>145</v>
      </c>
      <c r="B29" s="58"/>
      <c r="C29" s="58"/>
      <c r="D29" s="58"/>
      <c r="E29" s="58"/>
      <c r="F29" s="58"/>
      <c r="G29" s="58"/>
      <c r="H29" s="58"/>
      <c r="I29" s="58"/>
      <c r="J29" s="58"/>
      <c r="K29" s="58"/>
      <c r="L29" s="58"/>
      <c r="S29" s="92"/>
      <c r="T29" s="92"/>
    </row>
    <row r="31" spans="1:21" ht="19.7" x14ac:dyDescent="0.35">
      <c r="A31" s="354" t="s">
        <v>31</v>
      </c>
      <c r="B31" s="355">
        <f ca="1">imzatarihi</f>
        <v>45785</v>
      </c>
      <c r="C31" s="599" t="s">
        <v>32</v>
      </c>
      <c r="D31" s="599"/>
      <c r="E31" s="599" t="str">
        <f>IF(kurulusyetkilisi&lt;&gt;"",kurulusyetkilisi,"")</f>
        <v/>
      </c>
      <c r="F31" s="599"/>
      <c r="G31" s="599"/>
      <c r="H31" s="599"/>
      <c r="I31" s="599"/>
      <c r="J31" s="599"/>
      <c r="K31" s="599"/>
      <c r="L31" s="599"/>
    </row>
    <row r="32" spans="1:21" ht="19.7" x14ac:dyDescent="0.35">
      <c r="A32" s="213"/>
      <c r="B32" s="213"/>
      <c r="C32" s="599" t="s">
        <v>33</v>
      </c>
      <c r="D32" s="599"/>
      <c r="E32" s="598"/>
      <c r="F32" s="598"/>
      <c r="G32" s="598"/>
      <c r="H32" s="318"/>
      <c r="I32" s="59"/>
      <c r="J32" s="59"/>
    </row>
    <row r="33" spans="1:20" ht="16.3" x14ac:dyDescent="0.3">
      <c r="A33" s="590" t="s">
        <v>21</v>
      </c>
      <c r="B33" s="590"/>
      <c r="C33" s="590"/>
      <c r="D33" s="590"/>
      <c r="E33" s="590"/>
      <c r="F33" s="590"/>
      <c r="G33" s="590"/>
      <c r="H33" s="590"/>
      <c r="I33" s="590"/>
      <c r="J33" s="590"/>
      <c r="K33" s="590"/>
      <c r="L33" s="590"/>
      <c r="M33" s="91"/>
      <c r="N33" s="75"/>
      <c r="O33" s="179"/>
    </row>
    <row r="34" spans="1:20" x14ac:dyDescent="0.3">
      <c r="A34" s="597" t="str">
        <f>IF(YilDonem&lt;&gt;"",CONCATENATE(YilDonem," dönemi"),"")</f>
        <v/>
      </c>
      <c r="B34" s="597"/>
      <c r="C34" s="597"/>
      <c r="D34" s="597"/>
      <c r="E34" s="597"/>
      <c r="F34" s="597"/>
      <c r="G34" s="597"/>
      <c r="H34" s="597"/>
      <c r="I34" s="597"/>
      <c r="J34" s="597"/>
      <c r="K34" s="597"/>
      <c r="L34" s="597"/>
    </row>
    <row r="35" spans="1:20" ht="16.3" thickBot="1" x14ac:dyDescent="0.35">
      <c r="B35" s="50"/>
      <c r="C35" s="50"/>
      <c r="D35" s="50"/>
      <c r="E35" s="609" t="str">
        <f>IF(YilDonem&lt;&gt;"",CONCATENATE(IF(Dönem=1,"MART",IF(Dönem=2,"EYLÜL","")),"  ayına aittir."),"")</f>
        <v/>
      </c>
      <c r="F35" s="609"/>
      <c r="G35" s="609"/>
      <c r="H35" s="609"/>
      <c r="I35" s="50"/>
      <c r="J35" s="50"/>
      <c r="K35" s="50"/>
      <c r="L35" s="344" t="s">
        <v>29</v>
      </c>
    </row>
    <row r="36" spans="1:20" ht="31.75" customHeight="1" thickBot="1" x14ac:dyDescent="0.35">
      <c r="A36" s="348" t="s">
        <v>192</v>
      </c>
      <c r="B36" s="591" t="str">
        <f>IF(ProjeNo&gt;0,ProjeNo,"")</f>
        <v/>
      </c>
      <c r="C36" s="592"/>
      <c r="D36" s="592"/>
      <c r="E36" s="592"/>
      <c r="F36" s="592"/>
      <c r="G36" s="592"/>
      <c r="H36" s="592"/>
      <c r="I36" s="592"/>
      <c r="J36" s="592"/>
      <c r="K36" s="592"/>
      <c r="L36" s="593"/>
    </row>
    <row r="37" spans="1:20" ht="31.75" customHeight="1" thickBot="1" x14ac:dyDescent="0.35">
      <c r="A37" s="349" t="s">
        <v>194</v>
      </c>
      <c r="B37" s="594" t="str">
        <f>IF(ProjeAdi&gt;0,ProjeAdi,"")</f>
        <v/>
      </c>
      <c r="C37" s="595"/>
      <c r="D37" s="595"/>
      <c r="E37" s="595"/>
      <c r="F37" s="595"/>
      <c r="G37" s="595"/>
      <c r="H37" s="595"/>
      <c r="I37" s="595"/>
      <c r="J37" s="595"/>
      <c r="K37" s="595"/>
      <c r="L37" s="596"/>
    </row>
    <row r="38" spans="1:20" ht="31.75" customHeight="1" thickBot="1" x14ac:dyDescent="0.3">
      <c r="A38" s="602" t="s">
        <v>3</v>
      </c>
      <c r="B38" s="602" t="s">
        <v>4</v>
      </c>
      <c r="C38" s="602" t="s">
        <v>22</v>
      </c>
      <c r="D38" s="602" t="s">
        <v>122</v>
      </c>
      <c r="E38" s="602" t="s">
        <v>23</v>
      </c>
      <c r="F38" s="602" t="s">
        <v>26</v>
      </c>
      <c r="G38" s="610" t="s">
        <v>24</v>
      </c>
      <c r="H38" s="612" t="s">
        <v>144</v>
      </c>
      <c r="I38" s="613"/>
      <c r="J38" s="613"/>
      <c r="K38" s="614"/>
      <c r="L38" s="602" t="s">
        <v>25</v>
      </c>
      <c r="O38" s="589" t="s">
        <v>30</v>
      </c>
      <c r="P38" s="589"/>
      <c r="Q38" s="589" t="s">
        <v>36</v>
      </c>
      <c r="R38" s="589"/>
      <c r="S38" s="589" t="s">
        <v>37</v>
      </c>
      <c r="T38" s="589"/>
    </row>
    <row r="39" spans="1:20" s="93" customFormat="1" ht="94.45" thickBot="1" x14ac:dyDescent="0.3">
      <c r="A39" s="607"/>
      <c r="B39" s="607"/>
      <c r="C39" s="607"/>
      <c r="D39" s="607"/>
      <c r="E39" s="607"/>
      <c r="F39" s="607"/>
      <c r="G39" s="611"/>
      <c r="H39" s="345" t="s">
        <v>119</v>
      </c>
      <c r="I39" s="345" t="s">
        <v>146</v>
      </c>
      <c r="J39" s="345" t="s">
        <v>152</v>
      </c>
      <c r="K39" s="345" t="s">
        <v>153</v>
      </c>
      <c r="L39" s="607"/>
      <c r="M39" s="3"/>
      <c r="N39" s="346" t="s">
        <v>6</v>
      </c>
      <c r="O39" s="347" t="s">
        <v>27</v>
      </c>
      <c r="P39" s="347" t="s">
        <v>28</v>
      </c>
      <c r="Q39" s="347" t="s">
        <v>35</v>
      </c>
      <c r="R39" s="347" t="s">
        <v>24</v>
      </c>
      <c r="S39" s="347" t="s">
        <v>35</v>
      </c>
      <c r="T39" s="347" t="s">
        <v>28</v>
      </c>
    </row>
    <row r="40" spans="1:20" ht="22.75" customHeight="1" x14ac:dyDescent="0.3">
      <c r="A40" s="350">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75" customHeight="1" x14ac:dyDescent="0.3">
      <c r="A41" s="351">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75" customHeight="1" x14ac:dyDescent="0.3">
      <c r="A42" s="351">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75" customHeight="1" x14ac:dyDescent="0.3">
      <c r="A43" s="351">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75" customHeight="1" x14ac:dyDescent="0.3">
      <c r="A44" s="351">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75" customHeight="1" x14ac:dyDescent="0.3">
      <c r="A45" s="351">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75" customHeight="1" x14ac:dyDescent="0.3">
      <c r="A46" s="351">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75" customHeight="1" x14ac:dyDescent="0.3">
      <c r="A47" s="351">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75" customHeight="1" x14ac:dyDescent="0.3">
      <c r="A48" s="351">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75" customHeight="1" x14ac:dyDescent="0.3">
      <c r="A49" s="351">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75" customHeight="1" x14ac:dyDescent="0.3">
      <c r="A50" s="351">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75" customHeight="1" x14ac:dyDescent="0.3">
      <c r="A51" s="351">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75" customHeight="1" x14ac:dyDescent="0.3">
      <c r="A52" s="351">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75" customHeight="1" x14ac:dyDescent="0.3">
      <c r="A53" s="351">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75" customHeight="1" x14ac:dyDescent="0.3">
      <c r="A54" s="351">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75" customHeight="1" x14ac:dyDescent="0.3">
      <c r="A55" s="351">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75" customHeight="1" x14ac:dyDescent="0.3">
      <c r="A56" s="351">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75" customHeight="1" x14ac:dyDescent="0.3">
      <c r="A57" s="351">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75" customHeight="1" x14ac:dyDescent="0.3">
      <c r="A58" s="351">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75" customHeight="1" thickBot="1" x14ac:dyDescent="0.35">
      <c r="A59" s="352">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00" t="s">
        <v>34</v>
      </c>
      <c r="B60" s="601"/>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53" t="s">
        <v>145</v>
      </c>
      <c r="B61" s="58"/>
      <c r="C61" s="58"/>
      <c r="D61" s="58"/>
      <c r="E61" s="58"/>
      <c r="F61" s="58"/>
      <c r="G61" s="58"/>
      <c r="H61" s="58"/>
      <c r="I61" s="58"/>
      <c r="J61" s="58"/>
      <c r="K61" s="58"/>
      <c r="L61" s="58"/>
      <c r="S61" s="92"/>
      <c r="T61" s="92"/>
    </row>
    <row r="63" spans="1:21" ht="19.7" x14ac:dyDescent="0.35">
      <c r="A63" s="354" t="s">
        <v>31</v>
      </c>
      <c r="B63" s="355">
        <f ca="1">imzatarihi</f>
        <v>45785</v>
      </c>
      <c r="C63" s="599" t="s">
        <v>32</v>
      </c>
      <c r="D63" s="599"/>
      <c r="E63" s="599" t="str">
        <f>IF(kurulusyetkilisi&lt;&gt;"",kurulusyetkilisi,"")</f>
        <v/>
      </c>
      <c r="F63" s="599"/>
      <c r="G63" s="599"/>
      <c r="H63" s="599"/>
      <c r="I63" s="599"/>
      <c r="J63" s="599"/>
      <c r="K63" s="599"/>
      <c r="L63" s="599"/>
    </row>
    <row r="64" spans="1:21" ht="19.7" x14ac:dyDescent="0.35">
      <c r="A64" s="213"/>
      <c r="B64" s="213"/>
      <c r="C64" s="599" t="s">
        <v>33</v>
      </c>
      <c r="D64" s="599"/>
      <c r="E64" s="598"/>
      <c r="F64" s="598"/>
      <c r="G64" s="598"/>
      <c r="H64" s="59"/>
      <c r="I64" s="59"/>
      <c r="J64" s="59"/>
    </row>
    <row r="65" spans="1:20" ht="16.3" x14ac:dyDescent="0.3">
      <c r="A65" s="590" t="s">
        <v>21</v>
      </c>
      <c r="B65" s="590"/>
      <c r="C65" s="590"/>
      <c r="D65" s="590"/>
      <c r="E65" s="590"/>
      <c r="F65" s="590"/>
      <c r="G65" s="590"/>
      <c r="H65" s="590"/>
      <c r="I65" s="590"/>
      <c r="J65" s="590"/>
      <c r="K65" s="590"/>
      <c r="L65" s="590"/>
      <c r="M65" s="91"/>
      <c r="N65" s="75"/>
      <c r="O65" s="179"/>
    </row>
    <row r="66" spans="1:20" x14ac:dyDescent="0.3">
      <c r="A66" s="597" t="str">
        <f>IF(YilDonem&lt;&gt;"",CONCATENATE(YilDonem," dönemi"),"")</f>
        <v/>
      </c>
      <c r="B66" s="597"/>
      <c r="C66" s="597"/>
      <c r="D66" s="597"/>
      <c r="E66" s="597"/>
      <c r="F66" s="597"/>
      <c r="G66" s="597"/>
      <c r="H66" s="597"/>
      <c r="I66" s="597"/>
      <c r="J66" s="597"/>
      <c r="K66" s="597"/>
      <c r="L66" s="597"/>
    </row>
    <row r="67" spans="1:20" ht="16.3" thickBot="1" x14ac:dyDescent="0.35">
      <c r="B67" s="50"/>
      <c r="C67" s="50"/>
      <c r="D67" s="50"/>
      <c r="E67" s="609" t="str">
        <f>IF(YilDonem&lt;&gt;"",CONCATENATE(IF(Dönem=1,"MART",IF(Dönem=2,"EYLÜL","")),"  ayına aittir."),"")</f>
        <v/>
      </c>
      <c r="F67" s="609"/>
      <c r="G67" s="609"/>
      <c r="H67" s="609"/>
      <c r="I67" s="50"/>
      <c r="J67" s="50"/>
      <c r="K67" s="50"/>
      <c r="L67" s="344" t="s">
        <v>29</v>
      </c>
    </row>
    <row r="68" spans="1:20" ht="31.75" customHeight="1" thickBot="1" x14ac:dyDescent="0.35">
      <c r="A68" s="348" t="s">
        <v>192</v>
      </c>
      <c r="B68" s="591" t="str">
        <f>IF(ProjeNo&gt;0,ProjeNo,"")</f>
        <v/>
      </c>
      <c r="C68" s="592"/>
      <c r="D68" s="592"/>
      <c r="E68" s="592"/>
      <c r="F68" s="592"/>
      <c r="G68" s="592"/>
      <c r="H68" s="592"/>
      <c r="I68" s="592"/>
      <c r="J68" s="592"/>
      <c r="K68" s="592"/>
      <c r="L68" s="593"/>
    </row>
    <row r="69" spans="1:20" ht="31.75" customHeight="1" thickBot="1" x14ac:dyDescent="0.35">
      <c r="A69" s="349" t="s">
        <v>194</v>
      </c>
      <c r="B69" s="594" t="str">
        <f>IF(ProjeAdi&gt;0,ProjeAdi,"")</f>
        <v/>
      </c>
      <c r="C69" s="595"/>
      <c r="D69" s="595"/>
      <c r="E69" s="595"/>
      <c r="F69" s="595"/>
      <c r="G69" s="595"/>
      <c r="H69" s="595"/>
      <c r="I69" s="595"/>
      <c r="J69" s="595"/>
      <c r="K69" s="595"/>
      <c r="L69" s="596"/>
    </row>
    <row r="70" spans="1:20" ht="31.75" customHeight="1" thickBot="1" x14ac:dyDescent="0.3">
      <c r="A70" s="602" t="s">
        <v>3</v>
      </c>
      <c r="B70" s="602" t="s">
        <v>4</v>
      </c>
      <c r="C70" s="602" t="s">
        <v>22</v>
      </c>
      <c r="D70" s="602" t="s">
        <v>122</v>
      </c>
      <c r="E70" s="602" t="s">
        <v>23</v>
      </c>
      <c r="F70" s="602" t="s">
        <v>26</v>
      </c>
      <c r="G70" s="610" t="s">
        <v>24</v>
      </c>
      <c r="H70" s="612" t="s">
        <v>144</v>
      </c>
      <c r="I70" s="613"/>
      <c r="J70" s="613"/>
      <c r="K70" s="614"/>
      <c r="L70" s="602" t="s">
        <v>25</v>
      </c>
      <c r="O70" s="589" t="s">
        <v>30</v>
      </c>
      <c r="P70" s="589"/>
      <c r="Q70" s="589" t="s">
        <v>36</v>
      </c>
      <c r="R70" s="589"/>
      <c r="S70" s="589" t="s">
        <v>37</v>
      </c>
      <c r="T70" s="589"/>
    </row>
    <row r="71" spans="1:20" s="93" customFormat="1" ht="94.45" thickBot="1" x14ac:dyDescent="0.3">
      <c r="A71" s="607"/>
      <c r="B71" s="607"/>
      <c r="C71" s="607"/>
      <c r="D71" s="607"/>
      <c r="E71" s="607"/>
      <c r="F71" s="607"/>
      <c r="G71" s="611"/>
      <c r="H71" s="345" t="s">
        <v>119</v>
      </c>
      <c r="I71" s="345" t="s">
        <v>146</v>
      </c>
      <c r="J71" s="345" t="s">
        <v>152</v>
      </c>
      <c r="K71" s="345" t="s">
        <v>153</v>
      </c>
      <c r="L71" s="607"/>
      <c r="M71" s="3"/>
      <c r="N71" s="346" t="s">
        <v>6</v>
      </c>
      <c r="O71" s="347" t="s">
        <v>27</v>
      </c>
      <c r="P71" s="347" t="s">
        <v>28</v>
      </c>
      <c r="Q71" s="347" t="s">
        <v>35</v>
      </c>
      <c r="R71" s="347" t="s">
        <v>24</v>
      </c>
      <c r="S71" s="347" t="s">
        <v>35</v>
      </c>
      <c r="T71" s="347" t="s">
        <v>28</v>
      </c>
    </row>
    <row r="72" spans="1:20" ht="22.75" customHeight="1" x14ac:dyDescent="0.3">
      <c r="A72" s="350">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75" customHeight="1" x14ac:dyDescent="0.3">
      <c r="A73" s="351">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75" customHeight="1" x14ac:dyDescent="0.3">
      <c r="A74" s="351">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75" customHeight="1" x14ac:dyDescent="0.3">
      <c r="A75" s="351">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75" customHeight="1" x14ac:dyDescent="0.3">
      <c r="A76" s="351">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75" customHeight="1" x14ac:dyDescent="0.3">
      <c r="A77" s="351">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75" customHeight="1" x14ac:dyDescent="0.3">
      <c r="A78" s="351">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75" customHeight="1" x14ac:dyDescent="0.3">
      <c r="A79" s="351">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75" customHeight="1" x14ac:dyDescent="0.3">
      <c r="A80" s="351">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75" customHeight="1" x14ac:dyDescent="0.3">
      <c r="A81" s="351">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75" customHeight="1" x14ac:dyDescent="0.3">
      <c r="A82" s="351">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75" customHeight="1" x14ac:dyDescent="0.3">
      <c r="A83" s="351">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75" customHeight="1" x14ac:dyDescent="0.3">
      <c r="A84" s="351">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75" customHeight="1" x14ac:dyDescent="0.3">
      <c r="A85" s="351">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75" customHeight="1" x14ac:dyDescent="0.3">
      <c r="A86" s="351">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75" customHeight="1" x14ac:dyDescent="0.3">
      <c r="A87" s="351">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75" customHeight="1" x14ac:dyDescent="0.3">
      <c r="A88" s="351">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75" customHeight="1" x14ac:dyDescent="0.3">
      <c r="A89" s="351">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75" customHeight="1" x14ac:dyDescent="0.3">
      <c r="A90" s="351">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75" customHeight="1" thickBot="1" x14ac:dyDescent="0.35">
      <c r="A91" s="352">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00" t="s">
        <v>34</v>
      </c>
      <c r="B92" s="601"/>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53" t="s">
        <v>145</v>
      </c>
      <c r="B93" s="58"/>
      <c r="C93" s="58"/>
      <c r="D93" s="58"/>
      <c r="E93" s="58"/>
      <c r="F93" s="58"/>
      <c r="G93" s="58"/>
      <c r="H93" s="58"/>
      <c r="I93" s="58"/>
      <c r="J93" s="58"/>
      <c r="K93" s="58"/>
      <c r="L93" s="58"/>
      <c r="S93" s="92"/>
      <c r="T93" s="92"/>
    </row>
    <row r="95" spans="1:21" ht="19.7" x14ac:dyDescent="0.35">
      <c r="A95" s="354" t="s">
        <v>31</v>
      </c>
      <c r="B95" s="355">
        <f ca="1">imzatarihi</f>
        <v>45785</v>
      </c>
      <c r="C95" s="599" t="s">
        <v>32</v>
      </c>
      <c r="D95" s="599"/>
      <c r="E95" s="599" t="str">
        <f>IF(kurulusyetkilisi&lt;&gt;"",kurulusyetkilisi,"")</f>
        <v/>
      </c>
      <c r="F95" s="599"/>
      <c r="G95" s="599"/>
      <c r="H95" s="599"/>
      <c r="I95" s="599"/>
      <c r="J95" s="599"/>
      <c r="K95" s="599"/>
      <c r="L95" s="599"/>
    </row>
    <row r="96" spans="1:21" ht="19.7" x14ac:dyDescent="0.35">
      <c r="A96" s="213"/>
      <c r="B96" s="213"/>
      <c r="C96" s="599" t="s">
        <v>33</v>
      </c>
      <c r="D96" s="599"/>
      <c r="E96" s="598"/>
      <c r="F96" s="598"/>
      <c r="G96" s="598"/>
      <c r="H96" s="59"/>
      <c r="I96" s="59"/>
      <c r="J96" s="59"/>
    </row>
    <row r="97" spans="1:20" ht="16.3" x14ac:dyDescent="0.3">
      <c r="A97" s="590" t="s">
        <v>21</v>
      </c>
      <c r="B97" s="590"/>
      <c r="C97" s="590"/>
      <c r="D97" s="590"/>
      <c r="E97" s="590"/>
      <c r="F97" s="590"/>
      <c r="G97" s="590"/>
      <c r="H97" s="590"/>
      <c r="I97" s="590"/>
      <c r="J97" s="590"/>
      <c r="K97" s="590"/>
      <c r="L97" s="590"/>
      <c r="M97" s="91"/>
      <c r="N97" s="75"/>
      <c r="O97" s="179"/>
    </row>
    <row r="98" spans="1:20" x14ac:dyDescent="0.3">
      <c r="A98" s="597" t="str">
        <f>IF(YilDonem&lt;&gt;"",CONCATENATE(YilDonem," dönemi"),"")</f>
        <v/>
      </c>
      <c r="B98" s="597"/>
      <c r="C98" s="597"/>
      <c r="D98" s="597"/>
      <c r="E98" s="597"/>
      <c r="F98" s="597"/>
      <c r="G98" s="597"/>
      <c r="H98" s="597"/>
      <c r="I98" s="597"/>
      <c r="J98" s="597"/>
      <c r="K98" s="597"/>
      <c r="L98" s="597"/>
    </row>
    <row r="99" spans="1:20" ht="16.3" thickBot="1" x14ac:dyDescent="0.35">
      <c r="B99" s="50"/>
      <c r="C99" s="50"/>
      <c r="D99" s="50"/>
      <c r="E99" s="609" t="str">
        <f>IF(YilDonem&lt;&gt;"",CONCATENATE(IF(Dönem=1,"MART",IF(Dönem=2,"EYLÜL","")),"  ayına aittir."),"")</f>
        <v/>
      </c>
      <c r="F99" s="609"/>
      <c r="G99" s="609"/>
      <c r="H99" s="609"/>
      <c r="I99" s="50"/>
      <c r="J99" s="50"/>
      <c r="K99" s="50"/>
      <c r="L99" s="344" t="s">
        <v>29</v>
      </c>
    </row>
    <row r="100" spans="1:20" ht="31.75" customHeight="1" thickBot="1" x14ac:dyDescent="0.35">
      <c r="A100" s="348" t="s">
        <v>192</v>
      </c>
      <c r="B100" s="591" t="str">
        <f>IF(ProjeNo&gt;0,ProjeNo,"")</f>
        <v/>
      </c>
      <c r="C100" s="592"/>
      <c r="D100" s="592"/>
      <c r="E100" s="592"/>
      <c r="F100" s="592"/>
      <c r="G100" s="592"/>
      <c r="H100" s="592"/>
      <c r="I100" s="592"/>
      <c r="J100" s="592"/>
      <c r="K100" s="592"/>
      <c r="L100" s="593"/>
    </row>
    <row r="101" spans="1:20" ht="31.75" customHeight="1" thickBot="1" x14ac:dyDescent="0.35">
      <c r="A101" s="349" t="s">
        <v>194</v>
      </c>
      <c r="B101" s="594" t="str">
        <f>IF(ProjeAdi&gt;0,ProjeAdi,"")</f>
        <v/>
      </c>
      <c r="C101" s="595"/>
      <c r="D101" s="595"/>
      <c r="E101" s="595"/>
      <c r="F101" s="595"/>
      <c r="G101" s="595"/>
      <c r="H101" s="595"/>
      <c r="I101" s="595"/>
      <c r="J101" s="595"/>
      <c r="K101" s="595"/>
      <c r="L101" s="596"/>
    </row>
    <row r="102" spans="1:20" ht="31.75" customHeight="1" thickBot="1" x14ac:dyDescent="0.3">
      <c r="A102" s="602" t="s">
        <v>3</v>
      </c>
      <c r="B102" s="602" t="s">
        <v>4</v>
      </c>
      <c r="C102" s="602" t="s">
        <v>22</v>
      </c>
      <c r="D102" s="602" t="s">
        <v>122</v>
      </c>
      <c r="E102" s="602" t="s">
        <v>23</v>
      </c>
      <c r="F102" s="602" t="s">
        <v>26</v>
      </c>
      <c r="G102" s="610" t="s">
        <v>24</v>
      </c>
      <c r="H102" s="612" t="s">
        <v>144</v>
      </c>
      <c r="I102" s="613"/>
      <c r="J102" s="613"/>
      <c r="K102" s="614"/>
      <c r="L102" s="602" t="s">
        <v>25</v>
      </c>
      <c r="O102" s="589" t="s">
        <v>30</v>
      </c>
      <c r="P102" s="589"/>
      <c r="Q102" s="589" t="s">
        <v>36</v>
      </c>
      <c r="R102" s="589"/>
      <c r="S102" s="589" t="s">
        <v>37</v>
      </c>
      <c r="T102" s="589"/>
    </row>
    <row r="103" spans="1:20" s="93" customFormat="1" ht="94.45" thickBot="1" x14ac:dyDescent="0.3">
      <c r="A103" s="607"/>
      <c r="B103" s="607"/>
      <c r="C103" s="607"/>
      <c r="D103" s="607"/>
      <c r="E103" s="607"/>
      <c r="F103" s="607"/>
      <c r="G103" s="611"/>
      <c r="H103" s="345" t="s">
        <v>119</v>
      </c>
      <c r="I103" s="345" t="s">
        <v>146</v>
      </c>
      <c r="J103" s="345" t="s">
        <v>152</v>
      </c>
      <c r="K103" s="345" t="s">
        <v>153</v>
      </c>
      <c r="L103" s="607"/>
      <c r="M103" s="3"/>
      <c r="N103" s="346" t="s">
        <v>6</v>
      </c>
      <c r="O103" s="347" t="s">
        <v>27</v>
      </c>
      <c r="P103" s="347" t="s">
        <v>28</v>
      </c>
      <c r="Q103" s="347" t="s">
        <v>35</v>
      </c>
      <c r="R103" s="347" t="s">
        <v>24</v>
      </c>
      <c r="S103" s="347" t="s">
        <v>35</v>
      </c>
      <c r="T103" s="347" t="s">
        <v>28</v>
      </c>
    </row>
    <row r="104" spans="1:20" ht="22.75" customHeight="1" x14ac:dyDescent="0.3">
      <c r="A104" s="350">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75" customHeight="1" x14ac:dyDescent="0.3">
      <c r="A105" s="351">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75" customHeight="1" x14ac:dyDescent="0.3">
      <c r="A106" s="351">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75" customHeight="1" x14ac:dyDescent="0.3">
      <c r="A107" s="351">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75" customHeight="1" x14ac:dyDescent="0.3">
      <c r="A108" s="351">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75" customHeight="1" x14ac:dyDescent="0.3">
      <c r="A109" s="351">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75" customHeight="1" x14ac:dyDescent="0.3">
      <c r="A110" s="351">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75" customHeight="1" x14ac:dyDescent="0.3">
      <c r="A111" s="351">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75" customHeight="1" x14ac:dyDescent="0.3">
      <c r="A112" s="351">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75" customHeight="1" x14ac:dyDescent="0.3">
      <c r="A113" s="351">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75" customHeight="1" x14ac:dyDescent="0.3">
      <c r="A114" s="351">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75" customHeight="1" x14ac:dyDescent="0.3">
      <c r="A115" s="351">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75" customHeight="1" x14ac:dyDescent="0.3">
      <c r="A116" s="351">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75" customHeight="1" x14ac:dyDescent="0.3">
      <c r="A117" s="351">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75" customHeight="1" x14ac:dyDescent="0.3">
      <c r="A118" s="351">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75" customHeight="1" x14ac:dyDescent="0.3">
      <c r="A119" s="351">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75" customHeight="1" x14ac:dyDescent="0.3">
      <c r="A120" s="351">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75" customHeight="1" x14ac:dyDescent="0.3">
      <c r="A121" s="351">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75" customHeight="1" x14ac:dyDescent="0.3">
      <c r="A122" s="351">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75" customHeight="1" thickBot="1" x14ac:dyDescent="0.35">
      <c r="A123" s="352">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00" t="s">
        <v>34</v>
      </c>
      <c r="B124" s="601"/>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53" t="s">
        <v>145</v>
      </c>
      <c r="B125" s="58"/>
      <c r="C125" s="58"/>
      <c r="D125" s="58"/>
      <c r="E125" s="58"/>
      <c r="F125" s="58"/>
      <c r="G125" s="58"/>
      <c r="H125" s="58"/>
      <c r="I125" s="58"/>
      <c r="J125" s="58"/>
      <c r="K125" s="58"/>
      <c r="L125" s="58"/>
      <c r="S125" s="92"/>
      <c r="T125" s="92"/>
    </row>
    <row r="127" spans="1:21" ht="19.7" x14ac:dyDescent="0.35">
      <c r="A127" s="354" t="s">
        <v>31</v>
      </c>
      <c r="B127" s="355">
        <f ca="1">imzatarihi</f>
        <v>45785</v>
      </c>
      <c r="C127" s="599" t="s">
        <v>32</v>
      </c>
      <c r="D127" s="599"/>
      <c r="E127" s="599" t="str">
        <f>IF(kurulusyetkilisi&lt;&gt;"",kurulusyetkilisi,"")</f>
        <v/>
      </c>
      <c r="F127" s="599"/>
      <c r="G127" s="599"/>
      <c r="H127" s="599"/>
      <c r="I127" s="599"/>
      <c r="J127" s="599"/>
      <c r="K127" s="599"/>
      <c r="L127" s="599"/>
    </row>
    <row r="128" spans="1:21" ht="19.7" x14ac:dyDescent="0.35">
      <c r="A128" s="213"/>
      <c r="B128" s="213"/>
      <c r="C128" s="599" t="s">
        <v>33</v>
      </c>
      <c r="D128" s="599"/>
      <c r="E128" s="598"/>
      <c r="F128" s="598"/>
      <c r="G128" s="598"/>
      <c r="H128" s="59"/>
      <c r="I128" s="59"/>
      <c r="J128" s="59"/>
    </row>
    <row r="129" spans="1:20" ht="16.3" x14ac:dyDescent="0.3">
      <c r="A129" s="590" t="s">
        <v>21</v>
      </c>
      <c r="B129" s="590"/>
      <c r="C129" s="590"/>
      <c r="D129" s="590"/>
      <c r="E129" s="590"/>
      <c r="F129" s="590"/>
      <c r="G129" s="590"/>
      <c r="H129" s="590"/>
      <c r="I129" s="590"/>
      <c r="J129" s="590"/>
      <c r="K129" s="590"/>
      <c r="L129" s="590"/>
      <c r="M129" s="91"/>
      <c r="N129" s="75"/>
      <c r="O129" s="179"/>
    </row>
    <row r="130" spans="1:20" x14ac:dyDescent="0.3">
      <c r="A130" s="597" t="str">
        <f>IF(YilDonem&lt;&gt;"",CONCATENATE(YilDonem," dönemi"),"")</f>
        <v/>
      </c>
      <c r="B130" s="597"/>
      <c r="C130" s="597"/>
      <c r="D130" s="597"/>
      <c r="E130" s="597"/>
      <c r="F130" s="597"/>
      <c r="G130" s="597"/>
      <c r="H130" s="597"/>
      <c r="I130" s="597"/>
      <c r="J130" s="597"/>
      <c r="K130" s="597"/>
      <c r="L130" s="597"/>
    </row>
    <row r="131" spans="1:20" ht="16.3" thickBot="1" x14ac:dyDescent="0.35">
      <c r="B131" s="50"/>
      <c r="C131" s="50"/>
      <c r="D131" s="50"/>
      <c r="E131" s="609" t="str">
        <f>IF(YilDonem&lt;&gt;"",CONCATENATE(IF(Dönem=1,"MART",IF(Dönem=2,"EYLÜL","")),"  ayına aittir."),"")</f>
        <v/>
      </c>
      <c r="F131" s="609"/>
      <c r="G131" s="609"/>
      <c r="H131" s="609"/>
      <c r="I131" s="50"/>
      <c r="J131" s="50"/>
      <c r="K131" s="50"/>
      <c r="L131" s="344" t="s">
        <v>29</v>
      </c>
    </row>
    <row r="132" spans="1:20" ht="31.75" customHeight="1" thickBot="1" x14ac:dyDescent="0.35">
      <c r="A132" s="348" t="s">
        <v>192</v>
      </c>
      <c r="B132" s="591" t="str">
        <f>IF(ProjeNo&gt;0,ProjeNo,"")</f>
        <v/>
      </c>
      <c r="C132" s="592"/>
      <c r="D132" s="592"/>
      <c r="E132" s="592"/>
      <c r="F132" s="592"/>
      <c r="G132" s="592"/>
      <c r="H132" s="592"/>
      <c r="I132" s="592"/>
      <c r="J132" s="592"/>
      <c r="K132" s="592"/>
      <c r="L132" s="593"/>
    </row>
    <row r="133" spans="1:20" ht="31.75" customHeight="1" thickBot="1" x14ac:dyDescent="0.35">
      <c r="A133" s="349" t="s">
        <v>194</v>
      </c>
      <c r="B133" s="594" t="str">
        <f>IF(ProjeAdi&gt;0,ProjeAdi,"")</f>
        <v/>
      </c>
      <c r="C133" s="595"/>
      <c r="D133" s="595"/>
      <c r="E133" s="595"/>
      <c r="F133" s="595"/>
      <c r="G133" s="595"/>
      <c r="H133" s="595"/>
      <c r="I133" s="595"/>
      <c r="J133" s="595"/>
      <c r="K133" s="595"/>
      <c r="L133" s="596"/>
    </row>
    <row r="134" spans="1:20" ht="31.75" customHeight="1" thickBot="1" x14ac:dyDescent="0.3">
      <c r="A134" s="602" t="s">
        <v>3</v>
      </c>
      <c r="B134" s="602" t="s">
        <v>4</v>
      </c>
      <c r="C134" s="602" t="s">
        <v>22</v>
      </c>
      <c r="D134" s="602" t="s">
        <v>122</v>
      </c>
      <c r="E134" s="602" t="s">
        <v>23</v>
      </c>
      <c r="F134" s="602" t="s">
        <v>26</v>
      </c>
      <c r="G134" s="610" t="s">
        <v>24</v>
      </c>
      <c r="H134" s="612" t="s">
        <v>144</v>
      </c>
      <c r="I134" s="613"/>
      <c r="J134" s="613"/>
      <c r="K134" s="614"/>
      <c r="L134" s="602" t="s">
        <v>25</v>
      </c>
      <c r="O134" s="589" t="s">
        <v>30</v>
      </c>
      <c r="P134" s="589"/>
      <c r="Q134" s="589" t="s">
        <v>36</v>
      </c>
      <c r="R134" s="589"/>
      <c r="S134" s="589" t="s">
        <v>37</v>
      </c>
      <c r="T134" s="589"/>
    </row>
    <row r="135" spans="1:20" s="93" customFormat="1" ht="94.45" thickBot="1" x14ac:dyDescent="0.3">
      <c r="A135" s="607"/>
      <c r="B135" s="607"/>
      <c r="C135" s="607"/>
      <c r="D135" s="607"/>
      <c r="E135" s="607"/>
      <c r="F135" s="607"/>
      <c r="G135" s="611"/>
      <c r="H135" s="345" t="s">
        <v>119</v>
      </c>
      <c r="I135" s="345" t="s">
        <v>146</v>
      </c>
      <c r="J135" s="345" t="s">
        <v>152</v>
      </c>
      <c r="K135" s="345" t="s">
        <v>153</v>
      </c>
      <c r="L135" s="607"/>
      <c r="M135" s="3"/>
      <c r="N135" s="346" t="s">
        <v>6</v>
      </c>
      <c r="O135" s="347" t="s">
        <v>27</v>
      </c>
      <c r="P135" s="347" t="s">
        <v>28</v>
      </c>
      <c r="Q135" s="347" t="s">
        <v>35</v>
      </c>
      <c r="R135" s="347" t="s">
        <v>24</v>
      </c>
      <c r="S135" s="347" t="s">
        <v>35</v>
      </c>
      <c r="T135" s="347" t="s">
        <v>28</v>
      </c>
    </row>
    <row r="136" spans="1:20" ht="22.75" customHeight="1" x14ac:dyDescent="0.3">
      <c r="A136" s="350">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75" customHeight="1" x14ac:dyDescent="0.3">
      <c r="A137" s="351">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75" customHeight="1" x14ac:dyDescent="0.3">
      <c r="A138" s="351">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75" customHeight="1" x14ac:dyDescent="0.3">
      <c r="A139" s="351">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75" customHeight="1" x14ac:dyDescent="0.3">
      <c r="A140" s="351">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75" customHeight="1" x14ac:dyDescent="0.3">
      <c r="A141" s="351">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75" customHeight="1" x14ac:dyDescent="0.3">
      <c r="A142" s="351">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75" customHeight="1" x14ac:dyDescent="0.3">
      <c r="A143" s="351">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75" customHeight="1" x14ac:dyDescent="0.3">
      <c r="A144" s="351">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75" customHeight="1" x14ac:dyDescent="0.3">
      <c r="A145" s="351">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75" customHeight="1" x14ac:dyDescent="0.3">
      <c r="A146" s="351">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75" customHeight="1" x14ac:dyDescent="0.3">
      <c r="A147" s="351">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75" customHeight="1" x14ac:dyDescent="0.3">
      <c r="A148" s="351">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75" customHeight="1" x14ac:dyDescent="0.3">
      <c r="A149" s="351">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75" customHeight="1" x14ac:dyDescent="0.3">
      <c r="A150" s="351">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75" customHeight="1" x14ac:dyDescent="0.3">
      <c r="A151" s="351">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75" customHeight="1" x14ac:dyDescent="0.3">
      <c r="A152" s="351">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75" customHeight="1" x14ac:dyDescent="0.3">
      <c r="A153" s="351">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75" customHeight="1" x14ac:dyDescent="0.3">
      <c r="A154" s="351">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75" customHeight="1" thickBot="1" x14ac:dyDescent="0.35">
      <c r="A155" s="352">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00" t="s">
        <v>34</v>
      </c>
      <c r="B156" s="601"/>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53" t="s">
        <v>145</v>
      </c>
      <c r="B157" s="58"/>
      <c r="C157" s="58"/>
      <c r="D157" s="58"/>
      <c r="E157" s="58"/>
      <c r="F157" s="58"/>
      <c r="G157" s="58"/>
      <c r="H157" s="58"/>
      <c r="I157" s="58"/>
      <c r="J157" s="58"/>
      <c r="K157" s="58"/>
      <c r="L157" s="58"/>
      <c r="S157" s="92"/>
      <c r="T157" s="92"/>
    </row>
    <row r="159" spans="1:21" ht="19.7" x14ac:dyDescent="0.35">
      <c r="A159" s="354" t="s">
        <v>31</v>
      </c>
      <c r="B159" s="355">
        <f ca="1">imzatarihi</f>
        <v>45785</v>
      </c>
      <c r="C159" s="599" t="s">
        <v>32</v>
      </c>
      <c r="D159" s="599"/>
      <c r="E159" s="599" t="str">
        <f>IF(kurulusyetkilisi&lt;&gt;"",kurulusyetkilisi,"")</f>
        <v/>
      </c>
      <c r="F159" s="599"/>
      <c r="G159" s="599"/>
      <c r="H159" s="599"/>
      <c r="I159" s="599"/>
      <c r="J159" s="599"/>
      <c r="K159" s="599"/>
      <c r="L159" s="599"/>
    </row>
    <row r="160" spans="1:21" ht="19.7" x14ac:dyDescent="0.35">
      <c r="A160" s="213"/>
      <c r="B160" s="213"/>
      <c r="C160" s="599" t="s">
        <v>33</v>
      </c>
      <c r="D160" s="599"/>
      <c r="E160" s="598"/>
      <c r="F160" s="598"/>
      <c r="G160" s="598"/>
      <c r="H160" s="59"/>
      <c r="I160" s="59"/>
      <c r="J160" s="59"/>
    </row>
    <row r="161" spans="1:27" ht="14.3" x14ac:dyDescent="0.25">
      <c r="A161"/>
      <c r="B161"/>
      <c r="C161"/>
      <c r="D161"/>
      <c r="E161"/>
      <c r="F161"/>
      <c r="G161"/>
      <c r="H161"/>
      <c r="I161"/>
      <c r="J161"/>
      <c r="K161"/>
      <c r="L161"/>
      <c r="M161"/>
      <c r="N161"/>
      <c r="O161"/>
      <c r="P161"/>
      <c r="Q161"/>
      <c r="R161"/>
      <c r="S161"/>
      <c r="T161"/>
      <c r="U161"/>
      <c r="V161"/>
      <c r="W161"/>
      <c r="X161"/>
      <c r="Y161"/>
      <c r="Z161"/>
      <c r="AA161"/>
    </row>
    <row r="162" spans="1:27" ht="14.3" x14ac:dyDescent="0.25">
      <c r="A162"/>
      <c r="B162"/>
      <c r="C162"/>
      <c r="D162"/>
      <c r="E162"/>
      <c r="F162"/>
      <c r="G162"/>
      <c r="H162"/>
      <c r="I162"/>
      <c r="J162"/>
      <c r="K162"/>
      <c r="L162"/>
      <c r="M162"/>
      <c r="N162"/>
      <c r="O162"/>
      <c r="P162"/>
      <c r="Q162"/>
      <c r="R162"/>
      <c r="S162"/>
      <c r="T162"/>
      <c r="U162"/>
      <c r="V162"/>
      <c r="W162"/>
      <c r="X162"/>
      <c r="Y162"/>
      <c r="Z162"/>
      <c r="AA162"/>
    </row>
    <row r="163" spans="1:27" ht="14.3" x14ac:dyDescent="0.25">
      <c r="A163"/>
      <c r="B163"/>
      <c r="C163"/>
      <c r="D163"/>
      <c r="E163"/>
      <c r="F163"/>
      <c r="G163"/>
      <c r="H163"/>
      <c r="I163"/>
      <c r="J163"/>
      <c r="K163"/>
      <c r="L163"/>
      <c r="M163"/>
      <c r="N163"/>
      <c r="O163"/>
      <c r="P163"/>
      <c r="Q163"/>
      <c r="R163"/>
      <c r="S163"/>
      <c r="T163"/>
      <c r="U163"/>
      <c r="V163"/>
      <c r="W163"/>
      <c r="X163"/>
      <c r="Y163"/>
      <c r="Z163"/>
      <c r="AA163"/>
    </row>
    <row r="164" spans="1:27" ht="31.75" customHeight="1" x14ac:dyDescent="0.25">
      <c r="A164"/>
      <c r="B164"/>
      <c r="C164"/>
      <c r="D164"/>
      <c r="E164"/>
      <c r="F164"/>
      <c r="G164"/>
      <c r="H164"/>
      <c r="I164"/>
      <c r="J164"/>
      <c r="K164"/>
      <c r="L164"/>
      <c r="M164"/>
      <c r="N164"/>
      <c r="O164"/>
      <c r="P164"/>
      <c r="Q164"/>
      <c r="R164"/>
      <c r="S164"/>
      <c r="T164"/>
      <c r="U164"/>
      <c r="V164"/>
      <c r="W164"/>
      <c r="X164"/>
      <c r="Y164"/>
      <c r="Z164"/>
      <c r="AA164"/>
    </row>
    <row r="165" spans="1:27" ht="31.75" customHeight="1" x14ac:dyDescent="0.25">
      <c r="A165"/>
      <c r="B165"/>
      <c r="C165"/>
      <c r="D165"/>
      <c r="E165"/>
      <c r="F165"/>
      <c r="G165"/>
      <c r="H165"/>
      <c r="I165"/>
      <c r="J165"/>
      <c r="K165"/>
      <c r="L165"/>
      <c r="M165"/>
      <c r="N165"/>
      <c r="O165"/>
      <c r="P165"/>
      <c r="Q165"/>
      <c r="R165"/>
      <c r="S165"/>
      <c r="T165"/>
      <c r="U165"/>
      <c r="V165"/>
      <c r="W165"/>
      <c r="X165"/>
      <c r="Y165"/>
      <c r="Z165"/>
      <c r="AA165"/>
    </row>
    <row r="166" spans="1:27" ht="31.75" customHeight="1" x14ac:dyDescent="0.25">
      <c r="A166"/>
      <c r="B166"/>
      <c r="C166"/>
      <c r="D166"/>
      <c r="E166"/>
      <c r="F166"/>
      <c r="G166"/>
      <c r="H166"/>
      <c r="I166"/>
      <c r="J166"/>
      <c r="K166"/>
      <c r="L166"/>
      <c r="M166"/>
      <c r="N166"/>
      <c r="O166"/>
      <c r="P166"/>
      <c r="Q166"/>
      <c r="R166"/>
      <c r="S166"/>
      <c r="T166"/>
      <c r="U166"/>
      <c r="V166"/>
      <c r="W166"/>
      <c r="X166"/>
      <c r="Y166"/>
      <c r="Z166"/>
      <c r="AA166"/>
    </row>
    <row r="167" spans="1:27" s="93" customFormat="1" ht="14.3" x14ac:dyDescent="0.25">
      <c r="A167"/>
      <c r="B167"/>
      <c r="C167"/>
      <c r="D167"/>
      <c r="E167"/>
      <c r="F167"/>
      <c r="G167"/>
      <c r="H167"/>
      <c r="I167"/>
      <c r="J167"/>
      <c r="K167"/>
      <c r="L167"/>
      <c r="M167"/>
      <c r="N167"/>
      <c r="O167"/>
      <c r="P167"/>
      <c r="Q167"/>
      <c r="R167"/>
      <c r="S167"/>
      <c r="T167"/>
      <c r="U167"/>
      <c r="V167"/>
      <c r="W167"/>
      <c r="X167"/>
      <c r="Y167"/>
      <c r="Z167"/>
      <c r="AA167"/>
    </row>
    <row r="168" spans="1:27" ht="22.75" customHeight="1" x14ac:dyDescent="0.25">
      <c r="A168"/>
      <c r="B168"/>
      <c r="C168"/>
      <c r="D168"/>
      <c r="E168"/>
      <c r="F168"/>
      <c r="G168"/>
      <c r="H168"/>
      <c r="I168"/>
      <c r="J168"/>
      <c r="K168"/>
      <c r="L168"/>
      <c r="M168"/>
      <c r="N168"/>
      <c r="O168"/>
      <c r="P168"/>
      <c r="Q168"/>
      <c r="R168"/>
      <c r="S168"/>
      <c r="T168"/>
      <c r="U168"/>
      <c r="V168"/>
      <c r="W168"/>
      <c r="X168"/>
      <c r="Y168"/>
      <c r="Z168"/>
      <c r="AA168"/>
    </row>
    <row r="169" spans="1:27" ht="22.75" customHeight="1" x14ac:dyDescent="0.25">
      <c r="A169"/>
      <c r="B169"/>
      <c r="C169"/>
      <c r="D169"/>
      <c r="E169"/>
      <c r="F169"/>
      <c r="G169"/>
      <c r="H169"/>
      <c r="I169"/>
      <c r="J169"/>
      <c r="K169"/>
      <c r="L169"/>
      <c r="M169"/>
      <c r="N169"/>
      <c r="O169"/>
      <c r="P169"/>
      <c r="Q169"/>
      <c r="R169"/>
      <c r="S169"/>
      <c r="T169"/>
      <c r="U169"/>
      <c r="V169"/>
      <c r="W169"/>
      <c r="X169"/>
      <c r="Y169"/>
      <c r="Z169"/>
      <c r="AA169"/>
    </row>
    <row r="170" spans="1:27" ht="22.75" customHeight="1" x14ac:dyDescent="0.25">
      <c r="A170"/>
      <c r="B170"/>
      <c r="C170"/>
      <c r="D170"/>
      <c r="E170"/>
      <c r="F170"/>
      <c r="G170"/>
      <c r="H170"/>
      <c r="I170"/>
      <c r="J170"/>
      <c r="K170"/>
      <c r="L170"/>
      <c r="M170"/>
      <c r="N170"/>
      <c r="O170"/>
      <c r="P170"/>
      <c r="Q170"/>
      <c r="R170"/>
      <c r="S170"/>
      <c r="T170"/>
      <c r="U170"/>
      <c r="V170"/>
      <c r="W170"/>
      <c r="X170"/>
      <c r="Y170"/>
      <c r="Z170"/>
      <c r="AA170"/>
    </row>
    <row r="171" spans="1:27" ht="22.75" customHeight="1" x14ac:dyDescent="0.25">
      <c r="A171"/>
      <c r="B171"/>
      <c r="C171"/>
      <c r="D171"/>
      <c r="E171"/>
      <c r="F171"/>
      <c r="G171"/>
      <c r="H171"/>
      <c r="I171"/>
      <c r="J171"/>
      <c r="K171"/>
      <c r="L171"/>
      <c r="M171"/>
      <c r="N171"/>
      <c r="O171"/>
      <c r="P171"/>
      <c r="Q171"/>
      <c r="R171"/>
      <c r="S171"/>
      <c r="T171"/>
      <c r="U171"/>
      <c r="V171"/>
      <c r="W171"/>
      <c r="X171"/>
      <c r="Y171"/>
      <c r="Z171"/>
      <c r="AA171"/>
    </row>
    <row r="172" spans="1:27" ht="22.75" customHeight="1" x14ac:dyDescent="0.25">
      <c r="A172"/>
      <c r="B172"/>
      <c r="C172"/>
      <c r="D172"/>
      <c r="E172"/>
      <c r="F172"/>
      <c r="G172"/>
      <c r="H172"/>
      <c r="I172"/>
      <c r="J172"/>
      <c r="K172"/>
      <c r="L172"/>
      <c r="M172"/>
      <c r="N172"/>
      <c r="O172"/>
      <c r="P172"/>
      <c r="Q172"/>
      <c r="R172"/>
      <c r="S172"/>
      <c r="T172"/>
      <c r="U172"/>
      <c r="V172"/>
      <c r="W172"/>
      <c r="X172"/>
      <c r="Y172"/>
      <c r="Z172"/>
      <c r="AA172"/>
    </row>
    <row r="173" spans="1:27" ht="22.75" customHeight="1" x14ac:dyDescent="0.25">
      <c r="A173"/>
      <c r="B173"/>
      <c r="C173"/>
      <c r="D173"/>
      <c r="E173"/>
      <c r="F173"/>
      <c r="G173"/>
      <c r="H173"/>
      <c r="I173"/>
      <c r="J173"/>
      <c r="K173"/>
      <c r="L173"/>
      <c r="M173"/>
      <c r="N173"/>
      <c r="O173"/>
      <c r="P173"/>
      <c r="Q173"/>
      <c r="R173"/>
      <c r="S173"/>
      <c r="T173"/>
      <c r="U173"/>
      <c r="V173"/>
      <c r="W173"/>
      <c r="X173"/>
      <c r="Y173"/>
      <c r="Z173"/>
      <c r="AA173"/>
    </row>
    <row r="174" spans="1:27" ht="22.75" customHeight="1" x14ac:dyDescent="0.25">
      <c r="A174"/>
      <c r="B174"/>
      <c r="C174"/>
      <c r="D174"/>
      <c r="E174"/>
      <c r="F174"/>
      <c r="G174"/>
      <c r="H174"/>
      <c r="I174"/>
      <c r="J174"/>
      <c r="K174"/>
      <c r="L174"/>
      <c r="M174"/>
      <c r="N174"/>
      <c r="O174"/>
      <c r="P174"/>
      <c r="Q174"/>
      <c r="R174"/>
      <c r="S174"/>
      <c r="T174"/>
      <c r="U174"/>
      <c r="V174"/>
      <c r="W174"/>
      <c r="X174"/>
      <c r="Y174"/>
      <c r="Z174"/>
      <c r="AA174"/>
    </row>
    <row r="175" spans="1:27" ht="22.75" customHeight="1" x14ac:dyDescent="0.25">
      <c r="A175"/>
      <c r="B175"/>
      <c r="C175"/>
      <c r="D175"/>
      <c r="E175"/>
      <c r="F175"/>
      <c r="G175"/>
      <c r="H175"/>
      <c r="I175"/>
      <c r="J175"/>
      <c r="K175"/>
      <c r="L175"/>
      <c r="M175"/>
      <c r="N175"/>
      <c r="O175"/>
      <c r="P175"/>
      <c r="Q175"/>
      <c r="R175"/>
      <c r="S175"/>
      <c r="T175"/>
      <c r="U175"/>
      <c r="V175"/>
      <c r="W175"/>
      <c r="X175"/>
      <c r="Y175"/>
      <c r="Z175"/>
      <c r="AA175"/>
    </row>
    <row r="176" spans="1:27" ht="22.75" customHeight="1" x14ac:dyDescent="0.25">
      <c r="A176"/>
      <c r="B176"/>
      <c r="C176"/>
      <c r="D176"/>
      <c r="E176"/>
      <c r="F176"/>
      <c r="G176"/>
      <c r="H176"/>
      <c r="I176"/>
      <c r="J176"/>
      <c r="K176"/>
      <c r="L176"/>
      <c r="M176"/>
      <c r="N176"/>
      <c r="O176"/>
      <c r="P176"/>
      <c r="Q176"/>
      <c r="R176"/>
      <c r="S176"/>
      <c r="T176"/>
      <c r="U176"/>
      <c r="V176"/>
      <c r="W176"/>
      <c r="X176"/>
      <c r="Y176"/>
      <c r="Z176"/>
      <c r="AA176"/>
    </row>
    <row r="177" spans="1:27" ht="22.75" customHeight="1" x14ac:dyDescent="0.25">
      <c r="A177"/>
      <c r="B177"/>
      <c r="C177"/>
      <c r="D177"/>
      <c r="E177"/>
      <c r="F177"/>
      <c r="G177"/>
      <c r="H177"/>
      <c r="I177"/>
      <c r="J177"/>
      <c r="K177"/>
      <c r="L177"/>
      <c r="M177"/>
      <c r="N177"/>
      <c r="O177"/>
      <c r="P177"/>
      <c r="Q177"/>
      <c r="R177"/>
      <c r="S177"/>
      <c r="T177"/>
      <c r="U177"/>
      <c r="V177"/>
      <c r="W177"/>
      <c r="X177"/>
      <c r="Y177"/>
      <c r="Z177"/>
      <c r="AA177"/>
    </row>
    <row r="178" spans="1:27" ht="22.75" customHeight="1" x14ac:dyDescent="0.25">
      <c r="A178"/>
      <c r="B178"/>
      <c r="C178"/>
      <c r="D178"/>
      <c r="E178"/>
      <c r="F178"/>
      <c r="G178"/>
      <c r="H178"/>
      <c r="I178"/>
      <c r="J178"/>
      <c r="K178"/>
      <c r="L178"/>
      <c r="M178"/>
      <c r="N178"/>
      <c r="O178"/>
      <c r="P178"/>
      <c r="Q178"/>
      <c r="R178"/>
      <c r="S178"/>
      <c r="T178"/>
      <c r="U178"/>
      <c r="V178"/>
      <c r="W178"/>
      <c r="X178"/>
      <c r="Y178"/>
      <c r="Z178"/>
      <c r="AA178"/>
    </row>
    <row r="179" spans="1:27" ht="22.75" customHeight="1" x14ac:dyDescent="0.25">
      <c r="A179"/>
      <c r="B179"/>
      <c r="C179"/>
      <c r="D179"/>
      <c r="E179"/>
      <c r="F179"/>
      <c r="G179"/>
      <c r="H179"/>
      <c r="I179"/>
      <c r="J179"/>
      <c r="K179"/>
      <c r="L179"/>
      <c r="M179"/>
      <c r="N179"/>
      <c r="O179"/>
      <c r="P179"/>
      <c r="Q179"/>
      <c r="R179"/>
      <c r="S179"/>
      <c r="T179"/>
      <c r="U179"/>
      <c r="V179"/>
      <c r="W179"/>
      <c r="X179"/>
      <c r="Y179"/>
      <c r="Z179"/>
      <c r="AA179"/>
    </row>
    <row r="180" spans="1:27" ht="22.75" customHeight="1" x14ac:dyDescent="0.25">
      <c r="A180"/>
      <c r="B180"/>
      <c r="C180"/>
      <c r="D180"/>
      <c r="E180"/>
      <c r="F180"/>
      <c r="G180"/>
      <c r="H180"/>
      <c r="I180"/>
      <c r="J180"/>
      <c r="K180"/>
      <c r="L180"/>
      <c r="M180"/>
      <c r="N180"/>
      <c r="O180"/>
      <c r="P180"/>
      <c r="Q180"/>
      <c r="R180"/>
      <c r="S180"/>
      <c r="T180"/>
      <c r="U180"/>
      <c r="V180"/>
      <c r="W180"/>
      <c r="X180"/>
      <c r="Y180"/>
      <c r="Z180"/>
      <c r="AA180"/>
    </row>
    <row r="181" spans="1:27" ht="22.75" customHeight="1" x14ac:dyDescent="0.25">
      <c r="A181"/>
      <c r="B181"/>
      <c r="C181"/>
      <c r="D181"/>
      <c r="E181"/>
      <c r="F181"/>
      <c r="G181"/>
      <c r="H181"/>
      <c r="I181"/>
      <c r="J181"/>
      <c r="K181"/>
      <c r="L181"/>
      <c r="M181"/>
      <c r="N181"/>
      <c r="O181"/>
      <c r="P181"/>
      <c r="Q181"/>
      <c r="R181"/>
      <c r="S181"/>
      <c r="T181"/>
      <c r="U181"/>
      <c r="V181"/>
      <c r="W181"/>
      <c r="X181"/>
      <c r="Y181"/>
      <c r="Z181"/>
      <c r="AA181"/>
    </row>
    <row r="182" spans="1:27" ht="22.75" customHeight="1" x14ac:dyDescent="0.25">
      <c r="A182"/>
      <c r="B182"/>
      <c r="C182"/>
      <c r="D182"/>
      <c r="E182"/>
      <c r="F182"/>
      <c r="G182"/>
      <c r="H182"/>
      <c r="I182"/>
      <c r="J182"/>
      <c r="K182"/>
      <c r="L182"/>
      <c r="M182"/>
      <c r="N182"/>
      <c r="O182"/>
      <c r="P182"/>
      <c r="Q182"/>
      <c r="R182"/>
      <c r="S182"/>
      <c r="T182"/>
      <c r="U182"/>
      <c r="V182"/>
      <c r="W182"/>
      <c r="X182"/>
      <c r="Y182"/>
      <c r="Z182"/>
      <c r="AA182"/>
    </row>
    <row r="183" spans="1:27" ht="22.75" customHeight="1" x14ac:dyDescent="0.25">
      <c r="A183"/>
      <c r="B183"/>
      <c r="C183"/>
      <c r="D183"/>
      <c r="E183"/>
      <c r="F183"/>
      <c r="G183"/>
      <c r="H183"/>
      <c r="I183"/>
      <c r="J183"/>
      <c r="K183"/>
      <c r="L183"/>
      <c r="M183"/>
      <c r="N183"/>
      <c r="O183"/>
      <c r="P183"/>
      <c r="Q183"/>
      <c r="R183"/>
      <c r="S183"/>
      <c r="T183"/>
      <c r="U183"/>
      <c r="V183"/>
      <c r="W183"/>
      <c r="X183"/>
      <c r="Y183"/>
      <c r="Z183"/>
      <c r="AA183"/>
    </row>
    <row r="184" spans="1:27" ht="22.75" customHeight="1" x14ac:dyDescent="0.25">
      <c r="A184"/>
      <c r="B184"/>
      <c r="C184"/>
      <c r="D184"/>
      <c r="E184"/>
      <c r="F184"/>
      <c r="G184"/>
      <c r="H184"/>
      <c r="I184"/>
      <c r="J184"/>
      <c r="K184"/>
      <c r="L184"/>
      <c r="M184"/>
      <c r="N184"/>
      <c r="O184"/>
      <c r="P184"/>
      <c r="Q184"/>
      <c r="R184"/>
      <c r="S184"/>
      <c r="T184"/>
      <c r="U184"/>
      <c r="V184"/>
      <c r="W184"/>
      <c r="X184"/>
      <c r="Y184"/>
      <c r="Z184"/>
      <c r="AA184"/>
    </row>
    <row r="185" spans="1:27" ht="22.75" customHeight="1" x14ac:dyDescent="0.25">
      <c r="A185"/>
      <c r="B185"/>
      <c r="C185"/>
      <c r="D185"/>
      <c r="E185"/>
      <c r="F185"/>
      <c r="G185"/>
      <c r="H185"/>
      <c r="I185"/>
      <c r="J185"/>
      <c r="K185"/>
      <c r="L185"/>
      <c r="M185"/>
      <c r="N185"/>
      <c r="O185"/>
      <c r="P185"/>
      <c r="Q185"/>
      <c r="R185"/>
      <c r="S185"/>
      <c r="T185"/>
      <c r="U185"/>
      <c r="V185"/>
      <c r="W185"/>
      <c r="X185"/>
      <c r="Y185"/>
      <c r="Z185"/>
      <c r="AA185"/>
    </row>
    <row r="186" spans="1:27" ht="22.75" customHeight="1" x14ac:dyDescent="0.25">
      <c r="A186"/>
      <c r="B186"/>
      <c r="C186"/>
      <c r="D186"/>
      <c r="E186"/>
      <c r="F186"/>
      <c r="G186"/>
      <c r="H186"/>
      <c r="I186"/>
      <c r="J186"/>
      <c r="K186"/>
      <c r="L186"/>
      <c r="M186"/>
      <c r="N186"/>
      <c r="O186"/>
      <c r="P186"/>
      <c r="Q186"/>
      <c r="R186"/>
      <c r="S186"/>
      <c r="T186"/>
      <c r="U186"/>
      <c r="V186"/>
      <c r="W186"/>
      <c r="X186"/>
      <c r="Y186"/>
      <c r="Z186"/>
      <c r="AA186"/>
    </row>
    <row r="187" spans="1:27" ht="22.75" customHeight="1" x14ac:dyDescent="0.25">
      <c r="A187"/>
      <c r="B187"/>
      <c r="C187"/>
      <c r="D187"/>
      <c r="E187"/>
      <c r="F187"/>
      <c r="G187"/>
      <c r="H187"/>
      <c r="I187"/>
      <c r="J187"/>
      <c r="K187"/>
      <c r="L187"/>
      <c r="M187"/>
      <c r="N187"/>
      <c r="O187"/>
      <c r="P187"/>
      <c r="Q187"/>
      <c r="R187"/>
      <c r="S187"/>
      <c r="T187"/>
      <c r="U187"/>
      <c r="V187"/>
      <c r="W187"/>
      <c r="X187"/>
      <c r="Y187"/>
      <c r="Z187"/>
      <c r="AA187"/>
    </row>
    <row r="188" spans="1:27" s="73" customFormat="1" ht="29.25" customHeight="1" x14ac:dyDescent="0.25">
      <c r="A188"/>
      <c r="B188"/>
      <c r="C188"/>
      <c r="D188"/>
      <c r="E188"/>
      <c r="F188"/>
      <c r="G188"/>
      <c r="H188"/>
      <c r="I188"/>
      <c r="J188"/>
      <c r="K188"/>
      <c r="L188"/>
      <c r="M188"/>
      <c r="N188"/>
      <c r="O188"/>
      <c r="P188"/>
      <c r="Q188"/>
      <c r="R188"/>
      <c r="S188"/>
      <c r="T188"/>
      <c r="U188"/>
      <c r="V188"/>
      <c r="W188"/>
      <c r="X188"/>
      <c r="Y188"/>
      <c r="Z188"/>
      <c r="AA188"/>
    </row>
    <row r="189" spans="1:27" ht="14.3" x14ac:dyDescent="0.25">
      <c r="A189"/>
      <c r="B189"/>
      <c r="C189"/>
      <c r="D189"/>
      <c r="E189"/>
      <c r="F189"/>
      <c r="G189"/>
      <c r="H189"/>
      <c r="I189"/>
      <c r="J189"/>
      <c r="K189"/>
      <c r="L189"/>
      <c r="M189"/>
      <c r="N189"/>
      <c r="O189"/>
      <c r="P189"/>
      <c r="Q189"/>
      <c r="R189"/>
      <c r="S189"/>
      <c r="T189"/>
      <c r="U189"/>
      <c r="V189"/>
      <c r="W189"/>
      <c r="X189"/>
      <c r="Y189"/>
      <c r="Z189"/>
      <c r="AA189"/>
    </row>
    <row r="190" spans="1:27" ht="14.3" x14ac:dyDescent="0.25">
      <c r="A190"/>
      <c r="B190"/>
      <c r="C190"/>
      <c r="D190"/>
      <c r="E190"/>
      <c r="F190"/>
      <c r="G190"/>
      <c r="H190"/>
      <c r="I190"/>
      <c r="J190"/>
      <c r="K190"/>
      <c r="L190"/>
      <c r="M190"/>
      <c r="N190"/>
      <c r="O190"/>
      <c r="P190"/>
      <c r="Q190"/>
      <c r="R190"/>
      <c r="S190"/>
      <c r="T190"/>
      <c r="U190"/>
      <c r="V190"/>
      <c r="W190"/>
      <c r="X190"/>
      <c r="Y190"/>
      <c r="Z190"/>
      <c r="AA190"/>
    </row>
    <row r="191" spans="1:27" ht="14.3" x14ac:dyDescent="0.25">
      <c r="A191"/>
      <c r="B191"/>
      <c r="C191"/>
      <c r="D191"/>
      <c r="E191"/>
      <c r="F191"/>
      <c r="G191"/>
      <c r="H191"/>
      <c r="I191"/>
      <c r="J191"/>
      <c r="K191"/>
      <c r="L191"/>
      <c r="M191"/>
      <c r="N191"/>
      <c r="O191"/>
      <c r="P191"/>
      <c r="Q191"/>
      <c r="R191"/>
      <c r="S191"/>
      <c r="T191"/>
      <c r="U191"/>
      <c r="V191"/>
      <c r="W191"/>
      <c r="X191"/>
      <c r="Y191"/>
      <c r="Z191"/>
      <c r="AA191"/>
    </row>
    <row r="192" spans="1:27" ht="14.3" x14ac:dyDescent="0.25">
      <c r="A192"/>
      <c r="B192"/>
      <c r="C192"/>
      <c r="D192"/>
      <c r="E192"/>
      <c r="F192"/>
      <c r="G192"/>
      <c r="H192"/>
      <c r="I192"/>
      <c r="J192"/>
      <c r="K192"/>
      <c r="L192"/>
      <c r="M192"/>
      <c r="N192"/>
      <c r="O192"/>
      <c r="P192"/>
      <c r="Q192"/>
      <c r="R192"/>
      <c r="S192"/>
      <c r="T192"/>
      <c r="U192"/>
      <c r="V192"/>
      <c r="W192"/>
      <c r="X192"/>
      <c r="Y192"/>
      <c r="Z192"/>
      <c r="AA192"/>
    </row>
    <row r="193" spans="1:27" ht="14.3" x14ac:dyDescent="0.25">
      <c r="A193"/>
      <c r="B193"/>
      <c r="C193"/>
      <c r="D193"/>
      <c r="E193"/>
      <c r="F193"/>
      <c r="G193"/>
      <c r="H193"/>
      <c r="I193"/>
      <c r="J193"/>
      <c r="K193"/>
      <c r="L193"/>
      <c r="M193"/>
      <c r="N193"/>
      <c r="O193"/>
      <c r="P193"/>
      <c r="Q193"/>
      <c r="R193"/>
      <c r="S193"/>
      <c r="T193"/>
      <c r="U193"/>
      <c r="V193"/>
      <c r="W193"/>
      <c r="X193"/>
      <c r="Y193"/>
      <c r="Z193"/>
      <c r="AA193"/>
    </row>
    <row r="194" spans="1:27" ht="14.3" x14ac:dyDescent="0.25">
      <c r="A194"/>
      <c r="B194"/>
      <c r="C194"/>
      <c r="D194"/>
      <c r="E194"/>
      <c r="F194"/>
      <c r="G194"/>
      <c r="H194"/>
      <c r="I194"/>
      <c r="J194"/>
      <c r="K194"/>
      <c r="L194"/>
      <c r="M194"/>
      <c r="N194"/>
      <c r="O194"/>
      <c r="P194"/>
      <c r="Q194"/>
      <c r="R194"/>
      <c r="S194"/>
      <c r="T194"/>
      <c r="U194"/>
      <c r="V194"/>
      <c r="W194"/>
      <c r="X194"/>
      <c r="Y194"/>
      <c r="Z194"/>
      <c r="AA194"/>
    </row>
    <row r="195" spans="1:27" ht="14.3" x14ac:dyDescent="0.25">
      <c r="A195"/>
      <c r="B195"/>
      <c r="C195"/>
      <c r="D195"/>
      <c r="E195"/>
      <c r="F195"/>
      <c r="G195"/>
      <c r="H195"/>
      <c r="I195"/>
      <c r="J195"/>
      <c r="K195"/>
      <c r="L195"/>
      <c r="M195"/>
      <c r="N195"/>
      <c r="O195"/>
      <c r="P195"/>
      <c r="Q195"/>
      <c r="R195"/>
      <c r="S195"/>
      <c r="T195"/>
      <c r="U195"/>
      <c r="V195"/>
      <c r="W195"/>
      <c r="X195"/>
      <c r="Y195"/>
      <c r="Z195"/>
      <c r="AA195"/>
    </row>
    <row r="196" spans="1:27" ht="31.75" customHeight="1" x14ac:dyDescent="0.25">
      <c r="A196"/>
      <c r="B196"/>
      <c r="C196"/>
      <c r="D196"/>
      <c r="E196"/>
      <c r="F196"/>
      <c r="G196"/>
      <c r="H196"/>
      <c r="I196"/>
      <c r="J196"/>
      <c r="K196"/>
      <c r="L196"/>
      <c r="M196"/>
      <c r="N196"/>
      <c r="O196"/>
      <c r="P196"/>
      <c r="Q196"/>
      <c r="R196"/>
      <c r="S196"/>
      <c r="T196"/>
      <c r="U196"/>
      <c r="V196"/>
      <c r="W196"/>
      <c r="X196"/>
      <c r="Y196"/>
      <c r="Z196"/>
      <c r="AA196"/>
    </row>
    <row r="197" spans="1:27" ht="31.75" customHeight="1" x14ac:dyDescent="0.25">
      <c r="A197"/>
      <c r="B197"/>
      <c r="C197"/>
      <c r="D197"/>
      <c r="E197"/>
      <c r="F197"/>
      <c r="G197"/>
      <c r="H197"/>
      <c r="I197"/>
      <c r="J197"/>
      <c r="K197"/>
      <c r="L197"/>
      <c r="M197"/>
      <c r="N197"/>
      <c r="O197"/>
      <c r="P197"/>
      <c r="Q197"/>
      <c r="R197"/>
      <c r="S197"/>
      <c r="T197"/>
      <c r="U197"/>
      <c r="V197"/>
      <c r="W197"/>
      <c r="X197"/>
      <c r="Y197"/>
      <c r="Z197"/>
      <c r="AA197"/>
    </row>
    <row r="198" spans="1:27" ht="31.75" customHeight="1" x14ac:dyDescent="0.25">
      <c r="A198"/>
      <c r="B198"/>
      <c r="C198"/>
      <c r="D198"/>
      <c r="E198"/>
      <c r="F198"/>
      <c r="G198"/>
      <c r="H198"/>
      <c r="I198"/>
      <c r="J198"/>
      <c r="K198"/>
      <c r="L198"/>
      <c r="M198"/>
      <c r="N198"/>
      <c r="O198"/>
      <c r="P198"/>
      <c r="Q198"/>
      <c r="R198"/>
      <c r="S198"/>
      <c r="T198"/>
      <c r="U198"/>
      <c r="V198"/>
      <c r="W198"/>
      <c r="X198"/>
      <c r="Y198"/>
      <c r="Z198"/>
      <c r="AA198"/>
    </row>
    <row r="199" spans="1:27" s="93" customFormat="1" ht="14.3" x14ac:dyDescent="0.25">
      <c r="A199"/>
      <c r="B199"/>
      <c r="C199"/>
      <c r="D199"/>
      <c r="E199"/>
      <c r="F199"/>
      <c r="G199"/>
      <c r="H199"/>
      <c r="I199"/>
      <c r="J199"/>
      <c r="K199"/>
      <c r="L199"/>
      <c r="M199"/>
      <c r="N199"/>
      <c r="O199"/>
      <c r="P199"/>
      <c r="Q199"/>
      <c r="R199"/>
      <c r="S199"/>
      <c r="T199"/>
      <c r="U199"/>
      <c r="V199"/>
      <c r="W199"/>
      <c r="X199"/>
      <c r="Y199"/>
      <c r="Z199"/>
      <c r="AA199"/>
    </row>
    <row r="200" spans="1:27" ht="22.75" customHeight="1" x14ac:dyDescent="0.25">
      <c r="A200"/>
      <c r="B200"/>
      <c r="C200"/>
      <c r="D200"/>
      <c r="E200"/>
      <c r="F200"/>
      <c r="G200"/>
      <c r="H200"/>
      <c r="I200"/>
      <c r="J200"/>
      <c r="K200"/>
      <c r="L200"/>
      <c r="M200"/>
      <c r="N200"/>
      <c r="O200"/>
      <c r="P200"/>
      <c r="Q200"/>
      <c r="R200"/>
      <c r="S200"/>
      <c r="T200"/>
      <c r="U200"/>
      <c r="V200"/>
      <c r="W200"/>
      <c r="X200"/>
      <c r="Y200"/>
      <c r="Z200"/>
      <c r="AA200"/>
    </row>
    <row r="201" spans="1:27" ht="22.75" customHeight="1" x14ac:dyDescent="0.25">
      <c r="A201"/>
      <c r="B201"/>
      <c r="C201"/>
      <c r="D201"/>
      <c r="E201"/>
      <c r="F201"/>
      <c r="G201"/>
      <c r="H201"/>
      <c r="I201"/>
      <c r="J201"/>
      <c r="K201"/>
      <c r="L201"/>
      <c r="M201"/>
      <c r="N201"/>
      <c r="O201"/>
      <c r="P201"/>
      <c r="Q201"/>
      <c r="R201"/>
      <c r="S201"/>
      <c r="T201"/>
      <c r="U201"/>
      <c r="V201"/>
      <c r="W201"/>
      <c r="X201"/>
      <c r="Y201"/>
      <c r="Z201"/>
      <c r="AA201"/>
    </row>
    <row r="202" spans="1:27" ht="22.75" customHeight="1" x14ac:dyDescent="0.25">
      <c r="A202"/>
      <c r="B202"/>
      <c r="C202"/>
      <c r="D202"/>
      <c r="E202"/>
      <c r="F202"/>
      <c r="G202"/>
      <c r="H202"/>
      <c r="I202"/>
      <c r="J202"/>
      <c r="K202"/>
      <c r="L202"/>
      <c r="M202"/>
      <c r="N202"/>
      <c r="O202"/>
      <c r="P202"/>
      <c r="Q202"/>
      <c r="R202"/>
      <c r="S202"/>
      <c r="T202"/>
      <c r="U202"/>
      <c r="V202"/>
      <c r="W202"/>
      <c r="X202"/>
      <c r="Y202"/>
      <c r="Z202"/>
      <c r="AA202"/>
    </row>
    <row r="203" spans="1:27" ht="22.75" customHeight="1" x14ac:dyDescent="0.25">
      <c r="A203"/>
      <c r="B203"/>
      <c r="C203"/>
      <c r="D203"/>
      <c r="E203"/>
      <c r="F203"/>
      <c r="G203"/>
      <c r="H203"/>
      <c r="I203"/>
      <c r="J203"/>
      <c r="K203"/>
      <c r="L203"/>
      <c r="M203"/>
      <c r="N203"/>
      <c r="O203"/>
      <c r="P203"/>
      <c r="Q203"/>
      <c r="R203"/>
      <c r="S203"/>
      <c r="T203"/>
      <c r="U203"/>
      <c r="V203"/>
      <c r="W203"/>
      <c r="X203"/>
      <c r="Y203"/>
      <c r="Z203"/>
      <c r="AA203"/>
    </row>
    <row r="204" spans="1:27" ht="22.75" customHeight="1" x14ac:dyDescent="0.25">
      <c r="A204"/>
      <c r="B204"/>
      <c r="C204"/>
      <c r="D204"/>
      <c r="E204"/>
      <c r="F204"/>
      <c r="G204"/>
      <c r="H204"/>
      <c r="I204"/>
      <c r="J204"/>
      <c r="K204"/>
      <c r="L204"/>
      <c r="M204"/>
      <c r="N204"/>
      <c r="O204"/>
      <c r="P204"/>
      <c r="Q204"/>
      <c r="R204"/>
      <c r="S204"/>
      <c r="T204"/>
      <c r="U204"/>
      <c r="V204"/>
      <c r="W204"/>
      <c r="X204"/>
      <c r="Y204"/>
      <c r="Z204"/>
      <c r="AA204"/>
    </row>
    <row r="205" spans="1:27" ht="22.75" customHeight="1" x14ac:dyDescent="0.25">
      <c r="A205"/>
      <c r="B205"/>
      <c r="C205"/>
      <c r="D205"/>
      <c r="E205"/>
      <c r="F205"/>
      <c r="G205"/>
      <c r="H205"/>
      <c r="I205"/>
      <c r="J205"/>
      <c r="K205"/>
      <c r="L205"/>
      <c r="M205"/>
      <c r="N205"/>
      <c r="O205"/>
      <c r="P205"/>
      <c r="Q205"/>
      <c r="R205"/>
      <c r="S205"/>
      <c r="T205"/>
      <c r="U205"/>
      <c r="V205"/>
      <c r="W205"/>
      <c r="X205"/>
      <c r="Y205"/>
      <c r="Z205"/>
      <c r="AA205"/>
    </row>
    <row r="206" spans="1:27" ht="22.75" customHeight="1" x14ac:dyDescent="0.25">
      <c r="A206"/>
      <c r="B206"/>
      <c r="C206"/>
      <c r="D206"/>
      <c r="E206"/>
      <c r="F206"/>
      <c r="G206"/>
      <c r="H206"/>
      <c r="I206"/>
      <c r="J206"/>
      <c r="K206"/>
      <c r="L206"/>
      <c r="M206"/>
      <c r="N206"/>
      <c r="O206"/>
      <c r="P206"/>
      <c r="Q206"/>
      <c r="R206"/>
      <c r="S206"/>
      <c r="T206"/>
      <c r="U206"/>
      <c r="V206"/>
      <c r="W206"/>
      <c r="X206"/>
      <c r="Y206"/>
      <c r="Z206"/>
      <c r="AA206"/>
    </row>
    <row r="207" spans="1:27" ht="22.75" customHeight="1" x14ac:dyDescent="0.25">
      <c r="A207"/>
      <c r="B207"/>
      <c r="C207"/>
      <c r="D207"/>
      <c r="E207"/>
      <c r="F207"/>
      <c r="G207"/>
      <c r="H207"/>
      <c r="I207"/>
      <c r="J207"/>
      <c r="K207"/>
      <c r="L207"/>
      <c r="M207"/>
      <c r="N207"/>
      <c r="O207"/>
      <c r="P207"/>
      <c r="Q207"/>
      <c r="R207"/>
      <c r="S207"/>
      <c r="T207"/>
      <c r="U207"/>
      <c r="V207"/>
      <c r="W207"/>
      <c r="X207"/>
      <c r="Y207"/>
      <c r="Z207"/>
      <c r="AA207"/>
    </row>
    <row r="208" spans="1:27" ht="22.75" customHeight="1" x14ac:dyDescent="0.25">
      <c r="A208"/>
      <c r="B208"/>
      <c r="C208"/>
      <c r="D208"/>
      <c r="E208"/>
      <c r="F208"/>
      <c r="G208"/>
      <c r="H208"/>
      <c r="I208"/>
      <c r="J208"/>
      <c r="K208"/>
      <c r="L208"/>
      <c r="M208"/>
      <c r="N208"/>
      <c r="O208"/>
      <c r="P208"/>
      <c r="Q208"/>
      <c r="R208"/>
      <c r="S208"/>
      <c r="T208"/>
      <c r="U208"/>
      <c r="V208"/>
      <c r="W208"/>
      <c r="X208"/>
      <c r="Y208"/>
      <c r="Z208"/>
      <c r="AA208"/>
    </row>
    <row r="209" spans="1:27" ht="22.75" customHeight="1" x14ac:dyDescent="0.25">
      <c r="A209"/>
      <c r="B209"/>
      <c r="C209"/>
      <c r="D209"/>
      <c r="E209"/>
      <c r="F209"/>
      <c r="G209"/>
      <c r="H209"/>
      <c r="I209"/>
      <c r="J209"/>
      <c r="K209"/>
      <c r="L209"/>
      <c r="M209"/>
      <c r="N209"/>
      <c r="O209"/>
      <c r="P209"/>
      <c r="Q209"/>
      <c r="R209"/>
      <c r="S209"/>
      <c r="T209"/>
      <c r="U209"/>
      <c r="V209"/>
      <c r="W209"/>
      <c r="X209"/>
      <c r="Y209"/>
      <c r="Z209"/>
      <c r="AA209"/>
    </row>
    <row r="210" spans="1:27" ht="22.75" customHeight="1" x14ac:dyDescent="0.25">
      <c r="A210"/>
      <c r="B210"/>
      <c r="C210"/>
      <c r="D210"/>
      <c r="E210"/>
      <c r="F210"/>
      <c r="G210"/>
      <c r="H210"/>
      <c r="I210"/>
      <c r="J210"/>
      <c r="K210"/>
      <c r="L210"/>
      <c r="M210"/>
      <c r="N210"/>
      <c r="O210"/>
      <c r="P210"/>
      <c r="Q210"/>
      <c r="R210"/>
      <c r="S210"/>
      <c r="T210"/>
      <c r="U210"/>
      <c r="V210"/>
      <c r="W210"/>
      <c r="X210"/>
      <c r="Y210"/>
      <c r="Z210"/>
      <c r="AA210"/>
    </row>
    <row r="211" spans="1:27" ht="22.75" customHeight="1" x14ac:dyDescent="0.25">
      <c r="A211"/>
      <c r="B211"/>
      <c r="C211"/>
      <c r="D211"/>
      <c r="E211"/>
      <c r="F211"/>
      <c r="G211"/>
      <c r="H211"/>
      <c r="I211"/>
      <c r="J211"/>
      <c r="K211"/>
      <c r="L211"/>
      <c r="M211"/>
      <c r="N211"/>
      <c r="O211"/>
      <c r="P211"/>
      <c r="Q211"/>
      <c r="R211"/>
      <c r="S211"/>
      <c r="T211"/>
      <c r="U211"/>
      <c r="V211"/>
      <c r="W211"/>
      <c r="X211"/>
      <c r="Y211"/>
      <c r="Z211"/>
      <c r="AA211"/>
    </row>
    <row r="212" spans="1:27" ht="22.75" customHeight="1" x14ac:dyDescent="0.25">
      <c r="A212"/>
      <c r="B212"/>
      <c r="C212"/>
      <c r="D212"/>
      <c r="E212"/>
      <c r="F212"/>
      <c r="G212"/>
      <c r="H212"/>
      <c r="I212"/>
      <c r="J212"/>
      <c r="K212"/>
      <c r="L212"/>
      <c r="M212"/>
      <c r="N212"/>
      <c r="O212"/>
      <c r="P212"/>
      <c r="Q212"/>
      <c r="R212"/>
      <c r="S212"/>
      <c r="T212"/>
      <c r="U212"/>
      <c r="V212"/>
      <c r="W212"/>
      <c r="X212"/>
      <c r="Y212"/>
      <c r="Z212"/>
      <c r="AA212"/>
    </row>
    <row r="213" spans="1:27" ht="22.75" customHeight="1" x14ac:dyDescent="0.25">
      <c r="A213"/>
      <c r="B213"/>
      <c r="C213"/>
      <c r="D213"/>
      <c r="E213"/>
      <c r="F213"/>
      <c r="G213"/>
      <c r="H213"/>
      <c r="I213"/>
      <c r="J213"/>
      <c r="K213"/>
      <c r="L213"/>
      <c r="M213"/>
      <c r="N213"/>
      <c r="O213"/>
      <c r="P213"/>
      <c r="Q213"/>
      <c r="R213"/>
      <c r="S213"/>
      <c r="T213"/>
      <c r="U213"/>
      <c r="V213"/>
      <c r="W213"/>
      <c r="X213"/>
      <c r="Y213"/>
      <c r="Z213"/>
      <c r="AA213"/>
    </row>
    <row r="214" spans="1:27" ht="22.75" customHeight="1" x14ac:dyDescent="0.25">
      <c r="A214"/>
      <c r="B214"/>
      <c r="C214"/>
      <c r="D214"/>
      <c r="E214"/>
      <c r="F214"/>
      <c r="G214"/>
      <c r="H214"/>
      <c r="I214"/>
      <c r="J214"/>
      <c r="K214"/>
      <c r="L214"/>
      <c r="M214"/>
      <c r="N214"/>
      <c r="O214"/>
      <c r="P214"/>
      <c r="Q214"/>
      <c r="R214"/>
      <c r="S214"/>
      <c r="T214"/>
      <c r="U214"/>
      <c r="V214"/>
      <c r="W214"/>
      <c r="X214"/>
      <c r="Y214"/>
      <c r="Z214"/>
      <c r="AA214"/>
    </row>
    <row r="215" spans="1:27" ht="22.75" customHeight="1" x14ac:dyDescent="0.25">
      <c r="A215"/>
      <c r="B215"/>
      <c r="C215"/>
      <c r="D215"/>
      <c r="E215"/>
      <c r="F215"/>
      <c r="G215"/>
      <c r="H215"/>
      <c r="I215"/>
      <c r="J215"/>
      <c r="K215"/>
      <c r="L215"/>
      <c r="M215"/>
      <c r="N215"/>
      <c r="O215"/>
      <c r="P215"/>
      <c r="Q215"/>
      <c r="R215"/>
      <c r="S215"/>
      <c r="T215"/>
      <c r="U215"/>
      <c r="V215"/>
      <c r="W215"/>
      <c r="X215"/>
      <c r="Y215"/>
      <c r="Z215"/>
      <c r="AA215"/>
    </row>
    <row r="216" spans="1:27" ht="22.75" customHeight="1" x14ac:dyDescent="0.25">
      <c r="A216"/>
      <c r="B216"/>
      <c r="C216"/>
      <c r="D216"/>
      <c r="E216"/>
      <c r="F216"/>
      <c r="G216"/>
      <c r="H216"/>
      <c r="I216"/>
      <c r="J216"/>
      <c r="K216"/>
      <c r="L216"/>
      <c r="M216"/>
      <c r="N216"/>
      <c r="O216"/>
      <c r="P216"/>
      <c r="Q216"/>
      <c r="R216"/>
      <c r="S216"/>
      <c r="T216"/>
      <c r="U216"/>
      <c r="V216"/>
      <c r="W216"/>
      <c r="X216"/>
      <c r="Y216"/>
      <c r="Z216"/>
      <c r="AA216"/>
    </row>
    <row r="217" spans="1:27" ht="22.75" customHeight="1" x14ac:dyDescent="0.25">
      <c r="A217"/>
      <c r="B217"/>
      <c r="C217"/>
      <c r="D217"/>
      <c r="E217"/>
      <c r="F217"/>
      <c r="G217"/>
      <c r="H217"/>
      <c r="I217"/>
      <c r="J217"/>
      <c r="K217"/>
      <c r="L217"/>
      <c r="M217"/>
      <c r="N217"/>
      <c r="O217"/>
      <c r="P217"/>
      <c r="Q217"/>
      <c r="R217"/>
      <c r="S217"/>
      <c r="T217"/>
      <c r="U217"/>
      <c r="V217"/>
      <c r="W217"/>
      <c r="X217"/>
      <c r="Y217"/>
      <c r="Z217"/>
      <c r="AA217"/>
    </row>
    <row r="218" spans="1:27" ht="22.75" customHeight="1" x14ac:dyDescent="0.25">
      <c r="A218"/>
      <c r="B218"/>
      <c r="C218"/>
      <c r="D218"/>
      <c r="E218"/>
      <c r="F218"/>
      <c r="G218"/>
      <c r="H218"/>
      <c r="I218"/>
      <c r="J218"/>
      <c r="K218"/>
      <c r="L218"/>
      <c r="M218"/>
      <c r="N218"/>
      <c r="O218"/>
      <c r="P218"/>
      <c r="Q218"/>
      <c r="R218"/>
      <c r="S218"/>
      <c r="T218"/>
      <c r="U218"/>
      <c r="V218"/>
      <c r="W218"/>
      <c r="X218"/>
      <c r="Y218"/>
      <c r="Z218"/>
      <c r="AA218"/>
    </row>
    <row r="219" spans="1:27" ht="22.75" customHeight="1" x14ac:dyDescent="0.25">
      <c r="A219"/>
      <c r="B219"/>
      <c r="C219"/>
      <c r="D219"/>
      <c r="E219"/>
      <c r="F219"/>
      <c r="G219"/>
      <c r="H219"/>
      <c r="I219"/>
      <c r="J219"/>
      <c r="K219"/>
      <c r="L219"/>
      <c r="M219"/>
      <c r="N219"/>
      <c r="O219"/>
      <c r="P219"/>
      <c r="Q219"/>
      <c r="R219"/>
      <c r="S219"/>
      <c r="T219"/>
      <c r="U219"/>
      <c r="V219"/>
      <c r="W219"/>
      <c r="X219"/>
      <c r="Y219"/>
      <c r="Z219"/>
      <c r="AA219"/>
    </row>
    <row r="220" spans="1:27" s="73" customFormat="1" ht="29.25" customHeight="1" x14ac:dyDescent="0.25">
      <c r="A220"/>
      <c r="B220"/>
      <c r="C220"/>
      <c r="D220"/>
      <c r="E220"/>
      <c r="F220"/>
      <c r="G220"/>
      <c r="H220"/>
      <c r="I220"/>
      <c r="J220"/>
      <c r="K220"/>
      <c r="L220"/>
      <c r="M220"/>
      <c r="N220"/>
      <c r="O220"/>
      <c r="P220"/>
      <c r="Q220"/>
      <c r="R220"/>
      <c r="S220"/>
      <c r="T220"/>
      <c r="U220"/>
      <c r="V220"/>
      <c r="W220"/>
      <c r="X220"/>
      <c r="Y220"/>
      <c r="Z220"/>
      <c r="AA220"/>
    </row>
    <row r="221" spans="1:27" ht="14.3" x14ac:dyDescent="0.25">
      <c r="A221"/>
      <c r="B221"/>
      <c r="C221"/>
      <c r="D221"/>
      <c r="E221"/>
      <c r="F221"/>
      <c r="G221"/>
      <c r="H221"/>
      <c r="I221"/>
      <c r="J221"/>
      <c r="K221"/>
      <c r="L221"/>
      <c r="M221"/>
      <c r="N221"/>
      <c r="O221"/>
      <c r="P221"/>
      <c r="Q221"/>
      <c r="R221"/>
      <c r="S221"/>
      <c r="T221"/>
      <c r="U221"/>
      <c r="V221"/>
      <c r="W221"/>
      <c r="X221"/>
      <c r="Y221"/>
      <c r="Z221"/>
      <c r="AA221"/>
    </row>
    <row r="222" spans="1:27" ht="14.3" x14ac:dyDescent="0.25">
      <c r="A222"/>
      <c r="B222"/>
      <c r="C222"/>
      <c r="D222"/>
      <c r="E222"/>
      <c r="F222"/>
      <c r="G222"/>
      <c r="H222"/>
      <c r="I222"/>
      <c r="J222"/>
      <c r="K222"/>
      <c r="L222"/>
      <c r="M222"/>
      <c r="N222"/>
      <c r="O222"/>
      <c r="P222"/>
      <c r="Q222"/>
      <c r="R222"/>
      <c r="S222"/>
      <c r="T222"/>
      <c r="U222"/>
      <c r="V222"/>
      <c r="W222"/>
      <c r="X222"/>
      <c r="Y222"/>
      <c r="Z222"/>
      <c r="AA222"/>
    </row>
    <row r="223" spans="1:27" ht="14.3" x14ac:dyDescent="0.25">
      <c r="A223"/>
      <c r="B223"/>
      <c r="C223"/>
      <c r="D223"/>
      <c r="E223"/>
      <c r="F223"/>
      <c r="G223"/>
      <c r="H223"/>
      <c r="I223"/>
      <c r="J223"/>
      <c r="K223"/>
      <c r="L223"/>
      <c r="M223"/>
      <c r="N223"/>
      <c r="O223"/>
      <c r="P223"/>
      <c r="Q223"/>
      <c r="R223"/>
      <c r="S223"/>
      <c r="T223"/>
      <c r="U223"/>
      <c r="V223"/>
      <c r="W223"/>
      <c r="X223"/>
      <c r="Y223"/>
      <c r="Z223"/>
      <c r="AA223"/>
    </row>
    <row r="224" spans="1:27" ht="14.3" x14ac:dyDescent="0.25">
      <c r="A224"/>
      <c r="B224"/>
      <c r="C224"/>
      <c r="D224"/>
      <c r="E224"/>
      <c r="F224"/>
      <c r="G224"/>
      <c r="H224"/>
      <c r="I224"/>
      <c r="J224"/>
      <c r="K224"/>
      <c r="L224"/>
      <c r="M224"/>
      <c r="N224"/>
      <c r="O224"/>
      <c r="P224"/>
      <c r="Q224"/>
      <c r="R224"/>
      <c r="S224"/>
      <c r="T224"/>
      <c r="U224"/>
      <c r="V224"/>
      <c r="W224"/>
      <c r="X224"/>
      <c r="Y224"/>
      <c r="Z224"/>
      <c r="AA224"/>
    </row>
    <row r="225" spans="1:27" ht="14.3" x14ac:dyDescent="0.25">
      <c r="A225"/>
      <c r="B225"/>
      <c r="C225"/>
      <c r="D225"/>
      <c r="E225"/>
      <c r="F225"/>
      <c r="G225"/>
      <c r="H225"/>
      <c r="I225"/>
      <c r="J225"/>
      <c r="K225"/>
      <c r="L225"/>
      <c r="M225"/>
      <c r="N225"/>
      <c r="O225"/>
      <c r="P225"/>
      <c r="Q225"/>
      <c r="R225"/>
      <c r="S225"/>
      <c r="T225"/>
      <c r="U225"/>
      <c r="V225"/>
      <c r="W225"/>
      <c r="X225"/>
      <c r="Y225"/>
      <c r="Z225"/>
      <c r="AA225"/>
    </row>
    <row r="226" spans="1:27" ht="14.3" x14ac:dyDescent="0.25">
      <c r="A226"/>
      <c r="B226"/>
      <c r="C226"/>
      <c r="D226"/>
      <c r="E226"/>
      <c r="F226"/>
      <c r="G226"/>
      <c r="H226"/>
      <c r="I226"/>
      <c r="J226"/>
      <c r="K226"/>
      <c r="L226"/>
      <c r="M226"/>
      <c r="N226"/>
      <c r="O226"/>
      <c r="P226"/>
      <c r="Q226"/>
      <c r="R226"/>
      <c r="S226"/>
      <c r="T226"/>
      <c r="U226"/>
      <c r="V226"/>
      <c r="W226"/>
      <c r="X226"/>
      <c r="Y226"/>
      <c r="Z226"/>
      <c r="AA226"/>
    </row>
    <row r="227" spans="1:27" ht="14.3" x14ac:dyDescent="0.25">
      <c r="A227"/>
      <c r="B227"/>
      <c r="C227"/>
      <c r="D227"/>
      <c r="E227"/>
      <c r="F227"/>
      <c r="G227"/>
      <c r="H227"/>
      <c r="I227"/>
      <c r="J227"/>
      <c r="K227"/>
      <c r="L227"/>
      <c r="M227"/>
      <c r="N227"/>
      <c r="O227"/>
      <c r="P227"/>
      <c r="Q227"/>
      <c r="R227"/>
      <c r="S227"/>
      <c r="T227"/>
      <c r="U227"/>
      <c r="V227"/>
      <c r="W227"/>
      <c r="X227"/>
      <c r="Y227"/>
      <c r="Z227"/>
      <c r="AA227"/>
    </row>
    <row r="228" spans="1:27" ht="31.75" customHeight="1" x14ac:dyDescent="0.25">
      <c r="A228"/>
      <c r="B228"/>
      <c r="C228"/>
      <c r="D228"/>
      <c r="E228"/>
      <c r="F228"/>
      <c r="G228"/>
      <c r="H228"/>
      <c r="I228"/>
      <c r="J228"/>
      <c r="K228"/>
      <c r="L228"/>
      <c r="M228"/>
      <c r="N228"/>
      <c r="O228"/>
      <c r="P228"/>
      <c r="Q228"/>
      <c r="R228"/>
      <c r="S228"/>
      <c r="T228"/>
      <c r="U228"/>
      <c r="V228"/>
      <c r="W228"/>
      <c r="X228"/>
      <c r="Y228"/>
      <c r="Z228"/>
      <c r="AA228"/>
    </row>
    <row r="229" spans="1:27" ht="31.75" customHeight="1" x14ac:dyDescent="0.25">
      <c r="A229"/>
      <c r="B229"/>
      <c r="C229"/>
      <c r="D229"/>
      <c r="E229"/>
      <c r="F229"/>
      <c r="G229"/>
      <c r="H229"/>
      <c r="I229"/>
      <c r="J229"/>
      <c r="K229"/>
      <c r="L229"/>
      <c r="M229"/>
      <c r="N229"/>
      <c r="O229"/>
      <c r="P229"/>
      <c r="Q229"/>
      <c r="R229"/>
      <c r="S229"/>
      <c r="T229"/>
      <c r="U229"/>
      <c r="V229"/>
      <c r="W229"/>
      <c r="X229"/>
      <c r="Y229"/>
      <c r="Z229"/>
      <c r="AA229"/>
    </row>
    <row r="230" spans="1:27" ht="31.75" customHeight="1" x14ac:dyDescent="0.25">
      <c r="A230"/>
      <c r="B230"/>
      <c r="C230"/>
      <c r="D230"/>
      <c r="E230"/>
      <c r="F230"/>
      <c r="G230"/>
      <c r="H230"/>
      <c r="I230"/>
      <c r="J230"/>
      <c r="K230"/>
      <c r="L230"/>
      <c r="M230"/>
      <c r="N230"/>
      <c r="O230"/>
      <c r="P230"/>
      <c r="Q230"/>
      <c r="R230"/>
      <c r="S230"/>
      <c r="T230"/>
      <c r="U230"/>
      <c r="V230"/>
      <c r="W230"/>
      <c r="X230"/>
      <c r="Y230"/>
      <c r="Z230"/>
      <c r="AA230"/>
    </row>
    <row r="231" spans="1:27" s="93" customFormat="1" ht="14.3" x14ac:dyDescent="0.25">
      <c r="A231"/>
      <c r="B231"/>
      <c r="C231"/>
      <c r="D231"/>
      <c r="E231"/>
      <c r="F231"/>
      <c r="G231"/>
      <c r="H231"/>
      <c r="I231"/>
      <c r="J231"/>
      <c r="K231"/>
      <c r="L231"/>
      <c r="M231"/>
      <c r="N231"/>
      <c r="O231"/>
      <c r="P231"/>
      <c r="Q231"/>
      <c r="R231"/>
      <c r="S231"/>
      <c r="T231"/>
      <c r="U231"/>
      <c r="V231"/>
      <c r="W231"/>
      <c r="X231"/>
      <c r="Y231"/>
      <c r="Z231"/>
      <c r="AA231"/>
    </row>
    <row r="232" spans="1:27" ht="22.75" customHeight="1" x14ac:dyDescent="0.25">
      <c r="A232"/>
      <c r="B232"/>
      <c r="C232"/>
      <c r="D232"/>
      <c r="E232"/>
      <c r="F232"/>
      <c r="G232"/>
      <c r="H232"/>
      <c r="I232"/>
      <c r="J232"/>
      <c r="K232"/>
      <c r="L232"/>
      <c r="M232"/>
      <c r="N232"/>
      <c r="O232"/>
      <c r="P232"/>
      <c r="Q232"/>
      <c r="R232"/>
      <c r="S232"/>
      <c r="T232"/>
      <c r="U232"/>
      <c r="V232"/>
      <c r="W232"/>
      <c r="X232"/>
      <c r="Y232"/>
      <c r="Z232"/>
      <c r="AA232"/>
    </row>
    <row r="233" spans="1:27" ht="22.75" customHeight="1" x14ac:dyDescent="0.25">
      <c r="A233"/>
      <c r="B233"/>
      <c r="C233"/>
      <c r="D233"/>
      <c r="E233"/>
      <c r="F233"/>
      <c r="G233"/>
      <c r="H233"/>
      <c r="I233"/>
      <c r="J233"/>
      <c r="K233"/>
      <c r="L233"/>
      <c r="M233"/>
      <c r="N233"/>
      <c r="O233"/>
      <c r="P233"/>
      <c r="Q233"/>
      <c r="R233"/>
      <c r="S233"/>
      <c r="T233"/>
      <c r="U233"/>
      <c r="V233"/>
      <c r="W233"/>
      <c r="X233"/>
      <c r="Y233"/>
      <c r="Z233"/>
      <c r="AA233"/>
    </row>
    <row r="234" spans="1:27" ht="22.75" customHeight="1" x14ac:dyDescent="0.25">
      <c r="A234"/>
      <c r="B234"/>
      <c r="C234"/>
      <c r="D234"/>
      <c r="E234"/>
      <c r="F234"/>
      <c r="G234"/>
      <c r="H234"/>
      <c r="I234"/>
      <c r="J234"/>
      <c r="K234"/>
      <c r="L234"/>
      <c r="M234"/>
      <c r="N234"/>
      <c r="O234"/>
      <c r="P234"/>
      <c r="Q234"/>
      <c r="R234"/>
      <c r="S234"/>
      <c r="T234"/>
      <c r="U234"/>
      <c r="V234"/>
      <c r="W234"/>
      <c r="X234"/>
      <c r="Y234"/>
      <c r="Z234"/>
      <c r="AA234"/>
    </row>
    <row r="235" spans="1:27" ht="22.75" customHeight="1" x14ac:dyDescent="0.25">
      <c r="A235"/>
      <c r="B235"/>
      <c r="C235"/>
      <c r="D235"/>
      <c r="E235"/>
      <c r="F235"/>
      <c r="G235"/>
      <c r="H235"/>
      <c r="I235"/>
      <c r="J235"/>
      <c r="K235"/>
      <c r="L235"/>
      <c r="M235"/>
      <c r="N235"/>
      <c r="O235"/>
      <c r="P235"/>
      <c r="Q235"/>
      <c r="R235"/>
      <c r="S235"/>
      <c r="T235"/>
      <c r="U235"/>
      <c r="V235"/>
      <c r="W235"/>
      <c r="X235"/>
      <c r="Y235"/>
      <c r="Z235"/>
      <c r="AA235"/>
    </row>
    <row r="236" spans="1:27" ht="22.75" customHeight="1" x14ac:dyDescent="0.25">
      <c r="A236"/>
      <c r="B236"/>
      <c r="C236"/>
      <c r="D236"/>
      <c r="E236"/>
      <c r="F236"/>
      <c r="G236"/>
      <c r="H236"/>
      <c r="I236"/>
      <c r="J236"/>
      <c r="K236"/>
      <c r="L236"/>
      <c r="M236"/>
      <c r="N236"/>
      <c r="O236"/>
      <c r="P236"/>
      <c r="Q236"/>
      <c r="R236"/>
      <c r="S236"/>
      <c r="T236"/>
      <c r="U236"/>
      <c r="V236"/>
      <c r="W236"/>
      <c r="X236"/>
      <c r="Y236"/>
      <c r="Z236"/>
      <c r="AA236"/>
    </row>
    <row r="237" spans="1:27" ht="22.75" customHeight="1" x14ac:dyDescent="0.25">
      <c r="A237"/>
      <c r="B237"/>
      <c r="C237"/>
      <c r="D237"/>
      <c r="E237"/>
      <c r="F237"/>
      <c r="G237"/>
      <c r="H237"/>
      <c r="I237"/>
      <c r="J237"/>
      <c r="K237"/>
      <c r="L237"/>
      <c r="M237"/>
      <c r="N237"/>
      <c r="O237"/>
      <c r="P237"/>
      <c r="Q237"/>
      <c r="R237"/>
      <c r="S237"/>
      <c r="T237"/>
      <c r="U237"/>
      <c r="V237"/>
      <c r="W237"/>
      <c r="X237"/>
      <c r="Y237"/>
      <c r="Z237"/>
      <c r="AA237"/>
    </row>
    <row r="238" spans="1:27" ht="22.75" customHeight="1" x14ac:dyDescent="0.25">
      <c r="A238"/>
      <c r="B238"/>
      <c r="C238"/>
      <c r="D238"/>
      <c r="E238"/>
      <c r="F238"/>
      <c r="G238"/>
      <c r="H238"/>
      <c r="I238"/>
      <c r="J238"/>
      <c r="K238"/>
      <c r="L238"/>
      <c r="M238"/>
      <c r="N238"/>
      <c r="O238"/>
      <c r="P238"/>
      <c r="Q238"/>
      <c r="R238"/>
      <c r="S238"/>
      <c r="T238"/>
      <c r="U238"/>
      <c r="V238"/>
      <c r="W238"/>
      <c r="X238"/>
      <c r="Y238"/>
      <c r="Z238"/>
      <c r="AA238"/>
    </row>
    <row r="239" spans="1:27" ht="22.75" customHeight="1" x14ac:dyDescent="0.25">
      <c r="A239"/>
      <c r="B239"/>
      <c r="C239"/>
      <c r="D239"/>
      <c r="E239"/>
      <c r="F239"/>
      <c r="G239"/>
      <c r="H239"/>
      <c r="I239"/>
      <c r="J239"/>
      <c r="K239"/>
      <c r="L239"/>
      <c r="M239"/>
      <c r="N239"/>
      <c r="O239"/>
      <c r="P239"/>
      <c r="Q239"/>
      <c r="R239"/>
      <c r="S239"/>
      <c r="T239"/>
      <c r="U239"/>
      <c r="V239"/>
      <c r="W239"/>
      <c r="X239"/>
      <c r="Y239"/>
      <c r="Z239"/>
      <c r="AA239"/>
    </row>
    <row r="240" spans="1:27" ht="22.75" customHeight="1" x14ac:dyDescent="0.25">
      <c r="A240"/>
      <c r="B240"/>
      <c r="C240"/>
      <c r="D240"/>
      <c r="E240"/>
      <c r="F240"/>
      <c r="G240"/>
      <c r="H240"/>
      <c r="I240"/>
      <c r="J240"/>
      <c r="K240"/>
      <c r="L240"/>
      <c r="M240"/>
      <c r="N240"/>
      <c r="O240"/>
      <c r="P240"/>
      <c r="Q240"/>
      <c r="R240"/>
      <c r="S240"/>
      <c r="T240"/>
      <c r="U240"/>
      <c r="V240"/>
      <c r="W240"/>
      <c r="X240"/>
      <c r="Y240"/>
      <c r="Z240"/>
      <c r="AA240"/>
    </row>
    <row r="241" spans="1:27" ht="22.75" customHeight="1" x14ac:dyDescent="0.25">
      <c r="A241"/>
      <c r="B241"/>
      <c r="C241"/>
      <c r="D241"/>
      <c r="E241"/>
      <c r="F241"/>
      <c r="G241"/>
      <c r="H241"/>
      <c r="I241"/>
      <c r="J241"/>
      <c r="K241"/>
      <c r="L241"/>
      <c r="M241"/>
      <c r="N241"/>
      <c r="O241"/>
      <c r="P241"/>
      <c r="Q241"/>
      <c r="R241"/>
      <c r="S241"/>
      <c r="T241"/>
      <c r="U241"/>
      <c r="V241"/>
      <c r="W241"/>
      <c r="X241"/>
      <c r="Y241"/>
      <c r="Z241"/>
      <c r="AA241"/>
    </row>
    <row r="242" spans="1:27" ht="22.75" customHeight="1" x14ac:dyDescent="0.25">
      <c r="A242"/>
      <c r="B242"/>
      <c r="C242"/>
      <c r="D242"/>
      <c r="E242"/>
      <c r="F242"/>
      <c r="G242"/>
      <c r="H242"/>
      <c r="I242"/>
      <c r="J242"/>
      <c r="K242"/>
      <c r="L242"/>
      <c r="M242"/>
      <c r="N242"/>
      <c r="O242"/>
      <c r="P242"/>
      <c r="Q242"/>
      <c r="R242"/>
      <c r="S242"/>
      <c r="T242"/>
      <c r="U242"/>
      <c r="V242"/>
      <c r="W242"/>
      <c r="X242"/>
      <c r="Y242"/>
      <c r="Z242"/>
      <c r="AA242"/>
    </row>
    <row r="243" spans="1:27" ht="22.75" customHeight="1" x14ac:dyDescent="0.25">
      <c r="A243"/>
      <c r="B243"/>
      <c r="C243"/>
      <c r="D243"/>
      <c r="E243"/>
      <c r="F243"/>
      <c r="G243"/>
      <c r="H243"/>
      <c r="I243"/>
      <c r="J243"/>
      <c r="K243"/>
      <c r="L243"/>
      <c r="M243"/>
      <c r="N243"/>
      <c r="O243"/>
      <c r="P243"/>
      <c r="Q243"/>
      <c r="R243"/>
      <c r="S243"/>
      <c r="T243"/>
      <c r="U243"/>
      <c r="V243"/>
      <c r="W243"/>
      <c r="X243"/>
      <c r="Y243"/>
      <c r="Z243"/>
      <c r="AA243"/>
    </row>
    <row r="244" spans="1:27" ht="22.75" customHeight="1" x14ac:dyDescent="0.25">
      <c r="A244"/>
      <c r="B244"/>
      <c r="C244"/>
      <c r="D244"/>
      <c r="E244"/>
      <c r="F244"/>
      <c r="G244"/>
      <c r="H244"/>
      <c r="I244"/>
      <c r="J244"/>
      <c r="K244"/>
      <c r="L244"/>
      <c r="M244"/>
      <c r="N244"/>
      <c r="O244"/>
      <c r="P244"/>
      <c r="Q244"/>
      <c r="R244"/>
      <c r="S244"/>
      <c r="T244"/>
      <c r="U244"/>
      <c r="V244"/>
      <c r="W244"/>
      <c r="X244"/>
      <c r="Y244"/>
      <c r="Z244"/>
      <c r="AA244"/>
    </row>
    <row r="245" spans="1:27" ht="22.75" customHeight="1" x14ac:dyDescent="0.25">
      <c r="A245"/>
      <c r="B245"/>
      <c r="C245"/>
      <c r="D245"/>
      <c r="E245"/>
      <c r="F245"/>
      <c r="G245"/>
      <c r="H245"/>
      <c r="I245"/>
      <c r="J245"/>
      <c r="K245"/>
      <c r="L245"/>
      <c r="M245"/>
      <c r="N245"/>
      <c r="O245"/>
      <c r="P245"/>
      <c r="Q245"/>
      <c r="R245"/>
      <c r="S245"/>
      <c r="T245"/>
      <c r="U245"/>
      <c r="V245"/>
      <c r="W245"/>
      <c r="X245"/>
      <c r="Y245"/>
      <c r="Z245"/>
      <c r="AA245"/>
    </row>
    <row r="246" spans="1:27" ht="22.75" customHeight="1" x14ac:dyDescent="0.25">
      <c r="A246"/>
      <c r="B246"/>
      <c r="C246"/>
      <c r="D246"/>
      <c r="E246"/>
      <c r="F246"/>
      <c r="G246"/>
      <c r="H246"/>
      <c r="I246"/>
      <c r="J246"/>
      <c r="K246"/>
      <c r="L246"/>
      <c r="M246"/>
      <c r="N246"/>
      <c r="O246"/>
      <c r="P246"/>
      <c r="Q246"/>
      <c r="R246"/>
      <c r="S246"/>
      <c r="T246"/>
      <c r="U246"/>
      <c r="V246"/>
      <c r="W246"/>
      <c r="X246"/>
      <c r="Y246"/>
      <c r="Z246"/>
      <c r="AA246"/>
    </row>
    <row r="247" spans="1:27" ht="22.75" customHeight="1" x14ac:dyDescent="0.25">
      <c r="A247"/>
      <c r="B247"/>
      <c r="C247"/>
      <c r="D247"/>
      <c r="E247"/>
      <c r="F247"/>
      <c r="G247"/>
      <c r="H247"/>
      <c r="I247"/>
      <c r="J247"/>
      <c r="K247"/>
      <c r="L247"/>
      <c r="M247"/>
      <c r="N247"/>
      <c r="O247"/>
      <c r="P247"/>
      <c r="Q247"/>
      <c r="R247"/>
      <c r="S247"/>
      <c r="T247"/>
      <c r="U247"/>
      <c r="V247"/>
      <c r="W247"/>
      <c r="X247"/>
      <c r="Y247"/>
      <c r="Z247"/>
      <c r="AA247"/>
    </row>
    <row r="248" spans="1:27" ht="22.75" customHeight="1" x14ac:dyDescent="0.25">
      <c r="A248"/>
      <c r="B248"/>
      <c r="C248"/>
      <c r="D248"/>
      <c r="E248"/>
      <c r="F248"/>
      <c r="G248"/>
      <c r="H248"/>
      <c r="I248"/>
      <c r="J248"/>
      <c r="K248"/>
      <c r="L248"/>
      <c r="M248"/>
      <c r="N248"/>
      <c r="O248"/>
      <c r="P248"/>
      <c r="Q248"/>
      <c r="R248"/>
      <c r="S248"/>
      <c r="T248"/>
      <c r="U248"/>
      <c r="V248"/>
      <c r="W248"/>
      <c r="X248"/>
      <c r="Y248"/>
      <c r="Z248"/>
      <c r="AA248"/>
    </row>
    <row r="249" spans="1:27" ht="22.75" customHeight="1" x14ac:dyDescent="0.25">
      <c r="A249"/>
      <c r="B249"/>
      <c r="C249"/>
      <c r="D249"/>
      <c r="E249"/>
      <c r="F249"/>
      <c r="G249"/>
      <c r="H249"/>
      <c r="I249"/>
      <c r="J249"/>
      <c r="K249"/>
      <c r="L249"/>
      <c r="M249"/>
      <c r="N249"/>
      <c r="O249"/>
      <c r="P249"/>
      <c r="Q249"/>
      <c r="R249"/>
      <c r="S249"/>
      <c r="T249"/>
      <c r="U249"/>
      <c r="V249"/>
      <c r="W249"/>
      <c r="X249"/>
      <c r="Y249"/>
      <c r="Z249"/>
      <c r="AA249"/>
    </row>
    <row r="250" spans="1:27" ht="22.75" customHeight="1" x14ac:dyDescent="0.25">
      <c r="A250"/>
      <c r="B250"/>
      <c r="C250"/>
      <c r="D250"/>
      <c r="E250"/>
      <c r="F250"/>
      <c r="G250"/>
      <c r="H250"/>
      <c r="I250"/>
      <c r="J250"/>
      <c r="K250"/>
      <c r="L250"/>
      <c r="M250"/>
      <c r="N250"/>
      <c r="O250"/>
      <c r="P250"/>
      <c r="Q250"/>
      <c r="R250"/>
      <c r="S250"/>
      <c r="T250"/>
      <c r="U250"/>
      <c r="V250"/>
      <c r="W250"/>
      <c r="X250"/>
      <c r="Y250"/>
      <c r="Z250"/>
      <c r="AA250"/>
    </row>
    <row r="251" spans="1:27" ht="22.75" customHeight="1" x14ac:dyDescent="0.25">
      <c r="A251"/>
      <c r="B251"/>
      <c r="C251"/>
      <c r="D251"/>
      <c r="E251"/>
      <c r="F251"/>
      <c r="G251"/>
      <c r="H251"/>
      <c r="I251"/>
      <c r="J251"/>
      <c r="K251"/>
      <c r="L251"/>
      <c r="M251"/>
      <c r="N251"/>
      <c r="O251"/>
      <c r="P251"/>
      <c r="Q251"/>
      <c r="R251"/>
      <c r="S251"/>
      <c r="T251"/>
      <c r="U251"/>
      <c r="V251"/>
      <c r="W251"/>
      <c r="X251"/>
      <c r="Y251"/>
      <c r="Z251"/>
      <c r="AA251"/>
    </row>
    <row r="252" spans="1:27" s="73" customFormat="1" ht="29.25" customHeight="1" x14ac:dyDescent="0.25">
      <c r="A252"/>
      <c r="B252"/>
      <c r="C252"/>
      <c r="D252"/>
      <c r="E252"/>
      <c r="F252"/>
      <c r="G252"/>
      <c r="H252"/>
      <c r="I252"/>
      <c r="J252"/>
      <c r="K252"/>
      <c r="L252"/>
      <c r="M252"/>
      <c r="N252"/>
      <c r="O252"/>
      <c r="P252"/>
      <c r="Q252"/>
      <c r="R252"/>
      <c r="S252"/>
      <c r="T252"/>
      <c r="U252"/>
      <c r="V252"/>
      <c r="W252"/>
      <c r="X252"/>
      <c r="Y252"/>
      <c r="Z252"/>
      <c r="AA252"/>
    </row>
    <row r="253" spans="1:27" ht="14.3" x14ac:dyDescent="0.25">
      <c r="A253"/>
      <c r="B253"/>
      <c r="C253"/>
      <c r="D253"/>
      <c r="E253"/>
      <c r="F253"/>
      <c r="G253"/>
      <c r="H253"/>
      <c r="I253"/>
      <c r="J253"/>
      <c r="K253"/>
      <c r="L253"/>
      <c r="M253"/>
      <c r="N253"/>
      <c r="O253"/>
      <c r="P253"/>
      <c r="Q253"/>
      <c r="R253"/>
      <c r="S253"/>
      <c r="T253"/>
      <c r="U253"/>
      <c r="V253"/>
      <c r="W253"/>
      <c r="X253"/>
      <c r="Y253"/>
      <c r="Z253"/>
      <c r="AA253"/>
    </row>
    <row r="254" spans="1:27" ht="14.3" x14ac:dyDescent="0.25">
      <c r="A254"/>
      <c r="B254"/>
      <c r="C254"/>
      <c r="D254"/>
      <c r="E254"/>
      <c r="F254"/>
      <c r="G254"/>
      <c r="H254"/>
      <c r="I254"/>
      <c r="J254"/>
      <c r="K254"/>
      <c r="L254"/>
      <c r="M254"/>
      <c r="N254"/>
      <c r="O254"/>
      <c r="P254"/>
      <c r="Q254"/>
      <c r="R254"/>
      <c r="S254"/>
      <c r="T254"/>
      <c r="U254"/>
      <c r="V254"/>
      <c r="W254"/>
      <c r="X254"/>
      <c r="Y254"/>
      <c r="Z254"/>
      <c r="AA254"/>
    </row>
    <row r="255" spans="1:27" ht="14.3" x14ac:dyDescent="0.25">
      <c r="A255"/>
      <c r="B255"/>
      <c r="C255"/>
      <c r="D255"/>
      <c r="E255"/>
      <c r="F255"/>
      <c r="G255"/>
      <c r="H255"/>
      <c r="I255"/>
      <c r="J255"/>
      <c r="K255"/>
      <c r="L255"/>
      <c r="M255"/>
      <c r="N255"/>
      <c r="O255"/>
      <c r="P255"/>
      <c r="Q255"/>
      <c r="R255"/>
      <c r="S255"/>
      <c r="T255"/>
      <c r="U255"/>
      <c r="V255"/>
      <c r="W255"/>
      <c r="X255"/>
      <c r="Y255"/>
      <c r="Z255"/>
      <c r="AA255"/>
    </row>
    <row r="256" spans="1:27" ht="14.3" x14ac:dyDescent="0.25">
      <c r="A256"/>
      <c r="B256"/>
      <c r="C256"/>
      <c r="D256"/>
      <c r="E256"/>
      <c r="F256"/>
      <c r="G256"/>
      <c r="H256"/>
      <c r="I256"/>
      <c r="J256"/>
      <c r="K256"/>
      <c r="L256"/>
      <c r="M256"/>
      <c r="N256"/>
      <c r="O256"/>
      <c r="P256"/>
      <c r="Q256"/>
      <c r="R256"/>
      <c r="S256"/>
      <c r="T256"/>
      <c r="U256"/>
      <c r="V256"/>
      <c r="W256"/>
      <c r="X256"/>
      <c r="Y256"/>
      <c r="Z256"/>
      <c r="AA256"/>
    </row>
    <row r="257" spans="1:27" ht="14.3" x14ac:dyDescent="0.25">
      <c r="A257"/>
      <c r="B257"/>
      <c r="C257"/>
      <c r="D257"/>
      <c r="E257"/>
      <c r="F257"/>
      <c r="G257"/>
      <c r="H257"/>
      <c r="I257"/>
      <c r="J257"/>
      <c r="K257"/>
      <c r="L257"/>
      <c r="M257"/>
      <c r="N257"/>
      <c r="O257"/>
      <c r="P257"/>
      <c r="Q257"/>
      <c r="R257"/>
      <c r="S257"/>
      <c r="T257"/>
      <c r="U257"/>
      <c r="V257"/>
      <c r="W257"/>
      <c r="X257"/>
      <c r="Y257"/>
      <c r="Z257"/>
      <c r="AA257"/>
    </row>
    <row r="258" spans="1:27" ht="14.3" x14ac:dyDescent="0.25">
      <c r="A258"/>
      <c r="B258"/>
      <c r="C258"/>
      <c r="D258"/>
      <c r="E258"/>
      <c r="F258"/>
      <c r="G258"/>
      <c r="H258"/>
      <c r="I258"/>
      <c r="J258"/>
      <c r="K258"/>
      <c r="L258"/>
      <c r="M258"/>
      <c r="N258"/>
      <c r="O258"/>
      <c r="P258"/>
      <c r="Q258"/>
      <c r="R258"/>
      <c r="S258"/>
      <c r="T258"/>
      <c r="U258"/>
      <c r="V258"/>
      <c r="W258"/>
      <c r="X258"/>
      <c r="Y258"/>
      <c r="Z258"/>
      <c r="AA258"/>
    </row>
    <row r="259" spans="1:27" ht="14.3" x14ac:dyDescent="0.25">
      <c r="A259"/>
      <c r="B259"/>
      <c r="C259"/>
      <c r="D259"/>
      <c r="E259"/>
      <c r="F259"/>
      <c r="G259"/>
      <c r="H259"/>
      <c r="I259"/>
      <c r="J259"/>
      <c r="K259"/>
      <c r="L259"/>
      <c r="M259"/>
      <c r="N259"/>
      <c r="O259"/>
      <c r="P259"/>
      <c r="Q259"/>
      <c r="R259"/>
      <c r="S259"/>
      <c r="T259"/>
      <c r="U259"/>
      <c r="V259"/>
      <c r="W259"/>
      <c r="X259"/>
      <c r="Y259"/>
      <c r="Z259"/>
      <c r="AA259"/>
    </row>
    <row r="260" spans="1:27" ht="31.75" customHeight="1" x14ac:dyDescent="0.25">
      <c r="A260"/>
      <c r="B260"/>
      <c r="C260"/>
      <c r="D260"/>
      <c r="E260"/>
      <c r="F260"/>
      <c r="G260"/>
      <c r="H260"/>
      <c r="I260"/>
      <c r="J260"/>
      <c r="K260"/>
      <c r="L260"/>
      <c r="M260"/>
      <c r="N260"/>
      <c r="O260"/>
      <c r="P260"/>
      <c r="Q260"/>
      <c r="R260"/>
      <c r="S260"/>
      <c r="T260"/>
      <c r="U260"/>
      <c r="V260"/>
      <c r="W260"/>
      <c r="X260"/>
      <c r="Y260"/>
      <c r="Z260"/>
      <c r="AA260"/>
    </row>
    <row r="261" spans="1:27" ht="31.75" customHeight="1" x14ac:dyDescent="0.25">
      <c r="A261"/>
      <c r="B261"/>
      <c r="C261"/>
      <c r="D261"/>
      <c r="E261"/>
      <c r="F261"/>
      <c r="G261"/>
      <c r="H261"/>
      <c r="I261"/>
      <c r="J261"/>
      <c r="K261"/>
      <c r="L261"/>
      <c r="M261"/>
      <c r="N261"/>
      <c r="O261"/>
      <c r="P261"/>
      <c r="Q261"/>
      <c r="R261"/>
      <c r="S261"/>
      <c r="T261"/>
      <c r="U261"/>
      <c r="V261"/>
      <c r="W261"/>
      <c r="X261"/>
      <c r="Y261"/>
      <c r="Z261"/>
      <c r="AA261"/>
    </row>
    <row r="262" spans="1:27" ht="31.75" customHeight="1" x14ac:dyDescent="0.25">
      <c r="A262"/>
      <c r="B262"/>
      <c r="C262"/>
      <c r="D262"/>
      <c r="E262"/>
      <c r="F262"/>
      <c r="G262"/>
      <c r="H262"/>
      <c r="I262"/>
      <c r="J262"/>
      <c r="K262"/>
      <c r="L262"/>
      <c r="M262"/>
      <c r="N262"/>
      <c r="O262"/>
      <c r="P262"/>
      <c r="Q262"/>
      <c r="R262"/>
      <c r="S262"/>
      <c r="T262"/>
      <c r="U262"/>
      <c r="V262"/>
      <c r="W262"/>
      <c r="X262"/>
      <c r="Y262"/>
      <c r="Z262"/>
      <c r="AA262"/>
    </row>
    <row r="263" spans="1:27" s="93" customFormat="1" ht="14.3" x14ac:dyDescent="0.25">
      <c r="A263"/>
      <c r="B263"/>
      <c r="C263"/>
      <c r="D263"/>
      <c r="E263"/>
      <c r="F263"/>
      <c r="G263"/>
      <c r="H263"/>
      <c r="I263"/>
      <c r="J263"/>
      <c r="K263"/>
      <c r="L263"/>
      <c r="M263"/>
      <c r="N263"/>
      <c r="O263"/>
      <c r="P263"/>
      <c r="Q263"/>
      <c r="R263"/>
      <c r="S263"/>
      <c r="T263"/>
      <c r="U263"/>
      <c r="V263"/>
      <c r="W263"/>
      <c r="X263"/>
      <c r="Y263"/>
      <c r="Z263"/>
      <c r="AA263"/>
    </row>
    <row r="264" spans="1:27" ht="22.75" customHeight="1" x14ac:dyDescent="0.25">
      <c r="A264"/>
      <c r="B264"/>
      <c r="C264"/>
      <c r="D264"/>
      <c r="E264"/>
      <c r="F264"/>
      <c r="G264"/>
      <c r="H264"/>
      <c r="I264"/>
      <c r="J264"/>
      <c r="K264"/>
      <c r="L264"/>
      <c r="M264"/>
      <c r="N264"/>
      <c r="O264"/>
      <c r="P264"/>
      <c r="Q264"/>
      <c r="R264"/>
      <c r="S264"/>
      <c r="T264"/>
      <c r="U264"/>
      <c r="V264"/>
      <c r="W264"/>
      <c r="X264"/>
      <c r="Y264"/>
      <c r="Z264"/>
      <c r="AA264"/>
    </row>
    <row r="265" spans="1:27" ht="22.75" customHeight="1" x14ac:dyDescent="0.25">
      <c r="A265"/>
      <c r="B265"/>
      <c r="C265"/>
      <c r="D265"/>
      <c r="E265"/>
      <c r="F265"/>
      <c r="G265"/>
      <c r="H265"/>
      <c r="I265"/>
      <c r="J265"/>
      <c r="K265"/>
      <c r="L265"/>
      <c r="M265"/>
      <c r="N265"/>
      <c r="O265"/>
      <c r="P265"/>
      <c r="Q265"/>
      <c r="R265"/>
      <c r="S265"/>
      <c r="T265"/>
      <c r="U265"/>
      <c r="V265"/>
      <c r="W265"/>
      <c r="X265"/>
      <c r="Y265"/>
      <c r="Z265"/>
      <c r="AA265"/>
    </row>
    <row r="266" spans="1:27" ht="22.75" customHeight="1" x14ac:dyDescent="0.25">
      <c r="A266"/>
      <c r="B266"/>
      <c r="C266"/>
      <c r="D266"/>
      <c r="E266"/>
      <c r="F266"/>
      <c r="G266"/>
      <c r="H266"/>
      <c r="I266"/>
      <c r="J266"/>
      <c r="K266"/>
      <c r="L266"/>
      <c r="M266"/>
      <c r="N266"/>
      <c r="O266"/>
      <c r="P266"/>
      <c r="Q266"/>
      <c r="R266"/>
      <c r="S266"/>
      <c r="T266"/>
      <c r="U266"/>
      <c r="V266"/>
      <c r="W266"/>
      <c r="X266"/>
      <c r="Y266"/>
      <c r="Z266"/>
      <c r="AA266"/>
    </row>
    <row r="267" spans="1:27" ht="22.75" customHeight="1" x14ac:dyDescent="0.25">
      <c r="A267"/>
      <c r="B267"/>
      <c r="C267"/>
      <c r="D267"/>
      <c r="E267"/>
      <c r="F267"/>
      <c r="G267"/>
      <c r="H267"/>
      <c r="I267"/>
      <c r="J267"/>
      <c r="K267"/>
      <c r="L267"/>
      <c r="M267"/>
      <c r="N267"/>
      <c r="O267"/>
      <c r="P267"/>
      <c r="Q267"/>
      <c r="R267"/>
      <c r="S267"/>
      <c r="T267"/>
      <c r="U267"/>
      <c r="V267"/>
      <c r="W267"/>
      <c r="X267"/>
      <c r="Y267"/>
      <c r="Z267"/>
      <c r="AA267"/>
    </row>
    <row r="268" spans="1:27" ht="22.75" customHeight="1" x14ac:dyDescent="0.25">
      <c r="A268"/>
      <c r="B268"/>
      <c r="C268"/>
      <c r="D268"/>
      <c r="E268"/>
      <c r="F268"/>
      <c r="G268"/>
      <c r="H268"/>
      <c r="I268"/>
      <c r="J268"/>
      <c r="K268"/>
      <c r="L268"/>
      <c r="M268"/>
      <c r="N268"/>
      <c r="O268"/>
      <c r="P268"/>
      <c r="Q268"/>
      <c r="R268"/>
      <c r="S268"/>
      <c r="T268"/>
      <c r="U268"/>
      <c r="V268"/>
      <c r="W268"/>
      <c r="X268"/>
      <c r="Y268"/>
      <c r="Z268"/>
      <c r="AA268"/>
    </row>
    <row r="269" spans="1:27" ht="22.75" customHeight="1" x14ac:dyDescent="0.25">
      <c r="A269"/>
      <c r="B269"/>
      <c r="C269"/>
      <c r="D269"/>
      <c r="E269"/>
      <c r="F269"/>
      <c r="G269"/>
      <c r="H269"/>
      <c r="I269"/>
      <c r="J269"/>
      <c r="K269"/>
      <c r="L269"/>
      <c r="M269"/>
      <c r="N269"/>
      <c r="O269"/>
      <c r="P269"/>
      <c r="Q269"/>
      <c r="R269"/>
      <c r="S269"/>
      <c r="T269"/>
      <c r="U269"/>
      <c r="V269"/>
      <c r="W269"/>
      <c r="X269"/>
      <c r="Y269"/>
      <c r="Z269"/>
      <c r="AA269"/>
    </row>
    <row r="270" spans="1:27" ht="22.75" customHeight="1" x14ac:dyDescent="0.25">
      <c r="A270"/>
      <c r="B270"/>
      <c r="C270"/>
      <c r="D270"/>
      <c r="E270"/>
      <c r="F270"/>
      <c r="G270"/>
      <c r="H270"/>
      <c r="I270"/>
      <c r="J270"/>
      <c r="K270"/>
      <c r="L270"/>
      <c r="M270"/>
      <c r="N270"/>
      <c r="O270"/>
      <c r="P270"/>
      <c r="Q270"/>
      <c r="R270"/>
      <c r="S270"/>
      <c r="T270"/>
      <c r="U270"/>
      <c r="V270"/>
      <c r="W270"/>
      <c r="X270"/>
      <c r="Y270"/>
      <c r="Z270"/>
      <c r="AA270"/>
    </row>
    <row r="271" spans="1:27" ht="22.75" customHeight="1" x14ac:dyDescent="0.25">
      <c r="A271"/>
      <c r="B271"/>
      <c r="C271"/>
      <c r="D271"/>
      <c r="E271"/>
      <c r="F271"/>
      <c r="G271"/>
      <c r="H271"/>
      <c r="I271"/>
      <c r="J271"/>
      <c r="K271"/>
      <c r="L271"/>
      <c r="M271"/>
      <c r="N271"/>
      <c r="O271"/>
      <c r="P271"/>
      <c r="Q271"/>
      <c r="R271"/>
      <c r="S271"/>
      <c r="T271"/>
      <c r="U271"/>
      <c r="V271"/>
      <c r="W271"/>
      <c r="X271"/>
      <c r="Y271"/>
      <c r="Z271"/>
      <c r="AA271"/>
    </row>
    <row r="272" spans="1:27" ht="22.75" customHeight="1" x14ac:dyDescent="0.25">
      <c r="A272"/>
      <c r="B272"/>
      <c r="C272"/>
      <c r="D272"/>
      <c r="E272"/>
      <c r="F272"/>
      <c r="G272"/>
      <c r="H272"/>
      <c r="I272"/>
      <c r="J272"/>
      <c r="K272"/>
      <c r="L272"/>
      <c r="M272"/>
      <c r="N272"/>
      <c r="O272"/>
      <c r="P272"/>
      <c r="Q272"/>
      <c r="R272"/>
      <c r="S272"/>
      <c r="T272"/>
      <c r="U272"/>
      <c r="V272"/>
      <c r="W272"/>
      <c r="X272"/>
      <c r="Y272"/>
      <c r="Z272"/>
      <c r="AA272"/>
    </row>
    <row r="273" spans="1:27" ht="22.75" customHeight="1" x14ac:dyDescent="0.25">
      <c r="A273"/>
      <c r="B273"/>
      <c r="C273"/>
      <c r="D273"/>
      <c r="E273"/>
      <c r="F273"/>
      <c r="G273"/>
      <c r="H273"/>
      <c r="I273"/>
      <c r="J273"/>
      <c r="K273"/>
      <c r="L273"/>
      <c r="M273"/>
      <c r="N273"/>
      <c r="O273"/>
      <c r="P273"/>
      <c r="Q273"/>
      <c r="R273"/>
      <c r="S273"/>
      <c r="T273"/>
      <c r="U273"/>
      <c r="V273"/>
      <c r="W273"/>
      <c r="X273"/>
      <c r="Y273"/>
      <c r="Z273"/>
      <c r="AA273"/>
    </row>
    <row r="274" spans="1:27" ht="22.75" customHeight="1" x14ac:dyDescent="0.25">
      <c r="A274"/>
      <c r="B274"/>
      <c r="C274"/>
      <c r="D274"/>
      <c r="E274"/>
      <c r="F274"/>
      <c r="G274"/>
      <c r="H274"/>
      <c r="I274"/>
      <c r="J274"/>
      <c r="K274"/>
      <c r="L274"/>
      <c r="M274"/>
      <c r="N274"/>
      <c r="O274"/>
      <c r="P274"/>
      <c r="Q274"/>
      <c r="R274"/>
      <c r="S274"/>
      <c r="T274"/>
      <c r="U274"/>
      <c r="V274"/>
      <c r="W274"/>
      <c r="X274"/>
      <c r="Y274"/>
      <c r="Z274"/>
      <c r="AA274"/>
    </row>
    <row r="275" spans="1:27" ht="22.75" customHeight="1" x14ac:dyDescent="0.25">
      <c r="A275"/>
      <c r="B275"/>
      <c r="C275"/>
      <c r="D275"/>
      <c r="E275"/>
      <c r="F275"/>
      <c r="G275"/>
      <c r="H275"/>
      <c r="I275"/>
      <c r="J275"/>
      <c r="K275"/>
      <c r="L275"/>
      <c r="M275"/>
      <c r="N275"/>
      <c r="O275"/>
      <c r="P275"/>
      <c r="Q275"/>
      <c r="R275"/>
      <c r="S275"/>
      <c r="T275"/>
      <c r="U275"/>
      <c r="V275"/>
      <c r="W275"/>
      <c r="X275"/>
      <c r="Y275"/>
      <c r="Z275"/>
      <c r="AA275"/>
    </row>
    <row r="276" spans="1:27" ht="22.75" customHeight="1" x14ac:dyDescent="0.25">
      <c r="A276"/>
      <c r="B276"/>
      <c r="C276"/>
      <c r="D276"/>
      <c r="E276"/>
      <c r="F276"/>
      <c r="G276"/>
      <c r="H276"/>
      <c r="I276"/>
      <c r="J276"/>
      <c r="K276"/>
      <c r="L276"/>
      <c r="M276"/>
      <c r="N276"/>
      <c r="O276"/>
      <c r="P276"/>
      <c r="Q276"/>
      <c r="R276"/>
      <c r="S276"/>
      <c r="T276"/>
      <c r="U276"/>
      <c r="V276"/>
      <c r="W276"/>
      <c r="X276"/>
      <c r="Y276"/>
      <c r="Z276"/>
      <c r="AA276"/>
    </row>
    <row r="277" spans="1:27" ht="22.75" customHeight="1" x14ac:dyDescent="0.25">
      <c r="A277"/>
      <c r="B277"/>
      <c r="C277"/>
      <c r="D277"/>
      <c r="E277"/>
      <c r="F277"/>
      <c r="G277"/>
      <c r="H277"/>
      <c r="I277"/>
      <c r="J277"/>
      <c r="K277"/>
      <c r="L277"/>
      <c r="M277"/>
      <c r="N277"/>
      <c r="O277"/>
      <c r="P277"/>
      <c r="Q277"/>
      <c r="R277"/>
      <c r="S277"/>
      <c r="T277"/>
      <c r="U277"/>
      <c r="V277"/>
      <c r="W277"/>
      <c r="X277"/>
      <c r="Y277"/>
      <c r="Z277"/>
      <c r="AA277"/>
    </row>
    <row r="278" spans="1:27" ht="22.75" customHeight="1" x14ac:dyDescent="0.25">
      <c r="A278"/>
      <c r="B278"/>
      <c r="C278"/>
      <c r="D278"/>
      <c r="E278"/>
      <c r="F278"/>
      <c r="G278"/>
      <c r="H278"/>
      <c r="I278"/>
      <c r="J278"/>
      <c r="K278"/>
      <c r="L278"/>
      <c r="M278"/>
      <c r="N278"/>
      <c r="O278"/>
      <c r="P278"/>
      <c r="Q278"/>
      <c r="R278"/>
      <c r="S278"/>
      <c r="T278"/>
      <c r="U278"/>
      <c r="V278"/>
      <c r="W278"/>
      <c r="X278"/>
      <c r="Y278"/>
      <c r="Z278"/>
      <c r="AA278"/>
    </row>
    <row r="279" spans="1:27" ht="22.75" customHeight="1" x14ac:dyDescent="0.25">
      <c r="A279"/>
      <c r="B279"/>
      <c r="C279"/>
      <c r="D279"/>
      <c r="E279"/>
      <c r="F279"/>
      <c r="G279"/>
      <c r="H279"/>
      <c r="I279"/>
      <c r="J279"/>
      <c r="K279"/>
      <c r="L279"/>
      <c r="M279"/>
      <c r="N279"/>
      <c r="O279"/>
      <c r="P279"/>
      <c r="Q279"/>
      <c r="R279"/>
      <c r="S279"/>
      <c r="T279"/>
      <c r="U279"/>
      <c r="V279"/>
      <c r="W279"/>
      <c r="X279"/>
      <c r="Y279"/>
      <c r="Z279"/>
      <c r="AA279"/>
    </row>
    <row r="280" spans="1:27" ht="22.75" customHeight="1" x14ac:dyDescent="0.25">
      <c r="A280"/>
      <c r="B280"/>
      <c r="C280"/>
      <c r="D280"/>
      <c r="E280"/>
      <c r="F280"/>
      <c r="G280"/>
      <c r="H280"/>
      <c r="I280"/>
      <c r="J280"/>
      <c r="K280"/>
      <c r="L280"/>
      <c r="M280"/>
      <c r="N280"/>
      <c r="O280"/>
      <c r="P280"/>
      <c r="Q280"/>
      <c r="R280"/>
      <c r="S280"/>
      <c r="T280"/>
      <c r="U280"/>
      <c r="V280"/>
      <c r="W280"/>
      <c r="X280"/>
      <c r="Y280"/>
      <c r="Z280"/>
      <c r="AA280"/>
    </row>
    <row r="281" spans="1:27" ht="22.75" customHeight="1" x14ac:dyDescent="0.25">
      <c r="A281"/>
      <c r="B281"/>
      <c r="C281"/>
      <c r="D281"/>
      <c r="E281"/>
      <c r="F281"/>
      <c r="G281"/>
      <c r="H281"/>
      <c r="I281"/>
      <c r="J281"/>
      <c r="K281"/>
      <c r="L281"/>
      <c r="M281"/>
      <c r="N281"/>
      <c r="O281"/>
      <c r="P281"/>
      <c r="Q281"/>
      <c r="R281"/>
      <c r="S281"/>
      <c r="T281"/>
      <c r="U281"/>
      <c r="V281"/>
      <c r="W281"/>
      <c r="X281"/>
      <c r="Y281"/>
      <c r="Z281"/>
      <c r="AA281"/>
    </row>
    <row r="282" spans="1:27" ht="22.75" customHeight="1" x14ac:dyDescent="0.25">
      <c r="A282"/>
      <c r="B282"/>
      <c r="C282"/>
      <c r="D282"/>
      <c r="E282"/>
      <c r="F282"/>
      <c r="G282"/>
      <c r="H282"/>
      <c r="I282"/>
      <c r="J282"/>
      <c r="K282"/>
      <c r="L282"/>
      <c r="M282"/>
      <c r="N282"/>
      <c r="O282"/>
      <c r="P282"/>
      <c r="Q282"/>
      <c r="R282"/>
      <c r="S282"/>
      <c r="T282"/>
      <c r="U282"/>
      <c r="V282"/>
      <c r="W282"/>
      <c r="X282"/>
      <c r="Y282"/>
      <c r="Z282"/>
      <c r="AA282"/>
    </row>
    <row r="283" spans="1:27" ht="22.75" customHeight="1" x14ac:dyDescent="0.25">
      <c r="A283"/>
      <c r="B283"/>
      <c r="C283"/>
      <c r="D283"/>
      <c r="E283"/>
      <c r="F283"/>
      <c r="G283"/>
      <c r="H283"/>
      <c r="I283"/>
      <c r="J283"/>
      <c r="K283"/>
      <c r="L283"/>
      <c r="M283"/>
      <c r="N283"/>
      <c r="O283"/>
      <c r="P283"/>
      <c r="Q283"/>
      <c r="R283"/>
      <c r="S283"/>
      <c r="T283"/>
      <c r="U283"/>
      <c r="V283"/>
      <c r="W283"/>
      <c r="X283"/>
      <c r="Y283"/>
      <c r="Z283"/>
      <c r="AA283"/>
    </row>
    <row r="284" spans="1:27" s="73" customFormat="1" ht="29.25" customHeight="1" x14ac:dyDescent="0.25">
      <c r="A284"/>
      <c r="B284"/>
      <c r="C284"/>
      <c r="D284"/>
      <c r="E284"/>
      <c r="F284"/>
      <c r="G284"/>
      <c r="H284"/>
      <c r="I284"/>
      <c r="J284"/>
      <c r="K284"/>
      <c r="L284"/>
      <c r="M284"/>
      <c r="N284"/>
      <c r="O284"/>
      <c r="P284"/>
      <c r="Q284"/>
      <c r="R284"/>
      <c r="S284"/>
      <c r="T284"/>
      <c r="U284"/>
      <c r="V284"/>
      <c r="W284"/>
      <c r="X284"/>
      <c r="Y284"/>
      <c r="Z284"/>
      <c r="AA284"/>
    </row>
    <row r="285" spans="1:27" ht="14.3" x14ac:dyDescent="0.25">
      <c r="A285"/>
      <c r="B285"/>
      <c r="C285"/>
      <c r="D285"/>
      <c r="E285"/>
      <c r="F285"/>
      <c r="G285"/>
      <c r="H285"/>
      <c r="I285"/>
      <c r="J285"/>
      <c r="K285"/>
      <c r="L285"/>
      <c r="M285"/>
      <c r="N285"/>
      <c r="O285"/>
      <c r="P285"/>
      <c r="Q285"/>
      <c r="R285"/>
      <c r="S285"/>
      <c r="T285"/>
      <c r="U285"/>
      <c r="V285"/>
      <c r="W285"/>
      <c r="X285"/>
      <c r="Y285"/>
      <c r="Z285"/>
      <c r="AA285"/>
    </row>
    <row r="286" spans="1:27" ht="14.3" x14ac:dyDescent="0.25">
      <c r="A286"/>
      <c r="B286"/>
      <c r="C286"/>
      <c r="D286"/>
      <c r="E286"/>
      <c r="F286"/>
      <c r="G286"/>
      <c r="H286"/>
      <c r="I286"/>
      <c r="J286"/>
      <c r="K286"/>
      <c r="L286"/>
      <c r="M286"/>
      <c r="N286"/>
      <c r="O286"/>
      <c r="P286"/>
      <c r="Q286"/>
      <c r="R286"/>
      <c r="S286"/>
      <c r="T286"/>
      <c r="U286"/>
      <c r="V286"/>
      <c r="W286"/>
      <c r="X286"/>
      <c r="Y286"/>
      <c r="Z286"/>
      <c r="AA286"/>
    </row>
    <row r="287" spans="1:27" ht="14.3" x14ac:dyDescent="0.25">
      <c r="A287"/>
      <c r="B287"/>
      <c r="C287"/>
      <c r="D287"/>
      <c r="E287"/>
      <c r="F287"/>
      <c r="G287"/>
      <c r="H287"/>
      <c r="I287"/>
      <c r="J287"/>
      <c r="K287"/>
      <c r="L287"/>
      <c r="M287"/>
      <c r="N287"/>
      <c r="O287"/>
      <c r="P287"/>
      <c r="Q287"/>
      <c r="R287"/>
      <c r="S287"/>
      <c r="T287"/>
      <c r="U287"/>
      <c r="V287"/>
      <c r="W287"/>
      <c r="X287"/>
      <c r="Y287"/>
      <c r="Z287"/>
      <c r="AA287"/>
    </row>
    <row r="288" spans="1:27" ht="14.3" x14ac:dyDescent="0.25">
      <c r="A288"/>
      <c r="B288"/>
      <c r="C288"/>
      <c r="D288"/>
      <c r="E288"/>
      <c r="F288"/>
      <c r="G288"/>
      <c r="H288"/>
      <c r="I288"/>
      <c r="J288"/>
      <c r="K288"/>
      <c r="L288"/>
      <c r="M288"/>
      <c r="N288"/>
      <c r="O288"/>
      <c r="P288"/>
      <c r="Q288"/>
      <c r="R288"/>
      <c r="S288"/>
      <c r="T288"/>
      <c r="U288"/>
      <c r="V288"/>
      <c r="W288"/>
      <c r="X288"/>
      <c r="Y288"/>
      <c r="Z288"/>
      <c r="AA288"/>
    </row>
    <row r="289" spans="1:27" ht="14.3" x14ac:dyDescent="0.25">
      <c r="A289"/>
      <c r="B289"/>
      <c r="C289"/>
      <c r="D289"/>
      <c r="E289"/>
      <c r="F289"/>
      <c r="G289"/>
      <c r="H289"/>
      <c r="I289"/>
      <c r="J289"/>
      <c r="K289"/>
      <c r="L289"/>
      <c r="M289"/>
      <c r="N289"/>
      <c r="O289"/>
      <c r="P289"/>
      <c r="Q289"/>
      <c r="R289"/>
      <c r="S289"/>
      <c r="T289"/>
      <c r="U289"/>
      <c r="V289"/>
      <c r="W289"/>
      <c r="X289"/>
      <c r="Y289"/>
      <c r="Z289"/>
      <c r="AA289"/>
    </row>
    <row r="290" spans="1:27" ht="14.3" x14ac:dyDescent="0.25">
      <c r="A290"/>
      <c r="B290"/>
      <c r="C290"/>
      <c r="D290"/>
      <c r="E290"/>
      <c r="F290"/>
      <c r="G290"/>
      <c r="H290"/>
      <c r="I290"/>
      <c r="J290"/>
      <c r="K290"/>
      <c r="L290"/>
      <c r="M290"/>
      <c r="N290"/>
      <c r="O290"/>
      <c r="P290"/>
      <c r="Q290"/>
      <c r="R290"/>
      <c r="S290"/>
      <c r="T290"/>
      <c r="U290"/>
      <c r="V290"/>
      <c r="W290"/>
      <c r="X290"/>
      <c r="Y290"/>
      <c r="Z290"/>
      <c r="AA290"/>
    </row>
    <row r="291" spans="1:27" ht="14.3" x14ac:dyDescent="0.25">
      <c r="A291"/>
      <c r="B291"/>
      <c r="C291"/>
      <c r="D291"/>
      <c r="E291"/>
      <c r="F291"/>
      <c r="G291"/>
      <c r="H291"/>
      <c r="I291"/>
      <c r="J291"/>
      <c r="K291"/>
      <c r="L291"/>
      <c r="M291"/>
      <c r="N291"/>
      <c r="O291"/>
      <c r="P291"/>
      <c r="Q291"/>
      <c r="R291"/>
      <c r="S291"/>
      <c r="T291"/>
      <c r="U291"/>
      <c r="V291"/>
      <c r="W291"/>
      <c r="X291"/>
      <c r="Y291"/>
      <c r="Z291"/>
      <c r="AA291"/>
    </row>
    <row r="292" spans="1:27" ht="31.75" customHeight="1" x14ac:dyDescent="0.25">
      <c r="A292"/>
      <c r="B292"/>
      <c r="C292"/>
      <c r="D292"/>
      <c r="E292"/>
      <c r="F292"/>
      <c r="G292"/>
      <c r="H292"/>
      <c r="I292"/>
      <c r="J292"/>
      <c r="K292"/>
      <c r="L292"/>
      <c r="M292"/>
      <c r="N292"/>
      <c r="O292"/>
      <c r="P292"/>
      <c r="Q292"/>
      <c r="R292"/>
      <c r="S292"/>
      <c r="T292"/>
      <c r="U292"/>
      <c r="V292"/>
      <c r="W292"/>
      <c r="X292"/>
      <c r="Y292"/>
      <c r="Z292"/>
      <c r="AA292"/>
    </row>
    <row r="293" spans="1:27" ht="31.75" customHeight="1" x14ac:dyDescent="0.25">
      <c r="A293"/>
      <c r="B293"/>
      <c r="C293"/>
      <c r="D293"/>
      <c r="E293"/>
      <c r="F293"/>
      <c r="G293"/>
      <c r="H293"/>
      <c r="I293"/>
      <c r="J293"/>
      <c r="K293"/>
      <c r="L293"/>
      <c r="M293"/>
      <c r="N293"/>
      <c r="O293"/>
      <c r="P293"/>
      <c r="Q293"/>
      <c r="R293"/>
      <c r="S293"/>
      <c r="T293"/>
      <c r="U293"/>
      <c r="V293"/>
      <c r="W293"/>
      <c r="X293"/>
      <c r="Y293"/>
      <c r="Z293"/>
      <c r="AA293"/>
    </row>
    <row r="294" spans="1:27" ht="31.75" customHeight="1" x14ac:dyDescent="0.25">
      <c r="A294"/>
      <c r="B294"/>
      <c r="C294"/>
      <c r="D294"/>
      <c r="E294"/>
      <c r="F294"/>
      <c r="G294"/>
      <c r="H294"/>
      <c r="I294"/>
      <c r="J294"/>
      <c r="K294"/>
      <c r="L294"/>
      <c r="M294"/>
      <c r="N294"/>
      <c r="O294"/>
      <c r="P294"/>
      <c r="Q294"/>
      <c r="R294"/>
      <c r="S294"/>
      <c r="T294"/>
      <c r="U294"/>
      <c r="V294"/>
      <c r="W294"/>
      <c r="X294"/>
      <c r="Y294"/>
      <c r="Z294"/>
      <c r="AA294"/>
    </row>
    <row r="295" spans="1:27" s="93" customFormat="1" ht="14.3" x14ac:dyDescent="0.25">
      <c r="A295"/>
      <c r="B295"/>
      <c r="C295"/>
      <c r="D295"/>
      <c r="E295"/>
      <c r="F295"/>
      <c r="G295"/>
      <c r="H295"/>
      <c r="I295"/>
      <c r="J295"/>
      <c r="K295"/>
      <c r="L295"/>
      <c r="M295"/>
      <c r="N295"/>
      <c r="O295"/>
      <c r="P295"/>
      <c r="Q295"/>
      <c r="R295"/>
      <c r="S295"/>
      <c r="T295"/>
      <c r="U295"/>
      <c r="V295"/>
      <c r="W295"/>
      <c r="X295"/>
      <c r="Y295"/>
      <c r="Z295"/>
      <c r="AA295"/>
    </row>
    <row r="296" spans="1:27" ht="22.75" customHeight="1" x14ac:dyDescent="0.25">
      <c r="A296"/>
      <c r="B296"/>
      <c r="C296"/>
      <c r="D296"/>
      <c r="E296"/>
      <c r="F296"/>
      <c r="G296"/>
      <c r="H296"/>
      <c r="I296"/>
      <c r="J296"/>
      <c r="K296"/>
      <c r="L296"/>
      <c r="M296"/>
      <c r="N296"/>
      <c r="O296"/>
      <c r="P296"/>
      <c r="Q296"/>
      <c r="R296"/>
      <c r="S296"/>
      <c r="T296"/>
      <c r="U296"/>
      <c r="V296"/>
      <c r="W296"/>
      <c r="X296"/>
      <c r="Y296"/>
      <c r="Z296"/>
      <c r="AA296"/>
    </row>
    <row r="297" spans="1:27" ht="22.75" customHeight="1" x14ac:dyDescent="0.25">
      <c r="A297"/>
      <c r="B297"/>
      <c r="C297"/>
      <c r="D297"/>
      <c r="E297"/>
      <c r="F297"/>
      <c r="G297"/>
      <c r="H297"/>
      <c r="I297"/>
      <c r="J297"/>
      <c r="K297"/>
      <c r="L297"/>
      <c r="M297"/>
      <c r="N297"/>
      <c r="O297"/>
      <c r="P297"/>
      <c r="Q297"/>
      <c r="R297"/>
      <c r="S297"/>
      <c r="T297"/>
      <c r="U297"/>
      <c r="V297"/>
      <c r="W297"/>
      <c r="X297"/>
      <c r="Y297"/>
      <c r="Z297"/>
      <c r="AA297"/>
    </row>
    <row r="298" spans="1:27" ht="22.75" customHeight="1" x14ac:dyDescent="0.25">
      <c r="A298"/>
      <c r="B298"/>
      <c r="C298"/>
      <c r="D298"/>
      <c r="E298"/>
      <c r="F298"/>
      <c r="G298"/>
      <c r="H298"/>
      <c r="I298"/>
      <c r="J298"/>
      <c r="K298"/>
      <c r="L298"/>
      <c r="M298"/>
      <c r="N298"/>
      <c r="O298"/>
      <c r="P298"/>
      <c r="Q298"/>
      <c r="R298"/>
      <c r="S298"/>
      <c r="T298"/>
      <c r="U298"/>
      <c r="V298"/>
      <c r="W298"/>
      <c r="X298"/>
      <c r="Y298"/>
      <c r="Z298"/>
      <c r="AA298"/>
    </row>
    <row r="299" spans="1:27" ht="22.75" customHeight="1" x14ac:dyDescent="0.25">
      <c r="A299"/>
      <c r="B299"/>
      <c r="C299"/>
      <c r="D299"/>
      <c r="E299"/>
      <c r="F299"/>
      <c r="G299"/>
      <c r="H299"/>
      <c r="I299"/>
      <c r="J299"/>
      <c r="K299"/>
      <c r="L299"/>
      <c r="M299"/>
      <c r="N299"/>
      <c r="O299"/>
      <c r="P299"/>
      <c r="Q299"/>
      <c r="R299"/>
      <c r="S299"/>
      <c r="T299"/>
      <c r="U299"/>
      <c r="V299"/>
      <c r="W299"/>
      <c r="X299"/>
      <c r="Y299"/>
      <c r="Z299"/>
      <c r="AA299"/>
    </row>
    <row r="300" spans="1:27" ht="22.75" customHeight="1" x14ac:dyDescent="0.25">
      <c r="A300"/>
      <c r="B300"/>
      <c r="C300"/>
      <c r="D300"/>
      <c r="E300"/>
      <c r="F300"/>
      <c r="G300"/>
      <c r="H300"/>
      <c r="I300"/>
      <c r="J300"/>
      <c r="K300"/>
      <c r="L300"/>
      <c r="M300"/>
      <c r="N300"/>
      <c r="O300"/>
      <c r="P300"/>
      <c r="Q300"/>
      <c r="R300"/>
      <c r="S300"/>
      <c r="T300"/>
      <c r="U300"/>
      <c r="V300"/>
      <c r="W300"/>
      <c r="X300"/>
      <c r="Y300"/>
      <c r="Z300"/>
      <c r="AA300"/>
    </row>
    <row r="301" spans="1:27" ht="22.75" customHeight="1" x14ac:dyDescent="0.25">
      <c r="A301"/>
      <c r="B301"/>
      <c r="C301"/>
      <c r="D301"/>
      <c r="E301"/>
      <c r="F301"/>
      <c r="G301"/>
      <c r="H301"/>
      <c r="I301"/>
      <c r="J301"/>
      <c r="K301"/>
      <c r="L301"/>
      <c r="M301"/>
      <c r="N301"/>
      <c r="O301"/>
      <c r="P301"/>
      <c r="Q301"/>
      <c r="R301"/>
      <c r="S301"/>
      <c r="T301"/>
      <c r="U301"/>
      <c r="V301"/>
      <c r="W301"/>
      <c r="X301"/>
      <c r="Y301"/>
      <c r="Z301"/>
      <c r="AA301"/>
    </row>
    <row r="302" spans="1:27" ht="22.75" customHeight="1" x14ac:dyDescent="0.25">
      <c r="A302"/>
      <c r="B302"/>
      <c r="C302"/>
      <c r="D302"/>
      <c r="E302"/>
      <c r="F302"/>
      <c r="G302"/>
      <c r="H302"/>
      <c r="I302"/>
      <c r="J302"/>
      <c r="K302"/>
      <c r="L302"/>
      <c r="M302"/>
      <c r="N302"/>
      <c r="O302"/>
      <c r="P302"/>
      <c r="Q302"/>
      <c r="R302"/>
      <c r="S302"/>
      <c r="T302"/>
      <c r="U302"/>
      <c r="V302"/>
      <c r="W302"/>
      <c r="X302"/>
      <c r="Y302"/>
      <c r="Z302"/>
      <c r="AA302"/>
    </row>
    <row r="303" spans="1:27" ht="22.75" customHeight="1" x14ac:dyDescent="0.25">
      <c r="A303"/>
      <c r="B303"/>
      <c r="C303"/>
      <c r="D303"/>
      <c r="E303"/>
      <c r="F303"/>
      <c r="G303"/>
      <c r="H303"/>
      <c r="I303"/>
      <c r="J303"/>
      <c r="K303"/>
      <c r="L303"/>
      <c r="M303"/>
      <c r="N303"/>
      <c r="O303"/>
      <c r="P303"/>
      <c r="Q303"/>
      <c r="R303"/>
      <c r="S303"/>
      <c r="T303"/>
      <c r="U303"/>
      <c r="V303"/>
      <c r="W303"/>
      <c r="X303"/>
      <c r="Y303"/>
      <c r="Z303"/>
      <c r="AA303"/>
    </row>
    <row r="304" spans="1:27" ht="22.75" customHeight="1" x14ac:dyDescent="0.25">
      <c r="A304"/>
      <c r="B304"/>
      <c r="C304"/>
      <c r="D304"/>
      <c r="E304"/>
      <c r="F304"/>
      <c r="G304"/>
      <c r="H304"/>
      <c r="I304"/>
      <c r="J304"/>
      <c r="K304"/>
      <c r="L304"/>
      <c r="M304"/>
      <c r="N304"/>
      <c r="O304"/>
      <c r="P304"/>
      <c r="Q304"/>
      <c r="R304"/>
      <c r="S304"/>
      <c r="T304"/>
      <c r="U304"/>
      <c r="V304"/>
      <c r="W304"/>
      <c r="X304"/>
      <c r="Y304"/>
      <c r="Z304"/>
      <c r="AA304"/>
    </row>
    <row r="305" spans="1:27" ht="22.75" customHeight="1" x14ac:dyDescent="0.25">
      <c r="A305"/>
      <c r="B305"/>
      <c r="C305"/>
      <c r="D305"/>
      <c r="E305"/>
      <c r="F305"/>
      <c r="G305"/>
      <c r="H305"/>
      <c r="I305"/>
      <c r="J305"/>
      <c r="K305"/>
      <c r="L305"/>
      <c r="M305"/>
      <c r="N305"/>
      <c r="O305"/>
      <c r="P305"/>
      <c r="Q305"/>
      <c r="R305"/>
      <c r="S305"/>
      <c r="T305"/>
      <c r="U305"/>
      <c r="V305"/>
      <c r="W305"/>
      <c r="X305"/>
      <c r="Y305"/>
      <c r="Z305"/>
      <c r="AA305"/>
    </row>
    <row r="306" spans="1:27" ht="22.75" customHeight="1" x14ac:dyDescent="0.25">
      <c r="A306"/>
      <c r="B306"/>
      <c r="C306"/>
      <c r="D306"/>
      <c r="E306"/>
      <c r="F306"/>
      <c r="G306"/>
      <c r="H306"/>
      <c r="I306"/>
      <c r="J306"/>
      <c r="K306"/>
      <c r="L306"/>
      <c r="M306"/>
      <c r="N306"/>
      <c r="O306"/>
      <c r="P306"/>
      <c r="Q306"/>
      <c r="R306"/>
      <c r="S306"/>
      <c r="T306"/>
      <c r="U306"/>
      <c r="V306"/>
      <c r="W306"/>
      <c r="X306"/>
      <c r="Y306"/>
      <c r="Z306"/>
      <c r="AA306"/>
    </row>
    <row r="307" spans="1:27" ht="22.75" customHeight="1" x14ac:dyDescent="0.25">
      <c r="A307"/>
      <c r="B307"/>
      <c r="C307"/>
      <c r="D307"/>
      <c r="E307"/>
      <c r="F307"/>
      <c r="G307"/>
      <c r="H307"/>
      <c r="I307"/>
      <c r="J307"/>
      <c r="K307"/>
      <c r="L307"/>
      <c r="M307"/>
      <c r="N307"/>
      <c r="O307"/>
      <c r="P307"/>
      <c r="Q307"/>
      <c r="R307"/>
      <c r="S307"/>
      <c r="T307"/>
      <c r="U307"/>
      <c r="V307"/>
      <c r="W307"/>
      <c r="X307"/>
      <c r="Y307"/>
      <c r="Z307"/>
      <c r="AA307"/>
    </row>
    <row r="308" spans="1:27" ht="22.75" customHeight="1" x14ac:dyDescent="0.25">
      <c r="A308"/>
      <c r="B308"/>
      <c r="C308"/>
      <c r="D308"/>
      <c r="E308"/>
      <c r="F308"/>
      <c r="G308"/>
      <c r="H308"/>
      <c r="I308"/>
      <c r="J308"/>
      <c r="K308"/>
      <c r="L308"/>
      <c r="M308"/>
      <c r="N308"/>
      <c r="O308"/>
      <c r="P308"/>
      <c r="Q308"/>
      <c r="R308"/>
      <c r="S308"/>
      <c r="T308"/>
      <c r="U308"/>
      <c r="V308"/>
      <c r="W308"/>
      <c r="X308"/>
      <c r="Y308"/>
      <c r="Z308"/>
      <c r="AA308"/>
    </row>
    <row r="309" spans="1:27" ht="22.75" customHeight="1" x14ac:dyDescent="0.25">
      <c r="A309"/>
      <c r="B309"/>
      <c r="C309"/>
      <c r="D309"/>
      <c r="E309"/>
      <c r="F309"/>
      <c r="G309"/>
      <c r="H309"/>
      <c r="I309"/>
      <c r="J309"/>
      <c r="K309"/>
      <c r="L309"/>
      <c r="M309"/>
      <c r="N309"/>
      <c r="O309"/>
      <c r="P309"/>
      <c r="Q309"/>
      <c r="R309"/>
      <c r="S309"/>
      <c r="T309"/>
      <c r="U309"/>
      <c r="V309"/>
      <c r="W309"/>
      <c r="X309"/>
      <c r="Y309"/>
      <c r="Z309"/>
      <c r="AA309"/>
    </row>
    <row r="310" spans="1:27" ht="22.75" customHeight="1" x14ac:dyDescent="0.25">
      <c r="A310"/>
      <c r="B310"/>
      <c r="C310"/>
      <c r="D310"/>
      <c r="E310"/>
      <c r="F310"/>
      <c r="G310"/>
      <c r="H310"/>
      <c r="I310"/>
      <c r="J310"/>
      <c r="K310"/>
      <c r="L310"/>
      <c r="M310"/>
      <c r="N310"/>
      <c r="O310"/>
      <c r="P310"/>
      <c r="Q310"/>
      <c r="R310"/>
      <c r="S310"/>
      <c r="T310"/>
      <c r="U310"/>
      <c r="V310"/>
      <c r="W310"/>
      <c r="X310"/>
      <c r="Y310"/>
      <c r="Z310"/>
      <c r="AA310"/>
    </row>
    <row r="311" spans="1:27" ht="22.75" customHeight="1" x14ac:dyDescent="0.25">
      <c r="A311"/>
      <c r="B311"/>
      <c r="C311"/>
      <c r="D311"/>
      <c r="E311"/>
      <c r="F311"/>
      <c r="G311"/>
      <c r="H311"/>
      <c r="I311"/>
      <c r="J311"/>
      <c r="K311"/>
      <c r="L311"/>
      <c r="M311"/>
      <c r="N311"/>
      <c r="O311"/>
      <c r="P311"/>
      <c r="Q311"/>
      <c r="R311"/>
      <c r="S311"/>
      <c r="T311"/>
      <c r="U311"/>
      <c r="V311"/>
      <c r="W311"/>
      <c r="X311"/>
      <c r="Y311"/>
      <c r="Z311"/>
      <c r="AA311"/>
    </row>
    <row r="312" spans="1:27" ht="22.75" customHeight="1" x14ac:dyDescent="0.25">
      <c r="A312"/>
      <c r="B312"/>
      <c r="C312"/>
      <c r="D312"/>
      <c r="E312"/>
      <c r="F312"/>
      <c r="G312"/>
      <c r="H312"/>
      <c r="I312"/>
      <c r="J312"/>
      <c r="K312"/>
      <c r="L312"/>
      <c r="M312"/>
      <c r="N312"/>
      <c r="O312"/>
      <c r="P312"/>
      <c r="Q312"/>
      <c r="R312"/>
      <c r="S312"/>
      <c r="T312"/>
      <c r="U312"/>
      <c r="V312"/>
      <c r="W312"/>
      <c r="X312"/>
      <c r="Y312"/>
      <c r="Z312"/>
      <c r="AA312"/>
    </row>
    <row r="313" spans="1:27" ht="22.75" customHeight="1" x14ac:dyDescent="0.25">
      <c r="A313"/>
      <c r="B313"/>
      <c r="C313"/>
      <c r="D313"/>
      <c r="E313"/>
      <c r="F313"/>
      <c r="G313"/>
      <c r="H313"/>
      <c r="I313"/>
      <c r="J313"/>
      <c r="K313"/>
      <c r="L313"/>
      <c r="M313"/>
      <c r="N313"/>
      <c r="O313"/>
      <c r="P313"/>
      <c r="Q313"/>
      <c r="R313"/>
      <c r="S313"/>
      <c r="T313"/>
      <c r="U313"/>
      <c r="V313"/>
      <c r="W313"/>
      <c r="X313"/>
      <c r="Y313"/>
      <c r="Z313"/>
      <c r="AA313"/>
    </row>
    <row r="314" spans="1:27" ht="22.75" customHeight="1" x14ac:dyDescent="0.25">
      <c r="A314"/>
      <c r="B314"/>
      <c r="C314"/>
      <c r="D314"/>
      <c r="E314"/>
      <c r="F314"/>
      <c r="G314"/>
      <c r="H314"/>
      <c r="I314"/>
      <c r="J314"/>
      <c r="K314"/>
      <c r="L314"/>
      <c r="M314"/>
      <c r="N314"/>
      <c r="O314"/>
      <c r="P314"/>
      <c r="Q314"/>
      <c r="R314"/>
      <c r="S314"/>
      <c r="T314"/>
      <c r="U314"/>
      <c r="V314"/>
      <c r="W314"/>
      <c r="X314"/>
      <c r="Y314"/>
      <c r="Z314"/>
      <c r="AA314"/>
    </row>
    <row r="315" spans="1:27" ht="22.75" customHeight="1" x14ac:dyDescent="0.25">
      <c r="A315"/>
      <c r="B315"/>
      <c r="C315"/>
      <c r="D315"/>
      <c r="E315"/>
      <c r="F315"/>
      <c r="G315"/>
      <c r="H315"/>
      <c r="I315"/>
      <c r="J315"/>
      <c r="K315"/>
      <c r="L315"/>
      <c r="M315"/>
      <c r="N315"/>
      <c r="O315"/>
      <c r="P315"/>
      <c r="Q315"/>
      <c r="R315"/>
      <c r="S315"/>
      <c r="T315"/>
      <c r="U315"/>
      <c r="V315"/>
      <c r="W315"/>
      <c r="X315"/>
      <c r="Y315"/>
      <c r="Z315"/>
      <c r="AA315"/>
    </row>
    <row r="316" spans="1:27" s="73" customFormat="1" ht="29.25" customHeight="1" x14ac:dyDescent="0.25">
      <c r="A316"/>
      <c r="B316"/>
      <c r="C316"/>
      <c r="D316"/>
      <c r="E316"/>
      <c r="F316"/>
      <c r="G316"/>
      <c r="H316"/>
      <c r="I316"/>
      <c r="J316"/>
      <c r="K316"/>
      <c r="L316"/>
      <c r="M316"/>
      <c r="N316"/>
      <c r="O316"/>
      <c r="P316"/>
      <c r="Q316"/>
      <c r="R316"/>
      <c r="S316"/>
      <c r="T316"/>
      <c r="U316"/>
      <c r="V316"/>
      <c r="W316"/>
      <c r="X316"/>
      <c r="Y316"/>
      <c r="Z316"/>
      <c r="AA316"/>
    </row>
    <row r="317" spans="1:27" ht="14.3" x14ac:dyDescent="0.25">
      <c r="A317"/>
      <c r="B317"/>
      <c r="C317"/>
      <c r="D317"/>
      <c r="E317"/>
      <c r="F317"/>
      <c r="G317"/>
      <c r="H317"/>
      <c r="I317"/>
      <c r="J317"/>
      <c r="K317"/>
      <c r="L317"/>
      <c r="M317"/>
      <c r="N317"/>
      <c r="O317"/>
      <c r="P317"/>
      <c r="Q317"/>
      <c r="R317"/>
      <c r="S317"/>
      <c r="T317"/>
      <c r="U317"/>
      <c r="V317"/>
      <c r="W317"/>
      <c r="X317"/>
      <c r="Y317"/>
      <c r="Z317"/>
      <c r="AA317"/>
    </row>
    <row r="318" spans="1:27" ht="14.3" x14ac:dyDescent="0.25">
      <c r="A318"/>
      <c r="B318"/>
      <c r="C318"/>
      <c r="D318"/>
      <c r="E318"/>
      <c r="F318"/>
      <c r="G318"/>
      <c r="H318"/>
      <c r="I318"/>
      <c r="J318"/>
      <c r="K318"/>
      <c r="L318"/>
      <c r="M318"/>
      <c r="N318"/>
      <c r="O318"/>
      <c r="P318"/>
      <c r="Q318"/>
      <c r="R318"/>
      <c r="S318"/>
      <c r="T318"/>
      <c r="U318"/>
      <c r="V318"/>
      <c r="W318"/>
      <c r="X318"/>
      <c r="Y318"/>
      <c r="Z318"/>
      <c r="AA318"/>
    </row>
    <row r="319" spans="1:27" ht="14.3" x14ac:dyDescent="0.25">
      <c r="A319"/>
      <c r="B319"/>
      <c r="C319"/>
      <c r="D319"/>
      <c r="E319"/>
      <c r="F319"/>
      <c r="G319"/>
      <c r="H319"/>
      <c r="I319"/>
      <c r="J319"/>
      <c r="K319"/>
      <c r="L319"/>
      <c r="M319"/>
      <c r="N319"/>
      <c r="O319"/>
      <c r="P319"/>
      <c r="Q319"/>
      <c r="R319"/>
      <c r="S319"/>
      <c r="T319"/>
      <c r="U319"/>
      <c r="V319"/>
      <c r="W319"/>
      <c r="X319"/>
      <c r="Y319"/>
      <c r="Z319"/>
      <c r="AA319"/>
    </row>
    <row r="320" spans="1:27" ht="14.3" x14ac:dyDescent="0.25">
      <c r="A320"/>
      <c r="B320"/>
      <c r="C320"/>
      <c r="D320"/>
      <c r="E320"/>
      <c r="F320"/>
      <c r="G320"/>
      <c r="H320"/>
      <c r="I320"/>
      <c r="J320"/>
      <c r="K320"/>
      <c r="L320"/>
      <c r="M320"/>
      <c r="N320"/>
      <c r="O320"/>
      <c r="P320"/>
      <c r="Q320"/>
      <c r="R320"/>
      <c r="S320"/>
      <c r="T320"/>
      <c r="U320"/>
      <c r="V320"/>
      <c r="W320"/>
      <c r="X320"/>
      <c r="Y320"/>
      <c r="Z320"/>
      <c r="AA320"/>
    </row>
  </sheetData>
  <sheetProtection algorithmName="SHA-512" hashValue="rK6NQAVGWPlvCrtdRIbsDWOkhTPeRf0OZr3WrBveOEoOZER3FG7ItEHhe8dTx2HzSp+6HGI5SRFeCly2DbBNgg==" saltValue="x694MBQgnjx70BVpMcEJQQ==" spinCount="100000" sheet="1" objects="1" scenarios="1"/>
  <mergeCells count="110">
    <mergeCell ref="E131:H131"/>
    <mergeCell ref="C159:D159"/>
    <mergeCell ref="C160:D160"/>
    <mergeCell ref="E160:G160"/>
    <mergeCell ref="E159:L159"/>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127:L127"/>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E95:L95"/>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E63:L63"/>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E31:L31"/>
    <mergeCell ref="A1:L1"/>
    <mergeCell ref="A2:L2"/>
    <mergeCell ref="B4:L4"/>
    <mergeCell ref="B5:L5"/>
    <mergeCell ref="H6:K6"/>
    <mergeCell ref="O6:P6"/>
    <mergeCell ref="Q6:R6"/>
    <mergeCell ref="C31:D31"/>
    <mergeCell ref="E3:H3"/>
  </mergeCells>
  <dataValidations count="3">
    <dataValidation type="whole" allowBlank="1" showInputMessage="1" showErrorMessage="1" error="Prim Gün Sayısı en fazla 30 olabilir." sqref="C8:C27 C40:C59 C72:C91 C104:C123 C136:C155" xr:uid="{00000000-0002-0000-07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104:G123 G8:G27 G136:G155 G40:G59 G72:G91" xr:uid="{00000000-0002-0000-07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xr:uid="{00000000-0002-0000-0700-000002000000}">
      <formula1>0</formula1>
      <formula2>S8</formula2>
    </dataValidation>
  </dataValidations>
  <pageMargins left="0.59055118110236227" right="0.59055118110236227" top="0.74803149606299213" bottom="0.74803149606299213" header="0.31496062992125984" footer="0.31496062992125984"/>
  <pageSetup paperSize="9" scale="59" orientation="landscape" r:id="rId1"/>
  <rowBreaks count="8" manualBreakCount="8">
    <brk id="64" max="16383" man="1"/>
    <brk id="96" max="16383" man="1"/>
    <brk id="128" max="10" man="1"/>
    <brk id="160" max="10" man="1"/>
    <brk id="192" max="10" man="1"/>
    <brk id="224" max="10" man="1"/>
    <brk id="256" max="10" man="1"/>
    <brk id="288" max="10" man="1"/>
  </rowBreaks>
  <colBreaks count="1" manualBreakCount="1">
    <brk id="1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ayfa8"/>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590" t="s">
        <v>21</v>
      </c>
      <c r="B1" s="590"/>
      <c r="C1" s="590"/>
      <c r="D1" s="590"/>
      <c r="E1" s="590"/>
      <c r="F1" s="590"/>
      <c r="G1" s="590"/>
      <c r="H1" s="590"/>
      <c r="I1" s="590"/>
      <c r="J1" s="590"/>
      <c r="K1" s="590"/>
      <c r="L1" s="590"/>
      <c r="M1" s="91"/>
      <c r="N1" s="75"/>
      <c r="O1" s="179"/>
      <c r="V1" s="115" t="str">
        <f>CONCATENATE("A1:L",SUM(U:U)*32)</f>
        <v>A1:L32</v>
      </c>
    </row>
    <row r="2" spans="1:27" x14ac:dyDescent="0.3">
      <c r="A2" s="597" t="str">
        <f>IF(YilDonem&lt;&gt;"",CONCATENATE(YilDonem," dönemi"),"")</f>
        <v/>
      </c>
      <c r="B2" s="597"/>
      <c r="C2" s="597"/>
      <c r="D2" s="597"/>
      <c r="E2" s="597"/>
      <c r="F2" s="597"/>
      <c r="G2" s="597"/>
      <c r="H2" s="597"/>
      <c r="I2" s="597"/>
      <c r="J2" s="597"/>
      <c r="K2" s="597"/>
      <c r="L2" s="597"/>
    </row>
    <row r="3" spans="1:27" ht="16.3" thickBot="1" x14ac:dyDescent="0.35">
      <c r="B3" s="50"/>
      <c r="C3" s="50"/>
      <c r="D3" s="50"/>
      <c r="E3" s="609" t="str">
        <f>IF(YilDonem&lt;&gt;"",CONCATENATE(IF(Dönem=1,"NİSAN",IF(Dönem=2,"EKİM","")),"  ayına aittir."),"")</f>
        <v/>
      </c>
      <c r="F3" s="609"/>
      <c r="G3" s="609"/>
      <c r="H3" s="609"/>
      <c r="I3" s="50"/>
      <c r="J3" s="50"/>
      <c r="K3" s="50"/>
      <c r="L3" s="344" t="s">
        <v>29</v>
      </c>
    </row>
    <row r="4" spans="1:27" ht="31.75" customHeight="1" thickBot="1" x14ac:dyDescent="0.35">
      <c r="A4" s="348" t="s">
        <v>192</v>
      </c>
      <c r="B4" s="591" t="str">
        <f>IF(ProjeNo&gt;0,ProjeNo,"")</f>
        <v/>
      </c>
      <c r="C4" s="592"/>
      <c r="D4" s="592"/>
      <c r="E4" s="592"/>
      <c r="F4" s="592"/>
      <c r="G4" s="592"/>
      <c r="H4" s="592"/>
      <c r="I4" s="592"/>
      <c r="J4" s="592"/>
      <c r="K4" s="592"/>
      <c r="L4" s="593"/>
    </row>
    <row r="5" spans="1:27" ht="31.75" customHeight="1" thickBot="1" x14ac:dyDescent="0.35">
      <c r="A5" s="349" t="s">
        <v>194</v>
      </c>
      <c r="B5" s="594" t="str">
        <f>IF(ProjeAdi&gt;0,ProjeAdi,"")</f>
        <v/>
      </c>
      <c r="C5" s="595"/>
      <c r="D5" s="595"/>
      <c r="E5" s="595"/>
      <c r="F5" s="595"/>
      <c r="G5" s="595"/>
      <c r="H5" s="595"/>
      <c r="I5" s="595"/>
      <c r="J5" s="595"/>
      <c r="K5" s="595"/>
      <c r="L5" s="596"/>
    </row>
    <row r="6" spans="1:27" ht="31.75" customHeight="1" thickBot="1" x14ac:dyDescent="0.3">
      <c r="A6" s="602" t="s">
        <v>3</v>
      </c>
      <c r="B6" s="602" t="s">
        <v>4</v>
      </c>
      <c r="C6" s="602" t="s">
        <v>22</v>
      </c>
      <c r="D6" s="602" t="s">
        <v>122</v>
      </c>
      <c r="E6" s="602" t="s">
        <v>23</v>
      </c>
      <c r="F6" s="602" t="s">
        <v>26</v>
      </c>
      <c r="G6" s="605" t="s">
        <v>24</v>
      </c>
      <c r="H6" s="604" t="s">
        <v>144</v>
      </c>
      <c r="I6" s="605"/>
      <c r="J6" s="605"/>
      <c r="K6" s="606"/>
      <c r="L6" s="602" t="s">
        <v>25</v>
      </c>
      <c r="O6" s="589" t="s">
        <v>30</v>
      </c>
      <c r="P6" s="589"/>
      <c r="Q6" s="589" t="s">
        <v>36</v>
      </c>
      <c r="R6" s="589"/>
      <c r="S6" s="589" t="s">
        <v>37</v>
      </c>
      <c r="T6" s="589"/>
    </row>
    <row r="7" spans="1:27" s="93" customFormat="1" ht="94.45" thickBot="1" x14ac:dyDescent="0.3">
      <c r="A7" s="607"/>
      <c r="B7" s="607"/>
      <c r="C7" s="607"/>
      <c r="D7" s="607"/>
      <c r="E7" s="607"/>
      <c r="F7" s="607"/>
      <c r="G7" s="608"/>
      <c r="H7" s="345" t="s">
        <v>119</v>
      </c>
      <c r="I7" s="345" t="s">
        <v>146</v>
      </c>
      <c r="J7" s="345" t="s">
        <v>152</v>
      </c>
      <c r="K7" s="345" t="s">
        <v>153</v>
      </c>
      <c r="L7" s="603"/>
      <c r="M7" s="3"/>
      <c r="N7" s="346" t="s">
        <v>6</v>
      </c>
      <c r="O7" s="347" t="s">
        <v>27</v>
      </c>
      <c r="P7" s="347" t="s">
        <v>28</v>
      </c>
      <c r="Q7" s="347" t="s">
        <v>35</v>
      </c>
      <c r="R7" s="347" t="s">
        <v>24</v>
      </c>
      <c r="S7" s="347" t="s">
        <v>35</v>
      </c>
      <c r="T7" s="347" t="s">
        <v>28</v>
      </c>
      <c r="AA7" s="62"/>
    </row>
    <row r="8" spans="1:27" ht="22.75" customHeight="1" x14ac:dyDescent="0.3">
      <c r="A8" s="350">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75" customHeight="1" x14ac:dyDescent="0.3">
      <c r="A9" s="351">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75" customHeight="1" x14ac:dyDescent="0.3">
      <c r="A10" s="351">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75" customHeight="1" x14ac:dyDescent="0.3">
      <c r="A11" s="351">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75" customHeight="1" x14ac:dyDescent="0.3">
      <c r="A12" s="351">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75" customHeight="1" x14ac:dyDescent="0.3">
      <c r="A13" s="351">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75" customHeight="1" x14ac:dyDescent="0.3">
      <c r="A14" s="351">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75" customHeight="1" x14ac:dyDescent="0.3">
      <c r="A15" s="351">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75" customHeight="1" x14ac:dyDescent="0.3">
      <c r="A16" s="351">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75" customHeight="1" x14ac:dyDescent="0.3">
      <c r="A17" s="351">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75" customHeight="1" x14ac:dyDescent="0.3">
      <c r="A18" s="351">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75" customHeight="1" x14ac:dyDescent="0.3">
      <c r="A19" s="351">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75" customHeight="1" x14ac:dyDescent="0.3">
      <c r="A20" s="351">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75" customHeight="1" x14ac:dyDescent="0.3">
      <c r="A21" s="351">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75" customHeight="1" x14ac:dyDescent="0.3">
      <c r="A22" s="351">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75" customHeight="1" x14ac:dyDescent="0.3">
      <c r="A23" s="351">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75" customHeight="1" x14ac:dyDescent="0.3">
      <c r="A24" s="351">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75" customHeight="1" x14ac:dyDescent="0.3">
      <c r="A25" s="351">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75" customHeight="1" x14ac:dyDescent="0.3">
      <c r="A26" s="351">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75" customHeight="1" thickBot="1" x14ac:dyDescent="0.35">
      <c r="A27" s="352">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00" t="s">
        <v>34</v>
      </c>
      <c r="B28" s="601"/>
      <c r="C28" s="216"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53" t="s">
        <v>145</v>
      </c>
      <c r="B29" s="58"/>
      <c r="C29" s="58"/>
      <c r="D29" s="58"/>
      <c r="E29" s="58"/>
      <c r="F29" s="58"/>
      <c r="G29" s="58"/>
      <c r="H29" s="58"/>
      <c r="I29" s="58"/>
      <c r="J29" s="58"/>
      <c r="K29" s="58"/>
      <c r="L29" s="58"/>
      <c r="S29" s="92"/>
      <c r="T29" s="92"/>
    </row>
    <row r="31" spans="1:21" ht="19.7" x14ac:dyDescent="0.35">
      <c r="A31" s="354" t="s">
        <v>31</v>
      </c>
      <c r="B31" s="355">
        <f ca="1">imzatarihi</f>
        <v>45785</v>
      </c>
      <c r="C31" s="599" t="s">
        <v>32</v>
      </c>
      <c r="D31" s="599"/>
      <c r="E31" s="599" t="str">
        <f>IF(kurulusyetkilisi&lt;&gt;"",kurulusyetkilisi,"")</f>
        <v/>
      </c>
      <c r="F31" s="599"/>
      <c r="G31" s="599"/>
      <c r="H31" s="599"/>
      <c r="I31" s="599"/>
      <c r="J31" s="599"/>
      <c r="K31" s="599"/>
      <c r="L31" s="599"/>
    </row>
    <row r="32" spans="1:21" ht="19.7" x14ac:dyDescent="0.35">
      <c r="A32" s="213"/>
      <c r="B32" s="213"/>
      <c r="C32" s="599" t="s">
        <v>33</v>
      </c>
      <c r="D32" s="599"/>
      <c r="E32" s="598"/>
      <c r="F32" s="598"/>
      <c r="G32" s="598"/>
      <c r="H32" s="318"/>
      <c r="I32" s="59"/>
      <c r="J32" s="59"/>
    </row>
    <row r="33" spans="1:20" ht="16.3" x14ac:dyDescent="0.3">
      <c r="A33" s="590" t="s">
        <v>21</v>
      </c>
      <c r="B33" s="590"/>
      <c r="C33" s="590"/>
      <c r="D33" s="590"/>
      <c r="E33" s="590"/>
      <c r="F33" s="590"/>
      <c r="G33" s="590"/>
      <c r="H33" s="590"/>
      <c r="I33" s="590"/>
      <c r="J33" s="590"/>
      <c r="K33" s="590"/>
      <c r="L33" s="590"/>
      <c r="M33" s="91"/>
      <c r="N33" s="75"/>
      <c r="O33" s="179"/>
    </row>
    <row r="34" spans="1:20" x14ac:dyDescent="0.3">
      <c r="A34" s="597" t="str">
        <f>IF(YilDonem&lt;&gt;"",CONCATENATE(YilDonem," dönemi"),"")</f>
        <v/>
      </c>
      <c r="B34" s="597"/>
      <c r="C34" s="597"/>
      <c r="D34" s="597"/>
      <c r="E34" s="597"/>
      <c r="F34" s="597"/>
      <c r="G34" s="597"/>
      <c r="H34" s="597"/>
      <c r="I34" s="597"/>
      <c r="J34" s="597"/>
      <c r="K34" s="597"/>
      <c r="L34" s="597"/>
    </row>
    <row r="35" spans="1:20" ht="16.3" thickBot="1" x14ac:dyDescent="0.35">
      <c r="B35" s="50"/>
      <c r="C35" s="50"/>
      <c r="D35" s="50"/>
      <c r="E35" s="609" t="str">
        <f>IF(YilDonem&lt;&gt;"",CONCATENATE(IF(Dönem=1,"NİSAN",IF(Dönem=2,"EKİM","")),"  ayına aittir."),"")</f>
        <v/>
      </c>
      <c r="F35" s="609"/>
      <c r="G35" s="609"/>
      <c r="H35" s="609"/>
      <c r="I35" s="50"/>
      <c r="J35" s="50"/>
      <c r="K35" s="50"/>
      <c r="L35" s="344" t="s">
        <v>29</v>
      </c>
    </row>
    <row r="36" spans="1:20" ht="31.75" customHeight="1" thickBot="1" x14ac:dyDescent="0.35">
      <c r="A36" s="348" t="s">
        <v>192</v>
      </c>
      <c r="B36" s="591" t="str">
        <f>IF(ProjeNo&gt;0,ProjeNo,"")</f>
        <v/>
      </c>
      <c r="C36" s="592"/>
      <c r="D36" s="592"/>
      <c r="E36" s="592"/>
      <c r="F36" s="592"/>
      <c r="G36" s="592"/>
      <c r="H36" s="592"/>
      <c r="I36" s="592"/>
      <c r="J36" s="592"/>
      <c r="K36" s="592"/>
      <c r="L36" s="593"/>
    </row>
    <row r="37" spans="1:20" ht="31.75" customHeight="1" thickBot="1" x14ac:dyDescent="0.35">
      <c r="A37" s="349" t="s">
        <v>194</v>
      </c>
      <c r="B37" s="594" t="str">
        <f>IF(ProjeAdi&gt;0,ProjeAdi,"")</f>
        <v/>
      </c>
      <c r="C37" s="595"/>
      <c r="D37" s="595"/>
      <c r="E37" s="595"/>
      <c r="F37" s="595"/>
      <c r="G37" s="595"/>
      <c r="H37" s="595"/>
      <c r="I37" s="595"/>
      <c r="J37" s="595"/>
      <c r="K37" s="595"/>
      <c r="L37" s="596"/>
    </row>
    <row r="38" spans="1:20" ht="31.75" customHeight="1" thickBot="1" x14ac:dyDescent="0.3">
      <c r="A38" s="602" t="s">
        <v>3</v>
      </c>
      <c r="B38" s="602" t="s">
        <v>4</v>
      </c>
      <c r="C38" s="602" t="s">
        <v>22</v>
      </c>
      <c r="D38" s="602" t="s">
        <v>122</v>
      </c>
      <c r="E38" s="602" t="s">
        <v>23</v>
      </c>
      <c r="F38" s="602" t="s">
        <v>26</v>
      </c>
      <c r="G38" s="610" t="s">
        <v>24</v>
      </c>
      <c r="H38" s="612" t="s">
        <v>144</v>
      </c>
      <c r="I38" s="613"/>
      <c r="J38" s="613"/>
      <c r="K38" s="614"/>
      <c r="L38" s="602" t="s">
        <v>25</v>
      </c>
      <c r="O38" s="589" t="s">
        <v>30</v>
      </c>
      <c r="P38" s="589"/>
      <c r="Q38" s="589" t="s">
        <v>36</v>
      </c>
      <c r="R38" s="589"/>
      <c r="S38" s="589" t="s">
        <v>37</v>
      </c>
      <c r="T38" s="589"/>
    </row>
    <row r="39" spans="1:20" s="93" customFormat="1" ht="94.45" thickBot="1" x14ac:dyDescent="0.3">
      <c r="A39" s="607"/>
      <c r="B39" s="607"/>
      <c r="C39" s="607"/>
      <c r="D39" s="607"/>
      <c r="E39" s="607"/>
      <c r="F39" s="607"/>
      <c r="G39" s="611"/>
      <c r="H39" s="345" t="s">
        <v>119</v>
      </c>
      <c r="I39" s="345" t="s">
        <v>146</v>
      </c>
      <c r="J39" s="345" t="s">
        <v>152</v>
      </c>
      <c r="K39" s="345" t="s">
        <v>153</v>
      </c>
      <c r="L39" s="607"/>
      <c r="M39" s="3"/>
      <c r="N39" s="346" t="s">
        <v>6</v>
      </c>
      <c r="O39" s="347" t="s">
        <v>27</v>
      </c>
      <c r="P39" s="347" t="s">
        <v>28</v>
      </c>
      <c r="Q39" s="347" t="s">
        <v>35</v>
      </c>
      <c r="R39" s="347" t="s">
        <v>24</v>
      </c>
      <c r="S39" s="347" t="s">
        <v>35</v>
      </c>
      <c r="T39" s="347" t="s">
        <v>28</v>
      </c>
    </row>
    <row r="40" spans="1:20" ht="22.75" customHeight="1" x14ac:dyDescent="0.3">
      <c r="A40" s="350">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75" customHeight="1" x14ac:dyDescent="0.3">
      <c r="A41" s="351">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75" customHeight="1" x14ac:dyDescent="0.3">
      <c r="A42" s="351">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75" customHeight="1" x14ac:dyDescent="0.3">
      <c r="A43" s="351">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75" customHeight="1" x14ac:dyDescent="0.3">
      <c r="A44" s="351">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75" customHeight="1" x14ac:dyDescent="0.3">
      <c r="A45" s="351">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75" customHeight="1" x14ac:dyDescent="0.3">
      <c r="A46" s="351">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75" customHeight="1" x14ac:dyDescent="0.3">
      <c r="A47" s="351">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75" customHeight="1" x14ac:dyDescent="0.3">
      <c r="A48" s="351">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75" customHeight="1" x14ac:dyDescent="0.3">
      <c r="A49" s="351">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75" customHeight="1" x14ac:dyDescent="0.3">
      <c r="A50" s="351">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75" customHeight="1" x14ac:dyDescent="0.3">
      <c r="A51" s="351">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75" customHeight="1" x14ac:dyDescent="0.3">
      <c r="A52" s="351">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75" customHeight="1" x14ac:dyDescent="0.3">
      <c r="A53" s="351">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75" customHeight="1" x14ac:dyDescent="0.3">
      <c r="A54" s="351">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75" customHeight="1" x14ac:dyDescent="0.3">
      <c r="A55" s="351">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75" customHeight="1" x14ac:dyDescent="0.3">
      <c r="A56" s="351">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75" customHeight="1" x14ac:dyDescent="0.3">
      <c r="A57" s="351">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75" customHeight="1" x14ac:dyDescent="0.3">
      <c r="A58" s="351">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75" customHeight="1" thickBot="1" x14ac:dyDescent="0.35">
      <c r="A59" s="352">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00" t="s">
        <v>34</v>
      </c>
      <c r="B60" s="601"/>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53" t="s">
        <v>145</v>
      </c>
      <c r="B61" s="58"/>
      <c r="C61" s="58"/>
      <c r="D61" s="58"/>
      <c r="E61" s="58"/>
      <c r="F61" s="58"/>
      <c r="G61" s="58"/>
      <c r="H61" s="58"/>
      <c r="I61" s="58"/>
      <c r="J61" s="58"/>
      <c r="K61" s="58"/>
      <c r="L61" s="58"/>
      <c r="S61" s="92"/>
      <c r="T61" s="92"/>
    </row>
    <row r="63" spans="1:21" ht="19.7" x14ac:dyDescent="0.35">
      <c r="A63" s="354" t="s">
        <v>31</v>
      </c>
      <c r="B63" s="355">
        <f ca="1">imzatarihi</f>
        <v>45785</v>
      </c>
      <c r="C63" s="599" t="s">
        <v>32</v>
      </c>
      <c r="D63" s="599"/>
      <c r="E63" s="599" t="str">
        <f>IF(kurulusyetkilisi&lt;&gt;"",kurulusyetkilisi,"")</f>
        <v/>
      </c>
      <c r="F63" s="599"/>
      <c r="G63" s="599"/>
      <c r="H63" s="599"/>
      <c r="I63" s="599"/>
      <c r="J63" s="599"/>
      <c r="K63" s="599"/>
      <c r="L63" s="599"/>
    </row>
    <row r="64" spans="1:21" ht="19.7" x14ac:dyDescent="0.35">
      <c r="A64" s="213"/>
      <c r="B64" s="213"/>
      <c r="C64" s="599" t="s">
        <v>33</v>
      </c>
      <c r="D64" s="599"/>
      <c r="E64" s="598"/>
      <c r="F64" s="598"/>
      <c r="G64" s="598"/>
      <c r="H64" s="59"/>
      <c r="I64" s="59"/>
      <c r="J64" s="59"/>
    </row>
    <row r="65" spans="1:20" ht="16.3" x14ac:dyDescent="0.3">
      <c r="A65" s="590" t="s">
        <v>21</v>
      </c>
      <c r="B65" s="590"/>
      <c r="C65" s="590"/>
      <c r="D65" s="590"/>
      <c r="E65" s="590"/>
      <c r="F65" s="590"/>
      <c r="G65" s="590"/>
      <c r="H65" s="590"/>
      <c r="I65" s="590"/>
      <c r="J65" s="590"/>
      <c r="K65" s="590"/>
      <c r="L65" s="590"/>
      <c r="M65" s="91"/>
      <c r="N65" s="75"/>
      <c r="O65" s="179"/>
    </row>
    <row r="66" spans="1:20" x14ac:dyDescent="0.3">
      <c r="A66" s="597" t="str">
        <f>IF(YilDonem&lt;&gt;"",CONCATENATE(YilDonem," dönemi"),"")</f>
        <v/>
      </c>
      <c r="B66" s="597"/>
      <c r="C66" s="597"/>
      <c r="D66" s="597"/>
      <c r="E66" s="597"/>
      <c r="F66" s="597"/>
      <c r="G66" s="597"/>
      <c r="H66" s="597"/>
      <c r="I66" s="597"/>
      <c r="J66" s="597"/>
      <c r="K66" s="597"/>
      <c r="L66" s="597"/>
    </row>
    <row r="67" spans="1:20" ht="16.3" thickBot="1" x14ac:dyDescent="0.35">
      <c r="B67" s="50"/>
      <c r="C67" s="50"/>
      <c r="D67" s="50"/>
      <c r="E67" s="609" t="str">
        <f>IF(YilDonem&lt;&gt;"",CONCATENATE(IF(Dönem=1,"NİSAN",IF(Dönem=2,"EKİM","")),"  ayına aittir."),"")</f>
        <v/>
      </c>
      <c r="F67" s="609"/>
      <c r="G67" s="609"/>
      <c r="H67" s="609"/>
      <c r="I67" s="50"/>
      <c r="J67" s="50"/>
      <c r="K67" s="50"/>
      <c r="L67" s="344" t="s">
        <v>29</v>
      </c>
    </row>
    <row r="68" spans="1:20" ht="31.75" customHeight="1" thickBot="1" x14ac:dyDescent="0.35">
      <c r="A68" s="348" t="s">
        <v>192</v>
      </c>
      <c r="B68" s="591" t="str">
        <f>IF(ProjeNo&gt;0,ProjeNo,"")</f>
        <v/>
      </c>
      <c r="C68" s="592"/>
      <c r="D68" s="592"/>
      <c r="E68" s="592"/>
      <c r="F68" s="592"/>
      <c r="G68" s="592"/>
      <c r="H68" s="592"/>
      <c r="I68" s="592"/>
      <c r="J68" s="592"/>
      <c r="K68" s="592"/>
      <c r="L68" s="593"/>
    </row>
    <row r="69" spans="1:20" ht="31.75" customHeight="1" thickBot="1" x14ac:dyDescent="0.35">
      <c r="A69" s="349" t="s">
        <v>194</v>
      </c>
      <c r="B69" s="594" t="str">
        <f>IF(ProjeAdi&gt;0,ProjeAdi,"")</f>
        <v/>
      </c>
      <c r="C69" s="595"/>
      <c r="D69" s="595"/>
      <c r="E69" s="595"/>
      <c r="F69" s="595"/>
      <c r="G69" s="595"/>
      <c r="H69" s="595"/>
      <c r="I69" s="595"/>
      <c r="J69" s="595"/>
      <c r="K69" s="595"/>
      <c r="L69" s="596"/>
    </row>
    <row r="70" spans="1:20" ht="31.75" customHeight="1" thickBot="1" x14ac:dyDescent="0.3">
      <c r="A70" s="602" t="s">
        <v>3</v>
      </c>
      <c r="B70" s="602" t="s">
        <v>4</v>
      </c>
      <c r="C70" s="602" t="s">
        <v>22</v>
      </c>
      <c r="D70" s="602" t="s">
        <v>122</v>
      </c>
      <c r="E70" s="602" t="s">
        <v>23</v>
      </c>
      <c r="F70" s="602" t="s">
        <v>26</v>
      </c>
      <c r="G70" s="610" t="s">
        <v>24</v>
      </c>
      <c r="H70" s="612" t="s">
        <v>144</v>
      </c>
      <c r="I70" s="613"/>
      <c r="J70" s="613"/>
      <c r="K70" s="614"/>
      <c r="L70" s="602" t="s">
        <v>25</v>
      </c>
      <c r="O70" s="589" t="s">
        <v>30</v>
      </c>
      <c r="P70" s="589"/>
      <c r="Q70" s="589" t="s">
        <v>36</v>
      </c>
      <c r="R70" s="589"/>
      <c r="S70" s="589" t="s">
        <v>37</v>
      </c>
      <c r="T70" s="589"/>
    </row>
    <row r="71" spans="1:20" s="93" customFormat="1" ht="94.45" thickBot="1" x14ac:dyDescent="0.3">
      <c r="A71" s="607"/>
      <c r="B71" s="607"/>
      <c r="C71" s="607"/>
      <c r="D71" s="607"/>
      <c r="E71" s="607"/>
      <c r="F71" s="607"/>
      <c r="G71" s="611"/>
      <c r="H71" s="345" t="s">
        <v>119</v>
      </c>
      <c r="I71" s="345" t="s">
        <v>146</v>
      </c>
      <c r="J71" s="345" t="s">
        <v>152</v>
      </c>
      <c r="K71" s="345" t="s">
        <v>153</v>
      </c>
      <c r="L71" s="607"/>
      <c r="M71" s="3"/>
      <c r="N71" s="346" t="s">
        <v>6</v>
      </c>
      <c r="O71" s="347" t="s">
        <v>27</v>
      </c>
      <c r="P71" s="347" t="s">
        <v>28</v>
      </c>
      <c r="Q71" s="347" t="s">
        <v>35</v>
      </c>
      <c r="R71" s="347" t="s">
        <v>24</v>
      </c>
      <c r="S71" s="347" t="s">
        <v>35</v>
      </c>
      <c r="T71" s="347" t="s">
        <v>28</v>
      </c>
    </row>
    <row r="72" spans="1:20" ht="22.75" customHeight="1" x14ac:dyDescent="0.3">
      <c r="A72" s="350">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75" customHeight="1" x14ac:dyDescent="0.3">
      <c r="A73" s="351">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75" customHeight="1" x14ac:dyDescent="0.3">
      <c r="A74" s="351">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75" customHeight="1" x14ac:dyDescent="0.3">
      <c r="A75" s="351">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75" customHeight="1" x14ac:dyDescent="0.3">
      <c r="A76" s="351">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75" customHeight="1" x14ac:dyDescent="0.3">
      <c r="A77" s="351">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75" customHeight="1" x14ac:dyDescent="0.3">
      <c r="A78" s="351">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75" customHeight="1" x14ac:dyDescent="0.3">
      <c r="A79" s="351">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75" customHeight="1" x14ac:dyDescent="0.3">
      <c r="A80" s="351">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75" customHeight="1" x14ac:dyDescent="0.3">
      <c r="A81" s="351">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75" customHeight="1" x14ac:dyDescent="0.3">
      <c r="A82" s="351">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75" customHeight="1" x14ac:dyDescent="0.3">
      <c r="A83" s="351">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75" customHeight="1" x14ac:dyDescent="0.3">
      <c r="A84" s="351">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75" customHeight="1" x14ac:dyDescent="0.3">
      <c r="A85" s="351">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75" customHeight="1" x14ac:dyDescent="0.3">
      <c r="A86" s="351">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75" customHeight="1" x14ac:dyDescent="0.3">
      <c r="A87" s="351">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75" customHeight="1" x14ac:dyDescent="0.3">
      <c r="A88" s="351">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75" customHeight="1" x14ac:dyDescent="0.3">
      <c r="A89" s="351">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75" customHeight="1" x14ac:dyDescent="0.3">
      <c r="A90" s="351">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75" customHeight="1" thickBot="1" x14ac:dyDescent="0.35">
      <c r="A91" s="352">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00" t="s">
        <v>34</v>
      </c>
      <c r="B92" s="601"/>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53" t="s">
        <v>145</v>
      </c>
      <c r="B93" s="58"/>
      <c r="C93" s="58"/>
      <c r="D93" s="58"/>
      <c r="E93" s="58"/>
      <c r="F93" s="58"/>
      <c r="G93" s="58"/>
      <c r="H93" s="58"/>
      <c r="I93" s="58"/>
      <c r="J93" s="58"/>
      <c r="K93" s="58"/>
      <c r="L93" s="58"/>
      <c r="S93" s="92"/>
      <c r="T93" s="92"/>
    </row>
    <row r="95" spans="1:21" ht="19.7" x14ac:dyDescent="0.35">
      <c r="A95" s="354" t="s">
        <v>31</v>
      </c>
      <c r="B95" s="355">
        <f ca="1">imzatarihi</f>
        <v>45785</v>
      </c>
      <c r="C95" s="599" t="s">
        <v>32</v>
      </c>
      <c r="D95" s="599"/>
      <c r="E95" s="599" t="str">
        <f>IF(kurulusyetkilisi&lt;&gt;"",kurulusyetkilisi,"")</f>
        <v/>
      </c>
      <c r="F95" s="599"/>
      <c r="G95" s="599"/>
      <c r="H95" s="599"/>
      <c r="I95" s="599"/>
      <c r="J95" s="599"/>
      <c r="K95" s="599"/>
      <c r="L95" s="599"/>
    </row>
    <row r="96" spans="1:21" ht="19.7" x14ac:dyDescent="0.35">
      <c r="A96" s="213"/>
      <c r="B96" s="213"/>
      <c r="C96" s="599" t="s">
        <v>33</v>
      </c>
      <c r="D96" s="599"/>
      <c r="E96" s="598"/>
      <c r="F96" s="598"/>
      <c r="G96" s="598"/>
      <c r="H96" s="59"/>
      <c r="I96" s="59"/>
      <c r="J96" s="59"/>
    </row>
    <row r="97" spans="1:20" ht="16.3" x14ac:dyDescent="0.3">
      <c r="A97" s="590" t="s">
        <v>21</v>
      </c>
      <c r="B97" s="590"/>
      <c r="C97" s="590"/>
      <c r="D97" s="590"/>
      <c r="E97" s="590"/>
      <c r="F97" s="590"/>
      <c r="G97" s="590"/>
      <c r="H97" s="590"/>
      <c r="I97" s="590"/>
      <c r="J97" s="590"/>
      <c r="K97" s="590"/>
      <c r="L97" s="590"/>
      <c r="M97" s="91"/>
      <c r="N97" s="75"/>
      <c r="O97" s="179"/>
    </row>
    <row r="98" spans="1:20" x14ac:dyDescent="0.3">
      <c r="A98" s="597" t="str">
        <f>IF(YilDonem&lt;&gt;"",CONCATENATE(YilDonem," dönemi"),"")</f>
        <v/>
      </c>
      <c r="B98" s="597"/>
      <c r="C98" s="597"/>
      <c r="D98" s="597"/>
      <c r="E98" s="597"/>
      <c r="F98" s="597"/>
      <c r="G98" s="597"/>
      <c r="H98" s="597"/>
      <c r="I98" s="597"/>
      <c r="J98" s="597"/>
      <c r="K98" s="597"/>
      <c r="L98" s="597"/>
    </row>
    <row r="99" spans="1:20" ht="16.3" thickBot="1" x14ac:dyDescent="0.35">
      <c r="B99" s="50"/>
      <c r="C99" s="50"/>
      <c r="D99" s="50"/>
      <c r="E99" s="609" t="str">
        <f>IF(YilDonem&lt;&gt;"",CONCATENATE(IF(Dönem=1,"NİSAN",IF(Dönem=2,"EKİM","")),"  ayına aittir."),"")</f>
        <v/>
      </c>
      <c r="F99" s="609"/>
      <c r="G99" s="609"/>
      <c r="H99" s="609"/>
      <c r="I99" s="50"/>
      <c r="J99" s="50"/>
      <c r="K99" s="50"/>
      <c r="L99" s="344" t="s">
        <v>29</v>
      </c>
    </row>
    <row r="100" spans="1:20" ht="31.75" customHeight="1" thickBot="1" x14ac:dyDescent="0.35">
      <c r="A100" s="348" t="s">
        <v>192</v>
      </c>
      <c r="B100" s="591" t="str">
        <f>IF(ProjeNo&gt;0,ProjeNo,"")</f>
        <v/>
      </c>
      <c r="C100" s="592"/>
      <c r="D100" s="592"/>
      <c r="E100" s="592"/>
      <c r="F100" s="592"/>
      <c r="G100" s="592"/>
      <c r="H100" s="592"/>
      <c r="I100" s="592"/>
      <c r="J100" s="592"/>
      <c r="K100" s="592"/>
      <c r="L100" s="593"/>
    </row>
    <row r="101" spans="1:20" ht="31.75" customHeight="1" thickBot="1" x14ac:dyDescent="0.35">
      <c r="A101" s="349" t="s">
        <v>194</v>
      </c>
      <c r="B101" s="594" t="str">
        <f>IF(ProjeAdi&gt;0,ProjeAdi,"")</f>
        <v/>
      </c>
      <c r="C101" s="595"/>
      <c r="D101" s="595"/>
      <c r="E101" s="595"/>
      <c r="F101" s="595"/>
      <c r="G101" s="595"/>
      <c r="H101" s="595"/>
      <c r="I101" s="595"/>
      <c r="J101" s="595"/>
      <c r="K101" s="595"/>
      <c r="L101" s="596"/>
    </row>
    <row r="102" spans="1:20" ht="31.75" customHeight="1" thickBot="1" x14ac:dyDescent="0.3">
      <c r="A102" s="602" t="s">
        <v>3</v>
      </c>
      <c r="B102" s="602" t="s">
        <v>4</v>
      </c>
      <c r="C102" s="602" t="s">
        <v>22</v>
      </c>
      <c r="D102" s="602" t="s">
        <v>122</v>
      </c>
      <c r="E102" s="602" t="s">
        <v>23</v>
      </c>
      <c r="F102" s="602" t="s">
        <v>26</v>
      </c>
      <c r="G102" s="610" t="s">
        <v>24</v>
      </c>
      <c r="H102" s="612" t="s">
        <v>144</v>
      </c>
      <c r="I102" s="613"/>
      <c r="J102" s="613"/>
      <c r="K102" s="614"/>
      <c r="L102" s="602" t="s">
        <v>25</v>
      </c>
      <c r="O102" s="589" t="s">
        <v>30</v>
      </c>
      <c r="P102" s="589"/>
      <c r="Q102" s="589" t="s">
        <v>36</v>
      </c>
      <c r="R102" s="589"/>
      <c r="S102" s="589" t="s">
        <v>37</v>
      </c>
      <c r="T102" s="589"/>
    </row>
    <row r="103" spans="1:20" s="93" customFormat="1" ht="94.45" thickBot="1" x14ac:dyDescent="0.3">
      <c r="A103" s="607"/>
      <c r="B103" s="607"/>
      <c r="C103" s="607"/>
      <c r="D103" s="607"/>
      <c r="E103" s="607"/>
      <c r="F103" s="607"/>
      <c r="G103" s="611"/>
      <c r="H103" s="345" t="s">
        <v>119</v>
      </c>
      <c r="I103" s="345" t="s">
        <v>146</v>
      </c>
      <c r="J103" s="345" t="s">
        <v>152</v>
      </c>
      <c r="K103" s="345" t="s">
        <v>153</v>
      </c>
      <c r="L103" s="607"/>
      <c r="M103" s="3"/>
      <c r="N103" s="346" t="s">
        <v>6</v>
      </c>
      <c r="O103" s="347" t="s">
        <v>27</v>
      </c>
      <c r="P103" s="347" t="s">
        <v>28</v>
      </c>
      <c r="Q103" s="347" t="s">
        <v>35</v>
      </c>
      <c r="R103" s="347" t="s">
        <v>24</v>
      </c>
      <c r="S103" s="347" t="s">
        <v>35</v>
      </c>
      <c r="T103" s="347" t="s">
        <v>28</v>
      </c>
    </row>
    <row r="104" spans="1:20" ht="22.75" customHeight="1" x14ac:dyDescent="0.3">
      <c r="A104" s="350">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75" customHeight="1" x14ac:dyDescent="0.3">
      <c r="A105" s="351">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75" customHeight="1" x14ac:dyDescent="0.3">
      <c r="A106" s="351">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75" customHeight="1" x14ac:dyDescent="0.3">
      <c r="A107" s="351">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75" customHeight="1" x14ac:dyDescent="0.3">
      <c r="A108" s="351">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75" customHeight="1" x14ac:dyDescent="0.3">
      <c r="A109" s="351">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75" customHeight="1" x14ac:dyDescent="0.3">
      <c r="A110" s="351">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75" customHeight="1" x14ac:dyDescent="0.3">
      <c r="A111" s="351">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75" customHeight="1" x14ac:dyDescent="0.3">
      <c r="A112" s="351">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75" customHeight="1" x14ac:dyDescent="0.3">
      <c r="A113" s="351">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75" customHeight="1" x14ac:dyDescent="0.3">
      <c r="A114" s="351">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75" customHeight="1" x14ac:dyDescent="0.3">
      <c r="A115" s="351">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75" customHeight="1" x14ac:dyDescent="0.3">
      <c r="A116" s="351">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75" customHeight="1" x14ac:dyDescent="0.3">
      <c r="A117" s="351">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75" customHeight="1" x14ac:dyDescent="0.3">
      <c r="A118" s="351">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75" customHeight="1" x14ac:dyDescent="0.3">
      <c r="A119" s="351">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75" customHeight="1" x14ac:dyDescent="0.3">
      <c r="A120" s="351">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75" customHeight="1" x14ac:dyDescent="0.3">
      <c r="A121" s="351">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75" customHeight="1" x14ac:dyDescent="0.3">
      <c r="A122" s="351">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75" customHeight="1" thickBot="1" x14ac:dyDescent="0.35">
      <c r="A123" s="352">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00" t="s">
        <v>34</v>
      </c>
      <c r="B124" s="601"/>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53" t="s">
        <v>145</v>
      </c>
      <c r="B125" s="58"/>
      <c r="C125" s="58"/>
      <c r="D125" s="58"/>
      <c r="E125" s="58"/>
      <c r="F125" s="58"/>
      <c r="G125" s="58"/>
      <c r="H125" s="58"/>
      <c r="I125" s="58"/>
      <c r="J125" s="58"/>
      <c r="K125" s="58"/>
      <c r="L125" s="58"/>
      <c r="S125" s="92"/>
      <c r="T125" s="92"/>
    </row>
    <row r="127" spans="1:21" ht="19.7" x14ac:dyDescent="0.35">
      <c r="A127" s="354" t="s">
        <v>31</v>
      </c>
      <c r="B127" s="355">
        <f ca="1">imzatarihi</f>
        <v>45785</v>
      </c>
      <c r="C127" s="599" t="s">
        <v>32</v>
      </c>
      <c r="D127" s="599"/>
      <c r="E127" s="599" t="str">
        <f>IF(kurulusyetkilisi&lt;&gt;"",kurulusyetkilisi,"")</f>
        <v/>
      </c>
      <c r="F127" s="599"/>
      <c r="G127" s="599"/>
      <c r="H127" s="599"/>
      <c r="I127" s="599"/>
      <c r="J127" s="599"/>
      <c r="K127" s="599"/>
      <c r="L127" s="599"/>
    </row>
    <row r="128" spans="1:21" ht="19.7" x14ac:dyDescent="0.35">
      <c r="A128" s="213"/>
      <c r="B128" s="213"/>
      <c r="C128" s="599" t="s">
        <v>33</v>
      </c>
      <c r="D128" s="599"/>
      <c r="E128" s="598"/>
      <c r="F128" s="598"/>
      <c r="G128" s="598"/>
      <c r="H128" s="59"/>
      <c r="I128" s="59"/>
      <c r="J128" s="59"/>
    </row>
    <row r="129" spans="1:20" ht="16.3" x14ac:dyDescent="0.3">
      <c r="A129" s="590" t="s">
        <v>21</v>
      </c>
      <c r="B129" s="590"/>
      <c r="C129" s="590"/>
      <c r="D129" s="590"/>
      <c r="E129" s="590"/>
      <c r="F129" s="590"/>
      <c r="G129" s="590"/>
      <c r="H129" s="590"/>
      <c r="I129" s="590"/>
      <c r="J129" s="590"/>
      <c r="K129" s="590"/>
      <c r="L129" s="590"/>
      <c r="M129" s="91"/>
      <c r="N129" s="75"/>
      <c r="O129" s="179"/>
    </row>
    <row r="130" spans="1:20" x14ac:dyDescent="0.3">
      <c r="A130" s="597" t="str">
        <f>IF(YilDonem&lt;&gt;"",CONCATENATE(YilDonem," dönemi"),"")</f>
        <v/>
      </c>
      <c r="B130" s="597"/>
      <c r="C130" s="597"/>
      <c r="D130" s="597"/>
      <c r="E130" s="597"/>
      <c r="F130" s="597"/>
      <c r="G130" s="597"/>
      <c r="H130" s="597"/>
      <c r="I130" s="597"/>
      <c r="J130" s="597"/>
      <c r="K130" s="597"/>
      <c r="L130" s="597"/>
    </row>
    <row r="131" spans="1:20" ht="16.3" thickBot="1" x14ac:dyDescent="0.35">
      <c r="B131" s="50"/>
      <c r="C131" s="50"/>
      <c r="D131" s="50"/>
      <c r="E131" s="609" t="str">
        <f>IF(YilDonem&lt;&gt;"",CONCATENATE(IF(Dönem=1,"NİSAN",IF(Dönem=2,"EKİM","")),"  ayına aittir."),"")</f>
        <v/>
      </c>
      <c r="F131" s="609"/>
      <c r="G131" s="609"/>
      <c r="H131" s="609"/>
      <c r="I131" s="50"/>
      <c r="J131" s="50"/>
      <c r="K131" s="50"/>
      <c r="L131" s="344" t="s">
        <v>29</v>
      </c>
    </row>
    <row r="132" spans="1:20" ht="31.75" customHeight="1" thickBot="1" x14ac:dyDescent="0.35">
      <c r="A132" s="348" t="s">
        <v>192</v>
      </c>
      <c r="B132" s="591" t="str">
        <f>IF(ProjeNo&gt;0,ProjeNo,"")</f>
        <v/>
      </c>
      <c r="C132" s="592"/>
      <c r="D132" s="592"/>
      <c r="E132" s="592"/>
      <c r="F132" s="592"/>
      <c r="G132" s="592"/>
      <c r="H132" s="592"/>
      <c r="I132" s="592"/>
      <c r="J132" s="592"/>
      <c r="K132" s="592"/>
      <c r="L132" s="593"/>
    </row>
    <row r="133" spans="1:20" ht="31.75" customHeight="1" thickBot="1" x14ac:dyDescent="0.35">
      <c r="A133" s="349" t="s">
        <v>194</v>
      </c>
      <c r="B133" s="594" t="str">
        <f>IF(ProjeAdi&gt;0,ProjeAdi,"")</f>
        <v/>
      </c>
      <c r="C133" s="595"/>
      <c r="D133" s="595"/>
      <c r="E133" s="595"/>
      <c r="F133" s="595"/>
      <c r="G133" s="595"/>
      <c r="H133" s="595"/>
      <c r="I133" s="595"/>
      <c r="J133" s="595"/>
      <c r="K133" s="595"/>
      <c r="L133" s="596"/>
    </row>
    <row r="134" spans="1:20" ht="31.75" customHeight="1" thickBot="1" x14ac:dyDescent="0.3">
      <c r="A134" s="602" t="s">
        <v>3</v>
      </c>
      <c r="B134" s="602" t="s">
        <v>4</v>
      </c>
      <c r="C134" s="602" t="s">
        <v>22</v>
      </c>
      <c r="D134" s="602" t="s">
        <v>122</v>
      </c>
      <c r="E134" s="602" t="s">
        <v>23</v>
      </c>
      <c r="F134" s="602" t="s">
        <v>26</v>
      </c>
      <c r="G134" s="610" t="s">
        <v>24</v>
      </c>
      <c r="H134" s="612" t="s">
        <v>144</v>
      </c>
      <c r="I134" s="613"/>
      <c r="J134" s="613"/>
      <c r="K134" s="614"/>
      <c r="L134" s="602" t="s">
        <v>25</v>
      </c>
      <c r="O134" s="589" t="s">
        <v>30</v>
      </c>
      <c r="P134" s="589"/>
      <c r="Q134" s="589" t="s">
        <v>36</v>
      </c>
      <c r="R134" s="589"/>
      <c r="S134" s="589" t="s">
        <v>37</v>
      </c>
      <c r="T134" s="589"/>
    </row>
    <row r="135" spans="1:20" s="93" customFormat="1" ht="94.45" thickBot="1" x14ac:dyDescent="0.3">
      <c r="A135" s="607"/>
      <c r="B135" s="607"/>
      <c r="C135" s="607"/>
      <c r="D135" s="607"/>
      <c r="E135" s="607"/>
      <c r="F135" s="607"/>
      <c r="G135" s="611"/>
      <c r="H135" s="345" t="s">
        <v>119</v>
      </c>
      <c r="I135" s="345" t="s">
        <v>146</v>
      </c>
      <c r="J135" s="345" t="s">
        <v>152</v>
      </c>
      <c r="K135" s="345" t="s">
        <v>153</v>
      </c>
      <c r="L135" s="607"/>
      <c r="M135" s="3"/>
      <c r="N135" s="346" t="s">
        <v>6</v>
      </c>
      <c r="O135" s="347" t="s">
        <v>27</v>
      </c>
      <c r="P135" s="347" t="s">
        <v>28</v>
      </c>
      <c r="Q135" s="347" t="s">
        <v>35</v>
      </c>
      <c r="R135" s="347" t="s">
        <v>24</v>
      </c>
      <c r="S135" s="347" t="s">
        <v>35</v>
      </c>
      <c r="T135" s="347" t="s">
        <v>28</v>
      </c>
    </row>
    <row r="136" spans="1:20" ht="22.75" customHeight="1" x14ac:dyDescent="0.3">
      <c r="A136" s="350">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75" customHeight="1" x14ac:dyDescent="0.3">
      <c r="A137" s="351">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75" customHeight="1" x14ac:dyDescent="0.3">
      <c r="A138" s="351">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75" customHeight="1" x14ac:dyDescent="0.3">
      <c r="A139" s="351">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75" customHeight="1" x14ac:dyDescent="0.3">
      <c r="A140" s="351">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75" customHeight="1" x14ac:dyDescent="0.3">
      <c r="A141" s="351">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75" customHeight="1" x14ac:dyDescent="0.3">
      <c r="A142" s="351">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75" customHeight="1" x14ac:dyDescent="0.3">
      <c r="A143" s="351">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75" customHeight="1" x14ac:dyDescent="0.3">
      <c r="A144" s="351">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75" customHeight="1" x14ac:dyDescent="0.3">
      <c r="A145" s="351">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75" customHeight="1" x14ac:dyDescent="0.3">
      <c r="A146" s="351">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75" customHeight="1" x14ac:dyDescent="0.3">
      <c r="A147" s="351">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75" customHeight="1" x14ac:dyDescent="0.3">
      <c r="A148" s="351">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75" customHeight="1" x14ac:dyDescent="0.3">
      <c r="A149" s="351">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75" customHeight="1" x14ac:dyDescent="0.3">
      <c r="A150" s="351">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75" customHeight="1" x14ac:dyDescent="0.3">
      <c r="A151" s="351">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75" customHeight="1" x14ac:dyDescent="0.3">
      <c r="A152" s="351">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75" customHeight="1" x14ac:dyDescent="0.3">
      <c r="A153" s="351">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75" customHeight="1" x14ac:dyDescent="0.3">
      <c r="A154" s="351">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75" customHeight="1" thickBot="1" x14ac:dyDescent="0.35">
      <c r="A155" s="352">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00" t="s">
        <v>34</v>
      </c>
      <c r="B156" s="601"/>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53" t="s">
        <v>145</v>
      </c>
      <c r="B157" s="58"/>
      <c r="C157" s="58"/>
      <c r="D157" s="58"/>
      <c r="E157" s="58"/>
      <c r="F157" s="58"/>
      <c r="G157" s="58"/>
      <c r="H157" s="58"/>
      <c r="I157" s="58"/>
      <c r="J157" s="58"/>
      <c r="K157" s="58"/>
      <c r="L157" s="58"/>
      <c r="S157" s="92"/>
      <c r="T157" s="92"/>
    </row>
    <row r="159" spans="1:21" ht="19.7" x14ac:dyDescent="0.35">
      <c r="A159" s="354" t="s">
        <v>31</v>
      </c>
      <c r="B159" s="355">
        <f ca="1">imzatarihi</f>
        <v>45785</v>
      </c>
      <c r="C159" s="599" t="s">
        <v>32</v>
      </c>
      <c r="D159" s="599"/>
      <c r="E159" s="599" t="str">
        <f>IF(kurulusyetkilisi&lt;&gt;"",kurulusyetkilisi,"")</f>
        <v/>
      </c>
      <c r="F159" s="599"/>
      <c r="G159" s="599"/>
      <c r="H159" s="599"/>
      <c r="I159" s="599"/>
      <c r="J159" s="599"/>
      <c r="K159" s="599"/>
      <c r="L159" s="599"/>
    </row>
    <row r="160" spans="1:21" ht="19.7" x14ac:dyDescent="0.35">
      <c r="A160" s="213"/>
      <c r="B160" s="213"/>
      <c r="C160" s="599" t="s">
        <v>33</v>
      </c>
      <c r="D160" s="599"/>
      <c r="E160" s="598"/>
      <c r="F160" s="598"/>
      <c r="G160" s="598"/>
      <c r="H160" s="59"/>
      <c r="I160" s="59"/>
      <c r="J160" s="59"/>
    </row>
    <row r="161" spans="1:27" ht="14.3" x14ac:dyDescent="0.25">
      <c r="A161"/>
      <c r="B161"/>
      <c r="C161"/>
      <c r="D161"/>
      <c r="E161"/>
      <c r="F161"/>
      <c r="G161"/>
      <c r="H161"/>
      <c r="I161"/>
      <c r="J161"/>
      <c r="K161"/>
      <c r="L161"/>
      <c r="M161"/>
      <c r="N161"/>
      <c r="O161"/>
      <c r="P161"/>
      <c r="Q161"/>
      <c r="R161"/>
      <c r="S161"/>
      <c r="T161"/>
      <c r="U161"/>
      <c r="V161"/>
      <c r="W161"/>
      <c r="X161"/>
      <c r="Y161"/>
      <c r="Z161"/>
      <c r="AA161"/>
    </row>
    <row r="162" spans="1:27" ht="14.3" x14ac:dyDescent="0.25">
      <c r="A162"/>
      <c r="B162"/>
      <c r="C162"/>
      <c r="D162"/>
      <c r="E162"/>
      <c r="F162"/>
      <c r="G162"/>
      <c r="H162"/>
      <c r="I162"/>
      <c r="J162"/>
      <c r="K162"/>
      <c r="L162"/>
      <c r="M162"/>
      <c r="N162"/>
      <c r="O162"/>
      <c r="P162"/>
      <c r="Q162"/>
      <c r="R162"/>
      <c r="S162"/>
      <c r="T162"/>
      <c r="U162"/>
      <c r="V162"/>
      <c r="W162"/>
      <c r="X162"/>
      <c r="Y162"/>
      <c r="Z162"/>
      <c r="AA162"/>
    </row>
    <row r="163" spans="1:27" ht="14.3" x14ac:dyDescent="0.25">
      <c r="A163"/>
      <c r="B163"/>
      <c r="C163"/>
      <c r="D163"/>
      <c r="E163"/>
      <c r="F163"/>
      <c r="G163"/>
      <c r="H163"/>
      <c r="I163"/>
      <c r="J163"/>
      <c r="K163"/>
      <c r="L163"/>
      <c r="M163"/>
      <c r="N163"/>
      <c r="O163"/>
      <c r="P163"/>
      <c r="Q163"/>
      <c r="R163"/>
      <c r="S163"/>
      <c r="T163"/>
      <c r="U163"/>
      <c r="V163"/>
      <c r="W163"/>
      <c r="X163"/>
      <c r="Y163"/>
      <c r="Z163"/>
      <c r="AA163"/>
    </row>
    <row r="164" spans="1:27" ht="31.75" customHeight="1" x14ac:dyDescent="0.25">
      <c r="A164"/>
      <c r="B164"/>
      <c r="C164"/>
      <c r="D164"/>
      <c r="E164"/>
      <c r="F164"/>
      <c r="G164"/>
      <c r="H164"/>
      <c r="I164"/>
      <c r="J164"/>
      <c r="K164"/>
      <c r="L164"/>
      <c r="M164"/>
      <c r="N164"/>
      <c r="O164"/>
      <c r="P164"/>
      <c r="Q164"/>
      <c r="R164"/>
      <c r="S164"/>
      <c r="T164"/>
      <c r="U164"/>
      <c r="V164"/>
      <c r="W164"/>
      <c r="X164"/>
      <c r="Y164"/>
      <c r="Z164"/>
      <c r="AA164"/>
    </row>
    <row r="165" spans="1:27" ht="31.75" customHeight="1" x14ac:dyDescent="0.25">
      <c r="A165"/>
      <c r="B165"/>
      <c r="C165"/>
      <c r="D165"/>
      <c r="E165"/>
      <c r="F165"/>
      <c r="G165"/>
      <c r="H165"/>
      <c r="I165"/>
      <c r="J165"/>
      <c r="K165"/>
      <c r="L165"/>
      <c r="M165"/>
      <c r="N165"/>
      <c r="O165"/>
      <c r="P165"/>
      <c r="Q165"/>
      <c r="R165"/>
      <c r="S165"/>
      <c r="T165"/>
      <c r="U165"/>
      <c r="V165"/>
      <c r="W165"/>
      <c r="X165"/>
      <c r="Y165"/>
      <c r="Z165"/>
      <c r="AA165"/>
    </row>
    <row r="166" spans="1:27" ht="31.75" customHeight="1" x14ac:dyDescent="0.25">
      <c r="A166"/>
      <c r="B166"/>
      <c r="C166"/>
      <c r="D166"/>
      <c r="E166"/>
      <c r="F166"/>
      <c r="G166"/>
      <c r="H166"/>
      <c r="I166"/>
      <c r="J166"/>
      <c r="K166"/>
      <c r="L166"/>
      <c r="M166"/>
      <c r="N166"/>
      <c r="O166"/>
      <c r="P166"/>
      <c r="Q166"/>
      <c r="R166"/>
      <c r="S166"/>
      <c r="T166"/>
      <c r="U166"/>
      <c r="V166"/>
      <c r="W166"/>
      <c r="X166"/>
      <c r="Y166"/>
      <c r="Z166"/>
      <c r="AA166"/>
    </row>
    <row r="167" spans="1:27" s="93" customFormat="1" ht="14.3" x14ac:dyDescent="0.25">
      <c r="A167"/>
      <c r="B167"/>
      <c r="C167"/>
      <c r="D167"/>
      <c r="E167"/>
      <c r="F167"/>
      <c r="G167"/>
      <c r="H167"/>
      <c r="I167"/>
      <c r="J167"/>
      <c r="K167"/>
      <c r="L167"/>
      <c r="M167"/>
      <c r="N167"/>
      <c r="O167"/>
      <c r="P167"/>
      <c r="Q167"/>
      <c r="R167"/>
      <c r="S167"/>
      <c r="T167"/>
      <c r="U167"/>
      <c r="V167"/>
      <c r="W167"/>
      <c r="X167"/>
      <c r="Y167"/>
      <c r="Z167"/>
      <c r="AA167"/>
    </row>
    <row r="168" spans="1:27" ht="22.75" customHeight="1" x14ac:dyDescent="0.25">
      <c r="A168"/>
      <c r="B168"/>
      <c r="C168"/>
      <c r="D168"/>
      <c r="E168"/>
      <c r="F168"/>
      <c r="G168"/>
      <c r="H168"/>
      <c r="I168"/>
      <c r="J168"/>
      <c r="K168"/>
      <c r="L168"/>
      <c r="M168"/>
      <c r="N168"/>
      <c r="O168"/>
      <c r="P168"/>
      <c r="Q168"/>
      <c r="R168"/>
      <c r="S168"/>
      <c r="T168"/>
      <c r="U168"/>
      <c r="V168"/>
      <c r="W168"/>
      <c r="X168"/>
      <c r="Y168"/>
      <c r="Z168"/>
      <c r="AA168"/>
    </row>
    <row r="169" spans="1:27" ht="22.75" customHeight="1" x14ac:dyDescent="0.25">
      <c r="A169"/>
      <c r="B169"/>
      <c r="C169"/>
      <c r="D169"/>
      <c r="E169"/>
      <c r="F169"/>
      <c r="G169"/>
      <c r="H169"/>
      <c r="I169"/>
      <c r="J169"/>
      <c r="K169"/>
      <c r="L169"/>
      <c r="M169"/>
      <c r="N169"/>
      <c r="O169"/>
      <c r="P169"/>
      <c r="Q169"/>
      <c r="R169"/>
      <c r="S169"/>
      <c r="T169"/>
      <c r="U169"/>
      <c r="V169"/>
      <c r="W169"/>
      <c r="X169"/>
      <c r="Y169"/>
      <c r="Z169"/>
      <c r="AA169"/>
    </row>
    <row r="170" spans="1:27" ht="22.75" customHeight="1" x14ac:dyDescent="0.25">
      <c r="A170"/>
      <c r="B170"/>
      <c r="C170"/>
      <c r="D170"/>
      <c r="E170"/>
      <c r="F170"/>
      <c r="G170"/>
      <c r="H170"/>
      <c r="I170"/>
      <c r="J170"/>
      <c r="K170"/>
      <c r="L170"/>
      <c r="M170"/>
      <c r="N170"/>
      <c r="O170"/>
      <c r="P170"/>
      <c r="Q170"/>
      <c r="R170"/>
      <c r="S170"/>
      <c r="T170"/>
      <c r="U170"/>
      <c r="V170"/>
      <c r="W170"/>
      <c r="X170"/>
      <c r="Y170"/>
      <c r="Z170"/>
      <c r="AA170"/>
    </row>
    <row r="171" spans="1:27" ht="22.75" customHeight="1" x14ac:dyDescent="0.25">
      <c r="A171"/>
      <c r="B171"/>
      <c r="C171"/>
      <c r="D171"/>
      <c r="E171"/>
      <c r="F171"/>
      <c r="G171"/>
      <c r="H171"/>
      <c r="I171"/>
      <c r="J171"/>
      <c r="K171"/>
      <c r="L171"/>
      <c r="M171"/>
      <c r="N171"/>
      <c r="O171"/>
      <c r="P171"/>
      <c r="Q171"/>
      <c r="R171"/>
      <c r="S171"/>
      <c r="T171"/>
      <c r="U171"/>
      <c r="V171"/>
      <c r="W171"/>
      <c r="X171"/>
      <c r="Y171"/>
      <c r="Z171"/>
      <c r="AA171"/>
    </row>
    <row r="172" spans="1:27" ht="22.75" customHeight="1" x14ac:dyDescent="0.25">
      <c r="A172"/>
      <c r="B172"/>
      <c r="C172"/>
      <c r="D172"/>
      <c r="E172"/>
      <c r="F172"/>
      <c r="G172"/>
      <c r="H172"/>
      <c r="I172"/>
      <c r="J172"/>
      <c r="K172"/>
      <c r="L172"/>
      <c r="M172"/>
      <c r="N172"/>
      <c r="O172"/>
      <c r="P172"/>
      <c r="Q172"/>
      <c r="R172"/>
      <c r="S172"/>
      <c r="T172"/>
      <c r="U172"/>
      <c r="V172"/>
      <c r="W172"/>
      <c r="X172"/>
      <c r="Y172"/>
      <c r="Z172"/>
      <c r="AA172"/>
    </row>
    <row r="173" spans="1:27" ht="22.75" customHeight="1" x14ac:dyDescent="0.25">
      <c r="A173"/>
      <c r="B173"/>
      <c r="C173"/>
      <c r="D173"/>
      <c r="E173"/>
      <c r="F173"/>
      <c r="G173"/>
      <c r="H173"/>
      <c r="I173"/>
      <c r="J173"/>
      <c r="K173"/>
      <c r="L173"/>
      <c r="M173"/>
      <c r="N173"/>
      <c r="O173"/>
      <c r="P173"/>
      <c r="Q173"/>
      <c r="R173"/>
      <c r="S173"/>
      <c r="T173"/>
      <c r="U173"/>
      <c r="V173"/>
      <c r="W173"/>
      <c r="X173"/>
      <c r="Y173"/>
      <c r="Z173"/>
      <c r="AA173"/>
    </row>
    <row r="174" spans="1:27" ht="22.75" customHeight="1" x14ac:dyDescent="0.25">
      <c r="A174"/>
      <c r="B174"/>
      <c r="C174"/>
      <c r="D174"/>
      <c r="E174"/>
      <c r="F174"/>
      <c r="G174"/>
      <c r="H174"/>
      <c r="I174"/>
      <c r="J174"/>
      <c r="K174"/>
      <c r="L174"/>
      <c r="M174"/>
      <c r="N174"/>
      <c r="O174"/>
      <c r="P174"/>
      <c r="Q174"/>
      <c r="R174"/>
      <c r="S174"/>
      <c r="T174"/>
      <c r="U174"/>
      <c r="V174"/>
      <c r="W174"/>
      <c r="X174"/>
      <c r="Y174"/>
      <c r="Z174"/>
      <c r="AA174"/>
    </row>
    <row r="175" spans="1:27" ht="22.75" customHeight="1" x14ac:dyDescent="0.25">
      <c r="A175"/>
      <c r="B175"/>
      <c r="C175"/>
      <c r="D175"/>
      <c r="E175"/>
      <c r="F175"/>
      <c r="G175"/>
      <c r="H175"/>
      <c r="I175"/>
      <c r="J175"/>
      <c r="K175"/>
      <c r="L175"/>
      <c r="M175"/>
      <c r="N175"/>
      <c r="O175"/>
      <c r="P175"/>
      <c r="Q175"/>
      <c r="R175"/>
      <c r="S175"/>
      <c r="T175"/>
      <c r="U175"/>
      <c r="V175"/>
      <c r="W175"/>
      <c r="X175"/>
      <c r="Y175"/>
      <c r="Z175"/>
      <c r="AA175"/>
    </row>
    <row r="176" spans="1:27" ht="22.75" customHeight="1" x14ac:dyDescent="0.25">
      <c r="A176"/>
      <c r="B176"/>
      <c r="C176"/>
      <c r="D176"/>
      <c r="E176"/>
      <c r="F176"/>
      <c r="G176"/>
      <c r="H176"/>
      <c r="I176"/>
      <c r="J176"/>
      <c r="K176"/>
      <c r="L176"/>
      <c r="M176"/>
      <c r="N176"/>
      <c r="O176"/>
      <c r="P176"/>
      <c r="Q176"/>
      <c r="R176"/>
      <c r="S176"/>
      <c r="T176"/>
      <c r="U176"/>
      <c r="V176"/>
      <c r="W176"/>
      <c r="X176"/>
      <c r="Y176"/>
      <c r="Z176"/>
      <c r="AA176"/>
    </row>
    <row r="177" spans="1:27" ht="22.75" customHeight="1" x14ac:dyDescent="0.25">
      <c r="A177"/>
      <c r="B177"/>
      <c r="C177"/>
      <c r="D177"/>
      <c r="E177"/>
      <c r="F177"/>
      <c r="G177"/>
      <c r="H177"/>
      <c r="I177"/>
      <c r="J177"/>
      <c r="K177"/>
      <c r="L177"/>
      <c r="M177"/>
      <c r="N177"/>
      <c r="O177"/>
      <c r="P177"/>
      <c r="Q177"/>
      <c r="R177"/>
      <c r="S177"/>
      <c r="T177"/>
      <c r="U177"/>
      <c r="V177"/>
      <c r="W177"/>
      <c r="X177"/>
      <c r="Y177"/>
      <c r="Z177"/>
      <c r="AA177"/>
    </row>
    <row r="178" spans="1:27" ht="22.75" customHeight="1" x14ac:dyDescent="0.25">
      <c r="A178"/>
      <c r="B178"/>
      <c r="C178"/>
      <c r="D178"/>
      <c r="E178"/>
      <c r="F178"/>
      <c r="G178"/>
      <c r="H178"/>
      <c r="I178"/>
      <c r="J178"/>
      <c r="K178"/>
      <c r="L178"/>
      <c r="M178"/>
      <c r="N178"/>
      <c r="O178"/>
      <c r="P178"/>
      <c r="Q178"/>
      <c r="R178"/>
      <c r="S178"/>
      <c r="T178"/>
      <c r="U178"/>
      <c r="V178"/>
      <c r="W178"/>
      <c r="X178"/>
      <c r="Y178"/>
      <c r="Z178"/>
      <c r="AA178"/>
    </row>
    <row r="179" spans="1:27" ht="22.75" customHeight="1" x14ac:dyDescent="0.25">
      <c r="A179"/>
      <c r="B179"/>
      <c r="C179"/>
      <c r="D179"/>
      <c r="E179"/>
      <c r="F179"/>
      <c r="G179"/>
      <c r="H179"/>
      <c r="I179"/>
      <c r="J179"/>
      <c r="K179"/>
      <c r="L179"/>
      <c r="M179"/>
      <c r="N179"/>
      <c r="O179"/>
      <c r="P179"/>
      <c r="Q179"/>
      <c r="R179"/>
      <c r="S179"/>
      <c r="T179"/>
      <c r="U179"/>
      <c r="V179"/>
      <c r="W179"/>
      <c r="X179"/>
      <c r="Y179"/>
      <c r="Z179"/>
      <c r="AA179"/>
    </row>
    <row r="180" spans="1:27" ht="22.75" customHeight="1" x14ac:dyDescent="0.25">
      <c r="A180"/>
      <c r="B180"/>
      <c r="C180"/>
      <c r="D180"/>
      <c r="E180"/>
      <c r="F180"/>
      <c r="G180"/>
      <c r="H180"/>
      <c r="I180"/>
      <c r="J180"/>
      <c r="K180"/>
      <c r="L180"/>
      <c r="M180"/>
      <c r="N180"/>
      <c r="O180"/>
      <c r="P180"/>
      <c r="Q180"/>
      <c r="R180"/>
      <c r="S180"/>
      <c r="T180"/>
      <c r="U180"/>
      <c r="V180"/>
      <c r="W180"/>
      <c r="X180"/>
      <c r="Y180"/>
      <c r="Z180"/>
      <c r="AA180"/>
    </row>
    <row r="181" spans="1:27" ht="22.75" customHeight="1" x14ac:dyDescent="0.25">
      <c r="A181"/>
      <c r="B181"/>
      <c r="C181"/>
      <c r="D181"/>
      <c r="E181"/>
      <c r="F181"/>
      <c r="G181"/>
      <c r="H181"/>
      <c r="I181"/>
      <c r="J181"/>
      <c r="K181"/>
      <c r="L181"/>
      <c r="M181"/>
      <c r="N181"/>
      <c r="O181"/>
      <c r="P181"/>
      <c r="Q181"/>
      <c r="R181"/>
      <c r="S181"/>
      <c r="T181"/>
      <c r="U181"/>
      <c r="V181"/>
      <c r="W181"/>
      <c r="X181"/>
      <c r="Y181"/>
      <c r="Z181"/>
      <c r="AA181"/>
    </row>
    <row r="182" spans="1:27" ht="22.75" customHeight="1" x14ac:dyDescent="0.25">
      <c r="A182"/>
      <c r="B182"/>
      <c r="C182"/>
      <c r="D182"/>
      <c r="E182"/>
      <c r="F182"/>
      <c r="G182"/>
      <c r="H182"/>
      <c r="I182"/>
      <c r="J182"/>
      <c r="K182"/>
      <c r="L182"/>
      <c r="M182"/>
      <c r="N182"/>
      <c r="O182"/>
      <c r="P182"/>
      <c r="Q182"/>
      <c r="R182"/>
      <c r="S182"/>
      <c r="T182"/>
      <c r="U182"/>
      <c r="V182"/>
      <c r="W182"/>
      <c r="X182"/>
      <c r="Y182"/>
      <c r="Z182"/>
      <c r="AA182"/>
    </row>
    <row r="183" spans="1:27" ht="22.75" customHeight="1" x14ac:dyDescent="0.25">
      <c r="A183"/>
      <c r="B183"/>
      <c r="C183"/>
      <c r="D183"/>
      <c r="E183"/>
      <c r="F183"/>
      <c r="G183"/>
      <c r="H183"/>
      <c r="I183"/>
      <c r="J183"/>
      <c r="K183"/>
      <c r="L183"/>
      <c r="M183"/>
      <c r="N183"/>
      <c r="O183"/>
      <c r="P183"/>
      <c r="Q183"/>
      <c r="R183"/>
      <c r="S183"/>
      <c r="T183"/>
      <c r="U183"/>
      <c r="V183"/>
      <c r="W183"/>
      <c r="X183"/>
      <c r="Y183"/>
      <c r="Z183"/>
      <c r="AA183"/>
    </row>
    <row r="184" spans="1:27" ht="22.75" customHeight="1" x14ac:dyDescent="0.25">
      <c r="A184"/>
      <c r="B184"/>
      <c r="C184"/>
      <c r="D184"/>
      <c r="E184"/>
      <c r="F184"/>
      <c r="G184"/>
      <c r="H184"/>
      <c r="I184"/>
      <c r="J184"/>
      <c r="K184"/>
      <c r="L184"/>
      <c r="M184"/>
      <c r="N184"/>
      <c r="O184"/>
      <c r="P184"/>
      <c r="Q184"/>
      <c r="R184"/>
      <c r="S184"/>
      <c r="T184"/>
      <c r="U184"/>
      <c r="V184"/>
      <c r="W184"/>
      <c r="X184"/>
      <c r="Y184"/>
      <c r="Z184"/>
      <c r="AA184"/>
    </row>
    <row r="185" spans="1:27" ht="22.75" customHeight="1" x14ac:dyDescent="0.25">
      <c r="A185"/>
      <c r="B185"/>
      <c r="C185"/>
      <c r="D185"/>
      <c r="E185"/>
      <c r="F185"/>
      <c r="G185"/>
      <c r="H185"/>
      <c r="I185"/>
      <c r="J185"/>
      <c r="K185"/>
      <c r="L185"/>
      <c r="M185"/>
      <c r="N185"/>
      <c r="O185"/>
      <c r="P185"/>
      <c r="Q185"/>
      <c r="R185"/>
      <c r="S185"/>
      <c r="T185"/>
      <c r="U185"/>
      <c r="V185"/>
      <c r="W185"/>
      <c r="X185"/>
      <c r="Y185"/>
      <c r="Z185"/>
      <c r="AA185"/>
    </row>
    <row r="186" spans="1:27" ht="22.75" customHeight="1" x14ac:dyDescent="0.25">
      <c r="A186"/>
      <c r="B186"/>
      <c r="C186"/>
      <c r="D186"/>
      <c r="E186"/>
      <c r="F186"/>
      <c r="G186"/>
      <c r="H186"/>
      <c r="I186"/>
      <c r="J186"/>
      <c r="K186"/>
      <c r="L186"/>
      <c r="M186"/>
      <c r="N186"/>
      <c r="O186"/>
      <c r="P186"/>
      <c r="Q186"/>
      <c r="R186"/>
      <c r="S186"/>
      <c r="T186"/>
      <c r="U186"/>
      <c r="V186"/>
      <c r="W186"/>
      <c r="X186"/>
      <c r="Y186"/>
      <c r="Z186"/>
      <c r="AA186"/>
    </row>
    <row r="187" spans="1:27" ht="22.75" customHeight="1" x14ac:dyDescent="0.25">
      <c r="A187"/>
      <c r="B187"/>
      <c r="C187"/>
      <c r="D187"/>
      <c r="E187"/>
      <c r="F187"/>
      <c r="G187"/>
      <c r="H187"/>
      <c r="I187"/>
      <c r="J187"/>
      <c r="K187"/>
      <c r="L187"/>
      <c r="M187"/>
      <c r="N187"/>
      <c r="O187"/>
      <c r="P187"/>
      <c r="Q187"/>
      <c r="R187"/>
      <c r="S187"/>
      <c r="T187"/>
      <c r="U187"/>
      <c r="V187"/>
      <c r="W187"/>
      <c r="X187"/>
      <c r="Y187"/>
      <c r="Z187"/>
      <c r="AA187"/>
    </row>
    <row r="188" spans="1:27" s="73" customFormat="1" ht="29.25" customHeight="1" x14ac:dyDescent="0.25">
      <c r="A188"/>
      <c r="B188"/>
      <c r="C188"/>
      <c r="D188"/>
      <c r="E188"/>
      <c r="F188"/>
      <c r="G188"/>
      <c r="H188"/>
      <c r="I188"/>
      <c r="J188"/>
      <c r="K188"/>
      <c r="L188"/>
      <c r="M188"/>
      <c r="N188"/>
      <c r="O188"/>
      <c r="P188"/>
      <c r="Q188"/>
      <c r="R188"/>
      <c r="S188"/>
      <c r="T188"/>
      <c r="U188"/>
      <c r="V188"/>
      <c r="W188"/>
      <c r="X188"/>
      <c r="Y188"/>
      <c r="Z188"/>
      <c r="AA188"/>
    </row>
    <row r="189" spans="1:27" ht="14.3" x14ac:dyDescent="0.25">
      <c r="A189"/>
      <c r="B189"/>
      <c r="C189"/>
      <c r="D189"/>
      <c r="E189"/>
      <c r="F189"/>
      <c r="G189"/>
      <c r="H189"/>
      <c r="I189"/>
      <c r="J189"/>
      <c r="K189"/>
      <c r="L189"/>
      <c r="M189"/>
      <c r="N189"/>
      <c r="O189"/>
      <c r="P189"/>
      <c r="Q189"/>
      <c r="R189"/>
      <c r="S189"/>
      <c r="T189"/>
      <c r="U189"/>
      <c r="V189"/>
      <c r="W189"/>
      <c r="X189"/>
      <c r="Y189"/>
      <c r="Z189"/>
      <c r="AA189"/>
    </row>
    <row r="190" spans="1:27" ht="14.3" x14ac:dyDescent="0.25">
      <c r="A190"/>
      <c r="B190"/>
      <c r="C190"/>
      <c r="D190"/>
      <c r="E190"/>
      <c r="F190"/>
      <c r="G190"/>
      <c r="H190"/>
      <c r="I190"/>
      <c r="J190"/>
      <c r="K190"/>
      <c r="L190"/>
      <c r="M190"/>
      <c r="N190"/>
      <c r="O190"/>
      <c r="P190"/>
      <c r="Q190"/>
      <c r="R190"/>
      <c r="S190"/>
      <c r="T190"/>
      <c r="U190"/>
      <c r="V190"/>
      <c r="W190"/>
      <c r="X190"/>
      <c r="Y190"/>
      <c r="Z190"/>
      <c r="AA190"/>
    </row>
    <row r="191" spans="1:27" ht="14.3" x14ac:dyDescent="0.25">
      <c r="A191"/>
      <c r="B191"/>
      <c r="C191"/>
      <c r="D191"/>
      <c r="E191"/>
      <c r="F191"/>
      <c r="G191"/>
      <c r="H191"/>
      <c r="I191"/>
      <c r="J191"/>
      <c r="K191"/>
      <c r="L191"/>
      <c r="M191"/>
      <c r="N191"/>
      <c r="O191"/>
      <c r="P191"/>
      <c r="Q191"/>
      <c r="R191"/>
      <c r="S191"/>
      <c r="T191"/>
      <c r="U191"/>
      <c r="V191"/>
      <c r="W191"/>
      <c r="X191"/>
      <c r="Y191"/>
      <c r="Z191"/>
      <c r="AA191"/>
    </row>
    <row r="192" spans="1:27" ht="14.3" x14ac:dyDescent="0.25">
      <c r="A192"/>
      <c r="B192"/>
      <c r="C192"/>
      <c r="D192"/>
      <c r="E192"/>
      <c r="F192"/>
      <c r="G192"/>
      <c r="H192"/>
      <c r="I192"/>
      <c r="J192"/>
      <c r="K192"/>
      <c r="L192"/>
      <c r="M192"/>
      <c r="N192"/>
      <c r="O192"/>
      <c r="P192"/>
      <c r="Q192"/>
      <c r="R192"/>
      <c r="S192"/>
      <c r="T192"/>
      <c r="U192"/>
      <c r="V192"/>
      <c r="W192"/>
      <c r="X192"/>
      <c r="Y192"/>
      <c r="Z192"/>
      <c r="AA192"/>
    </row>
    <row r="193" spans="1:27" ht="14.3" x14ac:dyDescent="0.25">
      <c r="A193"/>
      <c r="B193"/>
      <c r="C193"/>
      <c r="D193"/>
      <c r="E193"/>
      <c r="F193"/>
      <c r="G193"/>
      <c r="H193"/>
      <c r="I193"/>
      <c r="J193"/>
      <c r="K193"/>
      <c r="L193"/>
      <c r="M193"/>
      <c r="N193"/>
      <c r="O193"/>
      <c r="P193"/>
      <c r="Q193"/>
      <c r="R193"/>
      <c r="S193"/>
      <c r="T193"/>
      <c r="U193"/>
      <c r="V193"/>
      <c r="W193"/>
      <c r="X193"/>
      <c r="Y193"/>
      <c r="Z193"/>
      <c r="AA193"/>
    </row>
    <row r="194" spans="1:27" ht="14.3" x14ac:dyDescent="0.25">
      <c r="A194"/>
      <c r="B194"/>
      <c r="C194"/>
      <c r="D194"/>
      <c r="E194"/>
      <c r="F194"/>
      <c r="G194"/>
      <c r="H194"/>
      <c r="I194"/>
      <c r="J194"/>
      <c r="K194"/>
      <c r="L194"/>
      <c r="M194"/>
      <c r="N194"/>
      <c r="O194"/>
      <c r="P194"/>
      <c r="Q194"/>
      <c r="R194"/>
      <c r="S194"/>
      <c r="T194"/>
      <c r="U194"/>
      <c r="V194"/>
      <c r="W194"/>
      <c r="X194"/>
      <c r="Y194"/>
      <c r="Z194"/>
      <c r="AA194"/>
    </row>
    <row r="195" spans="1:27" ht="14.3" x14ac:dyDescent="0.25">
      <c r="A195"/>
      <c r="B195"/>
      <c r="C195"/>
      <c r="D195"/>
      <c r="E195"/>
      <c r="F195"/>
      <c r="G195"/>
      <c r="H195"/>
      <c r="I195"/>
      <c r="J195"/>
      <c r="K195"/>
      <c r="L195"/>
      <c r="M195"/>
      <c r="N195"/>
      <c r="O195"/>
      <c r="P195"/>
      <c r="Q195"/>
      <c r="R195"/>
      <c r="S195"/>
      <c r="T195"/>
      <c r="U195"/>
      <c r="V195"/>
      <c r="W195"/>
      <c r="X195"/>
      <c r="Y195"/>
      <c r="Z195"/>
      <c r="AA195"/>
    </row>
    <row r="196" spans="1:27" ht="31.75" customHeight="1" x14ac:dyDescent="0.25">
      <c r="A196"/>
      <c r="B196"/>
      <c r="C196"/>
      <c r="D196"/>
      <c r="E196"/>
      <c r="F196"/>
      <c r="G196"/>
      <c r="H196"/>
      <c r="I196"/>
      <c r="J196"/>
      <c r="K196"/>
      <c r="L196"/>
      <c r="M196"/>
      <c r="N196"/>
      <c r="O196"/>
      <c r="P196"/>
      <c r="Q196"/>
      <c r="R196"/>
      <c r="S196"/>
      <c r="T196"/>
      <c r="U196"/>
      <c r="V196"/>
      <c r="W196"/>
      <c r="X196"/>
      <c r="Y196"/>
      <c r="Z196"/>
      <c r="AA196"/>
    </row>
    <row r="197" spans="1:27" ht="31.75" customHeight="1" x14ac:dyDescent="0.25">
      <c r="A197"/>
      <c r="B197"/>
      <c r="C197"/>
      <c r="D197"/>
      <c r="E197"/>
      <c r="F197"/>
      <c r="G197"/>
      <c r="H197"/>
      <c r="I197"/>
      <c r="J197"/>
      <c r="K197"/>
      <c r="L197"/>
      <c r="M197"/>
      <c r="N197"/>
      <c r="O197"/>
      <c r="P197"/>
      <c r="Q197"/>
      <c r="R197"/>
      <c r="S197"/>
      <c r="T197"/>
      <c r="U197"/>
      <c r="V197"/>
      <c r="W197"/>
      <c r="X197"/>
      <c r="Y197"/>
      <c r="Z197"/>
      <c r="AA197"/>
    </row>
    <row r="198" spans="1:27" ht="31.75" customHeight="1" x14ac:dyDescent="0.25">
      <c r="A198"/>
      <c r="B198"/>
      <c r="C198"/>
      <c r="D198"/>
      <c r="E198"/>
      <c r="F198"/>
      <c r="G198"/>
      <c r="H198"/>
      <c r="I198"/>
      <c r="J198"/>
      <c r="K198"/>
      <c r="L198"/>
      <c r="M198"/>
      <c r="N198"/>
      <c r="O198"/>
      <c r="P198"/>
      <c r="Q198"/>
      <c r="R198"/>
      <c r="S198"/>
      <c r="T198"/>
      <c r="U198"/>
      <c r="V198"/>
      <c r="W198"/>
      <c r="X198"/>
      <c r="Y198"/>
      <c r="Z198"/>
      <c r="AA198"/>
    </row>
    <row r="199" spans="1:27" s="93" customFormat="1" ht="14.3" x14ac:dyDescent="0.25">
      <c r="A199"/>
      <c r="B199"/>
      <c r="C199"/>
      <c r="D199"/>
      <c r="E199"/>
      <c r="F199"/>
      <c r="G199"/>
      <c r="H199"/>
      <c r="I199"/>
      <c r="J199"/>
      <c r="K199"/>
      <c r="L199"/>
      <c r="M199"/>
      <c r="N199"/>
      <c r="O199"/>
      <c r="P199"/>
      <c r="Q199"/>
      <c r="R199"/>
      <c r="S199"/>
      <c r="T199"/>
      <c r="U199"/>
      <c r="V199"/>
      <c r="W199"/>
      <c r="X199"/>
      <c r="Y199"/>
      <c r="Z199"/>
      <c r="AA199"/>
    </row>
    <row r="200" spans="1:27" ht="22.75" customHeight="1" x14ac:dyDescent="0.25">
      <c r="A200"/>
      <c r="B200"/>
      <c r="C200"/>
      <c r="D200"/>
      <c r="E200"/>
      <c r="F200"/>
      <c r="G200"/>
      <c r="H200"/>
      <c r="I200"/>
      <c r="J200"/>
      <c r="K200"/>
      <c r="L200"/>
      <c r="M200"/>
      <c r="N200"/>
      <c r="O200"/>
      <c r="P200"/>
      <c r="Q200"/>
      <c r="R200"/>
      <c r="S200"/>
      <c r="T200"/>
      <c r="U200"/>
      <c r="V200"/>
      <c r="W200"/>
      <c r="X200"/>
      <c r="Y200"/>
      <c r="Z200"/>
      <c r="AA200"/>
    </row>
    <row r="201" spans="1:27" ht="22.75" customHeight="1" x14ac:dyDescent="0.25">
      <c r="A201"/>
      <c r="B201"/>
      <c r="C201"/>
      <c r="D201"/>
      <c r="E201"/>
      <c r="F201"/>
      <c r="G201"/>
      <c r="H201"/>
      <c r="I201"/>
      <c r="J201"/>
      <c r="K201"/>
      <c r="L201"/>
      <c r="M201"/>
      <c r="N201"/>
      <c r="O201"/>
      <c r="P201"/>
      <c r="Q201"/>
      <c r="R201"/>
      <c r="S201"/>
      <c r="T201"/>
      <c r="U201"/>
      <c r="V201"/>
      <c r="W201"/>
      <c r="X201"/>
      <c r="Y201"/>
      <c r="Z201"/>
      <c r="AA201"/>
    </row>
    <row r="202" spans="1:27" ht="22.75" customHeight="1" x14ac:dyDescent="0.25">
      <c r="A202"/>
      <c r="B202"/>
      <c r="C202"/>
      <c r="D202"/>
      <c r="E202"/>
      <c r="F202"/>
      <c r="G202"/>
      <c r="H202"/>
      <c r="I202"/>
      <c r="J202"/>
      <c r="K202"/>
      <c r="L202"/>
      <c r="M202"/>
      <c r="N202"/>
      <c r="O202"/>
      <c r="P202"/>
      <c r="Q202"/>
      <c r="R202"/>
      <c r="S202"/>
      <c r="T202"/>
      <c r="U202"/>
      <c r="V202"/>
      <c r="W202"/>
      <c r="X202"/>
      <c r="Y202"/>
      <c r="Z202"/>
      <c r="AA202"/>
    </row>
    <row r="203" spans="1:27" ht="22.75" customHeight="1" x14ac:dyDescent="0.25">
      <c r="A203"/>
      <c r="B203"/>
      <c r="C203"/>
      <c r="D203"/>
      <c r="E203"/>
      <c r="F203"/>
      <c r="G203"/>
      <c r="H203"/>
      <c r="I203"/>
      <c r="J203"/>
      <c r="K203"/>
      <c r="L203"/>
      <c r="M203"/>
      <c r="N203"/>
      <c r="O203"/>
      <c r="P203"/>
      <c r="Q203"/>
      <c r="R203"/>
      <c r="S203"/>
      <c r="T203"/>
      <c r="U203"/>
      <c r="V203"/>
      <c r="W203"/>
      <c r="X203"/>
      <c r="Y203"/>
      <c r="Z203"/>
      <c r="AA203"/>
    </row>
    <row r="204" spans="1:27" ht="22.75" customHeight="1" x14ac:dyDescent="0.25">
      <c r="A204"/>
      <c r="B204"/>
      <c r="C204"/>
      <c r="D204"/>
      <c r="E204"/>
      <c r="F204"/>
      <c r="G204"/>
      <c r="H204"/>
      <c r="I204"/>
      <c r="J204"/>
      <c r="K204"/>
      <c r="L204"/>
      <c r="M204"/>
      <c r="N204"/>
      <c r="O204"/>
      <c r="P204"/>
      <c r="Q204"/>
      <c r="R204"/>
      <c r="S204"/>
      <c r="T204"/>
      <c r="U204"/>
      <c r="V204"/>
      <c r="W204"/>
      <c r="X204"/>
      <c r="Y204"/>
      <c r="Z204"/>
      <c r="AA204"/>
    </row>
    <row r="205" spans="1:27" ht="22.75" customHeight="1" x14ac:dyDescent="0.25">
      <c r="A205"/>
      <c r="B205"/>
      <c r="C205"/>
      <c r="D205"/>
      <c r="E205"/>
      <c r="F205"/>
      <c r="G205"/>
      <c r="H205"/>
      <c r="I205"/>
      <c r="J205"/>
      <c r="K205"/>
      <c r="L205"/>
      <c r="M205"/>
      <c r="N205"/>
      <c r="O205"/>
      <c r="P205"/>
      <c r="Q205"/>
      <c r="R205"/>
      <c r="S205"/>
      <c r="T205"/>
      <c r="U205"/>
      <c r="V205"/>
      <c r="W205"/>
      <c r="X205"/>
      <c r="Y205"/>
      <c r="Z205"/>
      <c r="AA205"/>
    </row>
    <row r="206" spans="1:27" ht="22.75" customHeight="1" x14ac:dyDescent="0.25">
      <c r="A206"/>
      <c r="B206"/>
      <c r="C206"/>
      <c r="D206"/>
      <c r="E206"/>
      <c r="F206"/>
      <c r="G206"/>
      <c r="H206"/>
      <c r="I206"/>
      <c r="J206"/>
      <c r="K206"/>
      <c r="L206"/>
      <c r="M206"/>
      <c r="N206"/>
      <c r="O206"/>
      <c r="P206"/>
      <c r="Q206"/>
      <c r="R206"/>
      <c r="S206"/>
      <c r="T206"/>
      <c r="U206"/>
      <c r="V206"/>
      <c r="W206"/>
      <c r="X206"/>
      <c r="Y206"/>
      <c r="Z206"/>
      <c r="AA206"/>
    </row>
    <row r="207" spans="1:27" ht="22.75" customHeight="1" x14ac:dyDescent="0.25">
      <c r="A207"/>
      <c r="B207"/>
      <c r="C207"/>
      <c r="D207"/>
      <c r="E207"/>
      <c r="F207"/>
      <c r="G207"/>
      <c r="H207"/>
      <c r="I207"/>
      <c r="J207"/>
      <c r="K207"/>
      <c r="L207"/>
      <c r="M207"/>
      <c r="N207"/>
      <c r="O207"/>
      <c r="P207"/>
      <c r="Q207"/>
      <c r="R207"/>
      <c r="S207"/>
      <c r="T207"/>
      <c r="U207"/>
      <c r="V207"/>
      <c r="W207"/>
      <c r="X207"/>
      <c r="Y207"/>
      <c r="Z207"/>
      <c r="AA207"/>
    </row>
    <row r="208" spans="1:27" ht="22.75" customHeight="1" x14ac:dyDescent="0.25">
      <c r="A208"/>
      <c r="B208"/>
      <c r="C208"/>
      <c r="D208"/>
      <c r="E208"/>
      <c r="F208"/>
      <c r="G208"/>
      <c r="H208"/>
      <c r="I208"/>
      <c r="J208"/>
      <c r="K208"/>
      <c r="L208"/>
      <c r="M208"/>
      <c r="N208"/>
      <c r="O208"/>
      <c r="P208"/>
      <c r="Q208"/>
      <c r="R208"/>
      <c r="S208"/>
      <c r="T208"/>
      <c r="U208"/>
      <c r="V208"/>
      <c r="W208"/>
      <c r="X208"/>
      <c r="Y208"/>
      <c r="Z208"/>
      <c r="AA208"/>
    </row>
    <row r="209" spans="1:27" ht="22.75" customHeight="1" x14ac:dyDescent="0.25">
      <c r="A209"/>
      <c r="B209"/>
      <c r="C209"/>
      <c r="D209"/>
      <c r="E209"/>
      <c r="F209"/>
      <c r="G209"/>
      <c r="H209"/>
      <c r="I209"/>
      <c r="J209"/>
      <c r="K209"/>
      <c r="L209"/>
      <c r="M209"/>
      <c r="N209"/>
      <c r="O209"/>
      <c r="P209"/>
      <c r="Q209"/>
      <c r="R209"/>
      <c r="S209"/>
      <c r="T209"/>
      <c r="U209"/>
      <c r="V209"/>
      <c r="W209"/>
      <c r="X209"/>
      <c r="Y209"/>
      <c r="Z209"/>
      <c r="AA209"/>
    </row>
    <row r="210" spans="1:27" ht="22.75" customHeight="1" x14ac:dyDescent="0.25">
      <c r="A210"/>
      <c r="B210"/>
      <c r="C210"/>
      <c r="D210"/>
      <c r="E210"/>
      <c r="F210"/>
      <c r="G210"/>
      <c r="H210"/>
      <c r="I210"/>
      <c r="J210"/>
      <c r="K210"/>
      <c r="L210"/>
      <c r="M210"/>
      <c r="N210"/>
      <c r="O210"/>
      <c r="P210"/>
      <c r="Q210"/>
      <c r="R210"/>
      <c r="S210"/>
      <c r="T210"/>
      <c r="U210"/>
      <c r="V210"/>
      <c r="W210"/>
      <c r="X210"/>
      <c r="Y210"/>
      <c r="Z210"/>
      <c r="AA210"/>
    </row>
    <row r="211" spans="1:27" ht="22.75" customHeight="1" x14ac:dyDescent="0.25">
      <c r="A211"/>
      <c r="B211"/>
      <c r="C211"/>
      <c r="D211"/>
      <c r="E211"/>
      <c r="F211"/>
      <c r="G211"/>
      <c r="H211"/>
      <c r="I211"/>
      <c r="J211"/>
      <c r="K211"/>
      <c r="L211"/>
      <c r="M211"/>
      <c r="N211"/>
      <c r="O211"/>
      <c r="P211"/>
      <c r="Q211"/>
      <c r="R211"/>
      <c r="S211"/>
      <c r="T211"/>
      <c r="U211"/>
      <c r="V211"/>
      <c r="W211"/>
      <c r="X211"/>
      <c r="Y211"/>
      <c r="Z211"/>
      <c r="AA211"/>
    </row>
    <row r="212" spans="1:27" ht="22.75" customHeight="1" x14ac:dyDescent="0.25">
      <c r="A212"/>
      <c r="B212"/>
      <c r="C212"/>
      <c r="D212"/>
      <c r="E212"/>
      <c r="F212"/>
      <c r="G212"/>
      <c r="H212"/>
      <c r="I212"/>
      <c r="J212"/>
      <c r="K212"/>
      <c r="L212"/>
      <c r="M212"/>
      <c r="N212"/>
      <c r="O212"/>
      <c r="P212"/>
      <c r="Q212"/>
      <c r="R212"/>
      <c r="S212"/>
      <c r="T212"/>
      <c r="U212"/>
      <c r="V212"/>
      <c r="W212"/>
      <c r="X212"/>
      <c r="Y212"/>
      <c r="Z212"/>
      <c r="AA212"/>
    </row>
    <row r="213" spans="1:27" ht="22.75" customHeight="1" x14ac:dyDescent="0.25">
      <c r="A213"/>
      <c r="B213"/>
      <c r="C213"/>
      <c r="D213"/>
      <c r="E213"/>
      <c r="F213"/>
      <c r="G213"/>
      <c r="H213"/>
      <c r="I213"/>
      <c r="J213"/>
      <c r="K213"/>
      <c r="L213"/>
      <c r="M213"/>
      <c r="N213"/>
      <c r="O213"/>
      <c r="P213"/>
      <c r="Q213"/>
      <c r="R213"/>
      <c r="S213"/>
      <c r="T213"/>
      <c r="U213"/>
      <c r="V213"/>
      <c r="W213"/>
      <c r="X213"/>
      <c r="Y213"/>
      <c r="Z213"/>
      <c r="AA213"/>
    </row>
    <row r="214" spans="1:27" ht="22.75" customHeight="1" x14ac:dyDescent="0.25">
      <c r="A214"/>
      <c r="B214"/>
      <c r="C214"/>
      <c r="D214"/>
      <c r="E214"/>
      <c r="F214"/>
      <c r="G214"/>
      <c r="H214"/>
      <c r="I214"/>
      <c r="J214"/>
      <c r="K214"/>
      <c r="L214"/>
      <c r="M214"/>
      <c r="N214"/>
      <c r="O214"/>
      <c r="P214"/>
      <c r="Q214"/>
      <c r="R214"/>
      <c r="S214"/>
      <c r="T214"/>
      <c r="U214"/>
      <c r="V214"/>
      <c r="W214"/>
      <c r="X214"/>
      <c r="Y214"/>
      <c r="Z214"/>
      <c r="AA214"/>
    </row>
    <row r="215" spans="1:27" ht="22.75" customHeight="1" x14ac:dyDescent="0.25">
      <c r="A215"/>
      <c r="B215"/>
      <c r="C215"/>
      <c r="D215"/>
      <c r="E215"/>
      <c r="F215"/>
      <c r="G215"/>
      <c r="H215"/>
      <c r="I215"/>
      <c r="J215"/>
      <c r="K215"/>
      <c r="L215"/>
      <c r="M215"/>
      <c r="N215"/>
      <c r="O215"/>
      <c r="P215"/>
      <c r="Q215"/>
      <c r="R215"/>
      <c r="S215"/>
      <c r="T215"/>
      <c r="U215"/>
      <c r="V215"/>
      <c r="W215"/>
      <c r="X215"/>
      <c r="Y215"/>
      <c r="Z215"/>
      <c r="AA215"/>
    </row>
    <row r="216" spans="1:27" ht="22.75" customHeight="1" x14ac:dyDescent="0.25">
      <c r="A216"/>
      <c r="B216"/>
      <c r="C216"/>
      <c r="D216"/>
      <c r="E216"/>
      <c r="F216"/>
      <c r="G216"/>
      <c r="H216"/>
      <c r="I216"/>
      <c r="J216"/>
      <c r="K216"/>
      <c r="L216"/>
      <c r="M216"/>
      <c r="N216"/>
      <c r="O216"/>
      <c r="P216"/>
      <c r="Q216"/>
      <c r="R216"/>
      <c r="S216"/>
      <c r="T216"/>
      <c r="U216"/>
      <c r="V216"/>
      <c r="W216"/>
      <c r="X216"/>
      <c r="Y216"/>
      <c r="Z216"/>
      <c r="AA216"/>
    </row>
    <row r="217" spans="1:27" ht="22.75" customHeight="1" x14ac:dyDescent="0.25">
      <c r="A217"/>
      <c r="B217"/>
      <c r="C217"/>
      <c r="D217"/>
      <c r="E217"/>
      <c r="F217"/>
      <c r="G217"/>
      <c r="H217"/>
      <c r="I217"/>
      <c r="J217"/>
      <c r="K217"/>
      <c r="L217"/>
      <c r="M217"/>
      <c r="N217"/>
      <c r="O217"/>
      <c r="P217"/>
      <c r="Q217"/>
      <c r="R217"/>
      <c r="S217"/>
      <c r="T217"/>
      <c r="U217"/>
      <c r="V217"/>
      <c r="W217"/>
      <c r="X217"/>
      <c r="Y217"/>
      <c r="Z217"/>
      <c r="AA217"/>
    </row>
    <row r="218" spans="1:27" ht="22.75" customHeight="1" x14ac:dyDescent="0.25">
      <c r="A218"/>
      <c r="B218"/>
      <c r="C218"/>
      <c r="D218"/>
      <c r="E218"/>
      <c r="F218"/>
      <c r="G218"/>
      <c r="H218"/>
      <c r="I218"/>
      <c r="J218"/>
      <c r="K218"/>
      <c r="L218"/>
      <c r="M218"/>
      <c r="N218"/>
      <c r="O218"/>
      <c r="P218"/>
      <c r="Q218"/>
      <c r="R218"/>
      <c r="S218"/>
      <c r="T218"/>
      <c r="U218"/>
      <c r="V218"/>
      <c r="W218"/>
      <c r="X218"/>
      <c r="Y218"/>
      <c r="Z218"/>
      <c r="AA218"/>
    </row>
    <row r="219" spans="1:27" ht="22.75" customHeight="1" x14ac:dyDescent="0.25">
      <c r="A219"/>
      <c r="B219"/>
      <c r="C219"/>
      <c r="D219"/>
      <c r="E219"/>
      <c r="F219"/>
      <c r="G219"/>
      <c r="H219"/>
      <c r="I219"/>
      <c r="J219"/>
      <c r="K219"/>
      <c r="L219"/>
      <c r="M219"/>
      <c r="N219"/>
      <c r="O219"/>
      <c r="P219"/>
      <c r="Q219"/>
      <c r="R219"/>
      <c r="S219"/>
      <c r="T219"/>
      <c r="U219"/>
      <c r="V219"/>
      <c r="W219"/>
      <c r="X219"/>
      <c r="Y219"/>
      <c r="Z219"/>
      <c r="AA219"/>
    </row>
    <row r="220" spans="1:27" s="73" customFormat="1" ht="29.25" customHeight="1" x14ac:dyDescent="0.25">
      <c r="A220"/>
      <c r="B220"/>
      <c r="C220"/>
      <c r="D220"/>
      <c r="E220"/>
      <c r="F220"/>
      <c r="G220"/>
      <c r="H220"/>
      <c r="I220"/>
      <c r="J220"/>
      <c r="K220"/>
      <c r="L220"/>
      <c r="M220"/>
      <c r="N220"/>
      <c r="O220"/>
      <c r="P220"/>
      <c r="Q220"/>
      <c r="R220"/>
      <c r="S220"/>
      <c r="T220"/>
      <c r="U220"/>
      <c r="V220"/>
      <c r="W220"/>
      <c r="X220"/>
      <c r="Y220"/>
      <c r="Z220"/>
      <c r="AA220"/>
    </row>
    <row r="221" spans="1:27" ht="14.3" x14ac:dyDescent="0.25">
      <c r="A221"/>
      <c r="B221"/>
      <c r="C221"/>
      <c r="D221"/>
      <c r="E221"/>
      <c r="F221"/>
      <c r="G221"/>
      <c r="H221"/>
      <c r="I221"/>
      <c r="J221"/>
      <c r="K221"/>
      <c r="L221"/>
      <c r="M221"/>
      <c r="N221"/>
      <c r="O221"/>
      <c r="P221"/>
      <c r="Q221"/>
      <c r="R221"/>
      <c r="S221"/>
      <c r="T221"/>
      <c r="U221"/>
      <c r="V221"/>
      <c r="W221"/>
      <c r="X221"/>
      <c r="Y221"/>
      <c r="Z221"/>
      <c r="AA221"/>
    </row>
    <row r="222" spans="1:27" ht="14.3" x14ac:dyDescent="0.25">
      <c r="A222"/>
      <c r="B222"/>
      <c r="C222"/>
      <c r="D222"/>
      <c r="E222"/>
      <c r="F222"/>
      <c r="G222"/>
      <c r="H222"/>
      <c r="I222"/>
      <c r="J222"/>
      <c r="K222"/>
      <c r="L222"/>
      <c r="M222"/>
      <c r="N222"/>
      <c r="O222"/>
      <c r="P222"/>
      <c r="Q222"/>
      <c r="R222"/>
      <c r="S222"/>
      <c r="T222"/>
      <c r="U222"/>
      <c r="V222"/>
      <c r="W222"/>
      <c r="X222"/>
      <c r="Y222"/>
      <c r="Z222"/>
      <c r="AA222"/>
    </row>
    <row r="223" spans="1:27" ht="14.3" x14ac:dyDescent="0.25">
      <c r="A223"/>
      <c r="B223"/>
      <c r="C223"/>
      <c r="D223"/>
      <c r="E223"/>
      <c r="F223"/>
      <c r="G223"/>
      <c r="H223"/>
      <c r="I223"/>
      <c r="J223"/>
      <c r="K223"/>
      <c r="L223"/>
      <c r="M223"/>
      <c r="N223"/>
      <c r="O223"/>
      <c r="P223"/>
      <c r="Q223"/>
      <c r="R223"/>
      <c r="S223"/>
      <c r="T223"/>
      <c r="U223"/>
      <c r="V223"/>
      <c r="W223"/>
      <c r="X223"/>
      <c r="Y223"/>
      <c r="Z223"/>
      <c r="AA223"/>
    </row>
    <row r="224" spans="1:27" ht="14.3" x14ac:dyDescent="0.25">
      <c r="A224"/>
      <c r="B224"/>
      <c r="C224"/>
      <c r="D224"/>
      <c r="E224"/>
      <c r="F224"/>
      <c r="G224"/>
      <c r="H224"/>
      <c r="I224"/>
      <c r="J224"/>
      <c r="K224"/>
      <c r="L224"/>
      <c r="M224"/>
      <c r="N224"/>
      <c r="O224"/>
      <c r="P224"/>
      <c r="Q224"/>
      <c r="R224"/>
      <c r="S224"/>
      <c r="T224"/>
      <c r="U224"/>
      <c r="V224"/>
      <c r="W224"/>
      <c r="X224"/>
      <c r="Y224"/>
      <c r="Z224"/>
      <c r="AA224"/>
    </row>
    <row r="225" spans="1:27" ht="14.3" x14ac:dyDescent="0.25">
      <c r="A225"/>
      <c r="B225"/>
      <c r="C225"/>
      <c r="D225"/>
      <c r="E225"/>
      <c r="F225"/>
      <c r="G225"/>
      <c r="H225"/>
      <c r="I225"/>
      <c r="J225"/>
      <c r="K225"/>
      <c r="L225"/>
      <c r="M225"/>
      <c r="N225"/>
      <c r="O225"/>
      <c r="P225"/>
      <c r="Q225"/>
      <c r="R225"/>
      <c r="S225"/>
      <c r="T225"/>
      <c r="U225"/>
      <c r="V225"/>
      <c r="W225"/>
      <c r="X225"/>
      <c r="Y225"/>
      <c r="Z225"/>
      <c r="AA225"/>
    </row>
    <row r="226" spans="1:27" ht="14.3" x14ac:dyDescent="0.25">
      <c r="A226"/>
      <c r="B226"/>
      <c r="C226"/>
      <c r="D226"/>
      <c r="E226"/>
      <c r="F226"/>
      <c r="G226"/>
      <c r="H226"/>
      <c r="I226"/>
      <c r="J226"/>
      <c r="K226"/>
      <c r="L226"/>
      <c r="M226"/>
      <c r="N226"/>
      <c r="O226"/>
      <c r="P226"/>
      <c r="Q226"/>
      <c r="R226"/>
      <c r="S226"/>
      <c r="T226"/>
      <c r="U226"/>
      <c r="V226"/>
      <c r="W226"/>
      <c r="X226"/>
      <c r="Y226"/>
      <c r="Z226"/>
      <c r="AA226"/>
    </row>
    <row r="227" spans="1:27" ht="14.3" x14ac:dyDescent="0.25">
      <c r="A227"/>
      <c r="B227"/>
      <c r="C227"/>
      <c r="D227"/>
      <c r="E227"/>
      <c r="F227"/>
      <c r="G227"/>
      <c r="H227"/>
      <c r="I227"/>
      <c r="J227"/>
      <c r="K227"/>
      <c r="L227"/>
      <c r="M227"/>
      <c r="N227"/>
      <c r="O227"/>
      <c r="P227"/>
      <c r="Q227"/>
      <c r="R227"/>
      <c r="S227"/>
      <c r="T227"/>
      <c r="U227"/>
      <c r="V227"/>
      <c r="W227"/>
      <c r="X227"/>
      <c r="Y227"/>
      <c r="Z227"/>
      <c r="AA227"/>
    </row>
    <row r="228" spans="1:27" ht="31.75" customHeight="1" x14ac:dyDescent="0.25">
      <c r="A228"/>
      <c r="B228"/>
      <c r="C228"/>
      <c r="D228"/>
      <c r="E228"/>
      <c r="F228"/>
      <c r="G228"/>
      <c r="H228"/>
      <c r="I228"/>
      <c r="J228"/>
      <c r="K228"/>
      <c r="L228"/>
      <c r="M228"/>
      <c r="N228"/>
      <c r="O228"/>
      <c r="P228"/>
      <c r="Q228"/>
      <c r="R228"/>
      <c r="S228"/>
      <c r="T228"/>
      <c r="U228"/>
      <c r="V228"/>
      <c r="W228"/>
      <c r="X228"/>
      <c r="Y228"/>
      <c r="Z228"/>
      <c r="AA228"/>
    </row>
    <row r="229" spans="1:27" ht="31.75" customHeight="1" x14ac:dyDescent="0.25">
      <c r="A229"/>
      <c r="B229"/>
      <c r="C229"/>
      <c r="D229"/>
      <c r="E229"/>
      <c r="F229"/>
      <c r="G229"/>
      <c r="H229"/>
      <c r="I229"/>
      <c r="J229"/>
      <c r="K229"/>
      <c r="L229"/>
      <c r="M229"/>
      <c r="N229"/>
      <c r="O229"/>
      <c r="P229"/>
      <c r="Q229"/>
      <c r="R229"/>
      <c r="S229"/>
      <c r="T229"/>
      <c r="U229"/>
      <c r="V229"/>
      <c r="W229"/>
      <c r="X229"/>
      <c r="Y229"/>
      <c r="Z229"/>
      <c r="AA229"/>
    </row>
    <row r="230" spans="1:27" ht="31.75" customHeight="1" x14ac:dyDescent="0.25">
      <c r="A230"/>
      <c r="B230"/>
      <c r="C230"/>
      <c r="D230"/>
      <c r="E230"/>
      <c r="F230"/>
      <c r="G230"/>
      <c r="H230"/>
      <c r="I230"/>
      <c r="J230"/>
      <c r="K230"/>
      <c r="L230"/>
      <c r="M230"/>
      <c r="N230"/>
      <c r="O230"/>
      <c r="P230"/>
      <c r="Q230"/>
      <c r="R230"/>
      <c r="S230"/>
      <c r="T230"/>
      <c r="U230"/>
      <c r="V230"/>
      <c r="W230"/>
      <c r="X230"/>
      <c r="Y230"/>
      <c r="Z230"/>
      <c r="AA230"/>
    </row>
    <row r="231" spans="1:27" s="93" customFormat="1" ht="14.3" x14ac:dyDescent="0.25">
      <c r="A231"/>
      <c r="B231"/>
      <c r="C231"/>
      <c r="D231"/>
      <c r="E231"/>
      <c r="F231"/>
      <c r="G231"/>
      <c r="H231"/>
      <c r="I231"/>
      <c r="J231"/>
      <c r="K231"/>
      <c r="L231"/>
      <c r="M231"/>
      <c r="N231"/>
      <c r="O231"/>
      <c r="P231"/>
      <c r="Q231"/>
      <c r="R231"/>
      <c r="S231"/>
      <c r="T231"/>
      <c r="U231"/>
      <c r="V231"/>
      <c r="W231"/>
      <c r="X231"/>
      <c r="Y231"/>
      <c r="Z231"/>
      <c r="AA231"/>
    </row>
    <row r="232" spans="1:27" ht="22.75" customHeight="1" x14ac:dyDescent="0.25">
      <c r="A232"/>
      <c r="B232"/>
      <c r="C232"/>
      <c r="D232"/>
      <c r="E232"/>
      <c r="F232"/>
      <c r="G232"/>
      <c r="H232"/>
      <c r="I232"/>
      <c r="J232"/>
      <c r="K232"/>
      <c r="L232"/>
      <c r="M232"/>
      <c r="N232"/>
      <c r="O232"/>
      <c r="P232"/>
      <c r="Q232"/>
      <c r="R232"/>
      <c r="S232"/>
      <c r="T232"/>
      <c r="U232"/>
      <c r="V232"/>
      <c r="W232"/>
      <c r="X232"/>
      <c r="Y232"/>
      <c r="Z232"/>
      <c r="AA232"/>
    </row>
    <row r="233" spans="1:27" ht="22.75" customHeight="1" x14ac:dyDescent="0.25">
      <c r="A233"/>
      <c r="B233"/>
      <c r="C233"/>
      <c r="D233"/>
      <c r="E233"/>
      <c r="F233"/>
      <c r="G233"/>
      <c r="H233"/>
      <c r="I233"/>
      <c r="J233"/>
      <c r="K233"/>
      <c r="L233"/>
      <c r="M233"/>
      <c r="N233"/>
      <c r="O233"/>
      <c r="P233"/>
      <c r="Q233"/>
      <c r="R233"/>
      <c r="S233"/>
      <c r="T233"/>
      <c r="U233"/>
      <c r="V233"/>
      <c r="W233"/>
      <c r="X233"/>
      <c r="Y233"/>
      <c r="Z233"/>
      <c r="AA233"/>
    </row>
    <row r="234" spans="1:27" ht="22.75" customHeight="1" x14ac:dyDescent="0.25">
      <c r="A234"/>
      <c r="B234"/>
      <c r="C234"/>
      <c r="D234"/>
      <c r="E234"/>
      <c r="F234"/>
      <c r="G234"/>
      <c r="H234"/>
      <c r="I234"/>
      <c r="J234"/>
      <c r="K234"/>
      <c r="L234"/>
      <c r="M234"/>
      <c r="N234"/>
      <c r="O234"/>
      <c r="P234"/>
      <c r="Q234"/>
      <c r="R234"/>
      <c r="S234"/>
      <c r="T234"/>
      <c r="U234"/>
      <c r="V234"/>
      <c r="W234"/>
      <c r="X234"/>
      <c r="Y234"/>
      <c r="Z234"/>
      <c r="AA234"/>
    </row>
    <row r="235" spans="1:27" ht="22.75" customHeight="1" x14ac:dyDescent="0.25">
      <c r="A235"/>
      <c r="B235"/>
      <c r="C235"/>
      <c r="D235"/>
      <c r="E235"/>
      <c r="F235"/>
      <c r="G235"/>
      <c r="H235"/>
      <c r="I235"/>
      <c r="J235"/>
      <c r="K235"/>
      <c r="L235"/>
      <c r="M235"/>
      <c r="N235"/>
      <c r="O235"/>
      <c r="P235"/>
      <c r="Q235"/>
      <c r="R235"/>
      <c r="S235"/>
      <c r="T235"/>
      <c r="U235"/>
      <c r="V235"/>
      <c r="W235"/>
      <c r="X235"/>
      <c r="Y235"/>
      <c r="Z235"/>
      <c r="AA235"/>
    </row>
    <row r="236" spans="1:27" ht="22.75" customHeight="1" x14ac:dyDescent="0.25">
      <c r="A236"/>
      <c r="B236"/>
      <c r="C236"/>
      <c r="D236"/>
      <c r="E236"/>
      <c r="F236"/>
      <c r="G236"/>
      <c r="H236"/>
      <c r="I236"/>
      <c r="J236"/>
      <c r="K236"/>
      <c r="L236"/>
      <c r="M236"/>
      <c r="N236"/>
      <c r="O236"/>
      <c r="P236"/>
      <c r="Q236"/>
      <c r="R236"/>
      <c r="S236"/>
      <c r="T236"/>
      <c r="U236"/>
      <c r="V236"/>
      <c r="W236"/>
      <c r="X236"/>
      <c r="Y236"/>
      <c r="Z236"/>
      <c r="AA236"/>
    </row>
    <row r="237" spans="1:27" ht="22.75" customHeight="1" x14ac:dyDescent="0.25">
      <c r="A237"/>
      <c r="B237"/>
      <c r="C237"/>
      <c r="D237"/>
      <c r="E237"/>
      <c r="F237"/>
      <c r="G237"/>
      <c r="H237"/>
      <c r="I237"/>
      <c r="J237"/>
      <c r="K237"/>
      <c r="L237"/>
      <c r="M237"/>
      <c r="N237"/>
      <c r="O237"/>
      <c r="P237"/>
      <c r="Q237"/>
      <c r="R237"/>
      <c r="S237"/>
      <c r="T237"/>
      <c r="U237"/>
      <c r="V237"/>
      <c r="W237"/>
      <c r="X237"/>
      <c r="Y237"/>
      <c r="Z237"/>
      <c r="AA237"/>
    </row>
    <row r="238" spans="1:27" ht="22.75" customHeight="1" x14ac:dyDescent="0.25">
      <c r="A238"/>
      <c r="B238"/>
      <c r="C238"/>
      <c r="D238"/>
      <c r="E238"/>
      <c r="F238"/>
      <c r="G238"/>
      <c r="H238"/>
      <c r="I238"/>
      <c r="J238"/>
      <c r="K238"/>
      <c r="L238"/>
      <c r="M238"/>
      <c r="N238"/>
      <c r="O238"/>
      <c r="P238"/>
      <c r="Q238"/>
      <c r="R238"/>
      <c r="S238"/>
      <c r="T238"/>
      <c r="U238"/>
      <c r="V238"/>
      <c r="W238"/>
      <c r="X238"/>
      <c r="Y238"/>
      <c r="Z238"/>
      <c r="AA238"/>
    </row>
    <row r="239" spans="1:27" ht="22.75" customHeight="1" x14ac:dyDescent="0.25">
      <c r="A239"/>
      <c r="B239"/>
      <c r="C239"/>
      <c r="D239"/>
      <c r="E239"/>
      <c r="F239"/>
      <c r="G239"/>
      <c r="H239"/>
      <c r="I239"/>
      <c r="J239"/>
      <c r="K239"/>
      <c r="L239"/>
      <c r="M239"/>
      <c r="N239"/>
      <c r="O239"/>
      <c r="P239"/>
      <c r="Q239"/>
      <c r="R239"/>
      <c r="S239"/>
      <c r="T239"/>
      <c r="U239"/>
      <c r="V239"/>
      <c r="W239"/>
      <c r="X239"/>
      <c r="Y239"/>
      <c r="Z239"/>
      <c r="AA239"/>
    </row>
    <row r="240" spans="1:27" ht="22.75" customHeight="1" x14ac:dyDescent="0.25">
      <c r="A240"/>
      <c r="B240"/>
      <c r="C240"/>
      <c r="D240"/>
      <c r="E240"/>
      <c r="F240"/>
      <c r="G240"/>
      <c r="H240"/>
      <c r="I240"/>
      <c r="J240"/>
      <c r="K240"/>
      <c r="L240"/>
      <c r="M240"/>
      <c r="N240"/>
      <c r="O240"/>
      <c r="P240"/>
      <c r="Q240"/>
      <c r="R240"/>
      <c r="S240"/>
      <c r="T240"/>
      <c r="U240"/>
      <c r="V240"/>
      <c r="W240"/>
      <c r="X240"/>
      <c r="Y240"/>
      <c r="Z240"/>
      <c r="AA240"/>
    </row>
    <row r="241" spans="1:27" ht="22.75" customHeight="1" x14ac:dyDescent="0.25">
      <c r="A241"/>
      <c r="B241"/>
      <c r="C241"/>
      <c r="D241"/>
      <c r="E241"/>
      <c r="F241"/>
      <c r="G241"/>
      <c r="H241"/>
      <c r="I241"/>
      <c r="J241"/>
      <c r="K241"/>
      <c r="L241"/>
      <c r="M241"/>
      <c r="N241"/>
      <c r="O241"/>
      <c r="P241"/>
      <c r="Q241"/>
      <c r="R241"/>
      <c r="S241"/>
      <c r="T241"/>
      <c r="U241"/>
      <c r="V241"/>
      <c r="W241"/>
      <c r="X241"/>
      <c r="Y241"/>
      <c r="Z241"/>
      <c r="AA241"/>
    </row>
    <row r="242" spans="1:27" ht="22.75" customHeight="1" x14ac:dyDescent="0.25">
      <c r="A242"/>
      <c r="B242"/>
      <c r="C242"/>
      <c r="D242"/>
      <c r="E242"/>
      <c r="F242"/>
      <c r="G242"/>
      <c r="H242"/>
      <c r="I242"/>
      <c r="J242"/>
      <c r="K242"/>
      <c r="L242"/>
      <c r="M242"/>
      <c r="N242"/>
      <c r="O242"/>
      <c r="P242"/>
      <c r="Q242"/>
      <c r="R242"/>
      <c r="S242"/>
      <c r="T242"/>
      <c r="U242"/>
      <c r="V242"/>
      <c r="W242"/>
      <c r="X242"/>
      <c r="Y242"/>
      <c r="Z242"/>
      <c r="AA242"/>
    </row>
    <row r="243" spans="1:27" ht="22.75" customHeight="1" x14ac:dyDescent="0.25">
      <c r="A243"/>
      <c r="B243"/>
      <c r="C243"/>
      <c r="D243"/>
      <c r="E243"/>
      <c r="F243"/>
      <c r="G243"/>
      <c r="H243"/>
      <c r="I243"/>
      <c r="J243"/>
      <c r="K243"/>
      <c r="L243"/>
      <c r="M243"/>
      <c r="N243"/>
      <c r="O243"/>
      <c r="P243"/>
      <c r="Q243"/>
      <c r="R243"/>
      <c r="S243"/>
      <c r="T243"/>
      <c r="U243"/>
      <c r="V243"/>
      <c r="W243"/>
      <c r="X243"/>
      <c r="Y243"/>
      <c r="Z243"/>
      <c r="AA243"/>
    </row>
    <row r="244" spans="1:27" ht="22.75" customHeight="1" x14ac:dyDescent="0.25">
      <c r="A244"/>
      <c r="B244"/>
      <c r="C244"/>
      <c r="D244"/>
      <c r="E244"/>
      <c r="F244"/>
      <c r="G244"/>
      <c r="H244"/>
      <c r="I244"/>
      <c r="J244"/>
      <c r="K244"/>
      <c r="L244"/>
      <c r="M244"/>
      <c r="N244"/>
      <c r="O244"/>
      <c r="P244"/>
      <c r="Q244"/>
      <c r="R244"/>
      <c r="S244"/>
      <c r="T244"/>
      <c r="U244"/>
      <c r="V244"/>
      <c r="W244"/>
      <c r="X244"/>
      <c r="Y244"/>
      <c r="Z244"/>
      <c r="AA244"/>
    </row>
    <row r="245" spans="1:27" ht="22.75" customHeight="1" x14ac:dyDescent="0.25">
      <c r="A245"/>
      <c r="B245"/>
      <c r="C245"/>
      <c r="D245"/>
      <c r="E245"/>
      <c r="F245"/>
      <c r="G245"/>
      <c r="H245"/>
      <c r="I245"/>
      <c r="J245"/>
      <c r="K245"/>
      <c r="L245"/>
      <c r="M245"/>
      <c r="N245"/>
      <c r="O245"/>
      <c r="P245"/>
      <c r="Q245"/>
      <c r="R245"/>
      <c r="S245"/>
      <c r="T245"/>
      <c r="U245"/>
      <c r="V245"/>
      <c r="W245"/>
      <c r="X245"/>
      <c r="Y245"/>
      <c r="Z245"/>
      <c r="AA245"/>
    </row>
    <row r="246" spans="1:27" ht="22.75" customHeight="1" x14ac:dyDescent="0.25">
      <c r="A246"/>
      <c r="B246"/>
      <c r="C246"/>
      <c r="D246"/>
      <c r="E246"/>
      <c r="F246"/>
      <c r="G246"/>
      <c r="H246"/>
      <c r="I246"/>
      <c r="J246"/>
      <c r="K246"/>
      <c r="L246"/>
      <c r="M246"/>
      <c r="N246"/>
      <c r="O246"/>
      <c r="P246"/>
      <c r="Q246"/>
      <c r="R246"/>
      <c r="S246"/>
      <c r="T246"/>
      <c r="U246"/>
      <c r="V246"/>
      <c r="W246"/>
      <c r="X246"/>
      <c r="Y246"/>
      <c r="Z246"/>
      <c r="AA246"/>
    </row>
    <row r="247" spans="1:27" ht="22.75" customHeight="1" x14ac:dyDescent="0.25">
      <c r="A247"/>
      <c r="B247"/>
      <c r="C247"/>
      <c r="D247"/>
      <c r="E247"/>
      <c r="F247"/>
      <c r="G247"/>
      <c r="H247"/>
      <c r="I247"/>
      <c r="J247"/>
      <c r="K247"/>
      <c r="L247"/>
      <c r="M247"/>
      <c r="N247"/>
      <c r="O247"/>
      <c r="P247"/>
      <c r="Q247"/>
      <c r="R247"/>
      <c r="S247"/>
      <c r="T247"/>
      <c r="U247"/>
      <c r="V247"/>
      <c r="W247"/>
      <c r="X247"/>
      <c r="Y247"/>
      <c r="Z247"/>
      <c r="AA247"/>
    </row>
    <row r="248" spans="1:27" ht="22.75" customHeight="1" x14ac:dyDescent="0.25">
      <c r="A248"/>
      <c r="B248"/>
      <c r="C248"/>
      <c r="D248"/>
      <c r="E248"/>
      <c r="F248"/>
      <c r="G248"/>
      <c r="H248"/>
      <c r="I248"/>
      <c r="J248"/>
      <c r="K248"/>
      <c r="L248"/>
      <c r="M248"/>
      <c r="N248"/>
      <c r="O248"/>
      <c r="P248"/>
      <c r="Q248"/>
      <c r="R248"/>
      <c r="S248"/>
      <c r="T248"/>
      <c r="U248"/>
      <c r="V248"/>
      <c r="W248"/>
      <c r="X248"/>
      <c r="Y248"/>
      <c r="Z248"/>
      <c r="AA248"/>
    </row>
    <row r="249" spans="1:27" ht="22.75" customHeight="1" x14ac:dyDescent="0.25">
      <c r="A249"/>
      <c r="B249"/>
      <c r="C249"/>
      <c r="D249"/>
      <c r="E249"/>
      <c r="F249"/>
      <c r="G249"/>
      <c r="H249"/>
      <c r="I249"/>
      <c r="J249"/>
      <c r="K249"/>
      <c r="L249"/>
      <c r="M249"/>
      <c r="N249"/>
      <c r="O249"/>
      <c r="P249"/>
      <c r="Q249"/>
      <c r="R249"/>
      <c r="S249"/>
      <c r="T249"/>
      <c r="U249"/>
      <c r="V249"/>
      <c r="W249"/>
      <c r="X249"/>
      <c r="Y249"/>
      <c r="Z249"/>
      <c r="AA249"/>
    </row>
    <row r="250" spans="1:27" ht="22.75" customHeight="1" x14ac:dyDescent="0.25">
      <c r="A250"/>
      <c r="B250"/>
      <c r="C250"/>
      <c r="D250"/>
      <c r="E250"/>
      <c r="F250"/>
      <c r="G250"/>
      <c r="H250"/>
      <c r="I250"/>
      <c r="J250"/>
      <c r="K250"/>
      <c r="L250"/>
      <c r="M250"/>
      <c r="N250"/>
      <c r="O250"/>
      <c r="P250"/>
      <c r="Q250"/>
      <c r="R250"/>
      <c r="S250"/>
      <c r="T250"/>
      <c r="U250"/>
      <c r="V250"/>
      <c r="W250"/>
      <c r="X250"/>
      <c r="Y250"/>
      <c r="Z250"/>
      <c r="AA250"/>
    </row>
    <row r="251" spans="1:27" ht="22.75" customHeight="1" x14ac:dyDescent="0.25">
      <c r="A251"/>
      <c r="B251"/>
      <c r="C251"/>
      <c r="D251"/>
      <c r="E251"/>
      <c r="F251"/>
      <c r="G251"/>
      <c r="H251"/>
      <c r="I251"/>
      <c r="J251"/>
      <c r="K251"/>
      <c r="L251"/>
      <c r="M251"/>
      <c r="N251"/>
      <c r="O251"/>
      <c r="P251"/>
      <c r="Q251"/>
      <c r="R251"/>
      <c r="S251"/>
      <c r="T251"/>
      <c r="U251"/>
      <c r="V251"/>
      <c r="W251"/>
      <c r="X251"/>
      <c r="Y251"/>
      <c r="Z251"/>
      <c r="AA251"/>
    </row>
    <row r="252" spans="1:27" s="73" customFormat="1" ht="29.25" customHeight="1" x14ac:dyDescent="0.25">
      <c r="A252"/>
      <c r="B252"/>
      <c r="C252"/>
      <c r="D252"/>
      <c r="E252"/>
      <c r="F252"/>
      <c r="G252"/>
      <c r="H252"/>
      <c r="I252"/>
      <c r="J252"/>
      <c r="K252"/>
      <c r="L252"/>
      <c r="M252"/>
      <c r="N252"/>
      <c r="O252"/>
      <c r="P252"/>
      <c r="Q252"/>
      <c r="R252"/>
      <c r="S252"/>
      <c r="T252"/>
      <c r="U252"/>
      <c r="V252"/>
      <c r="W252"/>
      <c r="X252"/>
      <c r="Y252"/>
      <c r="Z252"/>
      <c r="AA252"/>
    </row>
    <row r="253" spans="1:27" ht="14.3" x14ac:dyDescent="0.25">
      <c r="A253"/>
      <c r="B253"/>
      <c r="C253"/>
      <c r="D253"/>
      <c r="E253"/>
      <c r="F253"/>
      <c r="G253"/>
      <c r="H253"/>
      <c r="I253"/>
      <c r="J253"/>
      <c r="K253"/>
      <c r="L253"/>
      <c r="M253"/>
      <c r="N253"/>
      <c r="O253"/>
      <c r="P253"/>
      <c r="Q253"/>
      <c r="R253"/>
      <c r="S253"/>
      <c r="T253"/>
      <c r="U253"/>
      <c r="V253"/>
      <c r="W253"/>
      <c r="X253"/>
      <c r="Y253"/>
      <c r="Z253"/>
      <c r="AA253"/>
    </row>
    <row r="254" spans="1:27" ht="14.3" x14ac:dyDescent="0.25">
      <c r="A254"/>
      <c r="B254"/>
      <c r="C254"/>
      <c r="D254"/>
      <c r="E254"/>
      <c r="F254"/>
      <c r="G254"/>
      <c r="H254"/>
      <c r="I254"/>
      <c r="J254"/>
      <c r="K254"/>
      <c r="L254"/>
      <c r="M254"/>
      <c r="N254"/>
      <c r="O254"/>
      <c r="P254"/>
      <c r="Q254"/>
      <c r="R254"/>
      <c r="S254"/>
      <c r="T254"/>
      <c r="U254"/>
      <c r="V254"/>
      <c r="W254"/>
      <c r="X254"/>
      <c r="Y254"/>
      <c r="Z254"/>
      <c r="AA254"/>
    </row>
    <row r="255" spans="1:27" ht="14.3" x14ac:dyDescent="0.25">
      <c r="A255"/>
      <c r="B255"/>
      <c r="C255"/>
      <c r="D255"/>
      <c r="E255"/>
      <c r="F255"/>
      <c r="G255"/>
      <c r="H255"/>
      <c r="I255"/>
      <c r="J255"/>
      <c r="K255"/>
      <c r="L255"/>
      <c r="M255"/>
      <c r="N255"/>
      <c r="O255"/>
      <c r="P255"/>
      <c r="Q255"/>
      <c r="R255"/>
      <c r="S255"/>
      <c r="T255"/>
      <c r="U255"/>
      <c r="V255"/>
      <c r="W255"/>
      <c r="X255"/>
      <c r="Y255"/>
      <c r="Z255"/>
      <c r="AA255"/>
    </row>
    <row r="256" spans="1:27" ht="14.3" x14ac:dyDescent="0.25">
      <c r="A256"/>
      <c r="B256"/>
      <c r="C256"/>
      <c r="D256"/>
      <c r="E256"/>
      <c r="F256"/>
      <c r="G256"/>
      <c r="H256"/>
      <c r="I256"/>
      <c r="J256"/>
      <c r="K256"/>
      <c r="L256"/>
      <c r="M256"/>
      <c r="N256"/>
      <c r="O256"/>
      <c r="P256"/>
      <c r="Q256"/>
      <c r="R256"/>
      <c r="S256"/>
      <c r="T256"/>
      <c r="U256"/>
      <c r="V256"/>
      <c r="W256"/>
      <c r="X256"/>
      <c r="Y256"/>
      <c r="Z256"/>
      <c r="AA256"/>
    </row>
    <row r="257" spans="1:27" ht="14.3" x14ac:dyDescent="0.25">
      <c r="A257"/>
      <c r="B257"/>
      <c r="C257"/>
      <c r="D257"/>
      <c r="E257"/>
      <c r="F257"/>
      <c r="G257"/>
      <c r="H257"/>
      <c r="I257"/>
      <c r="J257"/>
      <c r="K257"/>
      <c r="L257"/>
      <c r="M257"/>
      <c r="N257"/>
      <c r="O257"/>
      <c r="P257"/>
      <c r="Q257"/>
      <c r="R257"/>
      <c r="S257"/>
      <c r="T257"/>
      <c r="U257"/>
      <c r="V257"/>
      <c r="W257"/>
      <c r="X257"/>
      <c r="Y257"/>
      <c r="Z257"/>
      <c r="AA257"/>
    </row>
    <row r="258" spans="1:27" ht="14.3" x14ac:dyDescent="0.25">
      <c r="A258"/>
      <c r="B258"/>
      <c r="C258"/>
      <c r="D258"/>
      <c r="E258"/>
      <c r="F258"/>
      <c r="G258"/>
      <c r="H258"/>
      <c r="I258"/>
      <c r="J258"/>
      <c r="K258"/>
      <c r="L258"/>
      <c r="M258"/>
      <c r="N258"/>
      <c r="O258"/>
      <c r="P258"/>
      <c r="Q258"/>
      <c r="R258"/>
      <c r="S258"/>
      <c r="T258"/>
      <c r="U258"/>
      <c r="V258"/>
      <c r="W258"/>
      <c r="X258"/>
      <c r="Y258"/>
      <c r="Z258"/>
      <c r="AA258"/>
    </row>
    <row r="259" spans="1:27" ht="14.3" x14ac:dyDescent="0.25">
      <c r="A259"/>
      <c r="B259"/>
      <c r="C259"/>
      <c r="D259"/>
      <c r="E259"/>
      <c r="F259"/>
      <c r="G259"/>
      <c r="H259"/>
      <c r="I259"/>
      <c r="J259"/>
      <c r="K259"/>
      <c r="L259"/>
      <c r="M259"/>
      <c r="N259"/>
      <c r="O259"/>
      <c r="P259"/>
      <c r="Q259"/>
      <c r="R259"/>
      <c r="S259"/>
      <c r="T259"/>
      <c r="U259"/>
      <c r="V259"/>
      <c r="W259"/>
      <c r="X259"/>
      <c r="Y259"/>
      <c r="Z259"/>
      <c r="AA259"/>
    </row>
    <row r="260" spans="1:27" ht="31.75" customHeight="1" x14ac:dyDescent="0.25">
      <c r="A260"/>
      <c r="B260"/>
      <c r="C260"/>
      <c r="D260"/>
      <c r="E260"/>
      <c r="F260"/>
      <c r="G260"/>
      <c r="H260"/>
      <c r="I260"/>
      <c r="J260"/>
      <c r="K260"/>
      <c r="L260"/>
      <c r="M260"/>
      <c r="N260"/>
      <c r="O260"/>
      <c r="P260"/>
      <c r="Q260"/>
      <c r="R260"/>
      <c r="S260"/>
      <c r="T260"/>
      <c r="U260"/>
      <c r="V260"/>
      <c r="W260"/>
      <c r="X260"/>
      <c r="Y260"/>
      <c r="Z260"/>
      <c r="AA260"/>
    </row>
    <row r="261" spans="1:27" ht="31.75" customHeight="1" x14ac:dyDescent="0.25">
      <c r="A261"/>
      <c r="B261"/>
      <c r="C261"/>
      <c r="D261"/>
      <c r="E261"/>
      <c r="F261"/>
      <c r="G261"/>
      <c r="H261"/>
      <c r="I261"/>
      <c r="J261"/>
      <c r="K261"/>
      <c r="L261"/>
      <c r="M261"/>
      <c r="N261"/>
      <c r="O261"/>
      <c r="P261"/>
      <c r="Q261"/>
      <c r="R261"/>
      <c r="S261"/>
      <c r="T261"/>
      <c r="U261"/>
      <c r="V261"/>
      <c r="W261"/>
      <c r="X261"/>
      <c r="Y261"/>
      <c r="Z261"/>
      <c r="AA261"/>
    </row>
    <row r="262" spans="1:27" ht="31.75" customHeight="1" x14ac:dyDescent="0.25">
      <c r="A262"/>
      <c r="B262"/>
      <c r="C262"/>
      <c r="D262"/>
      <c r="E262"/>
      <c r="F262"/>
      <c r="G262"/>
      <c r="H262"/>
      <c r="I262"/>
      <c r="J262"/>
      <c r="K262"/>
      <c r="L262"/>
      <c r="M262"/>
      <c r="N262"/>
      <c r="O262"/>
      <c r="P262"/>
      <c r="Q262"/>
      <c r="R262"/>
      <c r="S262"/>
      <c r="T262"/>
      <c r="U262"/>
      <c r="V262"/>
      <c r="W262"/>
      <c r="X262"/>
      <c r="Y262"/>
      <c r="Z262"/>
      <c r="AA262"/>
    </row>
    <row r="263" spans="1:27" s="93" customFormat="1" ht="14.3" x14ac:dyDescent="0.25">
      <c r="A263"/>
      <c r="B263"/>
      <c r="C263"/>
      <c r="D263"/>
      <c r="E263"/>
      <c r="F263"/>
      <c r="G263"/>
      <c r="H263"/>
      <c r="I263"/>
      <c r="J263"/>
      <c r="K263"/>
      <c r="L263"/>
      <c r="M263"/>
      <c r="N263"/>
      <c r="O263"/>
      <c r="P263"/>
      <c r="Q263"/>
      <c r="R263"/>
      <c r="S263"/>
      <c r="T263"/>
      <c r="U263"/>
      <c r="V263"/>
      <c r="W263"/>
      <c r="X263"/>
      <c r="Y263"/>
      <c r="Z263"/>
      <c r="AA263"/>
    </row>
    <row r="264" spans="1:27" ht="22.75" customHeight="1" x14ac:dyDescent="0.25">
      <c r="A264"/>
      <c r="B264"/>
      <c r="C264"/>
      <c r="D264"/>
      <c r="E264"/>
      <c r="F264"/>
      <c r="G264"/>
      <c r="H264"/>
      <c r="I264"/>
      <c r="J264"/>
      <c r="K264"/>
      <c r="L264"/>
      <c r="M264"/>
      <c r="N264"/>
      <c r="O264"/>
      <c r="P264"/>
      <c r="Q264"/>
      <c r="R264"/>
      <c r="S264"/>
      <c r="T264"/>
      <c r="U264"/>
      <c r="V264"/>
      <c r="W264"/>
      <c r="X264"/>
      <c r="Y264"/>
      <c r="Z264"/>
      <c r="AA264"/>
    </row>
    <row r="265" spans="1:27" ht="22.75" customHeight="1" x14ac:dyDescent="0.25">
      <c r="A265"/>
      <c r="B265"/>
      <c r="C265"/>
      <c r="D265"/>
      <c r="E265"/>
      <c r="F265"/>
      <c r="G265"/>
      <c r="H265"/>
      <c r="I265"/>
      <c r="J265"/>
      <c r="K265"/>
      <c r="L265"/>
      <c r="M265"/>
      <c r="N265"/>
      <c r="O265"/>
      <c r="P265"/>
      <c r="Q265"/>
      <c r="R265"/>
      <c r="S265"/>
      <c r="T265"/>
      <c r="U265"/>
      <c r="V265"/>
      <c r="W265"/>
      <c r="X265"/>
      <c r="Y265"/>
      <c r="Z265"/>
      <c r="AA265"/>
    </row>
    <row r="266" spans="1:27" ht="22.75" customHeight="1" x14ac:dyDescent="0.25">
      <c r="A266"/>
      <c r="B266"/>
      <c r="C266"/>
      <c r="D266"/>
      <c r="E266"/>
      <c r="F266"/>
      <c r="G266"/>
      <c r="H266"/>
      <c r="I266"/>
      <c r="J266"/>
      <c r="K266"/>
      <c r="L266"/>
      <c r="M266"/>
      <c r="N266"/>
      <c r="O266"/>
      <c r="P266"/>
      <c r="Q266"/>
      <c r="R266"/>
      <c r="S266"/>
      <c r="T266"/>
      <c r="U266"/>
      <c r="V266"/>
      <c r="W266"/>
      <c r="X266"/>
      <c r="Y266"/>
      <c r="Z266"/>
      <c r="AA266"/>
    </row>
    <row r="267" spans="1:27" ht="22.75" customHeight="1" x14ac:dyDescent="0.25">
      <c r="A267"/>
      <c r="B267"/>
      <c r="C267"/>
      <c r="D267"/>
      <c r="E267"/>
      <c r="F267"/>
      <c r="G267"/>
      <c r="H267"/>
      <c r="I267"/>
      <c r="J267"/>
      <c r="K267"/>
      <c r="L267"/>
      <c r="M267"/>
      <c r="N267"/>
      <c r="O267"/>
      <c r="P267"/>
      <c r="Q267"/>
      <c r="R267"/>
      <c r="S267"/>
      <c r="T267"/>
      <c r="U267"/>
      <c r="V267"/>
      <c r="W267"/>
      <c r="X267"/>
      <c r="Y267"/>
      <c r="Z267"/>
      <c r="AA267"/>
    </row>
    <row r="268" spans="1:27" ht="22.75" customHeight="1" x14ac:dyDescent="0.25">
      <c r="A268"/>
      <c r="B268"/>
      <c r="C268"/>
      <c r="D268"/>
      <c r="E268"/>
      <c r="F268"/>
      <c r="G268"/>
      <c r="H268"/>
      <c r="I268"/>
      <c r="J268"/>
      <c r="K268"/>
      <c r="L268"/>
      <c r="M268"/>
      <c r="N268"/>
      <c r="O268"/>
      <c r="P268"/>
      <c r="Q268"/>
      <c r="R268"/>
      <c r="S268"/>
      <c r="T268"/>
      <c r="U268"/>
      <c r="V268"/>
      <c r="W268"/>
      <c r="X268"/>
      <c r="Y268"/>
      <c r="Z268"/>
      <c r="AA268"/>
    </row>
    <row r="269" spans="1:27" ht="22.75" customHeight="1" x14ac:dyDescent="0.25">
      <c r="A269"/>
      <c r="B269"/>
      <c r="C269"/>
      <c r="D269"/>
      <c r="E269"/>
      <c r="F269"/>
      <c r="G269"/>
      <c r="H269"/>
      <c r="I269"/>
      <c r="J269"/>
      <c r="K269"/>
      <c r="L269"/>
      <c r="M269"/>
      <c r="N269"/>
      <c r="O269"/>
      <c r="P269"/>
      <c r="Q269"/>
      <c r="R269"/>
      <c r="S269"/>
      <c r="T269"/>
      <c r="U269"/>
      <c r="V269"/>
      <c r="W269"/>
      <c r="X269"/>
      <c r="Y269"/>
      <c r="Z269"/>
      <c r="AA269"/>
    </row>
    <row r="270" spans="1:27" ht="22.75" customHeight="1" x14ac:dyDescent="0.25">
      <c r="A270"/>
      <c r="B270"/>
      <c r="C270"/>
      <c r="D270"/>
      <c r="E270"/>
      <c r="F270"/>
      <c r="G270"/>
      <c r="H270"/>
      <c r="I270"/>
      <c r="J270"/>
      <c r="K270"/>
      <c r="L270"/>
      <c r="M270"/>
      <c r="N270"/>
      <c r="O270"/>
      <c r="P270"/>
      <c r="Q270"/>
      <c r="R270"/>
      <c r="S270"/>
      <c r="T270"/>
      <c r="U270"/>
      <c r="V270"/>
      <c r="W270"/>
      <c r="X270"/>
      <c r="Y270"/>
      <c r="Z270"/>
      <c r="AA270"/>
    </row>
    <row r="271" spans="1:27" ht="22.75" customHeight="1" x14ac:dyDescent="0.25">
      <c r="A271"/>
      <c r="B271"/>
      <c r="C271"/>
      <c r="D271"/>
      <c r="E271"/>
      <c r="F271"/>
      <c r="G271"/>
      <c r="H271"/>
      <c r="I271"/>
      <c r="J271"/>
      <c r="K271"/>
      <c r="L271"/>
      <c r="M271"/>
      <c r="N271"/>
      <c r="O271"/>
      <c r="P271"/>
      <c r="Q271"/>
      <c r="R271"/>
      <c r="S271"/>
      <c r="T271"/>
      <c r="U271"/>
      <c r="V271"/>
      <c r="W271"/>
      <c r="X271"/>
      <c r="Y271"/>
      <c r="Z271"/>
      <c r="AA271"/>
    </row>
    <row r="272" spans="1:27" ht="22.75" customHeight="1" x14ac:dyDescent="0.25">
      <c r="A272"/>
      <c r="B272"/>
      <c r="C272"/>
      <c r="D272"/>
      <c r="E272"/>
      <c r="F272"/>
      <c r="G272"/>
      <c r="H272"/>
      <c r="I272"/>
      <c r="J272"/>
      <c r="K272"/>
      <c r="L272"/>
      <c r="M272"/>
      <c r="N272"/>
      <c r="O272"/>
      <c r="P272"/>
      <c r="Q272"/>
      <c r="R272"/>
      <c r="S272"/>
      <c r="T272"/>
      <c r="U272"/>
      <c r="V272"/>
      <c r="W272"/>
      <c r="X272"/>
      <c r="Y272"/>
      <c r="Z272"/>
      <c r="AA272"/>
    </row>
    <row r="273" spans="1:27" ht="22.75" customHeight="1" x14ac:dyDescent="0.25">
      <c r="A273"/>
      <c r="B273"/>
      <c r="C273"/>
      <c r="D273"/>
      <c r="E273"/>
      <c r="F273"/>
      <c r="G273"/>
      <c r="H273"/>
      <c r="I273"/>
      <c r="J273"/>
      <c r="K273"/>
      <c r="L273"/>
      <c r="M273"/>
      <c r="N273"/>
      <c r="O273"/>
      <c r="P273"/>
      <c r="Q273"/>
      <c r="R273"/>
      <c r="S273"/>
      <c r="T273"/>
      <c r="U273"/>
      <c r="V273"/>
      <c r="W273"/>
      <c r="X273"/>
      <c r="Y273"/>
      <c r="Z273"/>
      <c r="AA273"/>
    </row>
    <row r="274" spans="1:27" ht="22.75" customHeight="1" x14ac:dyDescent="0.25">
      <c r="A274"/>
      <c r="B274"/>
      <c r="C274"/>
      <c r="D274"/>
      <c r="E274"/>
      <c r="F274"/>
      <c r="G274"/>
      <c r="H274"/>
      <c r="I274"/>
      <c r="J274"/>
      <c r="K274"/>
      <c r="L274"/>
      <c r="M274"/>
      <c r="N274"/>
      <c r="O274"/>
      <c r="P274"/>
      <c r="Q274"/>
      <c r="R274"/>
      <c r="S274"/>
      <c r="T274"/>
      <c r="U274"/>
      <c r="V274"/>
      <c r="W274"/>
      <c r="X274"/>
      <c r="Y274"/>
      <c r="Z274"/>
      <c r="AA274"/>
    </row>
    <row r="275" spans="1:27" ht="22.75" customHeight="1" x14ac:dyDescent="0.25">
      <c r="A275"/>
      <c r="B275"/>
      <c r="C275"/>
      <c r="D275"/>
      <c r="E275"/>
      <c r="F275"/>
      <c r="G275"/>
      <c r="H275"/>
      <c r="I275"/>
      <c r="J275"/>
      <c r="K275"/>
      <c r="L275"/>
      <c r="M275"/>
      <c r="N275"/>
      <c r="O275"/>
      <c r="P275"/>
      <c r="Q275"/>
      <c r="R275"/>
      <c r="S275"/>
      <c r="T275"/>
      <c r="U275"/>
      <c r="V275"/>
      <c r="W275"/>
      <c r="X275"/>
      <c r="Y275"/>
      <c r="Z275"/>
      <c r="AA275"/>
    </row>
    <row r="276" spans="1:27" ht="22.75" customHeight="1" x14ac:dyDescent="0.25">
      <c r="A276"/>
      <c r="B276"/>
      <c r="C276"/>
      <c r="D276"/>
      <c r="E276"/>
      <c r="F276"/>
      <c r="G276"/>
      <c r="H276"/>
      <c r="I276"/>
      <c r="J276"/>
      <c r="K276"/>
      <c r="L276"/>
      <c r="M276"/>
      <c r="N276"/>
      <c r="O276"/>
      <c r="P276"/>
      <c r="Q276"/>
      <c r="R276"/>
      <c r="S276"/>
      <c r="T276"/>
      <c r="U276"/>
      <c r="V276"/>
      <c r="W276"/>
      <c r="X276"/>
      <c r="Y276"/>
      <c r="Z276"/>
      <c r="AA276"/>
    </row>
    <row r="277" spans="1:27" ht="22.75" customHeight="1" x14ac:dyDescent="0.25">
      <c r="A277"/>
      <c r="B277"/>
      <c r="C277"/>
      <c r="D277"/>
      <c r="E277"/>
      <c r="F277"/>
      <c r="G277"/>
      <c r="H277"/>
      <c r="I277"/>
      <c r="J277"/>
      <c r="K277"/>
      <c r="L277"/>
      <c r="M277"/>
      <c r="N277"/>
      <c r="O277"/>
      <c r="P277"/>
      <c r="Q277"/>
      <c r="R277"/>
      <c r="S277"/>
      <c r="T277"/>
      <c r="U277"/>
      <c r="V277"/>
      <c r="W277"/>
      <c r="X277"/>
      <c r="Y277"/>
      <c r="Z277"/>
      <c r="AA277"/>
    </row>
    <row r="278" spans="1:27" ht="22.75" customHeight="1" x14ac:dyDescent="0.25">
      <c r="A278"/>
      <c r="B278"/>
      <c r="C278"/>
      <c r="D278"/>
      <c r="E278"/>
      <c r="F278"/>
      <c r="G278"/>
      <c r="H278"/>
      <c r="I278"/>
      <c r="J278"/>
      <c r="K278"/>
      <c r="L278"/>
      <c r="M278"/>
      <c r="N278"/>
      <c r="O278"/>
      <c r="P278"/>
      <c r="Q278"/>
      <c r="R278"/>
      <c r="S278"/>
      <c r="T278"/>
      <c r="U278"/>
      <c r="V278"/>
      <c r="W278"/>
      <c r="X278"/>
      <c r="Y278"/>
      <c r="Z278"/>
      <c r="AA278"/>
    </row>
    <row r="279" spans="1:27" ht="22.75" customHeight="1" x14ac:dyDescent="0.25">
      <c r="A279"/>
      <c r="B279"/>
      <c r="C279"/>
      <c r="D279"/>
      <c r="E279"/>
      <c r="F279"/>
      <c r="G279"/>
      <c r="H279"/>
      <c r="I279"/>
      <c r="J279"/>
      <c r="K279"/>
      <c r="L279"/>
      <c r="M279"/>
      <c r="N279"/>
      <c r="O279"/>
      <c r="P279"/>
      <c r="Q279"/>
      <c r="R279"/>
      <c r="S279"/>
      <c r="T279"/>
      <c r="U279"/>
      <c r="V279"/>
      <c r="W279"/>
      <c r="X279"/>
      <c r="Y279"/>
      <c r="Z279"/>
      <c r="AA279"/>
    </row>
    <row r="280" spans="1:27" ht="22.75" customHeight="1" x14ac:dyDescent="0.25">
      <c r="A280"/>
      <c r="B280"/>
      <c r="C280"/>
      <c r="D280"/>
      <c r="E280"/>
      <c r="F280"/>
      <c r="G280"/>
      <c r="H280"/>
      <c r="I280"/>
      <c r="J280"/>
      <c r="K280"/>
      <c r="L280"/>
      <c r="M280"/>
      <c r="N280"/>
      <c r="O280"/>
      <c r="P280"/>
      <c r="Q280"/>
      <c r="R280"/>
      <c r="S280"/>
      <c r="T280"/>
      <c r="U280"/>
      <c r="V280"/>
      <c r="W280"/>
      <c r="X280"/>
      <c r="Y280"/>
      <c r="Z280"/>
      <c r="AA280"/>
    </row>
    <row r="281" spans="1:27" ht="22.75" customHeight="1" x14ac:dyDescent="0.25">
      <c r="A281"/>
      <c r="B281"/>
      <c r="C281"/>
      <c r="D281"/>
      <c r="E281"/>
      <c r="F281"/>
      <c r="G281"/>
      <c r="H281"/>
      <c r="I281"/>
      <c r="J281"/>
      <c r="K281"/>
      <c r="L281"/>
      <c r="M281"/>
      <c r="N281"/>
      <c r="O281"/>
      <c r="P281"/>
      <c r="Q281"/>
      <c r="R281"/>
      <c r="S281"/>
      <c r="T281"/>
      <c r="U281"/>
      <c r="V281"/>
      <c r="W281"/>
      <c r="X281"/>
      <c r="Y281"/>
      <c r="Z281"/>
      <c r="AA281"/>
    </row>
    <row r="282" spans="1:27" ht="22.75" customHeight="1" x14ac:dyDescent="0.25">
      <c r="A282"/>
      <c r="B282"/>
      <c r="C282"/>
      <c r="D282"/>
      <c r="E282"/>
      <c r="F282"/>
      <c r="G282"/>
      <c r="H282"/>
      <c r="I282"/>
      <c r="J282"/>
      <c r="K282"/>
      <c r="L282"/>
      <c r="M282"/>
      <c r="N282"/>
      <c r="O282"/>
      <c r="P282"/>
      <c r="Q282"/>
      <c r="R282"/>
      <c r="S282"/>
      <c r="T282"/>
      <c r="U282"/>
      <c r="V282"/>
      <c r="W282"/>
      <c r="X282"/>
      <c r="Y282"/>
      <c r="Z282"/>
      <c r="AA282"/>
    </row>
    <row r="283" spans="1:27" ht="22.75" customHeight="1" x14ac:dyDescent="0.25">
      <c r="A283"/>
      <c r="B283"/>
      <c r="C283"/>
      <c r="D283"/>
      <c r="E283"/>
      <c r="F283"/>
      <c r="G283"/>
      <c r="H283"/>
      <c r="I283"/>
      <c r="J283"/>
      <c r="K283"/>
      <c r="L283"/>
      <c r="M283"/>
      <c r="N283"/>
      <c r="O283"/>
      <c r="P283"/>
      <c r="Q283"/>
      <c r="R283"/>
      <c r="S283"/>
      <c r="T283"/>
      <c r="U283"/>
      <c r="V283"/>
      <c r="W283"/>
      <c r="X283"/>
      <c r="Y283"/>
      <c r="Z283"/>
      <c r="AA283"/>
    </row>
    <row r="284" spans="1:27" s="73" customFormat="1" ht="29.25" customHeight="1" x14ac:dyDescent="0.25">
      <c r="A284"/>
      <c r="B284"/>
      <c r="C284"/>
      <c r="D284"/>
      <c r="E284"/>
      <c r="F284"/>
      <c r="G284"/>
      <c r="H284"/>
      <c r="I284"/>
      <c r="J284"/>
      <c r="K284"/>
      <c r="L284"/>
      <c r="M284"/>
      <c r="N284"/>
      <c r="O284"/>
      <c r="P284"/>
      <c r="Q284"/>
      <c r="R284"/>
      <c r="S284"/>
      <c r="T284"/>
      <c r="U284"/>
      <c r="V284"/>
      <c r="W284"/>
      <c r="X284"/>
      <c r="Y284"/>
      <c r="Z284"/>
      <c r="AA284"/>
    </row>
    <row r="285" spans="1:27" ht="14.3" x14ac:dyDescent="0.25">
      <c r="A285"/>
      <c r="B285"/>
      <c r="C285"/>
      <c r="D285"/>
      <c r="E285"/>
      <c r="F285"/>
      <c r="G285"/>
      <c r="H285"/>
      <c r="I285"/>
      <c r="J285"/>
      <c r="K285"/>
      <c r="L285"/>
      <c r="M285"/>
      <c r="N285"/>
      <c r="O285"/>
      <c r="P285"/>
      <c r="Q285"/>
      <c r="R285"/>
      <c r="S285"/>
      <c r="T285"/>
      <c r="U285"/>
      <c r="V285"/>
      <c r="W285"/>
      <c r="X285"/>
      <c r="Y285"/>
      <c r="Z285"/>
      <c r="AA285"/>
    </row>
    <row r="286" spans="1:27" ht="14.3" x14ac:dyDescent="0.25">
      <c r="A286"/>
      <c r="B286"/>
      <c r="C286"/>
      <c r="D286"/>
      <c r="E286"/>
      <c r="F286"/>
      <c r="G286"/>
      <c r="H286"/>
      <c r="I286"/>
      <c r="J286"/>
      <c r="K286"/>
      <c r="L286"/>
      <c r="M286"/>
      <c r="N286"/>
      <c r="O286"/>
      <c r="P286"/>
      <c r="Q286"/>
      <c r="R286"/>
      <c r="S286"/>
      <c r="T286"/>
      <c r="U286"/>
      <c r="V286"/>
      <c r="W286"/>
      <c r="X286"/>
      <c r="Y286"/>
      <c r="Z286"/>
      <c r="AA286"/>
    </row>
    <row r="287" spans="1:27" ht="14.3" x14ac:dyDescent="0.25">
      <c r="A287"/>
      <c r="B287"/>
      <c r="C287"/>
      <c r="D287"/>
      <c r="E287"/>
      <c r="F287"/>
      <c r="G287"/>
      <c r="H287"/>
      <c r="I287"/>
      <c r="J287"/>
      <c r="K287"/>
      <c r="L287"/>
      <c r="M287"/>
      <c r="N287"/>
      <c r="O287"/>
      <c r="P287"/>
      <c r="Q287"/>
      <c r="R287"/>
      <c r="S287"/>
      <c r="T287"/>
      <c r="U287"/>
      <c r="V287"/>
      <c r="W287"/>
      <c r="X287"/>
      <c r="Y287"/>
      <c r="Z287"/>
      <c r="AA287"/>
    </row>
    <row r="288" spans="1:27" ht="14.3" x14ac:dyDescent="0.25">
      <c r="A288"/>
      <c r="B288"/>
      <c r="C288"/>
      <c r="D288"/>
      <c r="E288"/>
      <c r="F288"/>
      <c r="G288"/>
      <c r="H288"/>
      <c r="I288"/>
      <c r="J288"/>
      <c r="K288"/>
      <c r="L288"/>
      <c r="M288"/>
      <c r="N288"/>
      <c r="O288"/>
      <c r="P288"/>
      <c r="Q288"/>
      <c r="R288"/>
      <c r="S288"/>
      <c r="T288"/>
      <c r="U288"/>
      <c r="V288"/>
      <c r="W288"/>
      <c r="X288"/>
      <c r="Y288"/>
      <c r="Z288"/>
      <c r="AA288"/>
    </row>
    <row r="289" spans="1:27" ht="14.3" x14ac:dyDescent="0.25">
      <c r="A289"/>
      <c r="B289"/>
      <c r="C289"/>
      <c r="D289"/>
      <c r="E289"/>
      <c r="F289"/>
      <c r="G289"/>
      <c r="H289"/>
      <c r="I289"/>
      <c r="J289"/>
      <c r="K289"/>
      <c r="L289"/>
      <c r="M289"/>
      <c r="N289"/>
      <c r="O289"/>
      <c r="P289"/>
      <c r="Q289"/>
      <c r="R289"/>
      <c r="S289"/>
      <c r="T289"/>
      <c r="U289"/>
      <c r="V289"/>
      <c r="W289"/>
      <c r="X289"/>
      <c r="Y289"/>
      <c r="Z289"/>
      <c r="AA289"/>
    </row>
    <row r="290" spans="1:27" ht="14.3" x14ac:dyDescent="0.25">
      <c r="A290"/>
      <c r="B290"/>
      <c r="C290"/>
      <c r="D290"/>
      <c r="E290"/>
      <c r="F290"/>
      <c r="G290"/>
      <c r="H290"/>
      <c r="I290"/>
      <c r="J290"/>
      <c r="K290"/>
      <c r="L290"/>
      <c r="M290"/>
      <c r="N290"/>
      <c r="O290"/>
      <c r="P290"/>
      <c r="Q290"/>
      <c r="R290"/>
      <c r="S290"/>
      <c r="T290"/>
      <c r="U290"/>
      <c r="V290"/>
      <c r="W290"/>
      <c r="X290"/>
      <c r="Y290"/>
      <c r="Z290"/>
      <c r="AA290"/>
    </row>
    <row r="291" spans="1:27" ht="14.3" x14ac:dyDescent="0.25">
      <c r="A291"/>
      <c r="B291"/>
      <c r="C291"/>
      <c r="D291"/>
      <c r="E291"/>
      <c r="F291"/>
      <c r="G291"/>
      <c r="H291"/>
      <c r="I291"/>
      <c r="J291"/>
      <c r="K291"/>
      <c r="L291"/>
      <c r="M291"/>
      <c r="N291"/>
      <c r="O291"/>
      <c r="P291"/>
      <c r="Q291"/>
      <c r="R291"/>
      <c r="S291"/>
      <c r="T291"/>
      <c r="U291"/>
      <c r="V291"/>
      <c r="W291"/>
      <c r="X291"/>
      <c r="Y291"/>
      <c r="Z291"/>
      <c r="AA291"/>
    </row>
    <row r="292" spans="1:27" ht="31.75" customHeight="1" x14ac:dyDescent="0.25">
      <c r="A292"/>
      <c r="B292"/>
      <c r="C292"/>
      <c r="D292"/>
      <c r="E292"/>
      <c r="F292"/>
      <c r="G292"/>
      <c r="H292"/>
      <c r="I292"/>
      <c r="J292"/>
      <c r="K292"/>
      <c r="L292"/>
      <c r="M292"/>
      <c r="N292"/>
      <c r="O292"/>
      <c r="P292"/>
      <c r="Q292"/>
      <c r="R292"/>
      <c r="S292"/>
      <c r="T292"/>
      <c r="U292"/>
      <c r="V292"/>
      <c r="W292"/>
      <c r="X292"/>
      <c r="Y292"/>
      <c r="Z292"/>
      <c r="AA292"/>
    </row>
    <row r="293" spans="1:27" ht="31.75" customHeight="1" x14ac:dyDescent="0.25">
      <c r="A293"/>
      <c r="B293"/>
      <c r="C293"/>
      <c r="D293"/>
      <c r="E293"/>
      <c r="F293"/>
      <c r="G293"/>
      <c r="H293"/>
      <c r="I293"/>
      <c r="J293"/>
      <c r="K293"/>
      <c r="L293"/>
      <c r="M293"/>
      <c r="N293"/>
      <c r="O293"/>
      <c r="P293"/>
      <c r="Q293"/>
      <c r="R293"/>
      <c r="S293"/>
      <c r="T293"/>
      <c r="U293"/>
      <c r="V293"/>
      <c r="W293"/>
      <c r="X293"/>
      <c r="Y293"/>
      <c r="Z293"/>
      <c r="AA293"/>
    </row>
    <row r="294" spans="1:27" ht="31.75" customHeight="1" x14ac:dyDescent="0.25">
      <c r="A294"/>
      <c r="B294"/>
      <c r="C294"/>
      <c r="D294"/>
      <c r="E294"/>
      <c r="F294"/>
      <c r="G294"/>
      <c r="H294"/>
      <c r="I294"/>
      <c r="J294"/>
      <c r="K294"/>
      <c r="L294"/>
      <c r="M294"/>
      <c r="N294"/>
      <c r="O294"/>
      <c r="P294"/>
      <c r="Q294"/>
      <c r="R294"/>
      <c r="S294"/>
      <c r="T294"/>
      <c r="U294"/>
      <c r="V294"/>
      <c r="W294"/>
      <c r="X294"/>
      <c r="Y294"/>
      <c r="Z294"/>
      <c r="AA294"/>
    </row>
    <row r="295" spans="1:27" s="93" customFormat="1" ht="14.3" x14ac:dyDescent="0.25">
      <c r="A295"/>
      <c r="B295"/>
      <c r="C295"/>
      <c r="D295"/>
      <c r="E295"/>
      <c r="F295"/>
      <c r="G295"/>
      <c r="H295"/>
      <c r="I295"/>
      <c r="J295"/>
      <c r="K295"/>
      <c r="L295"/>
      <c r="M295"/>
      <c r="N295"/>
      <c r="O295"/>
      <c r="P295"/>
      <c r="Q295"/>
      <c r="R295"/>
      <c r="S295"/>
      <c r="T295"/>
      <c r="U295"/>
      <c r="V295"/>
      <c r="W295"/>
      <c r="X295"/>
      <c r="Y295"/>
      <c r="Z295"/>
      <c r="AA295"/>
    </row>
    <row r="296" spans="1:27" ht="22.75" customHeight="1" x14ac:dyDescent="0.25">
      <c r="A296"/>
      <c r="B296"/>
      <c r="C296"/>
      <c r="D296"/>
      <c r="E296"/>
      <c r="F296"/>
      <c r="G296"/>
      <c r="H296"/>
      <c r="I296"/>
      <c r="J296"/>
      <c r="K296"/>
      <c r="L296"/>
      <c r="M296"/>
      <c r="N296"/>
      <c r="O296"/>
      <c r="P296"/>
      <c r="Q296"/>
      <c r="R296"/>
      <c r="S296"/>
      <c r="T296"/>
      <c r="U296"/>
      <c r="V296"/>
      <c r="W296"/>
      <c r="X296"/>
      <c r="Y296"/>
      <c r="Z296"/>
      <c r="AA296"/>
    </row>
    <row r="297" spans="1:27" ht="22.75" customHeight="1" x14ac:dyDescent="0.25">
      <c r="A297"/>
      <c r="B297"/>
      <c r="C297"/>
      <c r="D297"/>
      <c r="E297"/>
      <c r="F297"/>
      <c r="G297"/>
      <c r="H297"/>
      <c r="I297"/>
      <c r="J297"/>
      <c r="K297"/>
      <c r="L297"/>
      <c r="M297"/>
      <c r="N297"/>
      <c r="O297"/>
      <c r="P297"/>
      <c r="Q297"/>
      <c r="R297"/>
      <c r="S297"/>
      <c r="T297"/>
      <c r="U297"/>
      <c r="V297"/>
      <c r="W297"/>
      <c r="X297"/>
      <c r="Y297"/>
      <c r="Z297"/>
      <c r="AA297"/>
    </row>
    <row r="298" spans="1:27" ht="22.75" customHeight="1" x14ac:dyDescent="0.25">
      <c r="A298"/>
      <c r="B298"/>
      <c r="C298"/>
      <c r="D298"/>
      <c r="E298"/>
      <c r="F298"/>
      <c r="G298"/>
      <c r="H298"/>
      <c r="I298"/>
      <c r="J298"/>
      <c r="K298"/>
      <c r="L298"/>
      <c r="M298"/>
      <c r="N298"/>
      <c r="O298"/>
      <c r="P298"/>
      <c r="Q298"/>
      <c r="R298"/>
      <c r="S298"/>
      <c r="T298"/>
      <c r="U298"/>
      <c r="V298"/>
      <c r="W298"/>
      <c r="X298"/>
      <c r="Y298"/>
      <c r="Z298"/>
      <c r="AA298"/>
    </row>
    <row r="299" spans="1:27" ht="22.75" customHeight="1" x14ac:dyDescent="0.25">
      <c r="A299"/>
      <c r="B299"/>
      <c r="C299"/>
      <c r="D299"/>
      <c r="E299"/>
      <c r="F299"/>
      <c r="G299"/>
      <c r="H299"/>
      <c r="I299"/>
      <c r="J299"/>
      <c r="K299"/>
      <c r="L299"/>
      <c r="M299"/>
      <c r="N299"/>
      <c r="O299"/>
      <c r="P299"/>
      <c r="Q299"/>
      <c r="R299"/>
      <c r="S299"/>
      <c r="T299"/>
      <c r="U299"/>
      <c r="V299"/>
      <c r="W299"/>
      <c r="X299"/>
      <c r="Y299"/>
      <c r="Z299"/>
      <c r="AA299"/>
    </row>
    <row r="300" spans="1:27" ht="22.75" customHeight="1" x14ac:dyDescent="0.25">
      <c r="A300"/>
      <c r="B300"/>
      <c r="C300"/>
      <c r="D300"/>
      <c r="E300"/>
      <c r="F300"/>
      <c r="G300"/>
      <c r="H300"/>
      <c r="I300"/>
      <c r="J300"/>
      <c r="K300"/>
      <c r="L300"/>
      <c r="M300"/>
      <c r="N300"/>
      <c r="O300"/>
      <c r="P300"/>
      <c r="Q300"/>
      <c r="R300"/>
      <c r="S300"/>
      <c r="T300"/>
      <c r="U300"/>
      <c r="V300"/>
      <c r="W300"/>
      <c r="X300"/>
      <c r="Y300"/>
      <c r="Z300"/>
      <c r="AA300"/>
    </row>
    <row r="301" spans="1:27" ht="22.75" customHeight="1" x14ac:dyDescent="0.25">
      <c r="A301"/>
      <c r="B301"/>
      <c r="C301"/>
      <c r="D301"/>
      <c r="E301"/>
      <c r="F301"/>
      <c r="G301"/>
      <c r="H301"/>
      <c r="I301"/>
      <c r="J301"/>
      <c r="K301"/>
      <c r="L301"/>
      <c r="M301"/>
      <c r="N301"/>
      <c r="O301"/>
      <c r="P301"/>
      <c r="Q301"/>
      <c r="R301"/>
      <c r="S301"/>
      <c r="T301"/>
      <c r="U301"/>
      <c r="V301"/>
      <c r="W301"/>
      <c r="X301"/>
      <c r="Y301"/>
      <c r="Z301"/>
      <c r="AA301"/>
    </row>
    <row r="302" spans="1:27" ht="22.75" customHeight="1" x14ac:dyDescent="0.25">
      <c r="A302"/>
      <c r="B302"/>
      <c r="C302"/>
      <c r="D302"/>
      <c r="E302"/>
      <c r="F302"/>
      <c r="G302"/>
      <c r="H302"/>
      <c r="I302"/>
      <c r="J302"/>
      <c r="K302"/>
      <c r="L302"/>
      <c r="M302"/>
      <c r="N302"/>
      <c r="O302"/>
      <c r="P302"/>
      <c r="Q302"/>
      <c r="R302"/>
      <c r="S302"/>
      <c r="T302"/>
      <c r="U302"/>
      <c r="V302"/>
      <c r="W302"/>
      <c r="X302"/>
      <c r="Y302"/>
      <c r="Z302"/>
      <c r="AA302"/>
    </row>
    <row r="303" spans="1:27" ht="22.75" customHeight="1" x14ac:dyDescent="0.25">
      <c r="A303"/>
      <c r="B303"/>
      <c r="C303"/>
      <c r="D303"/>
      <c r="E303"/>
      <c r="F303"/>
      <c r="G303"/>
      <c r="H303"/>
      <c r="I303"/>
      <c r="J303"/>
      <c r="K303"/>
      <c r="L303"/>
      <c r="M303"/>
      <c r="N303"/>
      <c r="O303"/>
      <c r="P303"/>
      <c r="Q303"/>
      <c r="R303"/>
      <c r="S303"/>
      <c r="T303"/>
      <c r="U303"/>
      <c r="V303"/>
      <c r="W303"/>
      <c r="X303"/>
      <c r="Y303"/>
      <c r="Z303"/>
      <c r="AA303"/>
    </row>
    <row r="304" spans="1:27" ht="22.75" customHeight="1" x14ac:dyDescent="0.25">
      <c r="A304"/>
      <c r="B304"/>
      <c r="C304"/>
      <c r="D304"/>
      <c r="E304"/>
      <c r="F304"/>
      <c r="G304"/>
      <c r="H304"/>
      <c r="I304"/>
      <c r="J304"/>
      <c r="K304"/>
      <c r="L304"/>
      <c r="M304"/>
      <c r="N304"/>
      <c r="O304"/>
      <c r="P304"/>
      <c r="Q304"/>
      <c r="R304"/>
      <c r="S304"/>
      <c r="T304"/>
      <c r="U304"/>
      <c r="V304"/>
      <c r="W304"/>
      <c r="X304"/>
      <c r="Y304"/>
      <c r="Z304"/>
      <c r="AA304"/>
    </row>
    <row r="305" spans="1:27" ht="22.75" customHeight="1" x14ac:dyDescent="0.25">
      <c r="A305"/>
      <c r="B305"/>
      <c r="C305"/>
      <c r="D305"/>
      <c r="E305"/>
      <c r="F305"/>
      <c r="G305"/>
      <c r="H305"/>
      <c r="I305"/>
      <c r="J305"/>
      <c r="K305"/>
      <c r="L305"/>
      <c r="M305"/>
      <c r="N305"/>
      <c r="O305"/>
      <c r="P305"/>
      <c r="Q305"/>
      <c r="R305"/>
      <c r="S305"/>
      <c r="T305"/>
      <c r="U305"/>
      <c r="V305"/>
      <c r="W305"/>
      <c r="X305"/>
      <c r="Y305"/>
      <c r="Z305"/>
      <c r="AA305"/>
    </row>
    <row r="306" spans="1:27" ht="22.75" customHeight="1" x14ac:dyDescent="0.25">
      <c r="A306"/>
      <c r="B306"/>
      <c r="C306"/>
      <c r="D306"/>
      <c r="E306"/>
      <c r="F306"/>
      <c r="G306"/>
      <c r="H306"/>
      <c r="I306"/>
      <c r="J306"/>
      <c r="K306"/>
      <c r="L306"/>
      <c r="M306"/>
      <c r="N306"/>
      <c r="O306"/>
      <c r="P306"/>
      <c r="Q306"/>
      <c r="R306"/>
      <c r="S306"/>
      <c r="T306"/>
      <c r="U306"/>
      <c r="V306"/>
      <c r="W306"/>
      <c r="X306"/>
      <c r="Y306"/>
      <c r="Z306"/>
      <c r="AA306"/>
    </row>
    <row r="307" spans="1:27" ht="22.75" customHeight="1" x14ac:dyDescent="0.25">
      <c r="A307"/>
      <c r="B307"/>
      <c r="C307"/>
      <c r="D307"/>
      <c r="E307"/>
      <c r="F307"/>
      <c r="G307"/>
      <c r="H307"/>
      <c r="I307"/>
      <c r="J307"/>
      <c r="K307"/>
      <c r="L307"/>
      <c r="M307"/>
      <c r="N307"/>
      <c r="O307"/>
      <c r="P307"/>
      <c r="Q307"/>
      <c r="R307"/>
      <c r="S307"/>
      <c r="T307"/>
      <c r="U307"/>
      <c r="V307"/>
      <c r="W307"/>
      <c r="X307"/>
      <c r="Y307"/>
      <c r="Z307"/>
      <c r="AA307"/>
    </row>
    <row r="308" spans="1:27" ht="22.75" customHeight="1" x14ac:dyDescent="0.25">
      <c r="A308"/>
      <c r="B308"/>
      <c r="C308"/>
      <c r="D308"/>
      <c r="E308"/>
      <c r="F308"/>
      <c r="G308"/>
      <c r="H308"/>
      <c r="I308"/>
      <c r="J308"/>
      <c r="K308"/>
      <c r="L308"/>
      <c r="M308"/>
      <c r="N308"/>
      <c r="O308"/>
      <c r="P308"/>
      <c r="Q308"/>
      <c r="R308"/>
      <c r="S308"/>
      <c r="T308"/>
      <c r="U308"/>
      <c r="V308"/>
      <c r="W308"/>
      <c r="X308"/>
      <c r="Y308"/>
      <c r="Z308"/>
      <c r="AA308"/>
    </row>
    <row r="309" spans="1:27" ht="22.75" customHeight="1" x14ac:dyDescent="0.25">
      <c r="A309"/>
      <c r="B309"/>
      <c r="C309"/>
      <c r="D309"/>
      <c r="E309"/>
      <c r="F309"/>
      <c r="G309"/>
      <c r="H309"/>
      <c r="I309"/>
      <c r="J309"/>
      <c r="K309"/>
      <c r="L309"/>
      <c r="M309"/>
      <c r="N309"/>
      <c r="O309"/>
      <c r="P309"/>
      <c r="Q309"/>
      <c r="R309"/>
      <c r="S309"/>
      <c r="T309"/>
      <c r="U309"/>
      <c r="V309"/>
      <c r="W309"/>
      <c r="X309"/>
      <c r="Y309"/>
      <c r="Z309"/>
      <c r="AA309"/>
    </row>
    <row r="310" spans="1:27" ht="22.75" customHeight="1" x14ac:dyDescent="0.25">
      <c r="A310"/>
      <c r="B310"/>
      <c r="C310"/>
      <c r="D310"/>
      <c r="E310"/>
      <c r="F310"/>
      <c r="G310"/>
      <c r="H310"/>
      <c r="I310"/>
      <c r="J310"/>
      <c r="K310"/>
      <c r="L310"/>
      <c r="M310"/>
      <c r="N310"/>
      <c r="O310"/>
      <c r="P310"/>
      <c r="Q310"/>
      <c r="R310"/>
      <c r="S310"/>
      <c r="T310"/>
      <c r="U310"/>
      <c r="V310"/>
      <c r="W310"/>
      <c r="X310"/>
      <c r="Y310"/>
      <c r="Z310"/>
      <c r="AA310"/>
    </row>
    <row r="311" spans="1:27" ht="22.75" customHeight="1" x14ac:dyDescent="0.25">
      <c r="A311"/>
      <c r="B311"/>
      <c r="C311"/>
      <c r="D311"/>
      <c r="E311"/>
      <c r="F311"/>
      <c r="G311"/>
      <c r="H311"/>
      <c r="I311"/>
      <c r="J311"/>
      <c r="K311"/>
      <c r="L311"/>
      <c r="M311"/>
      <c r="N311"/>
      <c r="O311"/>
      <c r="P311"/>
      <c r="Q311"/>
      <c r="R311"/>
      <c r="S311"/>
      <c r="T311"/>
      <c r="U311"/>
      <c r="V311"/>
      <c r="W311"/>
      <c r="X311"/>
      <c r="Y311"/>
      <c r="Z311"/>
      <c r="AA311"/>
    </row>
    <row r="312" spans="1:27" ht="22.75" customHeight="1" x14ac:dyDescent="0.25">
      <c r="A312"/>
      <c r="B312"/>
      <c r="C312"/>
      <c r="D312"/>
      <c r="E312"/>
      <c r="F312"/>
      <c r="G312"/>
      <c r="H312"/>
      <c r="I312"/>
      <c r="J312"/>
      <c r="K312"/>
      <c r="L312"/>
      <c r="M312"/>
      <c r="N312"/>
      <c r="O312"/>
      <c r="P312"/>
      <c r="Q312"/>
      <c r="R312"/>
      <c r="S312"/>
      <c r="T312"/>
      <c r="U312"/>
      <c r="V312"/>
      <c r="W312"/>
      <c r="X312"/>
      <c r="Y312"/>
      <c r="Z312"/>
      <c r="AA312"/>
    </row>
    <row r="313" spans="1:27" ht="22.75" customHeight="1" x14ac:dyDescent="0.25">
      <c r="A313"/>
      <c r="B313"/>
      <c r="C313"/>
      <c r="D313"/>
      <c r="E313"/>
      <c r="F313"/>
      <c r="G313"/>
      <c r="H313"/>
      <c r="I313"/>
      <c r="J313"/>
      <c r="K313"/>
      <c r="L313"/>
      <c r="M313"/>
      <c r="N313"/>
      <c r="O313"/>
      <c r="P313"/>
      <c r="Q313"/>
      <c r="R313"/>
      <c r="S313"/>
      <c r="T313"/>
      <c r="U313"/>
      <c r="V313"/>
      <c r="W313"/>
      <c r="X313"/>
      <c r="Y313"/>
      <c r="Z313"/>
      <c r="AA313"/>
    </row>
    <row r="314" spans="1:27" ht="22.75" customHeight="1" x14ac:dyDescent="0.25">
      <c r="A314"/>
      <c r="B314"/>
      <c r="C314"/>
      <c r="D314"/>
      <c r="E314"/>
      <c r="F314"/>
      <c r="G314"/>
      <c r="H314"/>
      <c r="I314"/>
      <c r="J314"/>
      <c r="K314"/>
      <c r="L314"/>
      <c r="M314"/>
      <c r="N314"/>
      <c r="O314"/>
      <c r="P314"/>
      <c r="Q314"/>
      <c r="R314"/>
      <c r="S314"/>
      <c r="T314"/>
      <c r="U314"/>
      <c r="V314"/>
      <c r="W314"/>
      <c r="X314"/>
      <c r="Y314"/>
      <c r="Z314"/>
      <c r="AA314"/>
    </row>
    <row r="315" spans="1:27" ht="22.75" customHeight="1" x14ac:dyDescent="0.25">
      <c r="A315"/>
      <c r="B315"/>
      <c r="C315"/>
      <c r="D315"/>
      <c r="E315"/>
      <c r="F315"/>
      <c r="G315"/>
      <c r="H315"/>
      <c r="I315"/>
      <c r="J315"/>
      <c r="K315"/>
      <c r="L315"/>
      <c r="M315"/>
      <c r="N315"/>
      <c r="O315"/>
      <c r="P315"/>
      <c r="Q315"/>
      <c r="R315"/>
      <c r="S315"/>
      <c r="T315"/>
      <c r="U315"/>
      <c r="V315"/>
      <c r="W315"/>
      <c r="X315"/>
      <c r="Y315"/>
      <c r="Z315"/>
      <c r="AA315"/>
    </row>
    <row r="316" spans="1:27" s="73" customFormat="1" ht="29.25" customHeight="1" x14ac:dyDescent="0.25">
      <c r="A316"/>
      <c r="B316"/>
      <c r="C316"/>
      <c r="D316"/>
      <c r="E316"/>
      <c r="F316"/>
      <c r="G316"/>
      <c r="H316"/>
      <c r="I316"/>
      <c r="J316"/>
      <c r="K316"/>
      <c r="L316"/>
      <c r="M316"/>
      <c r="N316"/>
      <c r="O316"/>
      <c r="P316"/>
      <c r="Q316"/>
      <c r="R316"/>
      <c r="S316"/>
      <c r="T316"/>
      <c r="U316"/>
      <c r="V316"/>
      <c r="W316"/>
      <c r="X316"/>
      <c r="Y316"/>
      <c r="Z316"/>
      <c r="AA316"/>
    </row>
    <row r="317" spans="1:27" ht="14.3" x14ac:dyDescent="0.25">
      <c r="A317"/>
      <c r="B317"/>
      <c r="C317"/>
      <c r="D317"/>
      <c r="E317"/>
      <c r="F317"/>
      <c r="G317"/>
      <c r="H317"/>
      <c r="I317"/>
      <c r="J317"/>
      <c r="K317"/>
      <c r="L317"/>
      <c r="M317"/>
      <c r="N317"/>
      <c r="O317"/>
      <c r="P317"/>
      <c r="Q317"/>
      <c r="R317"/>
      <c r="S317"/>
      <c r="T317"/>
      <c r="U317"/>
      <c r="V317"/>
      <c r="W317"/>
      <c r="X317"/>
      <c r="Y317"/>
      <c r="Z317"/>
      <c r="AA317"/>
    </row>
    <row r="318" spans="1:27" ht="14.3" x14ac:dyDescent="0.25">
      <c r="A318"/>
      <c r="B318"/>
      <c r="C318"/>
      <c r="D318"/>
      <c r="E318"/>
      <c r="F318"/>
      <c r="G318"/>
      <c r="H318"/>
      <c r="I318"/>
      <c r="J318"/>
      <c r="K318"/>
      <c r="L318"/>
      <c r="M318"/>
      <c r="N318"/>
      <c r="O318"/>
      <c r="P318"/>
      <c r="Q318"/>
      <c r="R318"/>
      <c r="S318"/>
      <c r="T318"/>
      <c r="U318"/>
      <c r="V318"/>
      <c r="W318"/>
      <c r="X318"/>
      <c r="Y318"/>
      <c r="Z318"/>
      <c r="AA318"/>
    </row>
    <row r="319" spans="1:27" ht="14.3" x14ac:dyDescent="0.25">
      <c r="A319"/>
      <c r="B319"/>
      <c r="C319"/>
      <c r="D319"/>
      <c r="E319"/>
      <c r="F319"/>
      <c r="G319"/>
      <c r="H319"/>
      <c r="I319"/>
      <c r="J319"/>
      <c r="K319"/>
      <c r="L319"/>
      <c r="M319"/>
      <c r="N319"/>
      <c r="O319"/>
      <c r="P319"/>
      <c r="Q319"/>
      <c r="R319"/>
      <c r="S319"/>
      <c r="T319"/>
      <c r="U319"/>
      <c r="V319"/>
      <c r="W319"/>
      <c r="X319"/>
      <c r="Y319"/>
      <c r="Z319"/>
      <c r="AA319"/>
    </row>
    <row r="320" spans="1:27" ht="14.3" x14ac:dyDescent="0.25">
      <c r="A320"/>
      <c r="B320"/>
      <c r="C320"/>
      <c r="D320"/>
      <c r="E320"/>
      <c r="F320"/>
      <c r="G320"/>
      <c r="H320"/>
      <c r="I320"/>
      <c r="J320"/>
      <c r="K320"/>
      <c r="L320"/>
      <c r="M320"/>
      <c r="N320"/>
      <c r="O320"/>
      <c r="P320"/>
      <c r="Q320"/>
      <c r="R320"/>
      <c r="S320"/>
      <c r="T320"/>
      <c r="U320"/>
      <c r="V320"/>
      <c r="W320"/>
      <c r="X320"/>
      <c r="Y320"/>
      <c r="Z320"/>
      <c r="AA320"/>
    </row>
  </sheetData>
  <sheetProtection algorithmName="SHA-512" hashValue="obB0j1orfrswIA7wCHk0EYcYoD195IcPSdtw/eHshzQumC6Y/nty7lkZZQRo7HcAT/0eB6OK6PyAX+f72NUPQQ==" saltValue="sjFFTsDo0uolilmnSkPkdQ==" spinCount="100000" sheet="1" objects="1" scenarios="1"/>
  <mergeCells count="110">
    <mergeCell ref="E131:H131"/>
    <mergeCell ref="C159:D159"/>
    <mergeCell ref="C160:D160"/>
    <mergeCell ref="E160:G160"/>
    <mergeCell ref="E159:L159"/>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127:L127"/>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E95:L95"/>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E63:L63"/>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E31:L31"/>
    <mergeCell ref="A1:L1"/>
    <mergeCell ref="A2:L2"/>
    <mergeCell ref="B4:L4"/>
    <mergeCell ref="B5:L5"/>
    <mergeCell ref="H6:K6"/>
    <mergeCell ref="O6:P6"/>
    <mergeCell ref="Q6:R6"/>
    <mergeCell ref="C31:D31"/>
    <mergeCell ref="E3:H3"/>
  </mergeCells>
  <dataValidations count="3">
    <dataValidation type="whole" allowBlank="1" showInputMessage="1" showErrorMessage="1" error="Prim Gün Sayısı en fazla 30 olabilir." sqref="C8:C27 C40:C59 C72:C91 C104:C123 C136:C155" xr:uid="{00000000-0002-0000-08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xr:uid="{00000000-0002-0000-08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104:G123 G8:G27 G136:G155 G40:G59 G72:G91" xr:uid="{00000000-0002-0000-0800-000002000000}">
      <formula1>0</formula1>
      <formula2>T8</formula2>
    </dataValidation>
  </dataValidations>
  <pageMargins left="0.59055118110236227" right="0.59055118110236227" top="0.74803149606299213" bottom="0.74803149606299213" header="0.31496062992125984" footer="0.31496062992125984"/>
  <pageSetup paperSize="9" scale="60"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ayfa9"/>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590" t="s">
        <v>21</v>
      </c>
      <c r="B1" s="590"/>
      <c r="C1" s="590"/>
      <c r="D1" s="590"/>
      <c r="E1" s="590"/>
      <c r="F1" s="590"/>
      <c r="G1" s="590"/>
      <c r="H1" s="590"/>
      <c r="I1" s="590"/>
      <c r="J1" s="590"/>
      <c r="K1" s="590"/>
      <c r="L1" s="590"/>
      <c r="M1" s="91"/>
      <c r="N1" s="75"/>
      <c r="O1" s="179"/>
      <c r="V1" s="115" t="str">
        <f>CONCATENATE("A1:L",SUM(U:U)*32)</f>
        <v>A1:L32</v>
      </c>
    </row>
    <row r="2" spans="1:27" x14ac:dyDescent="0.3">
      <c r="A2" s="597" t="str">
        <f>IF(YilDonem&lt;&gt;"",CONCATENATE(YilDonem," dönemi"),"")</f>
        <v/>
      </c>
      <c r="B2" s="597"/>
      <c r="C2" s="597"/>
      <c r="D2" s="597"/>
      <c r="E2" s="597"/>
      <c r="F2" s="597"/>
      <c r="G2" s="597"/>
      <c r="H2" s="597"/>
      <c r="I2" s="597"/>
      <c r="J2" s="597"/>
      <c r="K2" s="597"/>
      <c r="L2" s="597"/>
    </row>
    <row r="3" spans="1:27" ht="16.3" thickBot="1" x14ac:dyDescent="0.35">
      <c r="B3" s="50"/>
      <c r="C3" s="50"/>
      <c r="D3" s="50"/>
      <c r="E3" s="609" t="str">
        <f>IF(YilDonem&lt;&gt;"",CONCATENATE(IF(Dönem=1,"MAYIS",IF(Dönem=2,"KASIM","")),"  ayına aittir."),"")</f>
        <v/>
      </c>
      <c r="F3" s="609"/>
      <c r="G3" s="609"/>
      <c r="H3" s="609"/>
      <c r="I3" s="50"/>
      <c r="J3" s="50"/>
      <c r="K3" s="50"/>
      <c r="L3" s="344" t="s">
        <v>29</v>
      </c>
    </row>
    <row r="4" spans="1:27" ht="31.75" customHeight="1" thickBot="1" x14ac:dyDescent="0.35">
      <c r="A4" s="348" t="s">
        <v>192</v>
      </c>
      <c r="B4" s="591" t="str">
        <f>IF(ProjeNo&gt;0,ProjeNo,"")</f>
        <v/>
      </c>
      <c r="C4" s="592"/>
      <c r="D4" s="592"/>
      <c r="E4" s="592"/>
      <c r="F4" s="592"/>
      <c r="G4" s="592"/>
      <c r="H4" s="592"/>
      <c r="I4" s="592"/>
      <c r="J4" s="592"/>
      <c r="K4" s="592"/>
      <c r="L4" s="593"/>
    </row>
    <row r="5" spans="1:27" ht="31.75" customHeight="1" thickBot="1" x14ac:dyDescent="0.35">
      <c r="A5" s="349" t="s">
        <v>194</v>
      </c>
      <c r="B5" s="594" t="str">
        <f>IF(ProjeAdi&gt;0,ProjeAdi,"")</f>
        <v/>
      </c>
      <c r="C5" s="595"/>
      <c r="D5" s="595"/>
      <c r="E5" s="595"/>
      <c r="F5" s="595"/>
      <c r="G5" s="595"/>
      <c r="H5" s="595"/>
      <c r="I5" s="595"/>
      <c r="J5" s="595"/>
      <c r="K5" s="595"/>
      <c r="L5" s="596"/>
    </row>
    <row r="6" spans="1:27" ht="31.75" customHeight="1" thickBot="1" x14ac:dyDescent="0.3">
      <c r="A6" s="602" t="s">
        <v>3</v>
      </c>
      <c r="B6" s="602" t="s">
        <v>4</v>
      </c>
      <c r="C6" s="602" t="s">
        <v>22</v>
      </c>
      <c r="D6" s="602" t="s">
        <v>122</v>
      </c>
      <c r="E6" s="602" t="s">
        <v>23</v>
      </c>
      <c r="F6" s="602" t="s">
        <v>26</v>
      </c>
      <c r="G6" s="605" t="s">
        <v>24</v>
      </c>
      <c r="H6" s="604" t="s">
        <v>144</v>
      </c>
      <c r="I6" s="605"/>
      <c r="J6" s="605"/>
      <c r="K6" s="606"/>
      <c r="L6" s="602" t="s">
        <v>25</v>
      </c>
      <c r="O6" s="589" t="s">
        <v>30</v>
      </c>
      <c r="P6" s="589"/>
      <c r="Q6" s="589" t="s">
        <v>36</v>
      </c>
      <c r="R6" s="589"/>
      <c r="S6" s="589" t="s">
        <v>37</v>
      </c>
      <c r="T6" s="589"/>
    </row>
    <row r="7" spans="1:27" s="93" customFormat="1" ht="94.45" thickBot="1" x14ac:dyDescent="0.3">
      <c r="A7" s="607"/>
      <c r="B7" s="607"/>
      <c r="C7" s="607"/>
      <c r="D7" s="607"/>
      <c r="E7" s="607"/>
      <c r="F7" s="607"/>
      <c r="G7" s="608"/>
      <c r="H7" s="345" t="s">
        <v>119</v>
      </c>
      <c r="I7" s="345" t="s">
        <v>146</v>
      </c>
      <c r="J7" s="345" t="s">
        <v>152</v>
      </c>
      <c r="K7" s="345" t="s">
        <v>153</v>
      </c>
      <c r="L7" s="603"/>
      <c r="M7" s="3"/>
      <c r="N7" s="346" t="s">
        <v>6</v>
      </c>
      <c r="O7" s="347" t="s">
        <v>27</v>
      </c>
      <c r="P7" s="347" t="s">
        <v>28</v>
      </c>
      <c r="Q7" s="347" t="s">
        <v>35</v>
      </c>
      <c r="R7" s="347" t="s">
        <v>24</v>
      </c>
      <c r="S7" s="347" t="s">
        <v>35</v>
      </c>
      <c r="T7" s="347" t="s">
        <v>28</v>
      </c>
      <c r="AA7" s="62"/>
    </row>
    <row r="8" spans="1:27" ht="22.75" customHeight="1" x14ac:dyDescent="0.3">
      <c r="A8" s="350">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75" customHeight="1" x14ac:dyDescent="0.3">
      <c r="A9" s="351">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75" customHeight="1" x14ac:dyDescent="0.3">
      <c r="A10" s="351">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75" customHeight="1" x14ac:dyDescent="0.3">
      <c r="A11" s="351">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75" customHeight="1" x14ac:dyDescent="0.3">
      <c r="A12" s="351">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75" customHeight="1" x14ac:dyDescent="0.3">
      <c r="A13" s="351">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75" customHeight="1" x14ac:dyDescent="0.3">
      <c r="A14" s="351">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75" customHeight="1" x14ac:dyDescent="0.3">
      <c r="A15" s="351">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75" customHeight="1" x14ac:dyDescent="0.3">
      <c r="A16" s="351">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75" customHeight="1" x14ac:dyDescent="0.3">
      <c r="A17" s="351">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75" customHeight="1" x14ac:dyDescent="0.3">
      <c r="A18" s="351">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75" customHeight="1" x14ac:dyDescent="0.3">
      <c r="A19" s="351">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75" customHeight="1" x14ac:dyDescent="0.3">
      <c r="A20" s="351">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75" customHeight="1" x14ac:dyDescent="0.3">
      <c r="A21" s="351">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75" customHeight="1" x14ac:dyDescent="0.3">
      <c r="A22" s="351">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75" customHeight="1" x14ac:dyDescent="0.3">
      <c r="A23" s="351">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75" customHeight="1" x14ac:dyDescent="0.3">
      <c r="A24" s="351">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75" customHeight="1" x14ac:dyDescent="0.3">
      <c r="A25" s="351">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75" customHeight="1" x14ac:dyDescent="0.3">
      <c r="A26" s="351">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75" customHeight="1" thickBot="1" x14ac:dyDescent="0.35">
      <c r="A27" s="352">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00" t="s">
        <v>34</v>
      </c>
      <c r="B28" s="601"/>
      <c r="C28" s="216"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53" t="s">
        <v>145</v>
      </c>
      <c r="B29" s="58"/>
      <c r="C29" s="58"/>
      <c r="D29" s="58"/>
      <c r="E29" s="58"/>
      <c r="F29" s="58"/>
      <c r="G29" s="58"/>
      <c r="H29" s="58"/>
      <c r="I29" s="58"/>
      <c r="J29" s="58"/>
      <c r="K29" s="58"/>
      <c r="L29" s="58"/>
      <c r="S29" s="92"/>
      <c r="T29" s="92"/>
    </row>
    <row r="31" spans="1:21" ht="19.7" x14ac:dyDescent="0.35">
      <c r="A31" s="354" t="s">
        <v>31</v>
      </c>
      <c r="B31" s="355">
        <f ca="1">imzatarihi</f>
        <v>45785</v>
      </c>
      <c r="C31" s="599" t="s">
        <v>32</v>
      </c>
      <c r="D31" s="599"/>
      <c r="E31" s="599" t="str">
        <f>IF(kurulusyetkilisi&lt;&gt;"",kurulusyetkilisi,"")</f>
        <v/>
      </c>
      <c r="F31" s="599"/>
      <c r="G31" s="599"/>
      <c r="H31" s="599"/>
      <c r="I31" s="599"/>
      <c r="J31" s="599"/>
      <c r="K31" s="599"/>
      <c r="L31" s="599"/>
    </row>
    <row r="32" spans="1:21" ht="19.7" x14ac:dyDescent="0.35">
      <c r="A32" s="213"/>
      <c r="B32" s="213"/>
      <c r="C32" s="599" t="s">
        <v>33</v>
      </c>
      <c r="D32" s="599"/>
      <c r="E32" s="598"/>
      <c r="F32" s="598"/>
      <c r="G32" s="598"/>
      <c r="H32" s="318"/>
      <c r="I32" s="59"/>
      <c r="J32" s="59"/>
    </row>
    <row r="33" spans="1:20" ht="16.3" x14ac:dyDescent="0.3">
      <c r="A33" s="590" t="s">
        <v>21</v>
      </c>
      <c r="B33" s="590"/>
      <c r="C33" s="590"/>
      <c r="D33" s="590"/>
      <c r="E33" s="590"/>
      <c r="F33" s="590"/>
      <c r="G33" s="590"/>
      <c r="H33" s="590"/>
      <c r="I33" s="590"/>
      <c r="J33" s="590"/>
      <c r="K33" s="590"/>
      <c r="L33" s="590"/>
      <c r="M33" s="91"/>
      <c r="N33" s="75"/>
      <c r="O33" s="179"/>
    </row>
    <row r="34" spans="1:20" x14ac:dyDescent="0.3">
      <c r="A34" s="597" t="str">
        <f>IF(YilDonem&lt;&gt;"",CONCATENATE(YilDonem," dönemi"),"")</f>
        <v/>
      </c>
      <c r="B34" s="597"/>
      <c r="C34" s="597"/>
      <c r="D34" s="597"/>
      <c r="E34" s="597"/>
      <c r="F34" s="597"/>
      <c r="G34" s="597"/>
      <c r="H34" s="597"/>
      <c r="I34" s="597"/>
      <c r="J34" s="597"/>
      <c r="K34" s="597"/>
      <c r="L34" s="597"/>
    </row>
    <row r="35" spans="1:20" ht="16.3" thickBot="1" x14ac:dyDescent="0.35">
      <c r="B35" s="50"/>
      <c r="C35" s="50"/>
      <c r="D35" s="50"/>
      <c r="E35" s="609" t="str">
        <f>IF(YilDonem&lt;&gt;"",CONCATENATE(IF(Dönem=1,"MAYIS",IF(Dönem=2,"KASIM","")),"  ayına aittir."),"")</f>
        <v/>
      </c>
      <c r="F35" s="609"/>
      <c r="G35" s="609"/>
      <c r="H35" s="609"/>
      <c r="I35" s="50"/>
      <c r="J35" s="50"/>
      <c r="K35" s="50"/>
      <c r="L35" s="344" t="s">
        <v>29</v>
      </c>
    </row>
    <row r="36" spans="1:20" ht="31.75" customHeight="1" thickBot="1" x14ac:dyDescent="0.35">
      <c r="A36" s="348" t="s">
        <v>192</v>
      </c>
      <c r="B36" s="591" t="str">
        <f>IF(ProjeNo&gt;0,ProjeNo,"")</f>
        <v/>
      </c>
      <c r="C36" s="592"/>
      <c r="D36" s="592"/>
      <c r="E36" s="592"/>
      <c r="F36" s="592"/>
      <c r="G36" s="592"/>
      <c r="H36" s="592"/>
      <c r="I36" s="592"/>
      <c r="J36" s="592"/>
      <c r="K36" s="592"/>
      <c r="L36" s="593"/>
    </row>
    <row r="37" spans="1:20" ht="31.75" customHeight="1" thickBot="1" x14ac:dyDescent="0.35">
      <c r="A37" s="349" t="s">
        <v>194</v>
      </c>
      <c r="B37" s="594" t="str">
        <f>IF(ProjeAdi&gt;0,ProjeAdi,"")</f>
        <v/>
      </c>
      <c r="C37" s="595"/>
      <c r="D37" s="595"/>
      <c r="E37" s="595"/>
      <c r="F37" s="595"/>
      <c r="G37" s="595"/>
      <c r="H37" s="595"/>
      <c r="I37" s="595"/>
      <c r="J37" s="595"/>
      <c r="K37" s="595"/>
      <c r="L37" s="596"/>
    </row>
    <row r="38" spans="1:20" ht="31.75" customHeight="1" thickBot="1" x14ac:dyDescent="0.3">
      <c r="A38" s="602" t="s">
        <v>3</v>
      </c>
      <c r="B38" s="602" t="s">
        <v>4</v>
      </c>
      <c r="C38" s="602" t="s">
        <v>22</v>
      </c>
      <c r="D38" s="602" t="s">
        <v>122</v>
      </c>
      <c r="E38" s="602" t="s">
        <v>23</v>
      </c>
      <c r="F38" s="602" t="s">
        <v>26</v>
      </c>
      <c r="G38" s="610" t="s">
        <v>24</v>
      </c>
      <c r="H38" s="612" t="s">
        <v>144</v>
      </c>
      <c r="I38" s="613"/>
      <c r="J38" s="613"/>
      <c r="K38" s="614"/>
      <c r="L38" s="602" t="s">
        <v>25</v>
      </c>
      <c r="O38" s="589" t="s">
        <v>30</v>
      </c>
      <c r="P38" s="589"/>
      <c r="Q38" s="589" t="s">
        <v>36</v>
      </c>
      <c r="R38" s="589"/>
      <c r="S38" s="589" t="s">
        <v>37</v>
      </c>
      <c r="T38" s="589"/>
    </row>
    <row r="39" spans="1:20" s="93" customFormat="1" ht="94.45" thickBot="1" x14ac:dyDescent="0.3">
      <c r="A39" s="607"/>
      <c r="B39" s="607"/>
      <c r="C39" s="607"/>
      <c r="D39" s="607"/>
      <c r="E39" s="607"/>
      <c r="F39" s="607"/>
      <c r="G39" s="611"/>
      <c r="H39" s="345" t="s">
        <v>119</v>
      </c>
      <c r="I39" s="345" t="s">
        <v>146</v>
      </c>
      <c r="J39" s="345" t="s">
        <v>152</v>
      </c>
      <c r="K39" s="345" t="s">
        <v>153</v>
      </c>
      <c r="L39" s="607"/>
      <c r="M39" s="3"/>
      <c r="N39" s="346" t="s">
        <v>6</v>
      </c>
      <c r="O39" s="347" t="s">
        <v>27</v>
      </c>
      <c r="P39" s="347" t="s">
        <v>28</v>
      </c>
      <c r="Q39" s="347" t="s">
        <v>35</v>
      </c>
      <c r="R39" s="347" t="s">
        <v>24</v>
      </c>
      <c r="S39" s="347" t="s">
        <v>35</v>
      </c>
      <c r="T39" s="347" t="s">
        <v>28</v>
      </c>
    </row>
    <row r="40" spans="1:20" ht="22.75" customHeight="1" x14ac:dyDescent="0.3">
      <c r="A40" s="350">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75" customHeight="1" x14ac:dyDescent="0.3">
      <c r="A41" s="351">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75" customHeight="1" x14ac:dyDescent="0.3">
      <c r="A42" s="351">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75" customHeight="1" x14ac:dyDescent="0.3">
      <c r="A43" s="351">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75" customHeight="1" x14ac:dyDescent="0.3">
      <c r="A44" s="351">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75" customHeight="1" x14ac:dyDescent="0.3">
      <c r="A45" s="351">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75" customHeight="1" x14ac:dyDescent="0.3">
      <c r="A46" s="351">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75" customHeight="1" x14ac:dyDescent="0.3">
      <c r="A47" s="351">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75" customHeight="1" x14ac:dyDescent="0.3">
      <c r="A48" s="351">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75" customHeight="1" x14ac:dyDescent="0.3">
      <c r="A49" s="351">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75" customHeight="1" x14ac:dyDescent="0.3">
      <c r="A50" s="351">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75" customHeight="1" x14ac:dyDescent="0.3">
      <c r="A51" s="351">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75" customHeight="1" x14ac:dyDescent="0.3">
      <c r="A52" s="351">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75" customHeight="1" x14ac:dyDescent="0.3">
      <c r="A53" s="351">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75" customHeight="1" x14ac:dyDescent="0.3">
      <c r="A54" s="351">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75" customHeight="1" x14ac:dyDescent="0.3">
      <c r="A55" s="351">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75" customHeight="1" x14ac:dyDescent="0.3">
      <c r="A56" s="351">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75" customHeight="1" x14ac:dyDescent="0.3">
      <c r="A57" s="351">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75" customHeight="1" x14ac:dyDescent="0.3">
      <c r="A58" s="351">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75" customHeight="1" thickBot="1" x14ac:dyDescent="0.35">
      <c r="A59" s="352">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00" t="s">
        <v>34</v>
      </c>
      <c r="B60" s="601"/>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53" t="s">
        <v>145</v>
      </c>
      <c r="B61" s="58"/>
      <c r="C61" s="58"/>
      <c r="D61" s="58"/>
      <c r="E61" s="58"/>
      <c r="F61" s="58"/>
      <c r="G61" s="58"/>
      <c r="H61" s="58"/>
      <c r="I61" s="58"/>
      <c r="J61" s="58"/>
      <c r="K61" s="58"/>
      <c r="L61" s="58"/>
      <c r="S61" s="92"/>
      <c r="T61" s="92"/>
    </row>
    <row r="63" spans="1:21" ht="19.7" x14ac:dyDescent="0.35">
      <c r="A63" s="354" t="s">
        <v>31</v>
      </c>
      <c r="B63" s="355">
        <f ca="1">imzatarihi</f>
        <v>45785</v>
      </c>
      <c r="C63" s="599" t="s">
        <v>32</v>
      </c>
      <c r="D63" s="599"/>
      <c r="E63" s="599" t="str">
        <f>IF(kurulusyetkilisi&lt;&gt;"",kurulusyetkilisi,"")</f>
        <v/>
      </c>
      <c r="F63" s="599"/>
      <c r="G63" s="599"/>
      <c r="H63" s="599"/>
      <c r="I63" s="599"/>
      <c r="J63" s="599"/>
      <c r="K63" s="599"/>
      <c r="L63" s="599"/>
    </row>
    <row r="64" spans="1:21" ht="19.7" x14ac:dyDescent="0.35">
      <c r="A64" s="213"/>
      <c r="B64" s="213"/>
      <c r="C64" s="599" t="s">
        <v>33</v>
      </c>
      <c r="D64" s="599"/>
      <c r="E64" s="598"/>
      <c r="F64" s="598"/>
      <c r="G64" s="598"/>
      <c r="H64" s="59"/>
      <c r="I64" s="59"/>
      <c r="J64" s="59"/>
    </row>
    <row r="65" spans="1:20" ht="16.3" x14ac:dyDescent="0.3">
      <c r="A65" s="590" t="s">
        <v>21</v>
      </c>
      <c r="B65" s="590"/>
      <c r="C65" s="590"/>
      <c r="D65" s="590"/>
      <c r="E65" s="590"/>
      <c r="F65" s="590"/>
      <c r="G65" s="590"/>
      <c r="H65" s="590"/>
      <c r="I65" s="590"/>
      <c r="J65" s="590"/>
      <c r="K65" s="590"/>
      <c r="L65" s="590"/>
      <c r="M65" s="91"/>
      <c r="N65" s="75"/>
      <c r="O65" s="179"/>
    </row>
    <row r="66" spans="1:20" x14ac:dyDescent="0.3">
      <c r="A66" s="597" t="str">
        <f>IF(YilDonem&lt;&gt;"",CONCATENATE(YilDonem," dönemi"),"")</f>
        <v/>
      </c>
      <c r="B66" s="597"/>
      <c r="C66" s="597"/>
      <c r="D66" s="597"/>
      <c r="E66" s="597"/>
      <c r="F66" s="597"/>
      <c r="G66" s="597"/>
      <c r="H66" s="597"/>
      <c r="I66" s="597"/>
      <c r="J66" s="597"/>
      <c r="K66" s="597"/>
      <c r="L66" s="597"/>
    </row>
    <row r="67" spans="1:20" ht="16.3" thickBot="1" x14ac:dyDescent="0.35">
      <c r="B67" s="50"/>
      <c r="C67" s="50"/>
      <c r="D67" s="50"/>
      <c r="E67" s="609" t="str">
        <f>IF(YilDonem&lt;&gt;"",CONCATENATE(IF(Dönem=1,"MAYIS",IF(Dönem=2,"KASIM","")),"  ayına aittir."),"")</f>
        <v/>
      </c>
      <c r="F67" s="609"/>
      <c r="G67" s="609"/>
      <c r="H67" s="609"/>
      <c r="I67" s="50"/>
      <c r="J67" s="50"/>
      <c r="K67" s="50"/>
      <c r="L67" s="344" t="s">
        <v>29</v>
      </c>
    </row>
    <row r="68" spans="1:20" ht="31.75" customHeight="1" thickBot="1" x14ac:dyDescent="0.35">
      <c r="A68" s="348" t="s">
        <v>192</v>
      </c>
      <c r="B68" s="591" t="str">
        <f>IF(ProjeNo&gt;0,ProjeNo,"")</f>
        <v/>
      </c>
      <c r="C68" s="592"/>
      <c r="D68" s="592"/>
      <c r="E68" s="592"/>
      <c r="F68" s="592"/>
      <c r="G68" s="592"/>
      <c r="H68" s="592"/>
      <c r="I68" s="592"/>
      <c r="J68" s="592"/>
      <c r="K68" s="592"/>
      <c r="L68" s="593"/>
    </row>
    <row r="69" spans="1:20" ht="31.75" customHeight="1" thickBot="1" x14ac:dyDescent="0.35">
      <c r="A69" s="349" t="s">
        <v>194</v>
      </c>
      <c r="B69" s="594" t="str">
        <f>IF(ProjeAdi&gt;0,ProjeAdi,"")</f>
        <v/>
      </c>
      <c r="C69" s="595"/>
      <c r="D69" s="595"/>
      <c r="E69" s="595"/>
      <c r="F69" s="595"/>
      <c r="G69" s="595"/>
      <c r="H69" s="595"/>
      <c r="I69" s="595"/>
      <c r="J69" s="595"/>
      <c r="K69" s="595"/>
      <c r="L69" s="596"/>
    </row>
    <row r="70" spans="1:20" ht="31.75" customHeight="1" thickBot="1" x14ac:dyDescent="0.3">
      <c r="A70" s="602" t="s">
        <v>3</v>
      </c>
      <c r="B70" s="602" t="s">
        <v>4</v>
      </c>
      <c r="C70" s="602" t="s">
        <v>22</v>
      </c>
      <c r="D70" s="602" t="s">
        <v>122</v>
      </c>
      <c r="E70" s="602" t="s">
        <v>23</v>
      </c>
      <c r="F70" s="602" t="s">
        <v>26</v>
      </c>
      <c r="G70" s="610" t="s">
        <v>24</v>
      </c>
      <c r="H70" s="612" t="s">
        <v>144</v>
      </c>
      <c r="I70" s="613"/>
      <c r="J70" s="613"/>
      <c r="K70" s="614"/>
      <c r="L70" s="602" t="s">
        <v>25</v>
      </c>
      <c r="O70" s="589" t="s">
        <v>30</v>
      </c>
      <c r="P70" s="589"/>
      <c r="Q70" s="589" t="s">
        <v>36</v>
      </c>
      <c r="R70" s="589"/>
      <c r="S70" s="589" t="s">
        <v>37</v>
      </c>
      <c r="T70" s="589"/>
    </row>
    <row r="71" spans="1:20" s="93" customFormat="1" ht="94.45" thickBot="1" x14ac:dyDescent="0.3">
      <c r="A71" s="607"/>
      <c r="B71" s="607"/>
      <c r="C71" s="607"/>
      <c r="D71" s="607"/>
      <c r="E71" s="607"/>
      <c r="F71" s="607"/>
      <c r="G71" s="611"/>
      <c r="H71" s="345" t="s">
        <v>119</v>
      </c>
      <c r="I71" s="345" t="s">
        <v>146</v>
      </c>
      <c r="J71" s="345" t="s">
        <v>152</v>
      </c>
      <c r="K71" s="345" t="s">
        <v>153</v>
      </c>
      <c r="L71" s="607"/>
      <c r="M71" s="3"/>
      <c r="N71" s="346" t="s">
        <v>6</v>
      </c>
      <c r="O71" s="347" t="s">
        <v>27</v>
      </c>
      <c r="P71" s="347" t="s">
        <v>28</v>
      </c>
      <c r="Q71" s="347" t="s">
        <v>35</v>
      </c>
      <c r="R71" s="347" t="s">
        <v>24</v>
      </c>
      <c r="S71" s="347" t="s">
        <v>35</v>
      </c>
      <c r="T71" s="347" t="s">
        <v>28</v>
      </c>
    </row>
    <row r="72" spans="1:20" ht="22.75" customHeight="1" x14ac:dyDescent="0.3">
      <c r="A72" s="350">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75" customHeight="1" x14ac:dyDescent="0.3">
      <c r="A73" s="351">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75" customHeight="1" x14ac:dyDescent="0.3">
      <c r="A74" s="351">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75" customHeight="1" x14ac:dyDescent="0.3">
      <c r="A75" s="351">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75" customHeight="1" x14ac:dyDescent="0.3">
      <c r="A76" s="351">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75" customHeight="1" x14ac:dyDescent="0.3">
      <c r="A77" s="351">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75" customHeight="1" x14ac:dyDescent="0.3">
      <c r="A78" s="351">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75" customHeight="1" x14ac:dyDescent="0.3">
      <c r="A79" s="351">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75" customHeight="1" x14ac:dyDescent="0.3">
      <c r="A80" s="351">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75" customHeight="1" x14ac:dyDescent="0.3">
      <c r="A81" s="351">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75" customHeight="1" x14ac:dyDescent="0.3">
      <c r="A82" s="351">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75" customHeight="1" x14ac:dyDescent="0.3">
      <c r="A83" s="351">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75" customHeight="1" x14ac:dyDescent="0.3">
      <c r="A84" s="351">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75" customHeight="1" x14ac:dyDescent="0.3">
      <c r="A85" s="351">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75" customHeight="1" x14ac:dyDescent="0.3">
      <c r="A86" s="351">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75" customHeight="1" x14ac:dyDescent="0.3">
      <c r="A87" s="351">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75" customHeight="1" x14ac:dyDescent="0.3">
      <c r="A88" s="351">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75" customHeight="1" x14ac:dyDescent="0.3">
      <c r="A89" s="351">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75" customHeight="1" x14ac:dyDescent="0.3">
      <c r="A90" s="351">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75" customHeight="1" thickBot="1" x14ac:dyDescent="0.35">
      <c r="A91" s="352">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00" t="s">
        <v>34</v>
      </c>
      <c r="B92" s="601"/>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53" t="s">
        <v>145</v>
      </c>
      <c r="B93" s="58"/>
      <c r="C93" s="58"/>
      <c r="D93" s="58"/>
      <c r="E93" s="58"/>
      <c r="F93" s="58"/>
      <c r="G93" s="58"/>
      <c r="H93" s="58"/>
      <c r="I93" s="58"/>
      <c r="J93" s="58"/>
      <c r="K93" s="58"/>
      <c r="L93" s="58"/>
      <c r="S93" s="92"/>
      <c r="T93" s="92"/>
    </row>
    <row r="95" spans="1:21" ht="19.7" x14ac:dyDescent="0.35">
      <c r="A95" s="354" t="s">
        <v>31</v>
      </c>
      <c r="B95" s="355">
        <f ca="1">imzatarihi</f>
        <v>45785</v>
      </c>
      <c r="C95" s="599" t="s">
        <v>32</v>
      </c>
      <c r="D95" s="599"/>
      <c r="E95" s="599" t="str">
        <f>IF(kurulusyetkilisi&lt;&gt;"",kurulusyetkilisi,"")</f>
        <v/>
      </c>
      <c r="F95" s="599"/>
      <c r="G95" s="599"/>
      <c r="H95" s="599"/>
      <c r="I95" s="599"/>
      <c r="J95" s="599"/>
      <c r="K95" s="599"/>
      <c r="L95" s="599"/>
    </row>
    <row r="96" spans="1:21" ht="19.7" x14ac:dyDescent="0.35">
      <c r="A96" s="213"/>
      <c r="B96" s="213"/>
      <c r="C96" s="599" t="s">
        <v>33</v>
      </c>
      <c r="D96" s="599"/>
      <c r="E96" s="598"/>
      <c r="F96" s="598"/>
      <c r="G96" s="598"/>
      <c r="H96" s="59"/>
      <c r="I96" s="59"/>
      <c r="J96" s="59"/>
    </row>
    <row r="97" spans="1:20" ht="16.3" x14ac:dyDescent="0.3">
      <c r="A97" s="590" t="s">
        <v>21</v>
      </c>
      <c r="B97" s="590"/>
      <c r="C97" s="590"/>
      <c r="D97" s="590"/>
      <c r="E97" s="590"/>
      <c r="F97" s="590"/>
      <c r="G97" s="590"/>
      <c r="H97" s="590"/>
      <c r="I97" s="590"/>
      <c r="J97" s="590"/>
      <c r="K97" s="590"/>
      <c r="L97" s="590"/>
      <c r="M97" s="91"/>
      <c r="N97" s="75"/>
      <c r="O97" s="179"/>
    </row>
    <row r="98" spans="1:20" x14ac:dyDescent="0.3">
      <c r="A98" s="597" t="str">
        <f>IF(YilDonem&lt;&gt;"",CONCATENATE(YilDonem," dönemi"),"")</f>
        <v/>
      </c>
      <c r="B98" s="597"/>
      <c r="C98" s="597"/>
      <c r="D98" s="597"/>
      <c r="E98" s="597"/>
      <c r="F98" s="597"/>
      <c r="G98" s="597"/>
      <c r="H98" s="597"/>
      <c r="I98" s="597"/>
      <c r="J98" s="597"/>
      <c r="K98" s="597"/>
      <c r="L98" s="597"/>
    </row>
    <row r="99" spans="1:20" ht="16.3" thickBot="1" x14ac:dyDescent="0.35">
      <c r="B99" s="50"/>
      <c r="C99" s="50"/>
      <c r="D99" s="50"/>
      <c r="E99" s="609" t="str">
        <f>IF(YilDonem&lt;&gt;"",CONCATENATE(IF(Dönem=1,"MAYIS",IF(Dönem=2,"KASIM","")),"  ayına aittir."),"")</f>
        <v/>
      </c>
      <c r="F99" s="609"/>
      <c r="G99" s="609"/>
      <c r="H99" s="609"/>
      <c r="I99" s="50"/>
      <c r="J99" s="50"/>
      <c r="K99" s="50"/>
      <c r="L99" s="344" t="s">
        <v>29</v>
      </c>
    </row>
    <row r="100" spans="1:20" ht="31.75" customHeight="1" thickBot="1" x14ac:dyDescent="0.35">
      <c r="A100" s="348" t="s">
        <v>192</v>
      </c>
      <c r="B100" s="591" t="str">
        <f>IF(ProjeNo&gt;0,ProjeNo,"")</f>
        <v/>
      </c>
      <c r="C100" s="592"/>
      <c r="D100" s="592"/>
      <c r="E100" s="592"/>
      <c r="F100" s="592"/>
      <c r="G100" s="592"/>
      <c r="H100" s="592"/>
      <c r="I100" s="592"/>
      <c r="J100" s="592"/>
      <c r="K100" s="592"/>
      <c r="L100" s="593"/>
    </row>
    <row r="101" spans="1:20" ht="31.75" customHeight="1" thickBot="1" x14ac:dyDescent="0.35">
      <c r="A101" s="349" t="s">
        <v>194</v>
      </c>
      <c r="B101" s="594" t="str">
        <f>IF(ProjeAdi&gt;0,ProjeAdi,"")</f>
        <v/>
      </c>
      <c r="C101" s="595"/>
      <c r="D101" s="595"/>
      <c r="E101" s="595"/>
      <c r="F101" s="595"/>
      <c r="G101" s="595"/>
      <c r="H101" s="595"/>
      <c r="I101" s="595"/>
      <c r="J101" s="595"/>
      <c r="K101" s="595"/>
      <c r="L101" s="596"/>
    </row>
    <row r="102" spans="1:20" ht="31.75" customHeight="1" thickBot="1" x14ac:dyDescent="0.3">
      <c r="A102" s="602" t="s">
        <v>3</v>
      </c>
      <c r="B102" s="602" t="s">
        <v>4</v>
      </c>
      <c r="C102" s="602" t="s">
        <v>22</v>
      </c>
      <c r="D102" s="602" t="s">
        <v>122</v>
      </c>
      <c r="E102" s="602" t="s">
        <v>23</v>
      </c>
      <c r="F102" s="602" t="s">
        <v>26</v>
      </c>
      <c r="G102" s="610" t="s">
        <v>24</v>
      </c>
      <c r="H102" s="612" t="s">
        <v>144</v>
      </c>
      <c r="I102" s="613"/>
      <c r="J102" s="613"/>
      <c r="K102" s="614"/>
      <c r="L102" s="602" t="s">
        <v>25</v>
      </c>
      <c r="O102" s="589" t="s">
        <v>30</v>
      </c>
      <c r="P102" s="589"/>
      <c r="Q102" s="589" t="s">
        <v>36</v>
      </c>
      <c r="R102" s="589"/>
      <c r="S102" s="589" t="s">
        <v>37</v>
      </c>
      <c r="T102" s="589"/>
    </row>
    <row r="103" spans="1:20" s="93" customFormat="1" ht="94.45" thickBot="1" x14ac:dyDescent="0.3">
      <c r="A103" s="607"/>
      <c r="B103" s="607"/>
      <c r="C103" s="607"/>
      <c r="D103" s="607"/>
      <c r="E103" s="607"/>
      <c r="F103" s="607"/>
      <c r="G103" s="611"/>
      <c r="H103" s="345" t="s">
        <v>119</v>
      </c>
      <c r="I103" s="345" t="s">
        <v>146</v>
      </c>
      <c r="J103" s="345" t="s">
        <v>152</v>
      </c>
      <c r="K103" s="345" t="s">
        <v>153</v>
      </c>
      <c r="L103" s="607"/>
      <c r="M103" s="3"/>
      <c r="N103" s="346" t="s">
        <v>6</v>
      </c>
      <c r="O103" s="347" t="s">
        <v>27</v>
      </c>
      <c r="P103" s="347" t="s">
        <v>28</v>
      </c>
      <c r="Q103" s="347" t="s">
        <v>35</v>
      </c>
      <c r="R103" s="347" t="s">
        <v>24</v>
      </c>
      <c r="S103" s="347" t="s">
        <v>35</v>
      </c>
      <c r="T103" s="347" t="s">
        <v>28</v>
      </c>
    </row>
    <row r="104" spans="1:20" ht="22.75" customHeight="1" x14ac:dyDescent="0.3">
      <c r="A104" s="350">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75" customHeight="1" x14ac:dyDescent="0.3">
      <c r="A105" s="351">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75" customHeight="1" x14ac:dyDescent="0.3">
      <c r="A106" s="351">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75" customHeight="1" x14ac:dyDescent="0.3">
      <c r="A107" s="351">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75" customHeight="1" x14ac:dyDescent="0.3">
      <c r="A108" s="351">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75" customHeight="1" x14ac:dyDescent="0.3">
      <c r="A109" s="351">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75" customHeight="1" x14ac:dyDescent="0.3">
      <c r="A110" s="351">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75" customHeight="1" x14ac:dyDescent="0.3">
      <c r="A111" s="351">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75" customHeight="1" x14ac:dyDescent="0.3">
      <c r="A112" s="351">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75" customHeight="1" x14ac:dyDescent="0.3">
      <c r="A113" s="351">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75" customHeight="1" x14ac:dyDescent="0.3">
      <c r="A114" s="351">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75" customHeight="1" x14ac:dyDescent="0.3">
      <c r="A115" s="351">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75" customHeight="1" x14ac:dyDescent="0.3">
      <c r="A116" s="351">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75" customHeight="1" x14ac:dyDescent="0.3">
      <c r="A117" s="351">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75" customHeight="1" x14ac:dyDescent="0.3">
      <c r="A118" s="351">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75" customHeight="1" x14ac:dyDescent="0.3">
      <c r="A119" s="351">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75" customHeight="1" x14ac:dyDescent="0.3">
      <c r="A120" s="351">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75" customHeight="1" x14ac:dyDescent="0.3">
      <c r="A121" s="351">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75" customHeight="1" x14ac:dyDescent="0.3">
      <c r="A122" s="351">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75" customHeight="1" thickBot="1" x14ac:dyDescent="0.35">
      <c r="A123" s="352">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00" t="s">
        <v>34</v>
      </c>
      <c r="B124" s="601"/>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53" t="s">
        <v>145</v>
      </c>
      <c r="B125" s="58"/>
      <c r="C125" s="58"/>
      <c r="D125" s="58"/>
      <c r="E125" s="58"/>
      <c r="F125" s="58"/>
      <c r="G125" s="58"/>
      <c r="H125" s="58"/>
      <c r="I125" s="58"/>
      <c r="J125" s="58"/>
      <c r="K125" s="58"/>
      <c r="L125" s="58"/>
      <c r="S125" s="92"/>
      <c r="T125" s="92"/>
    </row>
    <row r="127" spans="1:21" ht="19.7" x14ac:dyDescent="0.35">
      <c r="A127" s="354" t="s">
        <v>31</v>
      </c>
      <c r="B127" s="355">
        <f ca="1">imzatarihi</f>
        <v>45785</v>
      </c>
      <c r="C127" s="599" t="s">
        <v>32</v>
      </c>
      <c r="D127" s="599"/>
      <c r="E127" s="599" t="str">
        <f>IF(kurulusyetkilisi&lt;&gt;"",kurulusyetkilisi,"")</f>
        <v/>
      </c>
      <c r="F127" s="599"/>
      <c r="G127" s="599"/>
      <c r="H127" s="599"/>
      <c r="I127" s="599"/>
      <c r="J127" s="599"/>
      <c r="K127" s="599"/>
      <c r="L127" s="599"/>
    </row>
    <row r="128" spans="1:21" ht="19.7" x14ac:dyDescent="0.35">
      <c r="A128" s="213"/>
      <c r="B128" s="213"/>
      <c r="C128" s="599" t="s">
        <v>33</v>
      </c>
      <c r="D128" s="599"/>
      <c r="E128" s="598"/>
      <c r="F128" s="598"/>
      <c r="G128" s="598"/>
      <c r="H128" s="59"/>
      <c r="I128" s="59"/>
      <c r="J128" s="59"/>
    </row>
    <row r="129" spans="1:20" ht="16.3" x14ac:dyDescent="0.3">
      <c r="A129" s="590" t="s">
        <v>21</v>
      </c>
      <c r="B129" s="590"/>
      <c r="C129" s="590"/>
      <c r="D129" s="590"/>
      <c r="E129" s="590"/>
      <c r="F129" s="590"/>
      <c r="G129" s="590"/>
      <c r="H129" s="590"/>
      <c r="I129" s="590"/>
      <c r="J129" s="590"/>
      <c r="K129" s="590"/>
      <c r="L129" s="590"/>
      <c r="M129" s="91"/>
      <c r="N129" s="75"/>
      <c r="O129" s="179"/>
    </row>
    <row r="130" spans="1:20" x14ac:dyDescent="0.3">
      <c r="A130" s="597" t="str">
        <f>IF(YilDonem&lt;&gt;"",CONCATENATE(YilDonem," dönemi"),"")</f>
        <v/>
      </c>
      <c r="B130" s="597"/>
      <c r="C130" s="597"/>
      <c r="D130" s="597"/>
      <c r="E130" s="597"/>
      <c r="F130" s="597"/>
      <c r="G130" s="597"/>
      <c r="H130" s="597"/>
      <c r="I130" s="597"/>
      <c r="J130" s="597"/>
      <c r="K130" s="597"/>
      <c r="L130" s="597"/>
    </row>
    <row r="131" spans="1:20" ht="16.3" thickBot="1" x14ac:dyDescent="0.35">
      <c r="B131" s="50"/>
      <c r="C131" s="50"/>
      <c r="D131" s="50"/>
      <c r="E131" s="609" t="str">
        <f>IF(YilDonem&lt;&gt;"",CONCATENATE(IF(Dönem=1,"MAYIS",IF(Dönem=2,"KASIM","")),"  ayına aittir."),"")</f>
        <v/>
      </c>
      <c r="F131" s="609"/>
      <c r="G131" s="609"/>
      <c r="H131" s="609"/>
      <c r="I131" s="50"/>
      <c r="J131" s="50"/>
      <c r="K131" s="50"/>
      <c r="L131" s="344" t="s">
        <v>29</v>
      </c>
    </row>
    <row r="132" spans="1:20" ht="31.75" customHeight="1" thickBot="1" x14ac:dyDescent="0.35">
      <c r="A132" s="348" t="s">
        <v>192</v>
      </c>
      <c r="B132" s="591" t="str">
        <f>IF(ProjeNo&gt;0,ProjeNo,"")</f>
        <v/>
      </c>
      <c r="C132" s="592"/>
      <c r="D132" s="592"/>
      <c r="E132" s="592"/>
      <c r="F132" s="592"/>
      <c r="G132" s="592"/>
      <c r="H132" s="592"/>
      <c r="I132" s="592"/>
      <c r="J132" s="592"/>
      <c r="K132" s="592"/>
      <c r="L132" s="593"/>
    </row>
    <row r="133" spans="1:20" ht="31.75" customHeight="1" thickBot="1" x14ac:dyDescent="0.35">
      <c r="A133" s="349" t="s">
        <v>194</v>
      </c>
      <c r="B133" s="594" t="str">
        <f>IF(ProjeAdi&gt;0,ProjeAdi,"")</f>
        <v/>
      </c>
      <c r="C133" s="595"/>
      <c r="D133" s="595"/>
      <c r="E133" s="595"/>
      <c r="F133" s="595"/>
      <c r="G133" s="595"/>
      <c r="H133" s="595"/>
      <c r="I133" s="595"/>
      <c r="J133" s="595"/>
      <c r="K133" s="595"/>
      <c r="L133" s="596"/>
    </row>
    <row r="134" spans="1:20" ht="31.75" customHeight="1" thickBot="1" x14ac:dyDescent="0.3">
      <c r="A134" s="602" t="s">
        <v>3</v>
      </c>
      <c r="B134" s="602" t="s">
        <v>4</v>
      </c>
      <c r="C134" s="602" t="s">
        <v>22</v>
      </c>
      <c r="D134" s="602" t="s">
        <v>122</v>
      </c>
      <c r="E134" s="602" t="s">
        <v>23</v>
      </c>
      <c r="F134" s="602" t="s">
        <v>26</v>
      </c>
      <c r="G134" s="610" t="s">
        <v>24</v>
      </c>
      <c r="H134" s="612" t="s">
        <v>144</v>
      </c>
      <c r="I134" s="613"/>
      <c r="J134" s="613"/>
      <c r="K134" s="614"/>
      <c r="L134" s="602" t="s">
        <v>25</v>
      </c>
      <c r="O134" s="589" t="s">
        <v>30</v>
      </c>
      <c r="P134" s="589"/>
      <c r="Q134" s="589" t="s">
        <v>36</v>
      </c>
      <c r="R134" s="589"/>
      <c r="S134" s="589" t="s">
        <v>37</v>
      </c>
      <c r="T134" s="589"/>
    </row>
    <row r="135" spans="1:20" s="93" customFormat="1" ht="94.45" thickBot="1" x14ac:dyDescent="0.3">
      <c r="A135" s="607"/>
      <c r="B135" s="607"/>
      <c r="C135" s="607"/>
      <c r="D135" s="607"/>
      <c r="E135" s="607"/>
      <c r="F135" s="607"/>
      <c r="G135" s="611"/>
      <c r="H135" s="345" t="s">
        <v>119</v>
      </c>
      <c r="I135" s="345" t="s">
        <v>146</v>
      </c>
      <c r="J135" s="345" t="s">
        <v>152</v>
      </c>
      <c r="K135" s="345" t="s">
        <v>153</v>
      </c>
      <c r="L135" s="607"/>
      <c r="M135" s="3"/>
      <c r="N135" s="346" t="s">
        <v>6</v>
      </c>
      <c r="O135" s="347" t="s">
        <v>27</v>
      </c>
      <c r="P135" s="347" t="s">
        <v>28</v>
      </c>
      <c r="Q135" s="347" t="s">
        <v>35</v>
      </c>
      <c r="R135" s="347" t="s">
        <v>24</v>
      </c>
      <c r="S135" s="347" t="s">
        <v>35</v>
      </c>
      <c r="T135" s="347" t="s">
        <v>28</v>
      </c>
    </row>
    <row r="136" spans="1:20" ht="22.75" customHeight="1" x14ac:dyDescent="0.3">
      <c r="A136" s="350">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75" customHeight="1" x14ac:dyDescent="0.3">
      <c r="A137" s="351">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75" customHeight="1" x14ac:dyDescent="0.3">
      <c r="A138" s="351">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75" customHeight="1" x14ac:dyDescent="0.3">
      <c r="A139" s="351">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75" customHeight="1" x14ac:dyDescent="0.3">
      <c r="A140" s="351">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75" customHeight="1" x14ac:dyDescent="0.3">
      <c r="A141" s="351">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75" customHeight="1" x14ac:dyDescent="0.3">
      <c r="A142" s="351">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75" customHeight="1" x14ac:dyDescent="0.3">
      <c r="A143" s="351">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75" customHeight="1" x14ac:dyDescent="0.3">
      <c r="A144" s="351">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75" customHeight="1" x14ac:dyDescent="0.3">
      <c r="A145" s="351">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75" customHeight="1" x14ac:dyDescent="0.3">
      <c r="A146" s="351">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75" customHeight="1" x14ac:dyDescent="0.3">
      <c r="A147" s="351">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75" customHeight="1" x14ac:dyDescent="0.3">
      <c r="A148" s="351">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75" customHeight="1" x14ac:dyDescent="0.3">
      <c r="A149" s="351">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75" customHeight="1" x14ac:dyDescent="0.3">
      <c r="A150" s="351">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75" customHeight="1" x14ac:dyDescent="0.3">
      <c r="A151" s="351">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75" customHeight="1" x14ac:dyDescent="0.3">
      <c r="A152" s="351">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75" customHeight="1" x14ac:dyDescent="0.3">
      <c r="A153" s="351">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75" customHeight="1" x14ac:dyDescent="0.3">
      <c r="A154" s="351">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75" customHeight="1" thickBot="1" x14ac:dyDescent="0.35">
      <c r="A155" s="352">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00" t="s">
        <v>34</v>
      </c>
      <c r="B156" s="601"/>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53" t="s">
        <v>145</v>
      </c>
      <c r="B157" s="58"/>
      <c r="C157" s="58"/>
      <c r="D157" s="58"/>
      <c r="E157" s="58"/>
      <c r="F157" s="58"/>
      <c r="G157" s="58"/>
      <c r="H157" s="58"/>
      <c r="I157" s="58"/>
      <c r="J157" s="58"/>
      <c r="K157" s="58"/>
      <c r="L157" s="58"/>
      <c r="S157" s="92"/>
      <c r="T157" s="92"/>
    </row>
    <row r="159" spans="1:21" ht="19.7" x14ac:dyDescent="0.35">
      <c r="A159" s="354" t="s">
        <v>31</v>
      </c>
      <c r="B159" s="355">
        <f ca="1">imzatarihi</f>
        <v>45785</v>
      </c>
      <c r="C159" s="599" t="s">
        <v>32</v>
      </c>
      <c r="D159" s="599"/>
      <c r="E159" s="599" t="str">
        <f>IF(kurulusyetkilisi&lt;&gt;"",kurulusyetkilisi,"")</f>
        <v/>
      </c>
      <c r="F159" s="599"/>
      <c r="G159" s="599"/>
      <c r="H159" s="599"/>
      <c r="I159" s="599"/>
      <c r="J159" s="599"/>
      <c r="K159" s="599"/>
      <c r="L159" s="599"/>
    </row>
    <row r="160" spans="1:21" ht="19.7" x14ac:dyDescent="0.35">
      <c r="A160" s="213"/>
      <c r="B160" s="213"/>
      <c r="C160" s="599" t="s">
        <v>33</v>
      </c>
      <c r="D160" s="599"/>
      <c r="E160" s="598"/>
      <c r="F160" s="598"/>
      <c r="G160" s="598"/>
      <c r="H160" s="59"/>
      <c r="I160" s="59"/>
      <c r="J160" s="59"/>
    </row>
    <row r="161" spans="1:27" ht="14.3" x14ac:dyDescent="0.25">
      <c r="A161"/>
      <c r="B161"/>
      <c r="C161"/>
      <c r="D161"/>
      <c r="E161"/>
      <c r="F161"/>
      <c r="G161"/>
      <c r="H161"/>
      <c r="I161"/>
      <c r="J161"/>
      <c r="K161"/>
      <c r="L161"/>
      <c r="M161"/>
      <c r="N161"/>
      <c r="O161"/>
      <c r="P161"/>
      <c r="Q161"/>
      <c r="R161"/>
      <c r="S161"/>
      <c r="T161"/>
      <c r="U161"/>
      <c r="V161"/>
      <c r="W161"/>
      <c r="X161"/>
      <c r="Y161"/>
      <c r="Z161"/>
      <c r="AA161"/>
    </row>
    <row r="162" spans="1:27" ht="14.3" x14ac:dyDescent="0.25">
      <c r="A162"/>
      <c r="B162"/>
      <c r="C162"/>
      <c r="D162"/>
      <c r="E162"/>
      <c r="F162"/>
      <c r="G162"/>
      <c r="H162"/>
      <c r="I162"/>
      <c r="J162"/>
      <c r="K162"/>
      <c r="L162"/>
      <c r="M162"/>
      <c r="N162"/>
      <c r="O162"/>
      <c r="P162"/>
      <c r="Q162"/>
      <c r="R162"/>
      <c r="S162"/>
      <c r="T162"/>
      <c r="U162"/>
      <c r="V162"/>
      <c r="W162"/>
      <c r="X162"/>
      <c r="Y162"/>
      <c r="Z162"/>
      <c r="AA162"/>
    </row>
    <row r="163" spans="1:27" ht="14.3" x14ac:dyDescent="0.25">
      <c r="A163"/>
      <c r="B163"/>
      <c r="C163"/>
      <c r="D163"/>
      <c r="E163"/>
      <c r="F163"/>
      <c r="G163"/>
      <c r="H163"/>
      <c r="I163"/>
      <c r="J163"/>
      <c r="K163"/>
      <c r="L163"/>
      <c r="M163"/>
      <c r="N163"/>
      <c r="O163"/>
      <c r="P163"/>
      <c r="Q163"/>
      <c r="R163"/>
      <c r="S163"/>
      <c r="T163"/>
      <c r="U163"/>
      <c r="V163"/>
      <c r="W163"/>
      <c r="X163"/>
      <c r="Y163"/>
      <c r="Z163"/>
      <c r="AA163"/>
    </row>
    <row r="164" spans="1:27" ht="31.75" customHeight="1" x14ac:dyDescent="0.25">
      <c r="A164"/>
      <c r="B164"/>
      <c r="C164"/>
      <c r="D164"/>
      <c r="E164"/>
      <c r="F164"/>
      <c r="G164"/>
      <c r="H164"/>
      <c r="I164"/>
      <c r="J164"/>
      <c r="K164"/>
      <c r="L164"/>
      <c r="M164"/>
      <c r="N164"/>
      <c r="O164"/>
      <c r="P164"/>
      <c r="Q164"/>
      <c r="R164"/>
      <c r="S164"/>
      <c r="T164"/>
      <c r="U164"/>
      <c r="V164"/>
      <c r="W164"/>
      <c r="X164"/>
      <c r="Y164"/>
      <c r="Z164"/>
      <c r="AA164"/>
    </row>
    <row r="165" spans="1:27" ht="31.75" customHeight="1" x14ac:dyDescent="0.25">
      <c r="A165"/>
      <c r="B165"/>
      <c r="C165"/>
      <c r="D165"/>
      <c r="E165"/>
      <c r="F165"/>
      <c r="G165"/>
      <c r="H165"/>
      <c r="I165"/>
      <c r="J165"/>
      <c r="K165"/>
      <c r="L165"/>
      <c r="M165"/>
      <c r="N165"/>
      <c r="O165"/>
      <c r="P165"/>
      <c r="Q165"/>
      <c r="R165"/>
      <c r="S165"/>
      <c r="T165"/>
      <c r="U165"/>
      <c r="V165"/>
      <c r="W165"/>
      <c r="X165"/>
      <c r="Y165"/>
      <c r="Z165"/>
      <c r="AA165"/>
    </row>
    <row r="166" spans="1:27" ht="31.75" customHeight="1" x14ac:dyDescent="0.25">
      <c r="A166"/>
      <c r="B166"/>
      <c r="C166"/>
      <c r="D166"/>
      <c r="E166"/>
      <c r="F166"/>
      <c r="G166"/>
      <c r="H166"/>
      <c r="I166"/>
      <c r="J166"/>
      <c r="K166"/>
      <c r="L166"/>
      <c r="M166"/>
      <c r="N166"/>
      <c r="O166"/>
      <c r="P166"/>
      <c r="Q166"/>
      <c r="R166"/>
      <c r="S166"/>
      <c r="T166"/>
      <c r="U166"/>
      <c r="V166"/>
      <c r="W166"/>
      <c r="X166"/>
      <c r="Y166"/>
      <c r="Z166"/>
      <c r="AA166"/>
    </row>
    <row r="167" spans="1:27" s="93" customFormat="1" ht="14.3" x14ac:dyDescent="0.25">
      <c r="A167"/>
      <c r="B167"/>
      <c r="C167"/>
      <c r="D167"/>
      <c r="E167"/>
      <c r="F167"/>
      <c r="G167"/>
      <c r="H167"/>
      <c r="I167"/>
      <c r="J167"/>
      <c r="K167"/>
      <c r="L167"/>
      <c r="M167"/>
      <c r="N167"/>
      <c r="O167"/>
      <c r="P167"/>
      <c r="Q167"/>
      <c r="R167"/>
      <c r="S167"/>
      <c r="T167"/>
      <c r="U167"/>
      <c r="V167"/>
      <c r="W167"/>
      <c r="X167"/>
      <c r="Y167"/>
      <c r="Z167"/>
      <c r="AA167"/>
    </row>
    <row r="168" spans="1:27" ht="22.75" customHeight="1" x14ac:dyDescent="0.25">
      <c r="A168"/>
      <c r="B168"/>
      <c r="C168"/>
      <c r="D168"/>
      <c r="E168"/>
      <c r="F168"/>
      <c r="G168"/>
      <c r="H168"/>
      <c r="I168"/>
      <c r="J168"/>
      <c r="K168"/>
      <c r="L168"/>
      <c r="M168"/>
      <c r="N168"/>
      <c r="O168"/>
      <c r="P168"/>
      <c r="Q168"/>
      <c r="R168"/>
      <c r="S168"/>
      <c r="T168"/>
      <c r="U168"/>
      <c r="V168"/>
      <c r="W168"/>
      <c r="X168"/>
      <c r="Y168"/>
      <c r="Z168"/>
      <c r="AA168"/>
    </row>
    <row r="169" spans="1:27" ht="22.75" customHeight="1" x14ac:dyDescent="0.25">
      <c r="A169"/>
      <c r="B169"/>
      <c r="C169"/>
      <c r="D169"/>
      <c r="E169"/>
      <c r="F169"/>
      <c r="G169"/>
      <c r="H169"/>
      <c r="I169"/>
      <c r="J169"/>
      <c r="K169"/>
      <c r="L169"/>
      <c r="M169"/>
      <c r="N169"/>
      <c r="O169"/>
      <c r="P169"/>
      <c r="Q169"/>
      <c r="R169"/>
      <c r="S169"/>
      <c r="T169"/>
      <c r="U169"/>
      <c r="V169"/>
      <c r="W169"/>
      <c r="X169"/>
      <c r="Y169"/>
      <c r="Z169"/>
      <c r="AA169"/>
    </row>
    <row r="170" spans="1:27" ht="22.75" customHeight="1" x14ac:dyDescent="0.25">
      <c r="A170"/>
      <c r="B170"/>
      <c r="C170"/>
      <c r="D170"/>
      <c r="E170"/>
      <c r="F170"/>
      <c r="G170"/>
      <c r="H170"/>
      <c r="I170"/>
      <c r="J170"/>
      <c r="K170"/>
      <c r="L170"/>
      <c r="M170"/>
      <c r="N170"/>
      <c r="O170"/>
      <c r="P170"/>
      <c r="Q170"/>
      <c r="R170"/>
      <c r="S170"/>
      <c r="T170"/>
      <c r="U170"/>
      <c r="V170"/>
      <c r="W170"/>
      <c r="X170"/>
      <c r="Y170"/>
      <c r="Z170"/>
      <c r="AA170"/>
    </row>
    <row r="171" spans="1:27" ht="22.75" customHeight="1" x14ac:dyDescent="0.25">
      <c r="A171"/>
      <c r="B171"/>
      <c r="C171"/>
      <c r="D171"/>
      <c r="E171"/>
      <c r="F171"/>
      <c r="G171"/>
      <c r="H171"/>
      <c r="I171"/>
      <c r="J171"/>
      <c r="K171"/>
      <c r="L171"/>
      <c r="M171"/>
      <c r="N171"/>
      <c r="O171"/>
      <c r="P171"/>
      <c r="Q171"/>
      <c r="R171"/>
      <c r="S171"/>
      <c r="T171"/>
      <c r="U171"/>
      <c r="V171"/>
      <c r="W171"/>
      <c r="X171"/>
      <c r="Y171"/>
      <c r="Z171"/>
      <c r="AA171"/>
    </row>
    <row r="172" spans="1:27" ht="22.75" customHeight="1" x14ac:dyDescent="0.25">
      <c r="A172"/>
      <c r="B172"/>
      <c r="C172"/>
      <c r="D172"/>
      <c r="E172"/>
      <c r="F172"/>
      <c r="G172"/>
      <c r="H172"/>
      <c r="I172"/>
      <c r="J172"/>
      <c r="K172"/>
      <c r="L172"/>
      <c r="M172"/>
      <c r="N172"/>
      <c r="O172"/>
      <c r="P172"/>
      <c r="Q172"/>
      <c r="R172"/>
      <c r="S172"/>
      <c r="T172"/>
      <c r="U172"/>
      <c r="V172"/>
      <c r="W172"/>
      <c r="X172"/>
      <c r="Y172"/>
      <c r="Z172"/>
      <c r="AA172"/>
    </row>
    <row r="173" spans="1:27" ht="22.75" customHeight="1" x14ac:dyDescent="0.25">
      <c r="A173"/>
      <c r="B173"/>
      <c r="C173"/>
      <c r="D173"/>
      <c r="E173"/>
      <c r="F173"/>
      <c r="G173"/>
      <c r="H173"/>
      <c r="I173"/>
      <c r="J173"/>
      <c r="K173"/>
      <c r="L173"/>
      <c r="M173"/>
      <c r="N173"/>
      <c r="O173"/>
      <c r="P173"/>
      <c r="Q173"/>
      <c r="R173"/>
      <c r="S173"/>
      <c r="T173"/>
      <c r="U173"/>
      <c r="V173"/>
      <c r="W173"/>
      <c r="X173"/>
      <c r="Y173"/>
      <c r="Z173"/>
      <c r="AA173"/>
    </row>
    <row r="174" spans="1:27" ht="22.75" customHeight="1" x14ac:dyDescent="0.25">
      <c r="A174"/>
      <c r="B174"/>
      <c r="C174"/>
      <c r="D174"/>
      <c r="E174"/>
      <c r="F174"/>
      <c r="G174"/>
      <c r="H174"/>
      <c r="I174"/>
      <c r="J174"/>
      <c r="K174"/>
      <c r="L174"/>
      <c r="M174"/>
      <c r="N174"/>
      <c r="O174"/>
      <c r="P174"/>
      <c r="Q174"/>
      <c r="R174"/>
      <c r="S174"/>
      <c r="T174"/>
      <c r="U174"/>
      <c r="V174"/>
      <c r="W174"/>
      <c r="X174"/>
      <c r="Y174"/>
      <c r="Z174"/>
      <c r="AA174"/>
    </row>
    <row r="175" spans="1:27" ht="22.75" customHeight="1" x14ac:dyDescent="0.25">
      <c r="A175"/>
      <c r="B175"/>
      <c r="C175"/>
      <c r="D175"/>
      <c r="E175"/>
      <c r="F175"/>
      <c r="G175"/>
      <c r="H175"/>
      <c r="I175"/>
      <c r="J175"/>
      <c r="K175"/>
      <c r="L175"/>
      <c r="M175"/>
      <c r="N175"/>
      <c r="O175"/>
      <c r="P175"/>
      <c r="Q175"/>
      <c r="R175"/>
      <c r="S175"/>
      <c r="T175"/>
      <c r="U175"/>
      <c r="V175"/>
      <c r="W175"/>
      <c r="X175"/>
      <c r="Y175"/>
      <c r="Z175"/>
      <c r="AA175"/>
    </row>
    <row r="176" spans="1:27" ht="22.75" customHeight="1" x14ac:dyDescent="0.25">
      <c r="A176"/>
      <c r="B176"/>
      <c r="C176"/>
      <c r="D176"/>
      <c r="E176"/>
      <c r="F176"/>
      <c r="G176"/>
      <c r="H176"/>
      <c r="I176"/>
      <c r="J176"/>
      <c r="K176"/>
      <c r="L176"/>
      <c r="M176"/>
      <c r="N176"/>
      <c r="O176"/>
      <c r="P176"/>
      <c r="Q176"/>
      <c r="R176"/>
      <c r="S176"/>
      <c r="T176"/>
      <c r="U176"/>
      <c r="V176"/>
      <c r="W176"/>
      <c r="X176"/>
      <c r="Y176"/>
      <c r="Z176"/>
      <c r="AA176"/>
    </row>
    <row r="177" spans="1:27" ht="22.75" customHeight="1" x14ac:dyDescent="0.25">
      <c r="A177"/>
      <c r="B177"/>
      <c r="C177"/>
      <c r="D177"/>
      <c r="E177"/>
      <c r="F177"/>
      <c r="G177"/>
      <c r="H177"/>
      <c r="I177"/>
      <c r="J177"/>
      <c r="K177"/>
      <c r="L177"/>
      <c r="M177"/>
      <c r="N177"/>
      <c r="O177"/>
      <c r="P177"/>
      <c r="Q177"/>
      <c r="R177"/>
      <c r="S177"/>
      <c r="T177"/>
      <c r="U177"/>
      <c r="V177"/>
      <c r="W177"/>
      <c r="X177"/>
      <c r="Y177"/>
      <c r="Z177"/>
      <c r="AA177"/>
    </row>
    <row r="178" spans="1:27" ht="22.75" customHeight="1" x14ac:dyDescent="0.25">
      <c r="A178"/>
      <c r="B178"/>
      <c r="C178"/>
      <c r="D178"/>
      <c r="E178"/>
      <c r="F178"/>
      <c r="G178"/>
      <c r="H178"/>
      <c r="I178"/>
      <c r="J178"/>
      <c r="K178"/>
      <c r="L178"/>
      <c r="M178"/>
      <c r="N178"/>
      <c r="O178"/>
      <c r="P178"/>
      <c r="Q178"/>
      <c r="R178"/>
      <c r="S178"/>
      <c r="T178"/>
      <c r="U178"/>
      <c r="V178"/>
      <c r="W178"/>
      <c r="X178"/>
      <c r="Y178"/>
      <c r="Z178"/>
      <c r="AA178"/>
    </row>
    <row r="179" spans="1:27" ht="22.75" customHeight="1" x14ac:dyDescent="0.25">
      <c r="A179"/>
      <c r="B179"/>
      <c r="C179"/>
      <c r="D179"/>
      <c r="E179"/>
      <c r="F179"/>
      <c r="G179"/>
      <c r="H179"/>
      <c r="I179"/>
      <c r="J179"/>
      <c r="K179"/>
      <c r="L179"/>
      <c r="M179"/>
      <c r="N179"/>
      <c r="O179"/>
      <c r="P179"/>
      <c r="Q179"/>
      <c r="R179"/>
      <c r="S179"/>
      <c r="T179"/>
      <c r="U179"/>
      <c r="V179"/>
      <c r="W179"/>
      <c r="X179"/>
      <c r="Y179"/>
      <c r="Z179"/>
      <c r="AA179"/>
    </row>
    <row r="180" spans="1:27" ht="22.75" customHeight="1" x14ac:dyDescent="0.25">
      <c r="A180"/>
      <c r="B180"/>
      <c r="C180"/>
      <c r="D180"/>
      <c r="E180"/>
      <c r="F180"/>
      <c r="G180"/>
      <c r="H180"/>
      <c r="I180"/>
      <c r="J180"/>
      <c r="K180"/>
      <c r="L180"/>
      <c r="M180"/>
      <c r="N180"/>
      <c r="O180"/>
      <c r="P180"/>
      <c r="Q180"/>
      <c r="R180"/>
      <c r="S180"/>
      <c r="T180"/>
      <c r="U180"/>
      <c r="V180"/>
      <c r="W180"/>
      <c r="X180"/>
      <c r="Y180"/>
      <c r="Z180"/>
      <c r="AA180"/>
    </row>
    <row r="181" spans="1:27" ht="22.75" customHeight="1" x14ac:dyDescent="0.25">
      <c r="A181"/>
      <c r="B181"/>
      <c r="C181"/>
      <c r="D181"/>
      <c r="E181"/>
      <c r="F181"/>
      <c r="G181"/>
      <c r="H181"/>
      <c r="I181"/>
      <c r="J181"/>
      <c r="K181"/>
      <c r="L181"/>
      <c r="M181"/>
      <c r="N181"/>
      <c r="O181"/>
      <c r="P181"/>
      <c r="Q181"/>
      <c r="R181"/>
      <c r="S181"/>
      <c r="T181"/>
      <c r="U181"/>
      <c r="V181"/>
      <c r="W181"/>
      <c r="X181"/>
      <c r="Y181"/>
      <c r="Z181"/>
      <c r="AA181"/>
    </row>
    <row r="182" spans="1:27" ht="22.75" customHeight="1" x14ac:dyDescent="0.25">
      <c r="A182"/>
      <c r="B182"/>
      <c r="C182"/>
      <c r="D182"/>
      <c r="E182"/>
      <c r="F182"/>
      <c r="G182"/>
      <c r="H182"/>
      <c r="I182"/>
      <c r="J182"/>
      <c r="K182"/>
      <c r="L182"/>
      <c r="M182"/>
      <c r="N182"/>
      <c r="O182"/>
      <c r="P182"/>
      <c r="Q182"/>
      <c r="R182"/>
      <c r="S182"/>
      <c r="T182"/>
      <c r="U182"/>
      <c r="V182"/>
      <c r="W182"/>
      <c r="X182"/>
      <c r="Y182"/>
      <c r="Z182"/>
      <c r="AA182"/>
    </row>
    <row r="183" spans="1:27" ht="22.75" customHeight="1" x14ac:dyDescent="0.25">
      <c r="A183"/>
      <c r="B183"/>
      <c r="C183"/>
      <c r="D183"/>
      <c r="E183"/>
      <c r="F183"/>
      <c r="G183"/>
      <c r="H183"/>
      <c r="I183"/>
      <c r="J183"/>
      <c r="K183"/>
      <c r="L183"/>
      <c r="M183"/>
      <c r="N183"/>
      <c r="O183"/>
      <c r="P183"/>
      <c r="Q183"/>
      <c r="R183"/>
      <c r="S183"/>
      <c r="T183"/>
      <c r="U183"/>
      <c r="V183"/>
      <c r="W183"/>
      <c r="X183"/>
      <c r="Y183"/>
      <c r="Z183"/>
      <c r="AA183"/>
    </row>
    <row r="184" spans="1:27" ht="22.75" customHeight="1" x14ac:dyDescent="0.25">
      <c r="A184"/>
      <c r="B184"/>
      <c r="C184"/>
      <c r="D184"/>
      <c r="E184"/>
      <c r="F184"/>
      <c r="G184"/>
      <c r="H184"/>
      <c r="I184"/>
      <c r="J184"/>
      <c r="K184"/>
      <c r="L184"/>
      <c r="M184"/>
      <c r="N184"/>
      <c r="O184"/>
      <c r="P184"/>
      <c r="Q184"/>
      <c r="R184"/>
      <c r="S184"/>
      <c r="T184"/>
      <c r="U184"/>
      <c r="V184"/>
      <c r="W184"/>
      <c r="X184"/>
      <c r="Y184"/>
      <c r="Z184"/>
      <c r="AA184"/>
    </row>
    <row r="185" spans="1:27" ht="22.75" customHeight="1" x14ac:dyDescent="0.25">
      <c r="A185"/>
      <c r="B185"/>
      <c r="C185"/>
      <c r="D185"/>
      <c r="E185"/>
      <c r="F185"/>
      <c r="G185"/>
      <c r="H185"/>
      <c r="I185"/>
      <c r="J185"/>
      <c r="K185"/>
      <c r="L185"/>
      <c r="M185"/>
      <c r="N185"/>
      <c r="O185"/>
      <c r="P185"/>
      <c r="Q185"/>
      <c r="R185"/>
      <c r="S185"/>
      <c r="T185"/>
      <c r="U185"/>
      <c r="V185"/>
      <c r="W185"/>
      <c r="X185"/>
      <c r="Y185"/>
      <c r="Z185"/>
      <c r="AA185"/>
    </row>
    <row r="186" spans="1:27" ht="22.75" customHeight="1" x14ac:dyDescent="0.25">
      <c r="A186"/>
      <c r="B186"/>
      <c r="C186"/>
      <c r="D186"/>
      <c r="E186"/>
      <c r="F186"/>
      <c r="G186"/>
      <c r="H186"/>
      <c r="I186"/>
      <c r="J186"/>
      <c r="K186"/>
      <c r="L186"/>
      <c r="M186"/>
      <c r="N186"/>
      <c r="O186"/>
      <c r="P186"/>
      <c r="Q186"/>
      <c r="R186"/>
      <c r="S186"/>
      <c r="T186"/>
      <c r="U186"/>
      <c r="V186"/>
      <c r="W186"/>
      <c r="X186"/>
      <c r="Y186"/>
      <c r="Z186"/>
      <c r="AA186"/>
    </row>
    <row r="187" spans="1:27" ht="22.75" customHeight="1" x14ac:dyDescent="0.25">
      <c r="A187"/>
      <c r="B187"/>
      <c r="C187"/>
      <c r="D187"/>
      <c r="E187"/>
      <c r="F187"/>
      <c r="G187"/>
      <c r="H187"/>
      <c r="I187"/>
      <c r="J187"/>
      <c r="K187"/>
      <c r="L187"/>
      <c r="M187"/>
      <c r="N187"/>
      <c r="O187"/>
      <c r="P187"/>
      <c r="Q187"/>
      <c r="R187"/>
      <c r="S187"/>
      <c r="T187"/>
      <c r="U187"/>
      <c r="V187"/>
      <c r="W187"/>
      <c r="X187"/>
      <c r="Y187"/>
      <c r="Z187"/>
      <c r="AA187"/>
    </row>
    <row r="188" spans="1:27" s="73" customFormat="1" ht="29.25" customHeight="1" x14ac:dyDescent="0.25">
      <c r="A188"/>
      <c r="B188"/>
      <c r="C188"/>
      <c r="D188"/>
      <c r="E188"/>
      <c r="F188"/>
      <c r="G188"/>
      <c r="H188"/>
      <c r="I188"/>
      <c r="J188"/>
      <c r="K188"/>
      <c r="L188"/>
      <c r="M188"/>
      <c r="N188"/>
      <c r="O188"/>
      <c r="P188"/>
      <c r="Q188"/>
      <c r="R188"/>
      <c r="S188"/>
      <c r="T188"/>
      <c r="U188"/>
      <c r="V188"/>
      <c r="W188"/>
      <c r="X188"/>
      <c r="Y188"/>
      <c r="Z188"/>
      <c r="AA188"/>
    </row>
    <row r="189" spans="1:27" ht="14.3" x14ac:dyDescent="0.25">
      <c r="A189"/>
      <c r="B189"/>
      <c r="C189"/>
      <c r="D189"/>
      <c r="E189"/>
      <c r="F189"/>
      <c r="G189"/>
      <c r="H189"/>
      <c r="I189"/>
      <c r="J189"/>
      <c r="K189"/>
      <c r="L189"/>
      <c r="M189"/>
      <c r="N189"/>
      <c r="O189"/>
      <c r="P189"/>
      <c r="Q189"/>
      <c r="R189"/>
      <c r="S189"/>
      <c r="T189"/>
      <c r="U189"/>
      <c r="V189"/>
      <c r="W189"/>
      <c r="X189"/>
      <c r="Y189"/>
      <c r="Z189"/>
      <c r="AA189"/>
    </row>
    <row r="190" spans="1:27" ht="14.3" x14ac:dyDescent="0.25">
      <c r="A190"/>
      <c r="B190"/>
      <c r="C190"/>
      <c r="D190"/>
      <c r="E190"/>
      <c r="F190"/>
      <c r="G190"/>
      <c r="H190"/>
      <c r="I190"/>
      <c r="J190"/>
      <c r="K190"/>
      <c r="L190"/>
      <c r="M190"/>
      <c r="N190"/>
      <c r="O190"/>
      <c r="P190"/>
      <c r="Q190"/>
      <c r="R190"/>
      <c r="S190"/>
      <c r="T190"/>
      <c r="U190"/>
      <c r="V190"/>
      <c r="W190"/>
      <c r="X190"/>
      <c r="Y190"/>
      <c r="Z190"/>
      <c r="AA190"/>
    </row>
    <row r="191" spans="1:27" ht="14.3" x14ac:dyDescent="0.25">
      <c r="A191"/>
      <c r="B191"/>
      <c r="C191"/>
      <c r="D191"/>
      <c r="E191"/>
      <c r="F191"/>
      <c r="G191"/>
      <c r="H191"/>
      <c r="I191"/>
      <c r="J191"/>
      <c r="K191"/>
      <c r="L191"/>
      <c r="M191"/>
      <c r="N191"/>
      <c r="O191"/>
      <c r="P191"/>
      <c r="Q191"/>
      <c r="R191"/>
      <c r="S191"/>
      <c r="T191"/>
      <c r="U191"/>
      <c r="V191"/>
      <c r="W191"/>
      <c r="X191"/>
      <c r="Y191"/>
      <c r="Z191"/>
      <c r="AA191"/>
    </row>
    <row r="192" spans="1:27" ht="14.3" x14ac:dyDescent="0.25">
      <c r="A192"/>
      <c r="B192"/>
      <c r="C192"/>
      <c r="D192"/>
      <c r="E192"/>
      <c r="F192"/>
      <c r="G192"/>
      <c r="H192"/>
      <c r="I192"/>
      <c r="J192"/>
      <c r="K192"/>
      <c r="L192"/>
      <c r="M192"/>
      <c r="N192"/>
      <c r="O192"/>
      <c r="P192"/>
      <c r="Q192"/>
      <c r="R192"/>
      <c r="S192"/>
      <c r="T192"/>
      <c r="U192"/>
      <c r="V192"/>
      <c r="W192"/>
      <c r="X192"/>
      <c r="Y192"/>
      <c r="Z192"/>
      <c r="AA192"/>
    </row>
    <row r="193" spans="1:27" ht="14.3" x14ac:dyDescent="0.25">
      <c r="A193"/>
      <c r="B193"/>
      <c r="C193"/>
      <c r="D193"/>
      <c r="E193"/>
      <c r="F193"/>
      <c r="G193"/>
      <c r="H193"/>
      <c r="I193"/>
      <c r="J193"/>
      <c r="K193"/>
      <c r="L193"/>
      <c r="M193"/>
      <c r="N193"/>
      <c r="O193"/>
      <c r="P193"/>
      <c r="Q193"/>
      <c r="R193"/>
      <c r="S193"/>
      <c r="T193"/>
      <c r="U193"/>
      <c r="V193"/>
      <c r="W193"/>
      <c r="X193"/>
      <c r="Y193"/>
      <c r="Z193"/>
      <c r="AA193"/>
    </row>
    <row r="194" spans="1:27" ht="14.3" x14ac:dyDescent="0.25">
      <c r="A194"/>
      <c r="B194"/>
      <c r="C194"/>
      <c r="D194"/>
      <c r="E194"/>
      <c r="F194"/>
      <c r="G194"/>
      <c r="H194"/>
      <c r="I194"/>
      <c r="J194"/>
      <c r="K194"/>
      <c r="L194"/>
      <c r="M194"/>
      <c r="N194"/>
      <c r="O194"/>
      <c r="P194"/>
      <c r="Q194"/>
      <c r="R194"/>
      <c r="S194"/>
      <c r="T194"/>
      <c r="U194"/>
      <c r="V194"/>
      <c r="W194"/>
      <c r="X194"/>
      <c r="Y194"/>
      <c r="Z194"/>
      <c r="AA194"/>
    </row>
    <row r="195" spans="1:27" ht="14.3" x14ac:dyDescent="0.25">
      <c r="A195"/>
      <c r="B195"/>
      <c r="C195"/>
      <c r="D195"/>
      <c r="E195"/>
      <c r="F195"/>
      <c r="G195"/>
      <c r="H195"/>
      <c r="I195"/>
      <c r="J195"/>
      <c r="K195"/>
      <c r="L195"/>
      <c r="M195"/>
      <c r="N195"/>
      <c r="O195"/>
      <c r="P195"/>
      <c r="Q195"/>
      <c r="R195"/>
      <c r="S195"/>
      <c r="T195"/>
      <c r="U195"/>
      <c r="V195"/>
      <c r="W195"/>
      <c r="X195"/>
      <c r="Y195"/>
      <c r="Z195"/>
      <c r="AA195"/>
    </row>
    <row r="196" spans="1:27" ht="31.75" customHeight="1" x14ac:dyDescent="0.25">
      <c r="A196"/>
      <c r="B196"/>
      <c r="C196"/>
      <c r="D196"/>
      <c r="E196"/>
      <c r="F196"/>
      <c r="G196"/>
      <c r="H196"/>
      <c r="I196"/>
      <c r="J196"/>
      <c r="K196"/>
      <c r="L196"/>
      <c r="M196"/>
      <c r="N196"/>
      <c r="O196"/>
      <c r="P196"/>
      <c r="Q196"/>
      <c r="R196"/>
      <c r="S196"/>
      <c r="T196"/>
      <c r="U196"/>
      <c r="V196"/>
      <c r="W196"/>
      <c r="X196"/>
      <c r="Y196"/>
      <c r="Z196"/>
      <c r="AA196"/>
    </row>
    <row r="197" spans="1:27" ht="31.75" customHeight="1" x14ac:dyDescent="0.25">
      <c r="A197"/>
      <c r="B197"/>
      <c r="C197"/>
      <c r="D197"/>
      <c r="E197"/>
      <c r="F197"/>
      <c r="G197"/>
      <c r="H197"/>
      <c r="I197"/>
      <c r="J197"/>
      <c r="K197"/>
      <c r="L197"/>
      <c r="M197"/>
      <c r="N197"/>
      <c r="O197"/>
      <c r="P197"/>
      <c r="Q197"/>
      <c r="R197"/>
      <c r="S197"/>
      <c r="T197"/>
      <c r="U197"/>
      <c r="V197"/>
      <c r="W197"/>
      <c r="X197"/>
      <c r="Y197"/>
      <c r="Z197"/>
      <c r="AA197"/>
    </row>
    <row r="198" spans="1:27" ht="31.75" customHeight="1" x14ac:dyDescent="0.25">
      <c r="A198"/>
      <c r="B198"/>
      <c r="C198"/>
      <c r="D198"/>
      <c r="E198"/>
      <c r="F198"/>
      <c r="G198"/>
      <c r="H198"/>
      <c r="I198"/>
      <c r="J198"/>
      <c r="K198"/>
      <c r="L198"/>
      <c r="M198"/>
      <c r="N198"/>
      <c r="O198"/>
      <c r="P198"/>
      <c r="Q198"/>
      <c r="R198"/>
      <c r="S198"/>
      <c r="T198"/>
      <c r="U198"/>
      <c r="V198"/>
      <c r="W198"/>
      <c r="X198"/>
      <c r="Y198"/>
      <c r="Z198"/>
      <c r="AA198"/>
    </row>
    <row r="199" spans="1:27" s="93" customFormat="1" ht="14.3" x14ac:dyDescent="0.25">
      <c r="A199"/>
      <c r="B199"/>
      <c r="C199"/>
      <c r="D199"/>
      <c r="E199"/>
      <c r="F199"/>
      <c r="G199"/>
      <c r="H199"/>
      <c r="I199"/>
      <c r="J199"/>
      <c r="K199"/>
      <c r="L199"/>
      <c r="M199"/>
      <c r="N199"/>
      <c r="O199"/>
      <c r="P199"/>
      <c r="Q199"/>
      <c r="R199"/>
      <c r="S199"/>
      <c r="T199"/>
      <c r="U199"/>
      <c r="V199"/>
      <c r="W199"/>
      <c r="X199"/>
      <c r="Y199"/>
      <c r="Z199"/>
      <c r="AA199"/>
    </row>
    <row r="200" spans="1:27" ht="22.75" customHeight="1" x14ac:dyDescent="0.25">
      <c r="A200"/>
      <c r="B200"/>
      <c r="C200"/>
      <c r="D200"/>
      <c r="E200"/>
      <c r="F200"/>
      <c r="G200"/>
      <c r="H200"/>
      <c r="I200"/>
      <c r="J200"/>
      <c r="K200"/>
      <c r="L200"/>
      <c r="M200"/>
      <c r="N200"/>
      <c r="O200"/>
      <c r="P200"/>
      <c r="Q200"/>
      <c r="R200"/>
      <c r="S200"/>
      <c r="T200"/>
      <c r="U200"/>
      <c r="V200"/>
      <c r="W200"/>
      <c r="X200"/>
      <c r="Y200"/>
      <c r="Z200"/>
      <c r="AA200"/>
    </row>
    <row r="201" spans="1:27" ht="22.75" customHeight="1" x14ac:dyDescent="0.25">
      <c r="A201"/>
      <c r="B201"/>
      <c r="C201"/>
      <c r="D201"/>
      <c r="E201"/>
      <c r="F201"/>
      <c r="G201"/>
      <c r="H201"/>
      <c r="I201"/>
      <c r="J201"/>
      <c r="K201"/>
      <c r="L201"/>
      <c r="M201"/>
      <c r="N201"/>
      <c r="O201"/>
      <c r="P201"/>
      <c r="Q201"/>
      <c r="R201"/>
      <c r="S201"/>
      <c r="T201"/>
      <c r="U201"/>
      <c r="V201"/>
      <c r="W201"/>
      <c r="X201"/>
      <c r="Y201"/>
      <c r="Z201"/>
      <c r="AA201"/>
    </row>
    <row r="202" spans="1:27" ht="22.75" customHeight="1" x14ac:dyDescent="0.25">
      <c r="A202"/>
      <c r="B202"/>
      <c r="C202"/>
      <c r="D202"/>
      <c r="E202"/>
      <c r="F202"/>
      <c r="G202"/>
      <c r="H202"/>
      <c r="I202"/>
      <c r="J202"/>
      <c r="K202"/>
      <c r="L202"/>
      <c r="M202"/>
      <c r="N202"/>
      <c r="O202"/>
      <c r="P202"/>
      <c r="Q202"/>
      <c r="R202"/>
      <c r="S202"/>
      <c r="T202"/>
      <c r="U202"/>
      <c r="V202"/>
      <c r="W202"/>
      <c r="X202"/>
      <c r="Y202"/>
      <c r="Z202"/>
      <c r="AA202"/>
    </row>
    <row r="203" spans="1:27" ht="22.75" customHeight="1" x14ac:dyDescent="0.25">
      <c r="A203"/>
      <c r="B203"/>
      <c r="C203"/>
      <c r="D203"/>
      <c r="E203"/>
      <c r="F203"/>
      <c r="G203"/>
      <c r="H203"/>
      <c r="I203"/>
      <c r="J203"/>
      <c r="K203"/>
      <c r="L203"/>
      <c r="M203"/>
      <c r="N203"/>
      <c r="O203"/>
      <c r="P203"/>
      <c r="Q203"/>
      <c r="R203"/>
      <c r="S203"/>
      <c r="T203"/>
      <c r="U203"/>
      <c r="V203"/>
      <c r="W203"/>
      <c r="X203"/>
      <c r="Y203"/>
      <c r="Z203"/>
      <c r="AA203"/>
    </row>
    <row r="204" spans="1:27" ht="22.75" customHeight="1" x14ac:dyDescent="0.25">
      <c r="A204"/>
      <c r="B204"/>
      <c r="C204"/>
      <c r="D204"/>
      <c r="E204"/>
      <c r="F204"/>
      <c r="G204"/>
      <c r="H204"/>
      <c r="I204"/>
      <c r="J204"/>
      <c r="K204"/>
      <c r="L204"/>
      <c r="M204"/>
      <c r="N204"/>
      <c r="O204"/>
      <c r="P204"/>
      <c r="Q204"/>
      <c r="R204"/>
      <c r="S204"/>
      <c r="T204"/>
      <c r="U204"/>
      <c r="V204"/>
      <c r="W204"/>
      <c r="X204"/>
      <c r="Y204"/>
      <c r="Z204"/>
      <c r="AA204"/>
    </row>
    <row r="205" spans="1:27" ht="22.75" customHeight="1" x14ac:dyDescent="0.25">
      <c r="A205"/>
      <c r="B205"/>
      <c r="C205"/>
      <c r="D205"/>
      <c r="E205"/>
      <c r="F205"/>
      <c r="G205"/>
      <c r="H205"/>
      <c r="I205"/>
      <c r="J205"/>
      <c r="K205"/>
      <c r="L205"/>
      <c r="M205"/>
      <c r="N205"/>
      <c r="O205"/>
      <c r="P205"/>
      <c r="Q205"/>
      <c r="R205"/>
      <c r="S205"/>
      <c r="T205"/>
      <c r="U205"/>
      <c r="V205"/>
      <c r="W205"/>
      <c r="X205"/>
      <c r="Y205"/>
      <c r="Z205"/>
      <c r="AA205"/>
    </row>
    <row r="206" spans="1:27" ht="22.75" customHeight="1" x14ac:dyDescent="0.25">
      <c r="A206"/>
      <c r="B206"/>
      <c r="C206"/>
      <c r="D206"/>
      <c r="E206"/>
      <c r="F206"/>
      <c r="G206"/>
      <c r="H206"/>
      <c r="I206"/>
      <c r="J206"/>
      <c r="K206"/>
      <c r="L206"/>
      <c r="M206"/>
      <c r="N206"/>
      <c r="O206"/>
      <c r="P206"/>
      <c r="Q206"/>
      <c r="R206"/>
      <c r="S206"/>
      <c r="T206"/>
      <c r="U206"/>
      <c r="V206"/>
      <c r="W206"/>
      <c r="X206"/>
      <c r="Y206"/>
      <c r="Z206"/>
      <c r="AA206"/>
    </row>
    <row r="207" spans="1:27" ht="22.75" customHeight="1" x14ac:dyDescent="0.25">
      <c r="A207"/>
      <c r="B207"/>
      <c r="C207"/>
      <c r="D207"/>
      <c r="E207"/>
      <c r="F207"/>
      <c r="G207"/>
      <c r="H207"/>
      <c r="I207"/>
      <c r="J207"/>
      <c r="K207"/>
      <c r="L207"/>
      <c r="M207"/>
      <c r="N207"/>
      <c r="O207"/>
      <c r="P207"/>
      <c r="Q207"/>
      <c r="R207"/>
      <c r="S207"/>
      <c r="T207"/>
      <c r="U207"/>
      <c r="V207"/>
      <c r="W207"/>
      <c r="X207"/>
      <c r="Y207"/>
      <c r="Z207"/>
      <c r="AA207"/>
    </row>
    <row r="208" spans="1:27" ht="22.75" customHeight="1" x14ac:dyDescent="0.25">
      <c r="A208"/>
      <c r="B208"/>
      <c r="C208"/>
      <c r="D208"/>
      <c r="E208"/>
      <c r="F208"/>
      <c r="G208"/>
      <c r="H208"/>
      <c r="I208"/>
      <c r="J208"/>
      <c r="K208"/>
      <c r="L208"/>
      <c r="M208"/>
      <c r="N208"/>
      <c r="O208"/>
      <c r="P208"/>
      <c r="Q208"/>
      <c r="R208"/>
      <c r="S208"/>
      <c r="T208"/>
      <c r="U208"/>
      <c r="V208"/>
      <c r="W208"/>
      <c r="X208"/>
      <c r="Y208"/>
      <c r="Z208"/>
      <c r="AA208"/>
    </row>
    <row r="209" spans="1:27" ht="22.75" customHeight="1" x14ac:dyDescent="0.25">
      <c r="A209"/>
      <c r="B209"/>
      <c r="C209"/>
      <c r="D209"/>
      <c r="E209"/>
      <c r="F209"/>
      <c r="G209"/>
      <c r="H209"/>
      <c r="I209"/>
      <c r="J209"/>
      <c r="K209"/>
      <c r="L209"/>
      <c r="M209"/>
      <c r="N209"/>
      <c r="O209"/>
      <c r="P209"/>
      <c r="Q209"/>
      <c r="R209"/>
      <c r="S209"/>
      <c r="T209"/>
      <c r="U209"/>
      <c r="V209"/>
      <c r="W209"/>
      <c r="X209"/>
      <c r="Y209"/>
      <c r="Z209"/>
      <c r="AA209"/>
    </row>
    <row r="210" spans="1:27" ht="22.75" customHeight="1" x14ac:dyDescent="0.25">
      <c r="A210"/>
      <c r="B210"/>
      <c r="C210"/>
      <c r="D210"/>
      <c r="E210"/>
      <c r="F210"/>
      <c r="G210"/>
      <c r="H210"/>
      <c r="I210"/>
      <c r="J210"/>
      <c r="K210"/>
      <c r="L210"/>
      <c r="M210"/>
      <c r="N210"/>
      <c r="O210"/>
      <c r="P210"/>
      <c r="Q210"/>
      <c r="R210"/>
      <c r="S210"/>
      <c r="T210"/>
      <c r="U210"/>
      <c r="V210"/>
      <c r="W210"/>
      <c r="X210"/>
      <c r="Y210"/>
      <c r="Z210"/>
      <c r="AA210"/>
    </row>
    <row r="211" spans="1:27" ht="22.75" customHeight="1" x14ac:dyDescent="0.25">
      <c r="A211"/>
      <c r="B211"/>
      <c r="C211"/>
      <c r="D211"/>
      <c r="E211"/>
      <c r="F211"/>
      <c r="G211"/>
      <c r="H211"/>
      <c r="I211"/>
      <c r="J211"/>
      <c r="K211"/>
      <c r="L211"/>
      <c r="M211"/>
      <c r="N211"/>
      <c r="O211"/>
      <c r="P211"/>
      <c r="Q211"/>
      <c r="R211"/>
      <c r="S211"/>
      <c r="T211"/>
      <c r="U211"/>
      <c r="V211"/>
      <c r="W211"/>
      <c r="X211"/>
      <c r="Y211"/>
      <c r="Z211"/>
      <c r="AA211"/>
    </row>
    <row r="212" spans="1:27" ht="22.75" customHeight="1" x14ac:dyDescent="0.25">
      <c r="A212"/>
      <c r="B212"/>
      <c r="C212"/>
      <c r="D212"/>
      <c r="E212"/>
      <c r="F212"/>
      <c r="G212"/>
      <c r="H212"/>
      <c r="I212"/>
      <c r="J212"/>
      <c r="K212"/>
      <c r="L212"/>
      <c r="M212"/>
      <c r="N212"/>
      <c r="O212"/>
      <c r="P212"/>
      <c r="Q212"/>
      <c r="R212"/>
      <c r="S212"/>
      <c r="T212"/>
      <c r="U212"/>
      <c r="V212"/>
      <c r="W212"/>
      <c r="X212"/>
      <c r="Y212"/>
      <c r="Z212"/>
      <c r="AA212"/>
    </row>
    <row r="213" spans="1:27" ht="22.75" customHeight="1" x14ac:dyDescent="0.25">
      <c r="A213"/>
      <c r="B213"/>
      <c r="C213"/>
      <c r="D213"/>
      <c r="E213"/>
      <c r="F213"/>
      <c r="G213"/>
      <c r="H213"/>
      <c r="I213"/>
      <c r="J213"/>
      <c r="K213"/>
      <c r="L213"/>
      <c r="M213"/>
      <c r="N213"/>
      <c r="O213"/>
      <c r="P213"/>
      <c r="Q213"/>
      <c r="R213"/>
      <c r="S213"/>
      <c r="T213"/>
      <c r="U213"/>
      <c r="V213"/>
      <c r="W213"/>
      <c r="X213"/>
      <c r="Y213"/>
      <c r="Z213"/>
      <c r="AA213"/>
    </row>
    <row r="214" spans="1:27" ht="22.75" customHeight="1" x14ac:dyDescent="0.25">
      <c r="A214"/>
      <c r="B214"/>
      <c r="C214"/>
      <c r="D214"/>
      <c r="E214"/>
      <c r="F214"/>
      <c r="G214"/>
      <c r="H214"/>
      <c r="I214"/>
      <c r="J214"/>
      <c r="K214"/>
      <c r="L214"/>
      <c r="M214"/>
      <c r="N214"/>
      <c r="O214"/>
      <c r="P214"/>
      <c r="Q214"/>
      <c r="R214"/>
      <c r="S214"/>
      <c r="T214"/>
      <c r="U214"/>
      <c r="V214"/>
      <c r="W214"/>
      <c r="X214"/>
      <c r="Y214"/>
      <c r="Z214"/>
      <c r="AA214"/>
    </row>
    <row r="215" spans="1:27" ht="22.75" customHeight="1" x14ac:dyDescent="0.25">
      <c r="A215"/>
      <c r="B215"/>
      <c r="C215"/>
      <c r="D215"/>
      <c r="E215"/>
      <c r="F215"/>
      <c r="G215"/>
      <c r="H215"/>
      <c r="I215"/>
      <c r="J215"/>
      <c r="K215"/>
      <c r="L215"/>
      <c r="M215"/>
      <c r="N215"/>
      <c r="O215"/>
      <c r="P215"/>
      <c r="Q215"/>
      <c r="R215"/>
      <c r="S215"/>
      <c r="T215"/>
      <c r="U215"/>
      <c r="V215"/>
      <c r="W215"/>
      <c r="X215"/>
      <c r="Y215"/>
      <c r="Z215"/>
      <c r="AA215"/>
    </row>
    <row r="216" spans="1:27" ht="22.75" customHeight="1" x14ac:dyDescent="0.25">
      <c r="A216"/>
      <c r="B216"/>
      <c r="C216"/>
      <c r="D216"/>
      <c r="E216"/>
      <c r="F216"/>
      <c r="G216"/>
      <c r="H216"/>
      <c r="I216"/>
      <c r="J216"/>
      <c r="K216"/>
      <c r="L216"/>
      <c r="M216"/>
      <c r="N216"/>
      <c r="O216"/>
      <c r="P216"/>
      <c r="Q216"/>
      <c r="R216"/>
      <c r="S216"/>
      <c r="T216"/>
      <c r="U216"/>
      <c r="V216"/>
      <c r="W216"/>
      <c r="X216"/>
      <c r="Y216"/>
      <c r="Z216"/>
      <c r="AA216"/>
    </row>
    <row r="217" spans="1:27" ht="22.75" customHeight="1" x14ac:dyDescent="0.25">
      <c r="A217"/>
      <c r="B217"/>
      <c r="C217"/>
      <c r="D217"/>
      <c r="E217"/>
      <c r="F217"/>
      <c r="G217"/>
      <c r="H217"/>
      <c r="I217"/>
      <c r="J217"/>
      <c r="K217"/>
      <c r="L217"/>
      <c r="M217"/>
      <c r="N217"/>
      <c r="O217"/>
      <c r="P217"/>
      <c r="Q217"/>
      <c r="R217"/>
      <c r="S217"/>
      <c r="T217"/>
      <c r="U217"/>
      <c r="V217"/>
      <c r="W217"/>
      <c r="X217"/>
      <c r="Y217"/>
      <c r="Z217"/>
      <c r="AA217"/>
    </row>
    <row r="218" spans="1:27" ht="22.75" customHeight="1" x14ac:dyDescent="0.25">
      <c r="A218"/>
      <c r="B218"/>
      <c r="C218"/>
      <c r="D218"/>
      <c r="E218"/>
      <c r="F218"/>
      <c r="G218"/>
      <c r="H218"/>
      <c r="I218"/>
      <c r="J218"/>
      <c r="K218"/>
      <c r="L218"/>
      <c r="M218"/>
      <c r="N218"/>
      <c r="O218"/>
      <c r="P218"/>
      <c r="Q218"/>
      <c r="R218"/>
      <c r="S218"/>
      <c r="T218"/>
      <c r="U218"/>
      <c r="V218"/>
      <c r="W218"/>
      <c r="X218"/>
      <c r="Y218"/>
      <c r="Z218"/>
      <c r="AA218"/>
    </row>
    <row r="219" spans="1:27" ht="22.75" customHeight="1" x14ac:dyDescent="0.25">
      <c r="A219"/>
      <c r="B219"/>
      <c r="C219"/>
      <c r="D219"/>
      <c r="E219"/>
      <c r="F219"/>
      <c r="G219"/>
      <c r="H219"/>
      <c r="I219"/>
      <c r="J219"/>
      <c r="K219"/>
      <c r="L219"/>
      <c r="M219"/>
      <c r="N219"/>
      <c r="O219"/>
      <c r="P219"/>
      <c r="Q219"/>
      <c r="R219"/>
      <c r="S219"/>
      <c r="T219"/>
      <c r="U219"/>
      <c r="V219"/>
      <c r="W219"/>
      <c r="X219"/>
      <c r="Y219"/>
      <c r="Z219"/>
      <c r="AA219"/>
    </row>
    <row r="220" spans="1:27" s="73" customFormat="1" ht="29.25" customHeight="1" x14ac:dyDescent="0.25">
      <c r="A220"/>
      <c r="B220"/>
      <c r="C220"/>
      <c r="D220"/>
      <c r="E220"/>
      <c r="F220"/>
      <c r="G220"/>
      <c r="H220"/>
      <c r="I220"/>
      <c r="J220"/>
      <c r="K220"/>
      <c r="L220"/>
      <c r="M220"/>
      <c r="N220"/>
      <c r="O220"/>
      <c r="P220"/>
      <c r="Q220"/>
      <c r="R220"/>
      <c r="S220"/>
      <c r="T220"/>
      <c r="U220"/>
      <c r="V220"/>
      <c r="W220"/>
      <c r="X220"/>
      <c r="Y220"/>
      <c r="Z220"/>
      <c r="AA220"/>
    </row>
    <row r="221" spans="1:27" ht="14.3" x14ac:dyDescent="0.25">
      <c r="A221"/>
      <c r="B221"/>
      <c r="C221"/>
      <c r="D221"/>
      <c r="E221"/>
      <c r="F221"/>
      <c r="G221"/>
      <c r="H221"/>
      <c r="I221"/>
      <c r="J221"/>
      <c r="K221"/>
      <c r="L221"/>
      <c r="M221"/>
      <c r="N221"/>
      <c r="O221"/>
      <c r="P221"/>
      <c r="Q221"/>
      <c r="R221"/>
      <c r="S221"/>
      <c r="T221"/>
      <c r="U221"/>
      <c r="V221"/>
      <c r="W221"/>
      <c r="X221"/>
      <c r="Y221"/>
      <c r="Z221"/>
      <c r="AA221"/>
    </row>
    <row r="222" spans="1:27" ht="14.3" x14ac:dyDescent="0.25">
      <c r="A222"/>
      <c r="B222"/>
      <c r="C222"/>
      <c r="D222"/>
      <c r="E222"/>
      <c r="F222"/>
      <c r="G222"/>
      <c r="H222"/>
      <c r="I222"/>
      <c r="J222"/>
      <c r="K222"/>
      <c r="L222"/>
      <c r="M222"/>
      <c r="N222"/>
      <c r="O222"/>
      <c r="P222"/>
      <c r="Q222"/>
      <c r="R222"/>
      <c r="S222"/>
      <c r="T222"/>
      <c r="U222"/>
      <c r="V222"/>
      <c r="W222"/>
      <c r="X222"/>
      <c r="Y222"/>
      <c r="Z222"/>
      <c r="AA222"/>
    </row>
    <row r="223" spans="1:27" ht="14.3" x14ac:dyDescent="0.25">
      <c r="A223"/>
      <c r="B223"/>
      <c r="C223"/>
      <c r="D223"/>
      <c r="E223"/>
      <c r="F223"/>
      <c r="G223"/>
      <c r="H223"/>
      <c r="I223"/>
      <c r="J223"/>
      <c r="K223"/>
      <c r="L223"/>
      <c r="M223"/>
      <c r="N223"/>
      <c r="O223"/>
      <c r="P223"/>
      <c r="Q223"/>
      <c r="R223"/>
      <c r="S223"/>
      <c r="T223"/>
      <c r="U223"/>
      <c r="V223"/>
      <c r="W223"/>
      <c r="X223"/>
      <c r="Y223"/>
      <c r="Z223"/>
      <c r="AA223"/>
    </row>
    <row r="224" spans="1:27" ht="14.3" x14ac:dyDescent="0.25">
      <c r="A224"/>
      <c r="B224"/>
      <c r="C224"/>
      <c r="D224"/>
      <c r="E224"/>
      <c r="F224"/>
      <c r="G224"/>
      <c r="H224"/>
      <c r="I224"/>
      <c r="J224"/>
      <c r="K224"/>
      <c r="L224"/>
      <c r="M224"/>
      <c r="N224"/>
      <c r="O224"/>
      <c r="P224"/>
      <c r="Q224"/>
      <c r="R224"/>
      <c r="S224"/>
      <c r="T224"/>
      <c r="U224"/>
      <c r="V224"/>
      <c r="W224"/>
      <c r="X224"/>
      <c r="Y224"/>
      <c r="Z224"/>
      <c r="AA224"/>
    </row>
    <row r="225" spans="1:27" ht="14.3" x14ac:dyDescent="0.25">
      <c r="A225"/>
      <c r="B225"/>
      <c r="C225"/>
      <c r="D225"/>
      <c r="E225"/>
      <c r="F225"/>
      <c r="G225"/>
      <c r="H225"/>
      <c r="I225"/>
      <c r="J225"/>
      <c r="K225"/>
      <c r="L225"/>
      <c r="M225"/>
      <c r="N225"/>
      <c r="O225"/>
      <c r="P225"/>
      <c r="Q225"/>
      <c r="R225"/>
      <c r="S225"/>
      <c r="T225"/>
      <c r="U225"/>
      <c r="V225"/>
      <c r="W225"/>
      <c r="X225"/>
      <c r="Y225"/>
      <c r="Z225"/>
      <c r="AA225"/>
    </row>
    <row r="226" spans="1:27" ht="14.3" x14ac:dyDescent="0.25">
      <c r="A226"/>
      <c r="B226"/>
      <c r="C226"/>
      <c r="D226"/>
      <c r="E226"/>
      <c r="F226"/>
      <c r="G226"/>
      <c r="H226"/>
      <c r="I226"/>
      <c r="J226"/>
      <c r="K226"/>
      <c r="L226"/>
      <c r="M226"/>
      <c r="N226"/>
      <c r="O226"/>
      <c r="P226"/>
      <c r="Q226"/>
      <c r="R226"/>
      <c r="S226"/>
      <c r="T226"/>
      <c r="U226"/>
      <c r="V226"/>
      <c r="W226"/>
      <c r="X226"/>
      <c r="Y226"/>
      <c r="Z226"/>
      <c r="AA226"/>
    </row>
    <row r="227" spans="1:27" ht="14.3" x14ac:dyDescent="0.25">
      <c r="A227"/>
      <c r="B227"/>
      <c r="C227"/>
      <c r="D227"/>
      <c r="E227"/>
      <c r="F227"/>
      <c r="G227"/>
      <c r="H227"/>
      <c r="I227"/>
      <c r="J227"/>
      <c r="K227"/>
      <c r="L227"/>
      <c r="M227"/>
      <c r="N227"/>
      <c r="O227"/>
      <c r="P227"/>
      <c r="Q227"/>
      <c r="R227"/>
      <c r="S227"/>
      <c r="T227"/>
      <c r="U227"/>
      <c r="V227"/>
      <c r="W227"/>
      <c r="X227"/>
      <c r="Y227"/>
      <c r="Z227"/>
      <c r="AA227"/>
    </row>
    <row r="228" spans="1:27" ht="31.75" customHeight="1" x14ac:dyDescent="0.25">
      <c r="A228"/>
      <c r="B228"/>
      <c r="C228"/>
      <c r="D228"/>
      <c r="E228"/>
      <c r="F228"/>
      <c r="G228"/>
      <c r="H228"/>
      <c r="I228"/>
      <c r="J228"/>
      <c r="K228"/>
      <c r="L228"/>
      <c r="M228"/>
      <c r="N228"/>
      <c r="O228"/>
      <c r="P228"/>
      <c r="Q228"/>
      <c r="R228"/>
      <c r="S228"/>
      <c r="T228"/>
      <c r="U228"/>
      <c r="V228"/>
      <c r="W228"/>
      <c r="X228"/>
      <c r="Y228"/>
      <c r="Z228"/>
      <c r="AA228"/>
    </row>
    <row r="229" spans="1:27" ht="31.75" customHeight="1" x14ac:dyDescent="0.25">
      <c r="A229"/>
      <c r="B229"/>
      <c r="C229"/>
      <c r="D229"/>
      <c r="E229"/>
      <c r="F229"/>
      <c r="G229"/>
      <c r="H229"/>
      <c r="I229"/>
      <c r="J229"/>
      <c r="K229"/>
      <c r="L229"/>
      <c r="M229"/>
      <c r="N229"/>
      <c r="O229"/>
      <c r="P229"/>
      <c r="Q229"/>
      <c r="R229"/>
      <c r="S229"/>
      <c r="T229"/>
      <c r="U229"/>
      <c r="V229"/>
      <c r="W229"/>
      <c r="X229"/>
      <c r="Y229"/>
      <c r="Z229"/>
      <c r="AA229"/>
    </row>
    <row r="230" spans="1:27" ht="31.75" customHeight="1" x14ac:dyDescent="0.25">
      <c r="A230"/>
      <c r="B230"/>
      <c r="C230"/>
      <c r="D230"/>
      <c r="E230"/>
      <c r="F230"/>
      <c r="G230"/>
      <c r="H230"/>
      <c r="I230"/>
      <c r="J230"/>
      <c r="K230"/>
      <c r="L230"/>
      <c r="M230"/>
      <c r="N230"/>
      <c r="O230"/>
      <c r="P230"/>
      <c r="Q230"/>
      <c r="R230"/>
      <c r="S230"/>
      <c r="T230"/>
      <c r="U230"/>
      <c r="V230"/>
      <c r="W230"/>
      <c r="X230"/>
      <c r="Y230"/>
      <c r="Z230"/>
      <c r="AA230"/>
    </row>
    <row r="231" spans="1:27" s="93" customFormat="1" ht="14.3" x14ac:dyDescent="0.25">
      <c r="A231"/>
      <c r="B231"/>
      <c r="C231"/>
      <c r="D231"/>
      <c r="E231"/>
      <c r="F231"/>
      <c r="G231"/>
      <c r="H231"/>
      <c r="I231"/>
      <c r="J231"/>
      <c r="K231"/>
      <c r="L231"/>
      <c r="M231"/>
      <c r="N231"/>
      <c r="O231"/>
      <c r="P231"/>
      <c r="Q231"/>
      <c r="R231"/>
      <c r="S231"/>
      <c r="T231"/>
      <c r="U231"/>
      <c r="V231"/>
      <c r="W231"/>
      <c r="X231"/>
      <c r="Y231"/>
      <c r="Z231"/>
      <c r="AA231"/>
    </row>
    <row r="232" spans="1:27" ht="22.75" customHeight="1" x14ac:dyDescent="0.25">
      <c r="A232"/>
      <c r="B232"/>
      <c r="C232"/>
      <c r="D232"/>
      <c r="E232"/>
      <c r="F232"/>
      <c r="G232"/>
      <c r="H232"/>
      <c r="I232"/>
      <c r="J232"/>
      <c r="K232"/>
      <c r="L232"/>
      <c r="M232"/>
      <c r="N232"/>
      <c r="O232"/>
      <c r="P232"/>
      <c r="Q232"/>
      <c r="R232"/>
      <c r="S232"/>
      <c r="T232"/>
      <c r="U232"/>
      <c r="V232"/>
      <c r="W232"/>
      <c r="X232"/>
      <c r="Y232"/>
      <c r="Z232"/>
      <c r="AA232"/>
    </row>
    <row r="233" spans="1:27" ht="22.75" customHeight="1" x14ac:dyDescent="0.25">
      <c r="A233"/>
      <c r="B233"/>
      <c r="C233"/>
      <c r="D233"/>
      <c r="E233"/>
      <c r="F233"/>
      <c r="G233"/>
      <c r="H233"/>
      <c r="I233"/>
      <c r="J233"/>
      <c r="K233"/>
      <c r="L233"/>
      <c r="M233"/>
      <c r="N233"/>
      <c r="O233"/>
      <c r="P233"/>
      <c r="Q233"/>
      <c r="R233"/>
      <c r="S233"/>
      <c r="T233"/>
      <c r="U233"/>
      <c r="V233"/>
      <c r="W233"/>
      <c r="X233"/>
      <c r="Y233"/>
      <c r="Z233"/>
      <c r="AA233"/>
    </row>
    <row r="234" spans="1:27" ht="22.75" customHeight="1" x14ac:dyDescent="0.25">
      <c r="A234"/>
      <c r="B234"/>
      <c r="C234"/>
      <c r="D234"/>
      <c r="E234"/>
      <c r="F234"/>
      <c r="G234"/>
      <c r="H234"/>
      <c r="I234"/>
      <c r="J234"/>
      <c r="K234"/>
      <c r="L234"/>
      <c r="M234"/>
      <c r="N234"/>
      <c r="O234"/>
      <c r="P234"/>
      <c r="Q234"/>
      <c r="R234"/>
      <c r="S234"/>
      <c r="T234"/>
      <c r="U234"/>
      <c r="V234"/>
      <c r="W234"/>
      <c r="X234"/>
      <c r="Y234"/>
      <c r="Z234"/>
      <c r="AA234"/>
    </row>
    <row r="235" spans="1:27" ht="22.75" customHeight="1" x14ac:dyDescent="0.25">
      <c r="A235"/>
      <c r="B235"/>
      <c r="C235"/>
      <c r="D235"/>
      <c r="E235"/>
      <c r="F235"/>
      <c r="G235"/>
      <c r="H235"/>
      <c r="I235"/>
      <c r="J235"/>
      <c r="K235"/>
      <c r="L235"/>
      <c r="M235"/>
      <c r="N235"/>
      <c r="O235"/>
      <c r="P235"/>
      <c r="Q235"/>
      <c r="R235"/>
      <c r="S235"/>
      <c r="T235"/>
      <c r="U235"/>
      <c r="V235"/>
      <c r="W235"/>
      <c r="X235"/>
      <c r="Y235"/>
      <c r="Z235"/>
      <c r="AA235"/>
    </row>
    <row r="236" spans="1:27" ht="22.75" customHeight="1" x14ac:dyDescent="0.25">
      <c r="A236"/>
      <c r="B236"/>
      <c r="C236"/>
      <c r="D236"/>
      <c r="E236"/>
      <c r="F236"/>
      <c r="G236"/>
      <c r="H236"/>
      <c r="I236"/>
      <c r="J236"/>
      <c r="K236"/>
      <c r="L236"/>
      <c r="M236"/>
      <c r="N236"/>
      <c r="O236"/>
      <c r="P236"/>
      <c r="Q236"/>
      <c r="R236"/>
      <c r="S236"/>
      <c r="T236"/>
      <c r="U236"/>
      <c r="V236"/>
      <c r="W236"/>
      <c r="X236"/>
      <c r="Y236"/>
      <c r="Z236"/>
      <c r="AA236"/>
    </row>
    <row r="237" spans="1:27" ht="22.75" customHeight="1" x14ac:dyDescent="0.25">
      <c r="A237"/>
      <c r="B237"/>
      <c r="C237"/>
      <c r="D237"/>
      <c r="E237"/>
      <c r="F237"/>
      <c r="G237"/>
      <c r="H237"/>
      <c r="I237"/>
      <c r="J237"/>
      <c r="K237"/>
      <c r="L237"/>
      <c r="M237"/>
      <c r="N237"/>
      <c r="O237"/>
      <c r="P237"/>
      <c r="Q237"/>
      <c r="R237"/>
      <c r="S237"/>
      <c r="T237"/>
      <c r="U237"/>
      <c r="V237"/>
      <c r="W237"/>
      <c r="X237"/>
      <c r="Y237"/>
      <c r="Z237"/>
      <c r="AA237"/>
    </row>
    <row r="238" spans="1:27" ht="22.75" customHeight="1" x14ac:dyDescent="0.25">
      <c r="A238"/>
      <c r="B238"/>
      <c r="C238"/>
      <c r="D238"/>
      <c r="E238"/>
      <c r="F238"/>
      <c r="G238"/>
      <c r="H238"/>
      <c r="I238"/>
      <c r="J238"/>
      <c r="K238"/>
      <c r="L238"/>
      <c r="M238"/>
      <c r="N238"/>
      <c r="O238"/>
      <c r="P238"/>
      <c r="Q238"/>
      <c r="R238"/>
      <c r="S238"/>
      <c r="T238"/>
      <c r="U238"/>
      <c r="V238"/>
      <c r="W238"/>
      <c r="X238"/>
      <c r="Y238"/>
      <c r="Z238"/>
      <c r="AA238"/>
    </row>
    <row r="239" spans="1:27" ht="22.75" customHeight="1" x14ac:dyDescent="0.25">
      <c r="A239"/>
      <c r="B239"/>
      <c r="C239"/>
      <c r="D239"/>
      <c r="E239"/>
      <c r="F239"/>
      <c r="G239"/>
      <c r="H239"/>
      <c r="I239"/>
      <c r="J239"/>
      <c r="K239"/>
      <c r="L239"/>
      <c r="M239"/>
      <c r="N239"/>
      <c r="O239"/>
      <c r="P239"/>
      <c r="Q239"/>
      <c r="R239"/>
      <c r="S239"/>
      <c r="T239"/>
      <c r="U239"/>
      <c r="V239"/>
      <c r="W239"/>
      <c r="X239"/>
      <c r="Y239"/>
      <c r="Z239"/>
      <c r="AA239"/>
    </row>
    <row r="240" spans="1:27" ht="22.75" customHeight="1" x14ac:dyDescent="0.25">
      <c r="A240"/>
      <c r="B240"/>
      <c r="C240"/>
      <c r="D240"/>
      <c r="E240"/>
      <c r="F240"/>
      <c r="G240"/>
      <c r="H240"/>
      <c r="I240"/>
      <c r="J240"/>
      <c r="K240"/>
      <c r="L240"/>
      <c r="M240"/>
      <c r="N240"/>
      <c r="O240"/>
      <c r="P240"/>
      <c r="Q240"/>
      <c r="R240"/>
      <c r="S240"/>
      <c r="T240"/>
      <c r="U240"/>
      <c r="V240"/>
      <c r="W240"/>
      <c r="X240"/>
      <c r="Y240"/>
      <c r="Z240"/>
      <c r="AA240"/>
    </row>
    <row r="241" spans="1:27" ht="22.75" customHeight="1" x14ac:dyDescent="0.25">
      <c r="A241"/>
      <c r="B241"/>
      <c r="C241"/>
      <c r="D241"/>
      <c r="E241"/>
      <c r="F241"/>
      <c r="G241"/>
      <c r="H241"/>
      <c r="I241"/>
      <c r="J241"/>
      <c r="K241"/>
      <c r="L241"/>
      <c r="M241"/>
      <c r="N241"/>
      <c r="O241"/>
      <c r="P241"/>
      <c r="Q241"/>
      <c r="R241"/>
      <c r="S241"/>
      <c r="T241"/>
      <c r="U241"/>
      <c r="V241"/>
      <c r="W241"/>
      <c r="X241"/>
      <c r="Y241"/>
      <c r="Z241"/>
      <c r="AA241"/>
    </row>
    <row r="242" spans="1:27" ht="22.75" customHeight="1" x14ac:dyDescent="0.25">
      <c r="A242"/>
      <c r="B242"/>
      <c r="C242"/>
      <c r="D242"/>
      <c r="E242"/>
      <c r="F242"/>
      <c r="G242"/>
      <c r="H242"/>
      <c r="I242"/>
      <c r="J242"/>
      <c r="K242"/>
      <c r="L242"/>
      <c r="M242"/>
      <c r="N242"/>
      <c r="O242"/>
      <c r="P242"/>
      <c r="Q242"/>
      <c r="R242"/>
      <c r="S242"/>
      <c r="T242"/>
      <c r="U242"/>
      <c r="V242"/>
      <c r="W242"/>
      <c r="X242"/>
      <c r="Y242"/>
      <c r="Z242"/>
      <c r="AA242"/>
    </row>
    <row r="243" spans="1:27" ht="22.75" customHeight="1" x14ac:dyDescent="0.25">
      <c r="A243"/>
      <c r="B243"/>
      <c r="C243"/>
      <c r="D243"/>
      <c r="E243"/>
      <c r="F243"/>
      <c r="G243"/>
      <c r="H243"/>
      <c r="I243"/>
      <c r="J243"/>
      <c r="K243"/>
      <c r="L243"/>
      <c r="M243"/>
      <c r="N243"/>
      <c r="O243"/>
      <c r="P243"/>
      <c r="Q243"/>
      <c r="R243"/>
      <c r="S243"/>
      <c r="T243"/>
      <c r="U243"/>
      <c r="V243"/>
      <c r="W243"/>
      <c r="X243"/>
      <c r="Y243"/>
      <c r="Z243"/>
      <c r="AA243"/>
    </row>
    <row r="244" spans="1:27" ht="22.75" customHeight="1" x14ac:dyDescent="0.25">
      <c r="A244"/>
      <c r="B244"/>
      <c r="C244"/>
      <c r="D244"/>
      <c r="E244"/>
      <c r="F244"/>
      <c r="G244"/>
      <c r="H244"/>
      <c r="I244"/>
      <c r="J244"/>
      <c r="K244"/>
      <c r="L244"/>
      <c r="M244"/>
      <c r="N244"/>
      <c r="O244"/>
      <c r="P244"/>
      <c r="Q244"/>
      <c r="R244"/>
      <c r="S244"/>
      <c r="T244"/>
      <c r="U244"/>
      <c r="V244"/>
      <c r="W244"/>
      <c r="X244"/>
      <c r="Y244"/>
      <c r="Z244"/>
      <c r="AA244"/>
    </row>
    <row r="245" spans="1:27" ht="22.75" customHeight="1" x14ac:dyDescent="0.25">
      <c r="A245"/>
      <c r="B245"/>
      <c r="C245"/>
      <c r="D245"/>
      <c r="E245"/>
      <c r="F245"/>
      <c r="G245"/>
      <c r="H245"/>
      <c r="I245"/>
      <c r="J245"/>
      <c r="K245"/>
      <c r="L245"/>
      <c r="M245"/>
      <c r="N245"/>
      <c r="O245"/>
      <c r="P245"/>
      <c r="Q245"/>
      <c r="R245"/>
      <c r="S245"/>
      <c r="T245"/>
      <c r="U245"/>
      <c r="V245"/>
      <c r="W245"/>
      <c r="X245"/>
      <c r="Y245"/>
      <c r="Z245"/>
      <c r="AA245"/>
    </row>
    <row r="246" spans="1:27" ht="22.75" customHeight="1" x14ac:dyDescent="0.25">
      <c r="A246"/>
      <c r="B246"/>
      <c r="C246"/>
      <c r="D246"/>
      <c r="E246"/>
      <c r="F246"/>
      <c r="G246"/>
      <c r="H246"/>
      <c r="I246"/>
      <c r="J246"/>
      <c r="K246"/>
      <c r="L246"/>
      <c r="M246"/>
      <c r="N246"/>
      <c r="O246"/>
      <c r="P246"/>
      <c r="Q246"/>
      <c r="R246"/>
      <c r="S246"/>
      <c r="T246"/>
      <c r="U246"/>
      <c r="V246"/>
      <c r="W246"/>
      <c r="X246"/>
      <c r="Y246"/>
      <c r="Z246"/>
      <c r="AA246"/>
    </row>
    <row r="247" spans="1:27" ht="22.75" customHeight="1" x14ac:dyDescent="0.25">
      <c r="A247"/>
      <c r="B247"/>
      <c r="C247"/>
      <c r="D247"/>
      <c r="E247"/>
      <c r="F247"/>
      <c r="G247"/>
      <c r="H247"/>
      <c r="I247"/>
      <c r="J247"/>
      <c r="K247"/>
      <c r="L247"/>
      <c r="M247"/>
      <c r="N247"/>
      <c r="O247"/>
      <c r="P247"/>
      <c r="Q247"/>
      <c r="R247"/>
      <c r="S247"/>
      <c r="T247"/>
      <c r="U247"/>
      <c r="V247"/>
      <c r="W247"/>
      <c r="X247"/>
      <c r="Y247"/>
      <c r="Z247"/>
      <c r="AA247"/>
    </row>
    <row r="248" spans="1:27" ht="22.75" customHeight="1" x14ac:dyDescent="0.25">
      <c r="A248"/>
      <c r="B248"/>
      <c r="C248"/>
      <c r="D248"/>
      <c r="E248"/>
      <c r="F248"/>
      <c r="G248"/>
      <c r="H248"/>
      <c r="I248"/>
      <c r="J248"/>
      <c r="K248"/>
      <c r="L248"/>
      <c r="M248"/>
      <c r="N248"/>
      <c r="O248"/>
      <c r="P248"/>
      <c r="Q248"/>
      <c r="R248"/>
      <c r="S248"/>
      <c r="T248"/>
      <c r="U248"/>
      <c r="V248"/>
      <c r="W248"/>
      <c r="X248"/>
      <c r="Y248"/>
      <c r="Z248"/>
      <c r="AA248"/>
    </row>
    <row r="249" spans="1:27" ht="22.75" customHeight="1" x14ac:dyDescent="0.25">
      <c r="A249"/>
      <c r="B249"/>
      <c r="C249"/>
      <c r="D249"/>
      <c r="E249"/>
      <c r="F249"/>
      <c r="G249"/>
      <c r="H249"/>
      <c r="I249"/>
      <c r="J249"/>
      <c r="K249"/>
      <c r="L249"/>
      <c r="M249"/>
      <c r="N249"/>
      <c r="O249"/>
      <c r="P249"/>
      <c r="Q249"/>
      <c r="R249"/>
      <c r="S249"/>
      <c r="T249"/>
      <c r="U249"/>
      <c r="V249"/>
      <c r="W249"/>
      <c r="X249"/>
      <c r="Y249"/>
      <c r="Z249"/>
      <c r="AA249"/>
    </row>
    <row r="250" spans="1:27" ht="22.75" customHeight="1" x14ac:dyDescent="0.25">
      <c r="A250"/>
      <c r="B250"/>
      <c r="C250"/>
      <c r="D250"/>
      <c r="E250"/>
      <c r="F250"/>
      <c r="G250"/>
      <c r="H250"/>
      <c r="I250"/>
      <c r="J250"/>
      <c r="K250"/>
      <c r="L250"/>
      <c r="M250"/>
      <c r="N250"/>
      <c r="O250"/>
      <c r="P250"/>
      <c r="Q250"/>
      <c r="R250"/>
      <c r="S250"/>
      <c r="T250"/>
      <c r="U250"/>
      <c r="V250"/>
      <c r="W250"/>
      <c r="X250"/>
      <c r="Y250"/>
      <c r="Z250"/>
      <c r="AA250"/>
    </row>
    <row r="251" spans="1:27" ht="22.75" customHeight="1" x14ac:dyDescent="0.25">
      <c r="A251"/>
      <c r="B251"/>
      <c r="C251"/>
      <c r="D251"/>
      <c r="E251"/>
      <c r="F251"/>
      <c r="G251"/>
      <c r="H251"/>
      <c r="I251"/>
      <c r="J251"/>
      <c r="K251"/>
      <c r="L251"/>
      <c r="M251"/>
      <c r="N251"/>
      <c r="O251"/>
      <c r="P251"/>
      <c r="Q251"/>
      <c r="R251"/>
      <c r="S251"/>
      <c r="T251"/>
      <c r="U251"/>
      <c r="V251"/>
      <c r="W251"/>
      <c r="X251"/>
      <c r="Y251"/>
      <c r="Z251"/>
      <c r="AA251"/>
    </row>
    <row r="252" spans="1:27" s="73" customFormat="1" ht="29.25" customHeight="1" x14ac:dyDescent="0.25">
      <c r="A252"/>
      <c r="B252"/>
      <c r="C252"/>
      <c r="D252"/>
      <c r="E252"/>
      <c r="F252"/>
      <c r="G252"/>
      <c r="H252"/>
      <c r="I252"/>
      <c r="J252"/>
      <c r="K252"/>
      <c r="L252"/>
      <c r="M252"/>
      <c r="N252"/>
      <c r="O252"/>
      <c r="P252"/>
      <c r="Q252"/>
      <c r="R252"/>
      <c r="S252"/>
      <c r="T252"/>
      <c r="U252"/>
      <c r="V252"/>
      <c r="W252"/>
      <c r="X252"/>
      <c r="Y252"/>
      <c r="Z252"/>
      <c r="AA252"/>
    </row>
    <row r="253" spans="1:27" ht="14.3" x14ac:dyDescent="0.25">
      <c r="A253"/>
      <c r="B253"/>
      <c r="C253"/>
      <c r="D253"/>
      <c r="E253"/>
      <c r="F253"/>
      <c r="G253"/>
      <c r="H253"/>
      <c r="I253"/>
      <c r="J253"/>
      <c r="K253"/>
      <c r="L253"/>
      <c r="M253"/>
      <c r="N253"/>
      <c r="O253"/>
      <c r="P253"/>
      <c r="Q253"/>
      <c r="R253"/>
      <c r="S253"/>
      <c r="T253"/>
      <c r="U253"/>
      <c r="V253"/>
      <c r="W253"/>
      <c r="X253"/>
      <c r="Y253"/>
      <c r="Z253"/>
      <c r="AA253"/>
    </row>
    <row r="254" spans="1:27" ht="14.3" x14ac:dyDescent="0.25">
      <c r="A254"/>
      <c r="B254"/>
      <c r="C254"/>
      <c r="D254"/>
      <c r="E254"/>
      <c r="F254"/>
      <c r="G254"/>
      <c r="H254"/>
      <c r="I254"/>
      <c r="J254"/>
      <c r="K254"/>
      <c r="L254"/>
      <c r="M254"/>
      <c r="N254"/>
      <c r="O254"/>
      <c r="P254"/>
      <c r="Q254"/>
      <c r="R254"/>
      <c r="S254"/>
      <c r="T254"/>
      <c r="U254"/>
      <c r="V254"/>
      <c r="W254"/>
      <c r="X254"/>
      <c r="Y254"/>
      <c r="Z254"/>
      <c r="AA254"/>
    </row>
    <row r="255" spans="1:27" ht="14.3" x14ac:dyDescent="0.25">
      <c r="A255"/>
      <c r="B255"/>
      <c r="C255"/>
      <c r="D255"/>
      <c r="E255"/>
      <c r="F255"/>
      <c r="G255"/>
      <c r="H255"/>
      <c r="I255"/>
      <c r="J255"/>
      <c r="K255"/>
      <c r="L255"/>
      <c r="M255"/>
      <c r="N255"/>
      <c r="O255"/>
      <c r="P255"/>
      <c r="Q255"/>
      <c r="R255"/>
      <c r="S255"/>
      <c r="T255"/>
      <c r="U255"/>
      <c r="V255"/>
      <c r="W255"/>
      <c r="X255"/>
      <c r="Y255"/>
      <c r="Z255"/>
      <c r="AA255"/>
    </row>
    <row r="256" spans="1:27" ht="14.3" x14ac:dyDescent="0.25">
      <c r="A256"/>
      <c r="B256"/>
      <c r="C256"/>
      <c r="D256"/>
      <c r="E256"/>
      <c r="F256"/>
      <c r="G256"/>
      <c r="H256"/>
      <c r="I256"/>
      <c r="J256"/>
      <c r="K256"/>
      <c r="L256"/>
      <c r="M256"/>
      <c r="N256"/>
      <c r="O256"/>
      <c r="P256"/>
      <c r="Q256"/>
      <c r="R256"/>
      <c r="S256"/>
      <c r="T256"/>
      <c r="U256"/>
      <c r="V256"/>
      <c r="W256"/>
      <c r="X256"/>
      <c r="Y256"/>
      <c r="Z256"/>
      <c r="AA256"/>
    </row>
    <row r="257" spans="1:27" ht="14.3" x14ac:dyDescent="0.25">
      <c r="A257"/>
      <c r="B257"/>
      <c r="C257"/>
      <c r="D257"/>
      <c r="E257"/>
      <c r="F257"/>
      <c r="G257"/>
      <c r="H257"/>
      <c r="I257"/>
      <c r="J257"/>
      <c r="K257"/>
      <c r="L257"/>
      <c r="M257"/>
      <c r="N257"/>
      <c r="O257"/>
      <c r="P257"/>
      <c r="Q257"/>
      <c r="R257"/>
      <c r="S257"/>
      <c r="T257"/>
      <c r="U257"/>
      <c r="V257"/>
      <c r="W257"/>
      <c r="X257"/>
      <c r="Y257"/>
      <c r="Z257"/>
      <c r="AA257"/>
    </row>
    <row r="258" spans="1:27" ht="14.3" x14ac:dyDescent="0.25">
      <c r="A258"/>
      <c r="B258"/>
      <c r="C258"/>
      <c r="D258"/>
      <c r="E258"/>
      <c r="F258"/>
      <c r="G258"/>
      <c r="H258"/>
      <c r="I258"/>
      <c r="J258"/>
      <c r="K258"/>
      <c r="L258"/>
      <c r="M258"/>
      <c r="N258"/>
      <c r="O258"/>
      <c r="P258"/>
      <c r="Q258"/>
      <c r="R258"/>
      <c r="S258"/>
      <c r="T258"/>
      <c r="U258"/>
      <c r="V258"/>
      <c r="W258"/>
      <c r="X258"/>
      <c r="Y258"/>
      <c r="Z258"/>
      <c r="AA258"/>
    </row>
    <row r="259" spans="1:27" ht="14.3" x14ac:dyDescent="0.25">
      <c r="A259"/>
      <c r="B259"/>
      <c r="C259"/>
      <c r="D259"/>
      <c r="E259"/>
      <c r="F259"/>
      <c r="G259"/>
      <c r="H259"/>
      <c r="I259"/>
      <c r="J259"/>
      <c r="K259"/>
      <c r="L259"/>
      <c r="M259"/>
      <c r="N259"/>
      <c r="O259"/>
      <c r="P259"/>
      <c r="Q259"/>
      <c r="R259"/>
      <c r="S259"/>
      <c r="T259"/>
      <c r="U259"/>
      <c r="V259"/>
      <c r="W259"/>
      <c r="X259"/>
      <c r="Y259"/>
      <c r="Z259"/>
      <c r="AA259"/>
    </row>
    <row r="260" spans="1:27" ht="31.75" customHeight="1" x14ac:dyDescent="0.25">
      <c r="A260"/>
      <c r="B260"/>
      <c r="C260"/>
      <c r="D260"/>
      <c r="E260"/>
      <c r="F260"/>
      <c r="G260"/>
      <c r="H260"/>
      <c r="I260"/>
      <c r="J260"/>
      <c r="K260"/>
      <c r="L260"/>
      <c r="M260"/>
      <c r="N260"/>
      <c r="O260"/>
      <c r="P260"/>
      <c r="Q260"/>
      <c r="R260"/>
      <c r="S260"/>
      <c r="T260"/>
      <c r="U260"/>
      <c r="V260"/>
      <c r="W260"/>
      <c r="X260"/>
      <c r="Y260"/>
      <c r="Z260"/>
      <c r="AA260"/>
    </row>
    <row r="261" spans="1:27" ht="31.75" customHeight="1" x14ac:dyDescent="0.25">
      <c r="A261"/>
      <c r="B261"/>
      <c r="C261"/>
      <c r="D261"/>
      <c r="E261"/>
      <c r="F261"/>
      <c r="G261"/>
      <c r="H261"/>
      <c r="I261"/>
      <c r="J261"/>
      <c r="K261"/>
      <c r="L261"/>
      <c r="M261"/>
      <c r="N261"/>
      <c r="O261"/>
      <c r="P261"/>
      <c r="Q261"/>
      <c r="R261"/>
      <c r="S261"/>
      <c r="T261"/>
      <c r="U261"/>
      <c r="V261"/>
      <c r="W261"/>
      <c r="X261"/>
      <c r="Y261"/>
      <c r="Z261"/>
      <c r="AA261"/>
    </row>
    <row r="262" spans="1:27" ht="31.75" customHeight="1" x14ac:dyDescent="0.25">
      <c r="A262"/>
      <c r="B262"/>
      <c r="C262"/>
      <c r="D262"/>
      <c r="E262"/>
      <c r="F262"/>
      <c r="G262"/>
      <c r="H262"/>
      <c r="I262"/>
      <c r="J262"/>
      <c r="K262"/>
      <c r="L262"/>
      <c r="M262"/>
      <c r="N262"/>
      <c r="O262"/>
      <c r="P262"/>
      <c r="Q262"/>
      <c r="R262"/>
      <c r="S262"/>
      <c r="T262"/>
      <c r="U262"/>
      <c r="V262"/>
      <c r="W262"/>
      <c r="X262"/>
      <c r="Y262"/>
      <c r="Z262"/>
      <c r="AA262"/>
    </row>
    <row r="263" spans="1:27" s="93" customFormat="1" ht="14.3" x14ac:dyDescent="0.25">
      <c r="A263"/>
      <c r="B263"/>
      <c r="C263"/>
      <c r="D263"/>
      <c r="E263"/>
      <c r="F263"/>
      <c r="G263"/>
      <c r="H263"/>
      <c r="I263"/>
      <c r="J263"/>
      <c r="K263"/>
      <c r="L263"/>
      <c r="M263"/>
      <c r="N263"/>
      <c r="O263"/>
      <c r="P263"/>
      <c r="Q263"/>
      <c r="R263"/>
      <c r="S263"/>
      <c r="T263"/>
      <c r="U263"/>
      <c r="V263"/>
      <c r="W263"/>
      <c r="X263"/>
      <c r="Y263"/>
      <c r="Z263"/>
      <c r="AA263"/>
    </row>
    <row r="264" spans="1:27" ht="22.75" customHeight="1" x14ac:dyDescent="0.25">
      <c r="A264"/>
      <c r="B264"/>
      <c r="C264"/>
      <c r="D264"/>
      <c r="E264"/>
      <c r="F264"/>
      <c r="G264"/>
      <c r="H264"/>
      <c r="I264"/>
      <c r="J264"/>
      <c r="K264"/>
      <c r="L264"/>
      <c r="M264"/>
      <c r="N264"/>
      <c r="O264"/>
      <c r="P264"/>
      <c r="Q264"/>
      <c r="R264"/>
      <c r="S264"/>
      <c r="T264"/>
      <c r="U264"/>
      <c r="V264"/>
      <c r="W264"/>
      <c r="X264"/>
      <c r="Y264"/>
      <c r="Z264"/>
      <c r="AA264"/>
    </row>
    <row r="265" spans="1:27" ht="22.75" customHeight="1" x14ac:dyDescent="0.25">
      <c r="A265"/>
      <c r="B265"/>
      <c r="C265"/>
      <c r="D265"/>
      <c r="E265"/>
      <c r="F265"/>
      <c r="G265"/>
      <c r="H265"/>
      <c r="I265"/>
      <c r="J265"/>
      <c r="K265"/>
      <c r="L265"/>
      <c r="M265"/>
      <c r="N265"/>
      <c r="O265"/>
      <c r="P265"/>
      <c r="Q265"/>
      <c r="R265"/>
      <c r="S265"/>
      <c r="T265"/>
      <c r="U265"/>
      <c r="V265"/>
      <c r="W265"/>
      <c r="X265"/>
      <c r="Y265"/>
      <c r="Z265"/>
      <c r="AA265"/>
    </row>
    <row r="266" spans="1:27" ht="22.75" customHeight="1" x14ac:dyDescent="0.25">
      <c r="A266"/>
      <c r="B266"/>
      <c r="C266"/>
      <c r="D266"/>
      <c r="E266"/>
      <c r="F266"/>
      <c r="G266"/>
      <c r="H266"/>
      <c r="I266"/>
      <c r="J266"/>
      <c r="K266"/>
      <c r="L266"/>
      <c r="M266"/>
      <c r="N266"/>
      <c r="O266"/>
      <c r="P266"/>
      <c r="Q266"/>
      <c r="R266"/>
      <c r="S266"/>
      <c r="T266"/>
      <c r="U266"/>
      <c r="V266"/>
      <c r="W266"/>
      <c r="X266"/>
      <c r="Y266"/>
      <c r="Z266"/>
      <c r="AA266"/>
    </row>
    <row r="267" spans="1:27" ht="22.75" customHeight="1" x14ac:dyDescent="0.25">
      <c r="A267"/>
      <c r="B267"/>
      <c r="C267"/>
      <c r="D267"/>
      <c r="E267"/>
      <c r="F267"/>
      <c r="G267"/>
      <c r="H267"/>
      <c r="I267"/>
      <c r="J267"/>
      <c r="K267"/>
      <c r="L267"/>
      <c r="M267"/>
      <c r="N267"/>
      <c r="O267"/>
      <c r="P267"/>
      <c r="Q267"/>
      <c r="R267"/>
      <c r="S267"/>
      <c r="T267"/>
      <c r="U267"/>
      <c r="V267"/>
      <c r="W267"/>
      <c r="X267"/>
      <c r="Y267"/>
      <c r="Z267"/>
      <c r="AA267"/>
    </row>
    <row r="268" spans="1:27" ht="22.75" customHeight="1" x14ac:dyDescent="0.25">
      <c r="A268"/>
      <c r="B268"/>
      <c r="C268"/>
      <c r="D268"/>
      <c r="E268"/>
      <c r="F268"/>
      <c r="G268"/>
      <c r="H268"/>
      <c r="I268"/>
      <c r="J268"/>
      <c r="K268"/>
      <c r="L268"/>
      <c r="M268"/>
      <c r="N268"/>
      <c r="O268"/>
      <c r="P268"/>
      <c r="Q268"/>
      <c r="R268"/>
      <c r="S268"/>
      <c r="T268"/>
      <c r="U268"/>
      <c r="V268"/>
      <c r="W268"/>
      <c r="X268"/>
      <c r="Y268"/>
      <c r="Z268"/>
      <c r="AA268"/>
    </row>
    <row r="269" spans="1:27" ht="22.75" customHeight="1" x14ac:dyDescent="0.25">
      <c r="A269"/>
      <c r="B269"/>
      <c r="C269"/>
      <c r="D269"/>
      <c r="E269"/>
      <c r="F269"/>
      <c r="G269"/>
      <c r="H269"/>
      <c r="I269"/>
      <c r="J269"/>
      <c r="K269"/>
      <c r="L269"/>
      <c r="M269"/>
      <c r="N269"/>
      <c r="O269"/>
      <c r="P269"/>
      <c r="Q269"/>
      <c r="R269"/>
      <c r="S269"/>
      <c r="T269"/>
      <c r="U269"/>
      <c r="V269"/>
      <c r="W269"/>
      <c r="X269"/>
      <c r="Y269"/>
      <c r="Z269"/>
      <c r="AA269"/>
    </row>
    <row r="270" spans="1:27" ht="22.75" customHeight="1" x14ac:dyDescent="0.25">
      <c r="A270"/>
      <c r="B270"/>
      <c r="C270"/>
      <c r="D270"/>
      <c r="E270"/>
      <c r="F270"/>
      <c r="G270"/>
      <c r="H270"/>
      <c r="I270"/>
      <c r="J270"/>
      <c r="K270"/>
      <c r="L270"/>
      <c r="M270"/>
      <c r="N270"/>
      <c r="O270"/>
      <c r="P270"/>
      <c r="Q270"/>
      <c r="R270"/>
      <c r="S270"/>
      <c r="T270"/>
      <c r="U270"/>
      <c r="V270"/>
      <c r="W270"/>
      <c r="X270"/>
      <c r="Y270"/>
      <c r="Z270"/>
      <c r="AA270"/>
    </row>
    <row r="271" spans="1:27" ht="22.75" customHeight="1" x14ac:dyDescent="0.25">
      <c r="A271"/>
      <c r="B271"/>
      <c r="C271"/>
      <c r="D271"/>
      <c r="E271"/>
      <c r="F271"/>
      <c r="G271"/>
      <c r="H271"/>
      <c r="I271"/>
      <c r="J271"/>
      <c r="K271"/>
      <c r="L271"/>
      <c r="M271"/>
      <c r="N271"/>
      <c r="O271"/>
      <c r="P271"/>
      <c r="Q271"/>
      <c r="R271"/>
      <c r="S271"/>
      <c r="T271"/>
      <c r="U271"/>
      <c r="V271"/>
      <c r="W271"/>
      <c r="X271"/>
      <c r="Y271"/>
      <c r="Z271"/>
      <c r="AA271"/>
    </row>
    <row r="272" spans="1:27" ht="22.75" customHeight="1" x14ac:dyDescent="0.25">
      <c r="A272"/>
      <c r="B272"/>
      <c r="C272"/>
      <c r="D272"/>
      <c r="E272"/>
      <c r="F272"/>
      <c r="G272"/>
      <c r="H272"/>
      <c r="I272"/>
      <c r="J272"/>
      <c r="K272"/>
      <c r="L272"/>
      <c r="M272"/>
      <c r="N272"/>
      <c r="O272"/>
      <c r="P272"/>
      <c r="Q272"/>
      <c r="R272"/>
      <c r="S272"/>
      <c r="T272"/>
      <c r="U272"/>
      <c r="V272"/>
      <c r="W272"/>
      <c r="X272"/>
      <c r="Y272"/>
      <c r="Z272"/>
      <c r="AA272"/>
    </row>
    <row r="273" spans="1:27" ht="22.75" customHeight="1" x14ac:dyDescent="0.25">
      <c r="A273"/>
      <c r="B273"/>
      <c r="C273"/>
      <c r="D273"/>
      <c r="E273"/>
      <c r="F273"/>
      <c r="G273"/>
      <c r="H273"/>
      <c r="I273"/>
      <c r="J273"/>
      <c r="K273"/>
      <c r="L273"/>
      <c r="M273"/>
      <c r="N273"/>
      <c r="O273"/>
      <c r="P273"/>
      <c r="Q273"/>
      <c r="R273"/>
      <c r="S273"/>
      <c r="T273"/>
      <c r="U273"/>
      <c r="V273"/>
      <c r="W273"/>
      <c r="X273"/>
      <c r="Y273"/>
      <c r="Z273"/>
      <c r="AA273"/>
    </row>
    <row r="274" spans="1:27" ht="22.75" customHeight="1" x14ac:dyDescent="0.25">
      <c r="A274"/>
      <c r="B274"/>
      <c r="C274"/>
      <c r="D274"/>
      <c r="E274"/>
      <c r="F274"/>
      <c r="G274"/>
      <c r="H274"/>
      <c r="I274"/>
      <c r="J274"/>
      <c r="K274"/>
      <c r="L274"/>
      <c r="M274"/>
      <c r="N274"/>
      <c r="O274"/>
      <c r="P274"/>
      <c r="Q274"/>
      <c r="R274"/>
      <c r="S274"/>
      <c r="T274"/>
      <c r="U274"/>
      <c r="V274"/>
      <c r="W274"/>
      <c r="X274"/>
      <c r="Y274"/>
      <c r="Z274"/>
      <c r="AA274"/>
    </row>
    <row r="275" spans="1:27" ht="22.75" customHeight="1" x14ac:dyDescent="0.25">
      <c r="A275"/>
      <c r="B275"/>
      <c r="C275"/>
      <c r="D275"/>
      <c r="E275"/>
      <c r="F275"/>
      <c r="G275"/>
      <c r="H275"/>
      <c r="I275"/>
      <c r="J275"/>
      <c r="K275"/>
      <c r="L275"/>
      <c r="M275"/>
      <c r="N275"/>
      <c r="O275"/>
      <c r="P275"/>
      <c r="Q275"/>
      <c r="R275"/>
      <c r="S275"/>
      <c r="T275"/>
      <c r="U275"/>
      <c r="V275"/>
      <c r="W275"/>
      <c r="X275"/>
      <c r="Y275"/>
      <c r="Z275"/>
      <c r="AA275"/>
    </row>
    <row r="276" spans="1:27" ht="22.75" customHeight="1" x14ac:dyDescent="0.25">
      <c r="A276"/>
      <c r="B276"/>
      <c r="C276"/>
      <c r="D276"/>
      <c r="E276"/>
      <c r="F276"/>
      <c r="G276"/>
      <c r="H276"/>
      <c r="I276"/>
      <c r="J276"/>
      <c r="K276"/>
      <c r="L276"/>
      <c r="M276"/>
      <c r="N276"/>
      <c r="O276"/>
      <c r="P276"/>
      <c r="Q276"/>
      <c r="R276"/>
      <c r="S276"/>
      <c r="T276"/>
      <c r="U276"/>
      <c r="V276"/>
      <c r="W276"/>
      <c r="X276"/>
      <c r="Y276"/>
      <c r="Z276"/>
      <c r="AA276"/>
    </row>
    <row r="277" spans="1:27" ht="22.75" customHeight="1" x14ac:dyDescent="0.25">
      <c r="A277"/>
      <c r="B277"/>
      <c r="C277"/>
      <c r="D277"/>
      <c r="E277"/>
      <c r="F277"/>
      <c r="G277"/>
      <c r="H277"/>
      <c r="I277"/>
      <c r="J277"/>
      <c r="K277"/>
      <c r="L277"/>
      <c r="M277"/>
      <c r="N277"/>
      <c r="O277"/>
      <c r="P277"/>
      <c r="Q277"/>
      <c r="R277"/>
      <c r="S277"/>
      <c r="T277"/>
      <c r="U277"/>
      <c r="V277"/>
      <c r="W277"/>
      <c r="X277"/>
      <c r="Y277"/>
      <c r="Z277"/>
      <c r="AA277"/>
    </row>
    <row r="278" spans="1:27" ht="22.75" customHeight="1" x14ac:dyDescent="0.25">
      <c r="A278"/>
      <c r="B278"/>
      <c r="C278"/>
      <c r="D278"/>
      <c r="E278"/>
      <c r="F278"/>
      <c r="G278"/>
      <c r="H278"/>
      <c r="I278"/>
      <c r="J278"/>
      <c r="K278"/>
      <c r="L278"/>
      <c r="M278"/>
      <c r="N278"/>
      <c r="O278"/>
      <c r="P278"/>
      <c r="Q278"/>
      <c r="R278"/>
      <c r="S278"/>
      <c r="T278"/>
      <c r="U278"/>
      <c r="V278"/>
      <c r="W278"/>
      <c r="X278"/>
      <c r="Y278"/>
      <c r="Z278"/>
      <c r="AA278"/>
    </row>
    <row r="279" spans="1:27" ht="22.75" customHeight="1" x14ac:dyDescent="0.25">
      <c r="A279"/>
      <c r="B279"/>
      <c r="C279"/>
      <c r="D279"/>
      <c r="E279"/>
      <c r="F279"/>
      <c r="G279"/>
      <c r="H279"/>
      <c r="I279"/>
      <c r="J279"/>
      <c r="K279"/>
      <c r="L279"/>
      <c r="M279"/>
      <c r="N279"/>
      <c r="O279"/>
      <c r="P279"/>
      <c r="Q279"/>
      <c r="R279"/>
      <c r="S279"/>
      <c r="T279"/>
      <c r="U279"/>
      <c r="V279"/>
      <c r="W279"/>
      <c r="X279"/>
      <c r="Y279"/>
      <c r="Z279"/>
      <c r="AA279"/>
    </row>
    <row r="280" spans="1:27" ht="22.75" customHeight="1" x14ac:dyDescent="0.25">
      <c r="A280"/>
      <c r="B280"/>
      <c r="C280"/>
      <c r="D280"/>
      <c r="E280"/>
      <c r="F280"/>
      <c r="G280"/>
      <c r="H280"/>
      <c r="I280"/>
      <c r="J280"/>
      <c r="K280"/>
      <c r="L280"/>
      <c r="M280"/>
      <c r="N280"/>
      <c r="O280"/>
      <c r="P280"/>
      <c r="Q280"/>
      <c r="R280"/>
      <c r="S280"/>
      <c r="T280"/>
      <c r="U280"/>
      <c r="V280"/>
      <c r="W280"/>
      <c r="X280"/>
      <c r="Y280"/>
      <c r="Z280"/>
      <c r="AA280"/>
    </row>
    <row r="281" spans="1:27" ht="22.75" customHeight="1" x14ac:dyDescent="0.25">
      <c r="A281"/>
      <c r="B281"/>
      <c r="C281"/>
      <c r="D281"/>
      <c r="E281"/>
      <c r="F281"/>
      <c r="G281"/>
      <c r="H281"/>
      <c r="I281"/>
      <c r="J281"/>
      <c r="K281"/>
      <c r="L281"/>
      <c r="M281"/>
      <c r="N281"/>
      <c r="O281"/>
      <c r="P281"/>
      <c r="Q281"/>
      <c r="R281"/>
      <c r="S281"/>
      <c r="T281"/>
      <c r="U281"/>
      <c r="V281"/>
      <c r="W281"/>
      <c r="X281"/>
      <c r="Y281"/>
      <c r="Z281"/>
      <c r="AA281"/>
    </row>
    <row r="282" spans="1:27" ht="22.75" customHeight="1" x14ac:dyDescent="0.25">
      <c r="A282"/>
      <c r="B282"/>
      <c r="C282"/>
      <c r="D282"/>
      <c r="E282"/>
      <c r="F282"/>
      <c r="G282"/>
      <c r="H282"/>
      <c r="I282"/>
      <c r="J282"/>
      <c r="K282"/>
      <c r="L282"/>
      <c r="M282"/>
      <c r="N282"/>
      <c r="O282"/>
      <c r="P282"/>
      <c r="Q282"/>
      <c r="R282"/>
      <c r="S282"/>
      <c r="T282"/>
      <c r="U282"/>
      <c r="V282"/>
      <c r="W282"/>
      <c r="X282"/>
      <c r="Y282"/>
      <c r="Z282"/>
      <c r="AA282"/>
    </row>
    <row r="283" spans="1:27" ht="22.75" customHeight="1" x14ac:dyDescent="0.25">
      <c r="A283"/>
      <c r="B283"/>
      <c r="C283"/>
      <c r="D283"/>
      <c r="E283"/>
      <c r="F283"/>
      <c r="G283"/>
      <c r="H283"/>
      <c r="I283"/>
      <c r="J283"/>
      <c r="K283"/>
      <c r="L283"/>
      <c r="M283"/>
      <c r="N283"/>
      <c r="O283"/>
      <c r="P283"/>
      <c r="Q283"/>
      <c r="R283"/>
      <c r="S283"/>
      <c r="T283"/>
      <c r="U283"/>
      <c r="V283"/>
      <c r="W283"/>
      <c r="X283"/>
      <c r="Y283"/>
      <c r="Z283"/>
      <c r="AA283"/>
    </row>
    <row r="284" spans="1:27" s="73" customFormat="1" ht="29.25" customHeight="1" x14ac:dyDescent="0.25">
      <c r="A284"/>
      <c r="B284"/>
      <c r="C284"/>
      <c r="D284"/>
      <c r="E284"/>
      <c r="F284"/>
      <c r="G284"/>
      <c r="H284"/>
      <c r="I284"/>
      <c r="J284"/>
      <c r="K284"/>
      <c r="L284"/>
      <c r="M284"/>
      <c r="N284"/>
      <c r="O284"/>
      <c r="P284"/>
      <c r="Q284"/>
      <c r="R284"/>
      <c r="S284"/>
      <c r="T284"/>
      <c r="U284"/>
      <c r="V284"/>
      <c r="W284"/>
      <c r="X284"/>
      <c r="Y284"/>
      <c r="Z284"/>
      <c r="AA284"/>
    </row>
    <row r="285" spans="1:27" ht="14.3" x14ac:dyDescent="0.25">
      <c r="A285"/>
      <c r="B285"/>
      <c r="C285"/>
      <c r="D285"/>
      <c r="E285"/>
      <c r="F285"/>
      <c r="G285"/>
      <c r="H285"/>
      <c r="I285"/>
      <c r="J285"/>
      <c r="K285"/>
      <c r="L285"/>
      <c r="M285"/>
      <c r="N285"/>
      <c r="O285"/>
      <c r="P285"/>
      <c r="Q285"/>
      <c r="R285"/>
      <c r="S285"/>
      <c r="T285"/>
      <c r="U285"/>
      <c r="V285"/>
      <c r="W285"/>
      <c r="X285"/>
      <c r="Y285"/>
      <c r="Z285"/>
      <c r="AA285"/>
    </row>
    <row r="286" spans="1:27" ht="14.3" x14ac:dyDescent="0.25">
      <c r="A286"/>
      <c r="B286"/>
      <c r="C286"/>
      <c r="D286"/>
      <c r="E286"/>
      <c r="F286"/>
      <c r="G286"/>
      <c r="H286"/>
      <c r="I286"/>
      <c r="J286"/>
      <c r="K286"/>
      <c r="L286"/>
      <c r="M286"/>
      <c r="N286"/>
      <c r="O286"/>
      <c r="P286"/>
      <c r="Q286"/>
      <c r="R286"/>
      <c r="S286"/>
      <c r="T286"/>
      <c r="U286"/>
      <c r="V286"/>
      <c r="W286"/>
      <c r="X286"/>
      <c r="Y286"/>
      <c r="Z286"/>
      <c r="AA286"/>
    </row>
    <row r="287" spans="1:27" ht="14.3" x14ac:dyDescent="0.25">
      <c r="A287"/>
      <c r="B287"/>
      <c r="C287"/>
      <c r="D287"/>
      <c r="E287"/>
      <c r="F287"/>
      <c r="G287"/>
      <c r="H287"/>
      <c r="I287"/>
      <c r="J287"/>
      <c r="K287"/>
      <c r="L287"/>
      <c r="M287"/>
      <c r="N287"/>
      <c r="O287"/>
      <c r="P287"/>
      <c r="Q287"/>
      <c r="R287"/>
      <c r="S287"/>
      <c r="T287"/>
      <c r="U287"/>
      <c r="V287"/>
      <c r="W287"/>
      <c r="X287"/>
      <c r="Y287"/>
      <c r="Z287"/>
      <c r="AA287"/>
    </row>
    <row r="288" spans="1:27" ht="14.3" x14ac:dyDescent="0.25">
      <c r="A288"/>
      <c r="B288"/>
      <c r="C288"/>
      <c r="D288"/>
      <c r="E288"/>
      <c r="F288"/>
      <c r="G288"/>
      <c r="H288"/>
      <c r="I288"/>
      <c r="J288"/>
      <c r="K288"/>
      <c r="L288"/>
      <c r="M288"/>
      <c r="N288"/>
      <c r="O288"/>
      <c r="P288"/>
      <c r="Q288"/>
      <c r="R288"/>
      <c r="S288"/>
      <c r="T288"/>
      <c r="U288"/>
      <c r="V288"/>
      <c r="W288"/>
      <c r="X288"/>
      <c r="Y288"/>
      <c r="Z288"/>
      <c r="AA288"/>
    </row>
    <row r="289" spans="1:27" ht="14.3" x14ac:dyDescent="0.25">
      <c r="A289"/>
      <c r="B289"/>
      <c r="C289"/>
      <c r="D289"/>
      <c r="E289"/>
      <c r="F289"/>
      <c r="G289"/>
      <c r="H289"/>
      <c r="I289"/>
      <c r="J289"/>
      <c r="K289"/>
      <c r="L289"/>
      <c r="M289"/>
      <c r="N289"/>
      <c r="O289"/>
      <c r="P289"/>
      <c r="Q289"/>
      <c r="R289"/>
      <c r="S289"/>
      <c r="T289"/>
      <c r="U289"/>
      <c r="V289"/>
      <c r="W289"/>
      <c r="X289"/>
      <c r="Y289"/>
      <c r="Z289"/>
      <c r="AA289"/>
    </row>
    <row r="290" spans="1:27" ht="14.3" x14ac:dyDescent="0.25">
      <c r="A290"/>
      <c r="B290"/>
      <c r="C290"/>
      <c r="D290"/>
      <c r="E290"/>
      <c r="F290"/>
      <c r="G290"/>
      <c r="H290"/>
      <c r="I290"/>
      <c r="J290"/>
      <c r="K290"/>
      <c r="L290"/>
      <c r="M290"/>
      <c r="N290"/>
      <c r="O290"/>
      <c r="P290"/>
      <c r="Q290"/>
      <c r="R290"/>
      <c r="S290"/>
      <c r="T290"/>
      <c r="U290"/>
      <c r="V290"/>
      <c r="W290"/>
      <c r="X290"/>
      <c r="Y290"/>
      <c r="Z290"/>
      <c r="AA290"/>
    </row>
    <row r="291" spans="1:27" ht="14.3" x14ac:dyDescent="0.25">
      <c r="A291"/>
      <c r="B291"/>
      <c r="C291"/>
      <c r="D291"/>
      <c r="E291"/>
      <c r="F291"/>
      <c r="G291"/>
      <c r="H291"/>
      <c r="I291"/>
      <c r="J291"/>
      <c r="K291"/>
      <c r="L291"/>
      <c r="M291"/>
      <c r="N291"/>
      <c r="O291"/>
      <c r="P291"/>
      <c r="Q291"/>
      <c r="R291"/>
      <c r="S291"/>
      <c r="T291"/>
      <c r="U291"/>
      <c r="V291"/>
      <c r="W291"/>
      <c r="X291"/>
      <c r="Y291"/>
      <c r="Z291"/>
      <c r="AA291"/>
    </row>
    <row r="292" spans="1:27" ht="31.75" customHeight="1" x14ac:dyDescent="0.25">
      <c r="A292"/>
      <c r="B292"/>
      <c r="C292"/>
      <c r="D292"/>
      <c r="E292"/>
      <c r="F292"/>
      <c r="G292"/>
      <c r="H292"/>
      <c r="I292"/>
      <c r="J292"/>
      <c r="K292"/>
      <c r="L292"/>
      <c r="M292"/>
      <c r="N292"/>
      <c r="O292"/>
      <c r="P292"/>
      <c r="Q292"/>
      <c r="R292"/>
      <c r="S292"/>
      <c r="T292"/>
      <c r="U292"/>
      <c r="V292"/>
      <c r="W292"/>
      <c r="X292"/>
      <c r="Y292"/>
      <c r="Z292"/>
      <c r="AA292"/>
    </row>
    <row r="293" spans="1:27" ht="31.75" customHeight="1" x14ac:dyDescent="0.25">
      <c r="A293"/>
      <c r="B293"/>
      <c r="C293"/>
      <c r="D293"/>
      <c r="E293"/>
      <c r="F293"/>
      <c r="G293"/>
      <c r="H293"/>
      <c r="I293"/>
      <c r="J293"/>
      <c r="K293"/>
      <c r="L293"/>
      <c r="M293"/>
      <c r="N293"/>
      <c r="O293"/>
      <c r="P293"/>
      <c r="Q293"/>
      <c r="R293"/>
      <c r="S293"/>
      <c r="T293"/>
      <c r="U293"/>
      <c r="V293"/>
      <c r="W293"/>
      <c r="X293"/>
      <c r="Y293"/>
      <c r="Z293"/>
      <c r="AA293"/>
    </row>
    <row r="294" spans="1:27" ht="31.75" customHeight="1" x14ac:dyDescent="0.25">
      <c r="A294"/>
      <c r="B294"/>
      <c r="C294"/>
      <c r="D294"/>
      <c r="E294"/>
      <c r="F294"/>
      <c r="G294"/>
      <c r="H294"/>
      <c r="I294"/>
      <c r="J294"/>
      <c r="K294"/>
      <c r="L294"/>
      <c r="M294"/>
      <c r="N294"/>
      <c r="O294"/>
      <c r="P294"/>
      <c r="Q294"/>
      <c r="R294"/>
      <c r="S294"/>
      <c r="T294"/>
      <c r="U294"/>
      <c r="V294"/>
      <c r="W294"/>
      <c r="X294"/>
      <c r="Y294"/>
      <c r="Z294"/>
      <c r="AA294"/>
    </row>
    <row r="295" spans="1:27" s="93" customFormat="1" ht="14.3" x14ac:dyDescent="0.25">
      <c r="A295"/>
      <c r="B295"/>
      <c r="C295"/>
      <c r="D295"/>
      <c r="E295"/>
      <c r="F295"/>
      <c r="G295"/>
      <c r="H295"/>
      <c r="I295"/>
      <c r="J295"/>
      <c r="K295"/>
      <c r="L295"/>
      <c r="M295"/>
      <c r="N295"/>
      <c r="O295"/>
      <c r="P295"/>
      <c r="Q295"/>
      <c r="R295"/>
      <c r="S295"/>
      <c r="T295"/>
      <c r="U295"/>
      <c r="V295"/>
      <c r="W295"/>
      <c r="X295"/>
      <c r="Y295"/>
      <c r="Z295"/>
      <c r="AA295"/>
    </row>
    <row r="296" spans="1:27" ht="22.75" customHeight="1" x14ac:dyDescent="0.25">
      <c r="A296"/>
      <c r="B296"/>
      <c r="C296"/>
      <c r="D296"/>
      <c r="E296"/>
      <c r="F296"/>
      <c r="G296"/>
      <c r="H296"/>
      <c r="I296"/>
      <c r="J296"/>
      <c r="K296"/>
      <c r="L296"/>
      <c r="M296"/>
      <c r="N296"/>
      <c r="O296"/>
      <c r="P296"/>
      <c r="Q296"/>
      <c r="R296"/>
      <c r="S296"/>
      <c r="T296"/>
      <c r="U296"/>
      <c r="V296"/>
      <c r="W296"/>
      <c r="X296"/>
      <c r="Y296"/>
      <c r="Z296"/>
      <c r="AA296"/>
    </row>
    <row r="297" spans="1:27" ht="22.75" customHeight="1" x14ac:dyDescent="0.25">
      <c r="A297"/>
      <c r="B297"/>
      <c r="C297"/>
      <c r="D297"/>
      <c r="E297"/>
      <c r="F297"/>
      <c r="G297"/>
      <c r="H297"/>
      <c r="I297"/>
      <c r="J297"/>
      <c r="K297"/>
      <c r="L297"/>
      <c r="M297"/>
      <c r="N297"/>
      <c r="O297"/>
      <c r="P297"/>
      <c r="Q297"/>
      <c r="R297"/>
      <c r="S297"/>
      <c r="T297"/>
      <c r="U297"/>
      <c r="V297"/>
      <c r="W297"/>
      <c r="X297"/>
      <c r="Y297"/>
      <c r="Z297"/>
      <c r="AA297"/>
    </row>
    <row r="298" spans="1:27" ht="22.75" customHeight="1" x14ac:dyDescent="0.25">
      <c r="A298"/>
      <c r="B298"/>
      <c r="C298"/>
      <c r="D298"/>
      <c r="E298"/>
      <c r="F298"/>
      <c r="G298"/>
      <c r="H298"/>
      <c r="I298"/>
      <c r="J298"/>
      <c r="K298"/>
      <c r="L298"/>
      <c r="M298"/>
      <c r="N298"/>
      <c r="O298"/>
      <c r="P298"/>
      <c r="Q298"/>
      <c r="R298"/>
      <c r="S298"/>
      <c r="T298"/>
      <c r="U298"/>
      <c r="V298"/>
      <c r="W298"/>
      <c r="X298"/>
      <c r="Y298"/>
      <c r="Z298"/>
      <c r="AA298"/>
    </row>
    <row r="299" spans="1:27" ht="22.75" customHeight="1" x14ac:dyDescent="0.25">
      <c r="A299"/>
      <c r="B299"/>
      <c r="C299"/>
      <c r="D299"/>
      <c r="E299"/>
      <c r="F299"/>
      <c r="G299"/>
      <c r="H299"/>
      <c r="I299"/>
      <c r="J299"/>
      <c r="K299"/>
      <c r="L299"/>
      <c r="M299"/>
      <c r="N299"/>
      <c r="O299"/>
      <c r="P299"/>
      <c r="Q299"/>
      <c r="R299"/>
      <c r="S299"/>
      <c r="T299"/>
      <c r="U299"/>
      <c r="V299"/>
      <c r="W299"/>
      <c r="X299"/>
      <c r="Y299"/>
      <c r="Z299"/>
      <c r="AA299"/>
    </row>
    <row r="300" spans="1:27" ht="22.75" customHeight="1" x14ac:dyDescent="0.25">
      <c r="A300"/>
      <c r="B300"/>
      <c r="C300"/>
      <c r="D300"/>
      <c r="E300"/>
      <c r="F300"/>
      <c r="G300"/>
      <c r="H300"/>
      <c r="I300"/>
      <c r="J300"/>
      <c r="K300"/>
      <c r="L300"/>
      <c r="M300"/>
      <c r="N300"/>
      <c r="O300"/>
      <c r="P300"/>
      <c r="Q300"/>
      <c r="R300"/>
      <c r="S300"/>
      <c r="T300"/>
      <c r="U300"/>
      <c r="V300"/>
      <c r="W300"/>
      <c r="X300"/>
      <c r="Y300"/>
      <c r="Z300"/>
      <c r="AA300"/>
    </row>
    <row r="301" spans="1:27" ht="22.75" customHeight="1" x14ac:dyDescent="0.25">
      <c r="A301"/>
      <c r="B301"/>
      <c r="C301"/>
      <c r="D301"/>
      <c r="E301"/>
      <c r="F301"/>
      <c r="G301"/>
      <c r="H301"/>
      <c r="I301"/>
      <c r="J301"/>
      <c r="K301"/>
      <c r="L301"/>
      <c r="M301"/>
      <c r="N301"/>
      <c r="O301"/>
      <c r="P301"/>
      <c r="Q301"/>
      <c r="R301"/>
      <c r="S301"/>
      <c r="T301"/>
      <c r="U301"/>
      <c r="V301"/>
      <c r="W301"/>
      <c r="X301"/>
      <c r="Y301"/>
      <c r="Z301"/>
      <c r="AA301"/>
    </row>
    <row r="302" spans="1:27" ht="22.75" customHeight="1" x14ac:dyDescent="0.25">
      <c r="A302"/>
      <c r="B302"/>
      <c r="C302"/>
      <c r="D302"/>
      <c r="E302"/>
      <c r="F302"/>
      <c r="G302"/>
      <c r="H302"/>
      <c r="I302"/>
      <c r="J302"/>
      <c r="K302"/>
      <c r="L302"/>
      <c r="M302"/>
      <c r="N302"/>
      <c r="O302"/>
      <c r="P302"/>
      <c r="Q302"/>
      <c r="R302"/>
      <c r="S302"/>
      <c r="T302"/>
      <c r="U302"/>
      <c r="V302"/>
      <c r="W302"/>
      <c r="X302"/>
      <c r="Y302"/>
      <c r="Z302"/>
      <c r="AA302"/>
    </row>
    <row r="303" spans="1:27" ht="22.75" customHeight="1" x14ac:dyDescent="0.25">
      <c r="A303"/>
      <c r="B303"/>
      <c r="C303"/>
      <c r="D303"/>
      <c r="E303"/>
      <c r="F303"/>
      <c r="G303"/>
      <c r="H303"/>
      <c r="I303"/>
      <c r="J303"/>
      <c r="K303"/>
      <c r="L303"/>
      <c r="M303"/>
      <c r="N303"/>
      <c r="O303"/>
      <c r="P303"/>
      <c r="Q303"/>
      <c r="R303"/>
      <c r="S303"/>
      <c r="T303"/>
      <c r="U303"/>
      <c r="V303"/>
      <c r="W303"/>
      <c r="X303"/>
      <c r="Y303"/>
      <c r="Z303"/>
      <c r="AA303"/>
    </row>
    <row r="304" spans="1:27" ht="22.75" customHeight="1" x14ac:dyDescent="0.25">
      <c r="A304"/>
      <c r="B304"/>
      <c r="C304"/>
      <c r="D304"/>
      <c r="E304"/>
      <c r="F304"/>
      <c r="G304"/>
      <c r="H304"/>
      <c r="I304"/>
      <c r="J304"/>
      <c r="K304"/>
      <c r="L304"/>
      <c r="M304"/>
      <c r="N304"/>
      <c r="O304"/>
      <c r="P304"/>
      <c r="Q304"/>
      <c r="R304"/>
      <c r="S304"/>
      <c r="T304"/>
      <c r="U304"/>
      <c r="V304"/>
      <c r="W304"/>
      <c r="X304"/>
      <c r="Y304"/>
      <c r="Z304"/>
      <c r="AA304"/>
    </row>
    <row r="305" spans="1:27" ht="22.75" customHeight="1" x14ac:dyDescent="0.25">
      <c r="A305"/>
      <c r="B305"/>
      <c r="C305"/>
      <c r="D305"/>
      <c r="E305"/>
      <c r="F305"/>
      <c r="G305"/>
      <c r="H305"/>
      <c r="I305"/>
      <c r="J305"/>
      <c r="K305"/>
      <c r="L305"/>
      <c r="M305"/>
      <c r="N305"/>
      <c r="O305"/>
      <c r="P305"/>
      <c r="Q305"/>
      <c r="R305"/>
      <c r="S305"/>
      <c r="T305"/>
      <c r="U305"/>
      <c r="V305"/>
      <c r="W305"/>
      <c r="X305"/>
      <c r="Y305"/>
      <c r="Z305"/>
      <c r="AA305"/>
    </row>
    <row r="306" spans="1:27" ht="22.75" customHeight="1" x14ac:dyDescent="0.25">
      <c r="A306"/>
      <c r="B306"/>
      <c r="C306"/>
      <c r="D306"/>
      <c r="E306"/>
      <c r="F306"/>
      <c r="G306"/>
      <c r="H306"/>
      <c r="I306"/>
      <c r="J306"/>
      <c r="K306"/>
      <c r="L306"/>
      <c r="M306"/>
      <c r="N306"/>
      <c r="O306"/>
      <c r="P306"/>
      <c r="Q306"/>
      <c r="R306"/>
      <c r="S306"/>
      <c r="T306"/>
      <c r="U306"/>
      <c r="V306"/>
      <c r="W306"/>
      <c r="X306"/>
      <c r="Y306"/>
      <c r="Z306"/>
      <c r="AA306"/>
    </row>
    <row r="307" spans="1:27" ht="22.75" customHeight="1" x14ac:dyDescent="0.25">
      <c r="A307"/>
      <c r="B307"/>
      <c r="C307"/>
      <c r="D307"/>
      <c r="E307"/>
      <c r="F307"/>
      <c r="G307"/>
      <c r="H307"/>
      <c r="I307"/>
      <c r="J307"/>
      <c r="K307"/>
      <c r="L307"/>
      <c r="M307"/>
      <c r="N307"/>
      <c r="O307"/>
      <c r="P307"/>
      <c r="Q307"/>
      <c r="R307"/>
      <c r="S307"/>
      <c r="T307"/>
      <c r="U307"/>
      <c r="V307"/>
      <c r="W307"/>
      <c r="X307"/>
      <c r="Y307"/>
      <c r="Z307"/>
      <c r="AA307"/>
    </row>
    <row r="308" spans="1:27" ht="22.75" customHeight="1" x14ac:dyDescent="0.25">
      <c r="A308"/>
      <c r="B308"/>
      <c r="C308"/>
      <c r="D308"/>
      <c r="E308"/>
      <c r="F308"/>
      <c r="G308"/>
      <c r="H308"/>
      <c r="I308"/>
      <c r="J308"/>
      <c r="K308"/>
      <c r="L308"/>
      <c r="M308"/>
      <c r="N308"/>
      <c r="O308"/>
      <c r="P308"/>
      <c r="Q308"/>
      <c r="R308"/>
      <c r="S308"/>
      <c r="T308"/>
      <c r="U308"/>
      <c r="V308"/>
      <c r="W308"/>
      <c r="X308"/>
      <c r="Y308"/>
      <c r="Z308"/>
      <c r="AA308"/>
    </row>
    <row r="309" spans="1:27" ht="22.75" customHeight="1" x14ac:dyDescent="0.25">
      <c r="A309"/>
      <c r="B309"/>
      <c r="C309"/>
      <c r="D309"/>
      <c r="E309"/>
      <c r="F309"/>
      <c r="G309"/>
      <c r="H309"/>
      <c r="I309"/>
      <c r="J309"/>
      <c r="K309"/>
      <c r="L309"/>
      <c r="M309"/>
      <c r="N309"/>
      <c r="O309"/>
      <c r="P309"/>
      <c r="Q309"/>
      <c r="R309"/>
      <c r="S309"/>
      <c r="T309"/>
      <c r="U309"/>
      <c r="V309"/>
      <c r="W309"/>
      <c r="X309"/>
      <c r="Y309"/>
      <c r="Z309"/>
      <c r="AA309"/>
    </row>
    <row r="310" spans="1:27" ht="22.75" customHeight="1" x14ac:dyDescent="0.25">
      <c r="A310"/>
      <c r="B310"/>
      <c r="C310"/>
      <c r="D310"/>
      <c r="E310"/>
      <c r="F310"/>
      <c r="G310"/>
      <c r="H310"/>
      <c r="I310"/>
      <c r="J310"/>
      <c r="K310"/>
      <c r="L310"/>
      <c r="M310"/>
      <c r="N310"/>
      <c r="O310"/>
      <c r="P310"/>
      <c r="Q310"/>
      <c r="R310"/>
      <c r="S310"/>
      <c r="T310"/>
      <c r="U310"/>
      <c r="V310"/>
      <c r="W310"/>
      <c r="X310"/>
      <c r="Y310"/>
      <c r="Z310"/>
      <c r="AA310"/>
    </row>
    <row r="311" spans="1:27" ht="22.75" customHeight="1" x14ac:dyDescent="0.25">
      <c r="A311"/>
      <c r="B311"/>
      <c r="C311"/>
      <c r="D311"/>
      <c r="E311"/>
      <c r="F311"/>
      <c r="G311"/>
      <c r="H311"/>
      <c r="I311"/>
      <c r="J311"/>
      <c r="K311"/>
      <c r="L311"/>
      <c r="M311"/>
      <c r="N311"/>
      <c r="O311"/>
      <c r="P311"/>
      <c r="Q311"/>
      <c r="R311"/>
      <c r="S311"/>
      <c r="T311"/>
      <c r="U311"/>
      <c r="V311"/>
      <c r="W311"/>
      <c r="X311"/>
      <c r="Y311"/>
      <c r="Z311"/>
      <c r="AA311"/>
    </row>
    <row r="312" spans="1:27" ht="22.75" customHeight="1" x14ac:dyDescent="0.25">
      <c r="A312"/>
      <c r="B312"/>
      <c r="C312"/>
      <c r="D312"/>
      <c r="E312"/>
      <c r="F312"/>
      <c r="G312"/>
      <c r="H312"/>
      <c r="I312"/>
      <c r="J312"/>
      <c r="K312"/>
      <c r="L312"/>
      <c r="M312"/>
      <c r="N312"/>
      <c r="O312"/>
      <c r="P312"/>
      <c r="Q312"/>
      <c r="R312"/>
      <c r="S312"/>
      <c r="T312"/>
      <c r="U312"/>
      <c r="V312"/>
      <c r="W312"/>
      <c r="X312"/>
      <c r="Y312"/>
      <c r="Z312"/>
      <c r="AA312"/>
    </row>
    <row r="313" spans="1:27" ht="22.75" customHeight="1" x14ac:dyDescent="0.25">
      <c r="A313"/>
      <c r="B313"/>
      <c r="C313"/>
      <c r="D313"/>
      <c r="E313"/>
      <c r="F313"/>
      <c r="G313"/>
      <c r="H313"/>
      <c r="I313"/>
      <c r="J313"/>
      <c r="K313"/>
      <c r="L313"/>
      <c r="M313"/>
      <c r="N313"/>
      <c r="O313"/>
      <c r="P313"/>
      <c r="Q313"/>
      <c r="R313"/>
      <c r="S313"/>
      <c r="T313"/>
      <c r="U313"/>
      <c r="V313"/>
      <c r="W313"/>
      <c r="X313"/>
      <c r="Y313"/>
      <c r="Z313"/>
      <c r="AA313"/>
    </row>
    <row r="314" spans="1:27" ht="22.75" customHeight="1" x14ac:dyDescent="0.25">
      <c r="A314"/>
      <c r="B314"/>
      <c r="C314"/>
      <c r="D314"/>
      <c r="E314"/>
      <c r="F314"/>
      <c r="G314"/>
      <c r="H314"/>
      <c r="I314"/>
      <c r="J314"/>
      <c r="K314"/>
      <c r="L314"/>
      <c r="M314"/>
      <c r="N314"/>
      <c r="O314"/>
      <c r="P314"/>
      <c r="Q314"/>
      <c r="R314"/>
      <c r="S314"/>
      <c r="T314"/>
      <c r="U314"/>
      <c r="V314"/>
      <c r="W314"/>
      <c r="X314"/>
      <c r="Y314"/>
      <c r="Z314"/>
      <c r="AA314"/>
    </row>
    <row r="315" spans="1:27" ht="22.75" customHeight="1" x14ac:dyDescent="0.25">
      <c r="A315"/>
      <c r="B315"/>
      <c r="C315"/>
      <c r="D315"/>
      <c r="E315"/>
      <c r="F315"/>
      <c r="G315"/>
      <c r="H315"/>
      <c r="I315"/>
      <c r="J315"/>
      <c r="K315"/>
      <c r="L315"/>
      <c r="M315"/>
      <c r="N315"/>
      <c r="O315"/>
      <c r="P315"/>
      <c r="Q315"/>
      <c r="R315"/>
      <c r="S315"/>
      <c r="T315"/>
      <c r="U315"/>
      <c r="V315"/>
      <c r="W315"/>
      <c r="X315"/>
      <c r="Y315"/>
      <c r="Z315"/>
      <c r="AA315"/>
    </row>
    <row r="316" spans="1:27" s="73" customFormat="1" ht="29.25" customHeight="1" x14ac:dyDescent="0.25">
      <c r="A316"/>
      <c r="B316"/>
      <c r="C316"/>
      <c r="D316"/>
      <c r="E316"/>
      <c r="F316"/>
      <c r="G316"/>
      <c r="H316"/>
      <c r="I316"/>
      <c r="J316"/>
      <c r="K316"/>
      <c r="L316"/>
      <c r="M316"/>
      <c r="N316"/>
      <c r="O316"/>
      <c r="P316"/>
      <c r="Q316"/>
      <c r="R316"/>
      <c r="S316"/>
      <c r="T316"/>
      <c r="U316"/>
      <c r="V316"/>
      <c r="W316"/>
      <c r="X316"/>
      <c r="Y316"/>
      <c r="Z316"/>
      <c r="AA316"/>
    </row>
    <row r="317" spans="1:27" ht="14.3" x14ac:dyDescent="0.25">
      <c r="A317"/>
      <c r="B317"/>
      <c r="C317"/>
      <c r="D317"/>
      <c r="E317"/>
      <c r="F317"/>
      <c r="G317"/>
      <c r="H317"/>
      <c r="I317"/>
      <c r="J317"/>
      <c r="K317"/>
      <c r="L317"/>
      <c r="M317"/>
      <c r="N317"/>
      <c r="O317"/>
      <c r="P317"/>
      <c r="Q317"/>
      <c r="R317"/>
      <c r="S317"/>
      <c r="T317"/>
      <c r="U317"/>
      <c r="V317"/>
      <c r="W317"/>
      <c r="X317"/>
      <c r="Y317"/>
      <c r="Z317"/>
      <c r="AA317"/>
    </row>
    <row r="318" spans="1:27" ht="14.3" x14ac:dyDescent="0.25">
      <c r="A318"/>
      <c r="B318"/>
      <c r="C318"/>
      <c r="D318"/>
      <c r="E318"/>
      <c r="F318"/>
      <c r="G318"/>
      <c r="H318"/>
      <c r="I318"/>
      <c r="J318"/>
      <c r="K318"/>
      <c r="L318"/>
      <c r="M318"/>
      <c r="N318"/>
      <c r="O318"/>
      <c r="P318"/>
      <c r="Q318"/>
      <c r="R318"/>
      <c r="S318"/>
      <c r="T318"/>
      <c r="U318"/>
      <c r="V318"/>
      <c r="W318"/>
      <c r="X318"/>
      <c r="Y318"/>
      <c r="Z318"/>
      <c r="AA318"/>
    </row>
    <row r="319" spans="1:27" ht="14.3" x14ac:dyDescent="0.25">
      <c r="A319"/>
      <c r="B319"/>
      <c r="C319"/>
      <c r="D319"/>
      <c r="E319"/>
      <c r="F319"/>
      <c r="G319"/>
      <c r="H319"/>
      <c r="I319"/>
      <c r="J319"/>
      <c r="K319"/>
      <c r="L319"/>
      <c r="M319"/>
      <c r="N319"/>
      <c r="O319"/>
      <c r="P319"/>
      <c r="Q319"/>
      <c r="R319"/>
      <c r="S319"/>
      <c r="T319"/>
      <c r="U319"/>
      <c r="V319"/>
      <c r="W319"/>
      <c r="X319"/>
      <c r="Y319"/>
      <c r="Z319"/>
      <c r="AA319"/>
    </row>
    <row r="320" spans="1:27" ht="14.3" x14ac:dyDescent="0.25">
      <c r="A320"/>
      <c r="B320"/>
      <c r="C320"/>
      <c r="D320"/>
      <c r="E320"/>
      <c r="F320"/>
      <c r="G320"/>
      <c r="H320"/>
      <c r="I320"/>
      <c r="J320"/>
      <c r="K320"/>
      <c r="L320"/>
      <c r="M320"/>
      <c r="N320"/>
      <c r="O320"/>
      <c r="P320"/>
      <c r="Q320"/>
      <c r="R320"/>
      <c r="S320"/>
      <c r="T320"/>
      <c r="U320"/>
      <c r="V320"/>
      <c r="W320"/>
      <c r="X320"/>
      <c r="Y320"/>
      <c r="Z320"/>
      <c r="AA320"/>
    </row>
  </sheetData>
  <sheetProtection algorithmName="SHA-512" hashValue="FVcJjegf53jsyJABIqwcJqRWNFCmvTrzoJGeGmCHVelPiPiC81WvRdyxA0ElJDuGeL4xZlSz93+ch1FIxX5AQw==" saltValue="e0S62BbI8XpOH7YBCSM9gg==" spinCount="100000" sheet="1" objects="1" scenarios="1"/>
  <mergeCells count="110">
    <mergeCell ref="E131:H131"/>
    <mergeCell ref="C159:D159"/>
    <mergeCell ref="C160:D160"/>
    <mergeCell ref="E160:G160"/>
    <mergeCell ref="E159:L159"/>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127:L127"/>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E95:L95"/>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E63:L63"/>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E31:L31"/>
    <mergeCell ref="A1:L1"/>
    <mergeCell ref="A2:L2"/>
    <mergeCell ref="B4:L4"/>
    <mergeCell ref="B5:L5"/>
    <mergeCell ref="H6:K6"/>
    <mergeCell ref="O6:P6"/>
    <mergeCell ref="Q6:R6"/>
    <mergeCell ref="C31:D31"/>
    <mergeCell ref="E3:H3"/>
  </mergeCells>
  <dataValidations count="3">
    <dataValidation type="whole" allowBlank="1" showInputMessage="1" showErrorMessage="1" error="Prim Gün Sayısı en fazla 30 olabilir." sqref="C8:C27 C40:C59 C72:C91 C104:C123 C136:C155" xr:uid="{00000000-0002-0000-09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xr:uid="{00000000-0002-0000-09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104:G123 G8:G27 G136:G155 G40:G59 G72:G91" xr:uid="{00000000-0002-0000-0900-000002000000}">
      <formula1>0</formula1>
      <formula2>T8</formula2>
    </dataValidation>
  </dataValidations>
  <pageMargins left="0.59055118110236227" right="0.59055118110236227" top="0.74803149606299213" bottom="0.74803149606299213" header="0.31496062992125984" footer="0.31496062992125984"/>
  <pageSetup paperSize="9" scale="60"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ayfa10"/>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590" t="s">
        <v>21</v>
      </c>
      <c r="B1" s="590"/>
      <c r="C1" s="590"/>
      <c r="D1" s="590"/>
      <c r="E1" s="590"/>
      <c r="F1" s="590"/>
      <c r="G1" s="590"/>
      <c r="H1" s="590"/>
      <c r="I1" s="590"/>
      <c r="J1" s="590"/>
      <c r="K1" s="590"/>
      <c r="L1" s="590"/>
      <c r="M1" s="91"/>
      <c r="N1" s="75"/>
      <c r="O1" s="179"/>
      <c r="V1" s="115" t="str">
        <f>CONCATENATE("A1:L",SUM(U:U)*32)</f>
        <v>A1:L32</v>
      </c>
    </row>
    <row r="2" spans="1:27" x14ac:dyDescent="0.3">
      <c r="A2" s="597" t="str">
        <f>IF(YilDonem&lt;&gt;"",CONCATENATE(YilDonem," dönemi"),"")</f>
        <v/>
      </c>
      <c r="B2" s="597"/>
      <c r="C2" s="597"/>
      <c r="D2" s="597"/>
      <c r="E2" s="597"/>
      <c r="F2" s="597"/>
      <c r="G2" s="597"/>
      <c r="H2" s="597"/>
      <c r="I2" s="597"/>
      <c r="J2" s="597"/>
      <c r="K2" s="597"/>
      <c r="L2" s="597"/>
    </row>
    <row r="3" spans="1:27" ht="16.3" thickBot="1" x14ac:dyDescent="0.35">
      <c r="B3" s="50"/>
      <c r="C3" s="50"/>
      <c r="D3" s="50"/>
      <c r="E3" s="609" t="str">
        <f>IF(YilDonem&lt;&gt;"",CONCATENATE(IF(Dönem=1,"HAZİRAN",IF(Dönem=2,"ARALIK","")),"  ayına aittir."),"")</f>
        <v/>
      </c>
      <c r="F3" s="609"/>
      <c r="G3" s="609"/>
      <c r="H3" s="609"/>
      <c r="I3" s="50"/>
      <c r="J3" s="50"/>
      <c r="K3" s="50"/>
      <c r="L3" s="344" t="s">
        <v>29</v>
      </c>
    </row>
    <row r="4" spans="1:27" ht="31.75" customHeight="1" thickBot="1" x14ac:dyDescent="0.35">
      <c r="A4" s="348" t="s">
        <v>192</v>
      </c>
      <c r="B4" s="591" t="str">
        <f>IF(ProjeNo&gt;0,ProjeNo,"")</f>
        <v/>
      </c>
      <c r="C4" s="592"/>
      <c r="D4" s="592"/>
      <c r="E4" s="592"/>
      <c r="F4" s="592"/>
      <c r="G4" s="592"/>
      <c r="H4" s="592"/>
      <c r="I4" s="592"/>
      <c r="J4" s="592"/>
      <c r="K4" s="592"/>
      <c r="L4" s="593"/>
    </row>
    <row r="5" spans="1:27" ht="31.75" customHeight="1" thickBot="1" x14ac:dyDescent="0.35">
      <c r="A5" s="349" t="s">
        <v>194</v>
      </c>
      <c r="B5" s="594" t="str">
        <f>IF(ProjeAdi&gt;0,ProjeAdi,"")</f>
        <v/>
      </c>
      <c r="C5" s="595"/>
      <c r="D5" s="595"/>
      <c r="E5" s="595"/>
      <c r="F5" s="595"/>
      <c r="G5" s="595"/>
      <c r="H5" s="595"/>
      <c r="I5" s="595"/>
      <c r="J5" s="595"/>
      <c r="K5" s="595"/>
      <c r="L5" s="596"/>
    </row>
    <row r="6" spans="1:27" ht="31.75" customHeight="1" thickBot="1" x14ac:dyDescent="0.3">
      <c r="A6" s="602" t="s">
        <v>3</v>
      </c>
      <c r="B6" s="602" t="s">
        <v>4</v>
      </c>
      <c r="C6" s="602" t="s">
        <v>22</v>
      </c>
      <c r="D6" s="602" t="s">
        <v>122</v>
      </c>
      <c r="E6" s="602" t="s">
        <v>23</v>
      </c>
      <c r="F6" s="602" t="s">
        <v>26</v>
      </c>
      <c r="G6" s="605" t="s">
        <v>24</v>
      </c>
      <c r="H6" s="604" t="s">
        <v>144</v>
      </c>
      <c r="I6" s="605"/>
      <c r="J6" s="605"/>
      <c r="K6" s="606"/>
      <c r="L6" s="602" t="s">
        <v>25</v>
      </c>
      <c r="O6" s="589" t="s">
        <v>30</v>
      </c>
      <c r="P6" s="589"/>
      <c r="Q6" s="589" t="s">
        <v>36</v>
      </c>
      <c r="R6" s="589"/>
      <c r="S6" s="589" t="s">
        <v>37</v>
      </c>
      <c r="T6" s="589"/>
    </row>
    <row r="7" spans="1:27" s="93" customFormat="1" ht="94.45" thickBot="1" x14ac:dyDescent="0.3">
      <c r="A7" s="607"/>
      <c r="B7" s="607"/>
      <c r="C7" s="607"/>
      <c r="D7" s="607"/>
      <c r="E7" s="607"/>
      <c r="F7" s="607"/>
      <c r="G7" s="608"/>
      <c r="H7" s="345" t="s">
        <v>119</v>
      </c>
      <c r="I7" s="345" t="s">
        <v>146</v>
      </c>
      <c r="J7" s="345" t="s">
        <v>152</v>
      </c>
      <c r="K7" s="345" t="s">
        <v>153</v>
      </c>
      <c r="L7" s="603"/>
      <c r="M7" s="3"/>
      <c r="N7" s="346" t="s">
        <v>6</v>
      </c>
      <c r="O7" s="347" t="s">
        <v>27</v>
      </c>
      <c r="P7" s="347" t="s">
        <v>28</v>
      </c>
      <c r="Q7" s="347" t="s">
        <v>35</v>
      </c>
      <c r="R7" s="347" t="s">
        <v>24</v>
      </c>
      <c r="S7" s="347" t="s">
        <v>35</v>
      </c>
      <c r="T7" s="347" t="s">
        <v>28</v>
      </c>
      <c r="AA7" s="62"/>
    </row>
    <row r="8" spans="1:27" ht="22.75" customHeight="1" x14ac:dyDescent="0.3">
      <c r="A8" s="350">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75" customHeight="1" x14ac:dyDescent="0.3">
      <c r="A9" s="351">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75" customHeight="1" x14ac:dyDescent="0.3">
      <c r="A10" s="351">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75" customHeight="1" x14ac:dyDescent="0.3">
      <c r="A11" s="351">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75" customHeight="1" x14ac:dyDescent="0.3">
      <c r="A12" s="351">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75" customHeight="1" x14ac:dyDescent="0.3">
      <c r="A13" s="351">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75" customHeight="1" x14ac:dyDescent="0.3">
      <c r="A14" s="351">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75" customHeight="1" x14ac:dyDescent="0.3">
      <c r="A15" s="351">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75" customHeight="1" x14ac:dyDescent="0.3">
      <c r="A16" s="351">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75" customHeight="1" x14ac:dyDescent="0.3">
      <c r="A17" s="351">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75" customHeight="1" x14ac:dyDescent="0.3">
      <c r="A18" s="351">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75" customHeight="1" x14ac:dyDescent="0.3">
      <c r="A19" s="351">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75" customHeight="1" x14ac:dyDescent="0.3">
      <c r="A20" s="351">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75" customHeight="1" x14ac:dyDescent="0.3">
      <c r="A21" s="351">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75" customHeight="1" x14ac:dyDescent="0.3">
      <c r="A22" s="351">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75" customHeight="1" x14ac:dyDescent="0.3">
      <c r="A23" s="351">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75" customHeight="1" x14ac:dyDescent="0.3">
      <c r="A24" s="351">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75" customHeight="1" x14ac:dyDescent="0.3">
      <c r="A25" s="351">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75" customHeight="1" x14ac:dyDescent="0.3">
      <c r="A26" s="351">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75" customHeight="1" thickBot="1" x14ac:dyDescent="0.35">
      <c r="A27" s="352">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00" t="s">
        <v>34</v>
      </c>
      <c r="B28" s="601"/>
      <c r="C28" s="216"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53" t="s">
        <v>145</v>
      </c>
      <c r="B29" s="58"/>
      <c r="C29" s="58"/>
      <c r="D29" s="58"/>
      <c r="E29" s="58"/>
      <c r="F29" s="58"/>
      <c r="G29" s="58"/>
      <c r="H29" s="58"/>
      <c r="I29" s="58"/>
      <c r="J29" s="58"/>
      <c r="K29" s="58"/>
      <c r="L29" s="58"/>
      <c r="S29" s="92"/>
      <c r="T29" s="92"/>
    </row>
    <row r="31" spans="1:21" ht="19.7" x14ac:dyDescent="0.35">
      <c r="A31" s="354" t="s">
        <v>31</v>
      </c>
      <c r="B31" s="355">
        <f ca="1">imzatarihi</f>
        <v>45785</v>
      </c>
      <c r="C31" s="599" t="s">
        <v>32</v>
      </c>
      <c r="D31" s="599"/>
      <c r="E31" s="599" t="str">
        <f>IF(kurulusyetkilisi&lt;&gt;"",kurulusyetkilisi,"")</f>
        <v/>
      </c>
      <c r="F31" s="599"/>
      <c r="G31" s="599"/>
      <c r="H31" s="599"/>
      <c r="I31" s="599"/>
      <c r="J31" s="599"/>
      <c r="K31" s="599"/>
      <c r="L31" s="599"/>
    </row>
    <row r="32" spans="1:21" ht="19.7" x14ac:dyDescent="0.35">
      <c r="A32" s="213"/>
      <c r="B32" s="213"/>
      <c r="C32" s="599" t="s">
        <v>33</v>
      </c>
      <c r="D32" s="599"/>
      <c r="E32" s="598"/>
      <c r="F32" s="598"/>
      <c r="G32" s="598"/>
      <c r="H32" s="318"/>
      <c r="I32" s="59"/>
      <c r="J32" s="59"/>
    </row>
    <row r="33" spans="1:20" ht="16.3" x14ac:dyDescent="0.3">
      <c r="A33" s="590" t="s">
        <v>21</v>
      </c>
      <c r="B33" s="590"/>
      <c r="C33" s="590"/>
      <c r="D33" s="590"/>
      <c r="E33" s="590"/>
      <c r="F33" s="590"/>
      <c r="G33" s="590"/>
      <c r="H33" s="590"/>
      <c r="I33" s="590"/>
      <c r="J33" s="590"/>
      <c r="K33" s="590"/>
      <c r="L33" s="590"/>
      <c r="M33" s="91"/>
      <c r="N33" s="75"/>
      <c r="O33" s="179"/>
    </row>
    <row r="34" spans="1:20" x14ac:dyDescent="0.3">
      <c r="A34" s="597" t="str">
        <f>IF(YilDonem&lt;&gt;"",CONCATENATE(YilDonem," dönemi"),"")</f>
        <v/>
      </c>
      <c r="B34" s="597"/>
      <c r="C34" s="597"/>
      <c r="D34" s="597"/>
      <c r="E34" s="597"/>
      <c r="F34" s="597"/>
      <c r="G34" s="597"/>
      <c r="H34" s="597"/>
      <c r="I34" s="597"/>
      <c r="J34" s="597"/>
      <c r="K34" s="597"/>
      <c r="L34" s="597"/>
    </row>
    <row r="35" spans="1:20" ht="16.3" thickBot="1" x14ac:dyDescent="0.35">
      <c r="B35" s="50"/>
      <c r="C35" s="50"/>
      <c r="D35" s="50"/>
      <c r="E35" s="609" t="str">
        <f>IF(YilDonem&lt;&gt;"",CONCATENATE(IF(Dönem=1,"HAZİRAN",IF(Dönem=2,"ARALIK","")),"  ayına aittir."),"")</f>
        <v/>
      </c>
      <c r="F35" s="609"/>
      <c r="G35" s="609"/>
      <c r="H35" s="609"/>
      <c r="I35" s="50"/>
      <c r="J35" s="50"/>
      <c r="K35" s="50"/>
      <c r="L35" s="344" t="s">
        <v>29</v>
      </c>
    </row>
    <row r="36" spans="1:20" ht="31.75" customHeight="1" thickBot="1" x14ac:dyDescent="0.35">
      <c r="A36" s="348" t="s">
        <v>192</v>
      </c>
      <c r="B36" s="591" t="str">
        <f>IF(ProjeNo&gt;0,ProjeNo,"")</f>
        <v/>
      </c>
      <c r="C36" s="592"/>
      <c r="D36" s="592"/>
      <c r="E36" s="592"/>
      <c r="F36" s="592"/>
      <c r="G36" s="592"/>
      <c r="H36" s="592"/>
      <c r="I36" s="592"/>
      <c r="J36" s="592"/>
      <c r="K36" s="592"/>
      <c r="L36" s="593"/>
    </row>
    <row r="37" spans="1:20" ht="31.75" customHeight="1" thickBot="1" x14ac:dyDescent="0.35">
      <c r="A37" s="349" t="s">
        <v>194</v>
      </c>
      <c r="B37" s="594" t="str">
        <f>IF(ProjeAdi&gt;0,ProjeAdi,"")</f>
        <v/>
      </c>
      <c r="C37" s="595"/>
      <c r="D37" s="595"/>
      <c r="E37" s="595"/>
      <c r="F37" s="595"/>
      <c r="G37" s="595"/>
      <c r="H37" s="595"/>
      <c r="I37" s="595"/>
      <c r="J37" s="595"/>
      <c r="K37" s="595"/>
      <c r="L37" s="596"/>
    </row>
    <row r="38" spans="1:20" ht="31.75" customHeight="1" thickBot="1" x14ac:dyDescent="0.3">
      <c r="A38" s="602" t="s">
        <v>3</v>
      </c>
      <c r="B38" s="602" t="s">
        <v>4</v>
      </c>
      <c r="C38" s="602" t="s">
        <v>22</v>
      </c>
      <c r="D38" s="602" t="s">
        <v>122</v>
      </c>
      <c r="E38" s="602" t="s">
        <v>23</v>
      </c>
      <c r="F38" s="602" t="s">
        <v>26</v>
      </c>
      <c r="G38" s="610" t="s">
        <v>24</v>
      </c>
      <c r="H38" s="612" t="s">
        <v>144</v>
      </c>
      <c r="I38" s="613"/>
      <c r="J38" s="613"/>
      <c r="K38" s="614"/>
      <c r="L38" s="602" t="s">
        <v>25</v>
      </c>
      <c r="O38" s="589" t="s">
        <v>30</v>
      </c>
      <c r="P38" s="589"/>
      <c r="Q38" s="589" t="s">
        <v>36</v>
      </c>
      <c r="R38" s="589"/>
      <c r="S38" s="589" t="s">
        <v>37</v>
      </c>
      <c r="T38" s="589"/>
    </row>
    <row r="39" spans="1:20" s="93" customFormat="1" ht="94.45" thickBot="1" x14ac:dyDescent="0.3">
      <c r="A39" s="607"/>
      <c r="B39" s="607"/>
      <c r="C39" s="607"/>
      <c r="D39" s="607"/>
      <c r="E39" s="607"/>
      <c r="F39" s="607"/>
      <c r="G39" s="611"/>
      <c r="H39" s="345" t="s">
        <v>119</v>
      </c>
      <c r="I39" s="345" t="s">
        <v>146</v>
      </c>
      <c r="J39" s="345" t="s">
        <v>152</v>
      </c>
      <c r="K39" s="345" t="s">
        <v>153</v>
      </c>
      <c r="L39" s="607"/>
      <c r="M39" s="3"/>
      <c r="N39" s="346" t="s">
        <v>6</v>
      </c>
      <c r="O39" s="347" t="s">
        <v>27</v>
      </c>
      <c r="P39" s="347" t="s">
        <v>28</v>
      </c>
      <c r="Q39" s="347" t="s">
        <v>35</v>
      </c>
      <c r="R39" s="347" t="s">
        <v>24</v>
      </c>
      <c r="S39" s="347" t="s">
        <v>35</v>
      </c>
      <c r="T39" s="347" t="s">
        <v>28</v>
      </c>
    </row>
    <row r="40" spans="1:20" ht="22.75" customHeight="1" x14ac:dyDescent="0.3">
      <c r="A40" s="350">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75" customHeight="1" x14ac:dyDescent="0.3">
      <c r="A41" s="351">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75" customHeight="1" x14ac:dyDescent="0.3">
      <c r="A42" s="351">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75" customHeight="1" x14ac:dyDescent="0.3">
      <c r="A43" s="351">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75" customHeight="1" x14ac:dyDescent="0.3">
      <c r="A44" s="351">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75" customHeight="1" x14ac:dyDescent="0.3">
      <c r="A45" s="351">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75" customHeight="1" x14ac:dyDescent="0.3">
      <c r="A46" s="351">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75" customHeight="1" x14ac:dyDescent="0.3">
      <c r="A47" s="351">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75" customHeight="1" x14ac:dyDescent="0.3">
      <c r="A48" s="351">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75" customHeight="1" x14ac:dyDescent="0.3">
      <c r="A49" s="351">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75" customHeight="1" x14ac:dyDescent="0.3">
      <c r="A50" s="351">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75" customHeight="1" x14ac:dyDescent="0.3">
      <c r="A51" s="351">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75" customHeight="1" x14ac:dyDescent="0.3">
      <c r="A52" s="351">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75" customHeight="1" x14ac:dyDescent="0.3">
      <c r="A53" s="351">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75" customHeight="1" x14ac:dyDescent="0.3">
      <c r="A54" s="351">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75" customHeight="1" x14ac:dyDescent="0.3">
      <c r="A55" s="351">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75" customHeight="1" x14ac:dyDescent="0.3">
      <c r="A56" s="351">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75" customHeight="1" x14ac:dyDescent="0.3">
      <c r="A57" s="351">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75" customHeight="1" x14ac:dyDescent="0.3">
      <c r="A58" s="351">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75" customHeight="1" thickBot="1" x14ac:dyDescent="0.35">
      <c r="A59" s="352">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00" t="s">
        <v>34</v>
      </c>
      <c r="B60" s="601"/>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53" t="s">
        <v>145</v>
      </c>
      <c r="B61" s="58"/>
      <c r="C61" s="58"/>
      <c r="D61" s="58"/>
      <c r="E61" s="58"/>
      <c r="F61" s="58"/>
      <c r="G61" s="58"/>
      <c r="H61" s="58"/>
      <c r="I61" s="58"/>
      <c r="J61" s="58"/>
      <c r="K61" s="58"/>
      <c r="L61" s="58"/>
      <c r="S61" s="92"/>
      <c r="T61" s="92"/>
    </row>
    <row r="63" spans="1:21" ht="19.7" x14ac:dyDescent="0.35">
      <c r="A63" s="354" t="s">
        <v>31</v>
      </c>
      <c r="B63" s="355">
        <f ca="1">imzatarihi</f>
        <v>45785</v>
      </c>
      <c r="C63" s="599" t="s">
        <v>32</v>
      </c>
      <c r="D63" s="599"/>
      <c r="E63" s="599" t="str">
        <f>IF(kurulusyetkilisi&lt;&gt;"",kurulusyetkilisi,"")</f>
        <v/>
      </c>
      <c r="F63" s="599"/>
      <c r="G63" s="599"/>
      <c r="H63" s="599"/>
      <c r="I63" s="599"/>
      <c r="J63" s="599"/>
      <c r="K63" s="599"/>
      <c r="L63" s="599"/>
    </row>
    <row r="64" spans="1:21" ht="19.7" x14ac:dyDescent="0.35">
      <c r="A64" s="213"/>
      <c r="B64" s="213"/>
      <c r="C64" s="599" t="s">
        <v>33</v>
      </c>
      <c r="D64" s="599"/>
      <c r="E64" s="598"/>
      <c r="F64" s="598"/>
      <c r="G64" s="598"/>
      <c r="H64" s="59"/>
      <c r="I64" s="59"/>
      <c r="J64" s="59"/>
    </row>
    <row r="65" spans="1:20" ht="16.3" x14ac:dyDescent="0.3">
      <c r="A65" s="590" t="s">
        <v>21</v>
      </c>
      <c r="B65" s="590"/>
      <c r="C65" s="590"/>
      <c r="D65" s="590"/>
      <c r="E65" s="590"/>
      <c r="F65" s="590"/>
      <c r="G65" s="590"/>
      <c r="H65" s="590"/>
      <c r="I65" s="590"/>
      <c r="J65" s="590"/>
      <c r="K65" s="590"/>
      <c r="L65" s="590"/>
      <c r="M65" s="91"/>
      <c r="N65" s="75"/>
      <c r="O65" s="179"/>
    </row>
    <row r="66" spans="1:20" x14ac:dyDescent="0.3">
      <c r="A66" s="597" t="str">
        <f>IF(YilDonem&lt;&gt;"",CONCATENATE(YilDonem," dönemi"),"")</f>
        <v/>
      </c>
      <c r="B66" s="597"/>
      <c r="C66" s="597"/>
      <c r="D66" s="597"/>
      <c r="E66" s="597"/>
      <c r="F66" s="597"/>
      <c r="G66" s="597"/>
      <c r="H66" s="597"/>
      <c r="I66" s="597"/>
      <c r="J66" s="597"/>
      <c r="K66" s="597"/>
      <c r="L66" s="597"/>
    </row>
    <row r="67" spans="1:20" ht="16.3" thickBot="1" x14ac:dyDescent="0.35">
      <c r="B67" s="50"/>
      <c r="C67" s="50"/>
      <c r="D67" s="50"/>
      <c r="E67" s="609" t="str">
        <f>IF(YilDonem&lt;&gt;"",CONCATENATE(IF(Dönem=1,"HAZİRAN",IF(Dönem=2,"ARALIK","")),"  ayına aittir."),"")</f>
        <v/>
      </c>
      <c r="F67" s="609"/>
      <c r="G67" s="609"/>
      <c r="H67" s="609"/>
      <c r="I67" s="50"/>
      <c r="J67" s="50"/>
      <c r="K67" s="50"/>
      <c r="L67" s="344" t="s">
        <v>29</v>
      </c>
    </row>
    <row r="68" spans="1:20" ht="31.75" customHeight="1" thickBot="1" x14ac:dyDescent="0.35">
      <c r="A68" s="348" t="s">
        <v>192</v>
      </c>
      <c r="B68" s="591" t="str">
        <f>IF(ProjeNo&gt;0,ProjeNo,"")</f>
        <v/>
      </c>
      <c r="C68" s="592"/>
      <c r="D68" s="592"/>
      <c r="E68" s="592"/>
      <c r="F68" s="592"/>
      <c r="G68" s="592"/>
      <c r="H68" s="592"/>
      <c r="I68" s="592"/>
      <c r="J68" s="592"/>
      <c r="K68" s="592"/>
      <c r="L68" s="593"/>
    </row>
    <row r="69" spans="1:20" ht="31.75" customHeight="1" thickBot="1" x14ac:dyDescent="0.35">
      <c r="A69" s="349" t="s">
        <v>194</v>
      </c>
      <c r="B69" s="594" t="str">
        <f>IF(ProjeAdi&gt;0,ProjeAdi,"")</f>
        <v/>
      </c>
      <c r="C69" s="595"/>
      <c r="D69" s="595"/>
      <c r="E69" s="595"/>
      <c r="F69" s="595"/>
      <c r="G69" s="595"/>
      <c r="H69" s="595"/>
      <c r="I69" s="595"/>
      <c r="J69" s="595"/>
      <c r="K69" s="595"/>
      <c r="L69" s="596"/>
    </row>
    <row r="70" spans="1:20" ht="31.75" customHeight="1" thickBot="1" x14ac:dyDescent="0.3">
      <c r="A70" s="602" t="s">
        <v>3</v>
      </c>
      <c r="B70" s="602" t="s">
        <v>4</v>
      </c>
      <c r="C70" s="602" t="s">
        <v>22</v>
      </c>
      <c r="D70" s="602" t="s">
        <v>122</v>
      </c>
      <c r="E70" s="602" t="s">
        <v>23</v>
      </c>
      <c r="F70" s="602" t="s">
        <v>26</v>
      </c>
      <c r="G70" s="610" t="s">
        <v>24</v>
      </c>
      <c r="H70" s="612" t="s">
        <v>144</v>
      </c>
      <c r="I70" s="613"/>
      <c r="J70" s="613"/>
      <c r="K70" s="614"/>
      <c r="L70" s="602" t="s">
        <v>25</v>
      </c>
      <c r="O70" s="589" t="s">
        <v>30</v>
      </c>
      <c r="P70" s="589"/>
      <c r="Q70" s="589" t="s">
        <v>36</v>
      </c>
      <c r="R70" s="589"/>
      <c r="S70" s="589" t="s">
        <v>37</v>
      </c>
      <c r="T70" s="589"/>
    </row>
    <row r="71" spans="1:20" s="93" customFormat="1" ht="94.45" thickBot="1" x14ac:dyDescent="0.3">
      <c r="A71" s="607"/>
      <c r="B71" s="607"/>
      <c r="C71" s="607"/>
      <c r="D71" s="607"/>
      <c r="E71" s="607"/>
      <c r="F71" s="607"/>
      <c r="G71" s="611"/>
      <c r="H71" s="345" t="s">
        <v>119</v>
      </c>
      <c r="I71" s="345" t="s">
        <v>146</v>
      </c>
      <c r="J71" s="345" t="s">
        <v>152</v>
      </c>
      <c r="K71" s="345" t="s">
        <v>153</v>
      </c>
      <c r="L71" s="607"/>
      <c r="M71" s="3"/>
      <c r="N71" s="346" t="s">
        <v>6</v>
      </c>
      <c r="O71" s="347" t="s">
        <v>27</v>
      </c>
      <c r="P71" s="347" t="s">
        <v>28</v>
      </c>
      <c r="Q71" s="347" t="s">
        <v>35</v>
      </c>
      <c r="R71" s="347" t="s">
        <v>24</v>
      </c>
      <c r="S71" s="347" t="s">
        <v>35</v>
      </c>
      <c r="T71" s="347" t="s">
        <v>28</v>
      </c>
    </row>
    <row r="72" spans="1:20" ht="22.75" customHeight="1" x14ac:dyDescent="0.3">
      <c r="A72" s="350">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75" customHeight="1" x14ac:dyDescent="0.3">
      <c r="A73" s="351">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75" customHeight="1" x14ac:dyDescent="0.3">
      <c r="A74" s="351">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75" customHeight="1" x14ac:dyDescent="0.3">
      <c r="A75" s="351">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75" customHeight="1" x14ac:dyDescent="0.3">
      <c r="A76" s="351">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75" customHeight="1" x14ac:dyDescent="0.3">
      <c r="A77" s="351">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75" customHeight="1" x14ac:dyDescent="0.3">
      <c r="A78" s="351">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75" customHeight="1" x14ac:dyDescent="0.3">
      <c r="A79" s="351">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75" customHeight="1" x14ac:dyDescent="0.3">
      <c r="A80" s="351">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75" customHeight="1" x14ac:dyDescent="0.3">
      <c r="A81" s="351">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75" customHeight="1" x14ac:dyDescent="0.3">
      <c r="A82" s="351">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75" customHeight="1" x14ac:dyDescent="0.3">
      <c r="A83" s="351">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75" customHeight="1" x14ac:dyDescent="0.3">
      <c r="A84" s="351">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75" customHeight="1" x14ac:dyDescent="0.3">
      <c r="A85" s="351">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75" customHeight="1" x14ac:dyDescent="0.3">
      <c r="A86" s="351">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75" customHeight="1" x14ac:dyDescent="0.3">
      <c r="A87" s="351">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75" customHeight="1" x14ac:dyDescent="0.3">
      <c r="A88" s="351">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75" customHeight="1" x14ac:dyDescent="0.3">
      <c r="A89" s="351">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75" customHeight="1" x14ac:dyDescent="0.3">
      <c r="A90" s="351">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75" customHeight="1" thickBot="1" x14ac:dyDescent="0.35">
      <c r="A91" s="352">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00" t="s">
        <v>34</v>
      </c>
      <c r="B92" s="601"/>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53" t="s">
        <v>145</v>
      </c>
      <c r="B93" s="58"/>
      <c r="C93" s="58"/>
      <c r="D93" s="58"/>
      <c r="E93" s="58"/>
      <c r="F93" s="58"/>
      <c r="G93" s="58"/>
      <c r="H93" s="58"/>
      <c r="I93" s="58"/>
      <c r="J93" s="58"/>
      <c r="K93" s="58"/>
      <c r="L93" s="58"/>
      <c r="S93" s="92"/>
      <c r="T93" s="92"/>
    </row>
    <row r="95" spans="1:21" ht="19.7" x14ac:dyDescent="0.35">
      <c r="A95" s="354" t="s">
        <v>31</v>
      </c>
      <c r="B95" s="355">
        <f ca="1">imzatarihi</f>
        <v>45785</v>
      </c>
      <c r="C95" s="599" t="s">
        <v>32</v>
      </c>
      <c r="D95" s="599"/>
      <c r="E95" s="599" t="str">
        <f>IF(kurulusyetkilisi&lt;&gt;"",kurulusyetkilisi,"")</f>
        <v/>
      </c>
      <c r="F95" s="599"/>
      <c r="G95" s="599"/>
      <c r="H95" s="599"/>
      <c r="I95" s="599"/>
      <c r="J95" s="599"/>
      <c r="K95" s="599"/>
      <c r="L95" s="599"/>
    </row>
    <row r="96" spans="1:21" ht="19.7" x14ac:dyDescent="0.35">
      <c r="A96" s="213"/>
      <c r="B96" s="213"/>
      <c r="C96" s="599" t="s">
        <v>33</v>
      </c>
      <c r="D96" s="599"/>
      <c r="E96" s="598"/>
      <c r="F96" s="598"/>
      <c r="G96" s="598"/>
      <c r="H96" s="59"/>
      <c r="I96" s="59"/>
      <c r="J96" s="59"/>
    </row>
    <row r="97" spans="1:20" ht="16.3" x14ac:dyDescent="0.3">
      <c r="A97" s="590" t="s">
        <v>21</v>
      </c>
      <c r="B97" s="590"/>
      <c r="C97" s="590"/>
      <c r="D97" s="590"/>
      <c r="E97" s="590"/>
      <c r="F97" s="590"/>
      <c r="G97" s="590"/>
      <c r="H97" s="590"/>
      <c r="I97" s="590"/>
      <c r="J97" s="590"/>
      <c r="K97" s="590"/>
      <c r="L97" s="590"/>
      <c r="M97" s="91"/>
      <c r="N97" s="75"/>
      <c r="O97" s="179"/>
    </row>
    <row r="98" spans="1:20" x14ac:dyDescent="0.3">
      <c r="A98" s="597" t="str">
        <f>IF(YilDonem&lt;&gt;"",CONCATENATE(YilDonem," dönemi"),"")</f>
        <v/>
      </c>
      <c r="B98" s="597"/>
      <c r="C98" s="597"/>
      <c r="D98" s="597"/>
      <c r="E98" s="597"/>
      <c r="F98" s="597"/>
      <c r="G98" s="597"/>
      <c r="H98" s="597"/>
      <c r="I98" s="597"/>
      <c r="J98" s="597"/>
      <c r="K98" s="597"/>
      <c r="L98" s="597"/>
    </row>
    <row r="99" spans="1:20" ht="16.3" thickBot="1" x14ac:dyDescent="0.35">
      <c r="B99" s="50"/>
      <c r="C99" s="50"/>
      <c r="D99" s="50"/>
      <c r="E99" s="609" t="str">
        <f>IF(YilDonem&lt;&gt;"",CONCATENATE(IF(Dönem=1,"HAZİRAN",IF(Dönem=2,"ARALIK","")),"  ayına aittir."),"")</f>
        <v/>
      </c>
      <c r="F99" s="609"/>
      <c r="G99" s="609"/>
      <c r="H99" s="609"/>
      <c r="I99" s="50"/>
      <c r="J99" s="50"/>
      <c r="K99" s="50"/>
      <c r="L99" s="344" t="s">
        <v>29</v>
      </c>
    </row>
    <row r="100" spans="1:20" ht="31.75" customHeight="1" thickBot="1" x14ac:dyDescent="0.35">
      <c r="A100" s="348" t="s">
        <v>192</v>
      </c>
      <c r="B100" s="591" t="str">
        <f>IF(ProjeNo&gt;0,ProjeNo,"")</f>
        <v/>
      </c>
      <c r="C100" s="592"/>
      <c r="D100" s="592"/>
      <c r="E100" s="592"/>
      <c r="F100" s="592"/>
      <c r="G100" s="592"/>
      <c r="H100" s="592"/>
      <c r="I100" s="592"/>
      <c r="J100" s="592"/>
      <c r="K100" s="592"/>
      <c r="L100" s="593"/>
    </row>
    <row r="101" spans="1:20" ht="31.75" customHeight="1" thickBot="1" x14ac:dyDescent="0.35">
      <c r="A101" s="349" t="s">
        <v>194</v>
      </c>
      <c r="B101" s="594" t="str">
        <f>IF(ProjeAdi&gt;0,ProjeAdi,"")</f>
        <v/>
      </c>
      <c r="C101" s="595"/>
      <c r="D101" s="595"/>
      <c r="E101" s="595"/>
      <c r="F101" s="595"/>
      <c r="G101" s="595"/>
      <c r="H101" s="595"/>
      <c r="I101" s="595"/>
      <c r="J101" s="595"/>
      <c r="K101" s="595"/>
      <c r="L101" s="596"/>
    </row>
    <row r="102" spans="1:20" ht="31.75" customHeight="1" thickBot="1" x14ac:dyDescent="0.3">
      <c r="A102" s="602" t="s">
        <v>3</v>
      </c>
      <c r="B102" s="602" t="s">
        <v>4</v>
      </c>
      <c r="C102" s="602" t="s">
        <v>22</v>
      </c>
      <c r="D102" s="602" t="s">
        <v>122</v>
      </c>
      <c r="E102" s="602" t="s">
        <v>23</v>
      </c>
      <c r="F102" s="602" t="s">
        <v>26</v>
      </c>
      <c r="G102" s="610" t="s">
        <v>24</v>
      </c>
      <c r="H102" s="612" t="s">
        <v>144</v>
      </c>
      <c r="I102" s="613"/>
      <c r="J102" s="613"/>
      <c r="K102" s="614"/>
      <c r="L102" s="602" t="s">
        <v>25</v>
      </c>
      <c r="O102" s="589" t="s">
        <v>30</v>
      </c>
      <c r="P102" s="589"/>
      <c r="Q102" s="589" t="s">
        <v>36</v>
      </c>
      <c r="R102" s="589"/>
      <c r="S102" s="589" t="s">
        <v>37</v>
      </c>
      <c r="T102" s="589"/>
    </row>
    <row r="103" spans="1:20" s="93" customFormat="1" ht="94.45" thickBot="1" x14ac:dyDescent="0.3">
      <c r="A103" s="607"/>
      <c r="B103" s="607"/>
      <c r="C103" s="607"/>
      <c r="D103" s="607"/>
      <c r="E103" s="607"/>
      <c r="F103" s="607"/>
      <c r="G103" s="611"/>
      <c r="H103" s="345" t="s">
        <v>119</v>
      </c>
      <c r="I103" s="345" t="s">
        <v>146</v>
      </c>
      <c r="J103" s="345" t="s">
        <v>152</v>
      </c>
      <c r="K103" s="345" t="s">
        <v>153</v>
      </c>
      <c r="L103" s="607"/>
      <c r="M103" s="3"/>
      <c r="N103" s="346" t="s">
        <v>6</v>
      </c>
      <c r="O103" s="347" t="s">
        <v>27</v>
      </c>
      <c r="P103" s="347" t="s">
        <v>28</v>
      </c>
      <c r="Q103" s="347" t="s">
        <v>35</v>
      </c>
      <c r="R103" s="347" t="s">
        <v>24</v>
      </c>
      <c r="S103" s="347" t="s">
        <v>35</v>
      </c>
      <c r="T103" s="347" t="s">
        <v>28</v>
      </c>
    </row>
    <row r="104" spans="1:20" ht="22.75" customHeight="1" x14ac:dyDescent="0.3">
      <c r="A104" s="350">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75" customHeight="1" x14ac:dyDescent="0.3">
      <c r="A105" s="351">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75" customHeight="1" x14ac:dyDescent="0.3">
      <c r="A106" s="351">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75" customHeight="1" x14ac:dyDescent="0.3">
      <c r="A107" s="351">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75" customHeight="1" x14ac:dyDescent="0.3">
      <c r="A108" s="351">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75" customHeight="1" x14ac:dyDescent="0.3">
      <c r="A109" s="351">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75" customHeight="1" x14ac:dyDescent="0.3">
      <c r="A110" s="351">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75" customHeight="1" x14ac:dyDescent="0.3">
      <c r="A111" s="351">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75" customHeight="1" x14ac:dyDescent="0.3">
      <c r="A112" s="351">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75" customHeight="1" x14ac:dyDescent="0.3">
      <c r="A113" s="351">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75" customHeight="1" x14ac:dyDescent="0.3">
      <c r="A114" s="351">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75" customHeight="1" x14ac:dyDescent="0.3">
      <c r="A115" s="351">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75" customHeight="1" x14ac:dyDescent="0.3">
      <c r="A116" s="351">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75" customHeight="1" x14ac:dyDescent="0.3">
      <c r="A117" s="351">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75" customHeight="1" x14ac:dyDescent="0.3">
      <c r="A118" s="351">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75" customHeight="1" x14ac:dyDescent="0.3">
      <c r="A119" s="351">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75" customHeight="1" x14ac:dyDescent="0.3">
      <c r="A120" s="351">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75" customHeight="1" x14ac:dyDescent="0.3">
      <c r="A121" s="351">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75" customHeight="1" x14ac:dyDescent="0.3">
      <c r="A122" s="351">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75" customHeight="1" thickBot="1" x14ac:dyDescent="0.35">
      <c r="A123" s="352">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00" t="s">
        <v>34</v>
      </c>
      <c r="B124" s="601"/>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53" t="s">
        <v>145</v>
      </c>
      <c r="B125" s="58"/>
      <c r="C125" s="58"/>
      <c r="D125" s="58"/>
      <c r="E125" s="58"/>
      <c r="F125" s="58"/>
      <c r="G125" s="58"/>
      <c r="H125" s="58"/>
      <c r="I125" s="58"/>
      <c r="J125" s="58"/>
      <c r="K125" s="58"/>
      <c r="L125" s="58"/>
      <c r="S125" s="92"/>
      <c r="T125" s="92"/>
    </row>
    <row r="127" spans="1:21" ht="19.7" x14ac:dyDescent="0.35">
      <c r="A127" s="354" t="s">
        <v>31</v>
      </c>
      <c r="B127" s="355">
        <f ca="1">imzatarihi</f>
        <v>45785</v>
      </c>
      <c r="C127" s="599" t="s">
        <v>32</v>
      </c>
      <c r="D127" s="599"/>
      <c r="E127" s="599" t="str">
        <f>IF(kurulusyetkilisi&lt;&gt;"",kurulusyetkilisi,"")</f>
        <v/>
      </c>
      <c r="F127" s="599"/>
      <c r="G127" s="599"/>
      <c r="H127" s="599"/>
      <c r="I127" s="599"/>
      <c r="J127" s="599"/>
      <c r="K127" s="599"/>
      <c r="L127" s="599"/>
    </row>
    <row r="128" spans="1:21" ht="19.7" x14ac:dyDescent="0.35">
      <c r="A128" s="213"/>
      <c r="B128" s="213"/>
      <c r="C128" s="599" t="s">
        <v>33</v>
      </c>
      <c r="D128" s="599"/>
      <c r="E128" s="598"/>
      <c r="F128" s="598"/>
      <c r="G128" s="598"/>
      <c r="H128" s="59"/>
      <c r="I128" s="59"/>
      <c r="J128" s="59"/>
    </row>
    <row r="129" spans="1:20" ht="16.3" x14ac:dyDescent="0.3">
      <c r="A129" s="590" t="s">
        <v>21</v>
      </c>
      <c r="B129" s="590"/>
      <c r="C129" s="590"/>
      <c r="D129" s="590"/>
      <c r="E129" s="590"/>
      <c r="F129" s="590"/>
      <c r="G129" s="590"/>
      <c r="H129" s="590"/>
      <c r="I129" s="590"/>
      <c r="J129" s="590"/>
      <c r="K129" s="590"/>
      <c r="L129" s="590"/>
      <c r="M129" s="91"/>
      <c r="N129" s="75"/>
      <c r="O129" s="179"/>
    </row>
    <row r="130" spans="1:20" x14ac:dyDescent="0.3">
      <c r="A130" s="597" t="str">
        <f>IF(YilDonem&lt;&gt;"",CONCATENATE(YilDonem," dönemi"),"")</f>
        <v/>
      </c>
      <c r="B130" s="597"/>
      <c r="C130" s="597"/>
      <c r="D130" s="597"/>
      <c r="E130" s="597"/>
      <c r="F130" s="597"/>
      <c r="G130" s="597"/>
      <c r="H130" s="597"/>
      <c r="I130" s="597"/>
      <c r="J130" s="597"/>
      <c r="K130" s="597"/>
      <c r="L130" s="597"/>
    </row>
    <row r="131" spans="1:20" ht="16.3" thickBot="1" x14ac:dyDescent="0.35">
      <c r="B131" s="50"/>
      <c r="C131" s="50"/>
      <c r="D131" s="50"/>
      <c r="E131" s="609" t="str">
        <f>IF(YilDonem&lt;&gt;"",CONCATENATE(IF(Dönem=1,"HAZİRAN",IF(Dönem=2,"ARALIK","")),"  ayına aittir."),"")</f>
        <v/>
      </c>
      <c r="F131" s="609"/>
      <c r="G131" s="609"/>
      <c r="H131" s="609"/>
      <c r="I131" s="50"/>
      <c r="J131" s="50"/>
      <c r="K131" s="50"/>
      <c r="L131" s="344" t="s">
        <v>29</v>
      </c>
    </row>
    <row r="132" spans="1:20" ht="31.75" customHeight="1" thickBot="1" x14ac:dyDescent="0.35">
      <c r="A132" s="348" t="s">
        <v>192</v>
      </c>
      <c r="B132" s="591" t="str">
        <f>IF(ProjeNo&gt;0,ProjeNo,"")</f>
        <v/>
      </c>
      <c r="C132" s="592"/>
      <c r="D132" s="592"/>
      <c r="E132" s="592"/>
      <c r="F132" s="592"/>
      <c r="G132" s="592"/>
      <c r="H132" s="592"/>
      <c r="I132" s="592"/>
      <c r="J132" s="592"/>
      <c r="K132" s="592"/>
      <c r="L132" s="593"/>
    </row>
    <row r="133" spans="1:20" ht="31.75" customHeight="1" thickBot="1" x14ac:dyDescent="0.35">
      <c r="A133" s="349" t="s">
        <v>194</v>
      </c>
      <c r="B133" s="594" t="str">
        <f>IF(ProjeAdi&gt;0,ProjeAdi,"")</f>
        <v/>
      </c>
      <c r="C133" s="595"/>
      <c r="D133" s="595"/>
      <c r="E133" s="595"/>
      <c r="F133" s="595"/>
      <c r="G133" s="595"/>
      <c r="H133" s="595"/>
      <c r="I133" s="595"/>
      <c r="J133" s="595"/>
      <c r="K133" s="595"/>
      <c r="L133" s="596"/>
    </row>
    <row r="134" spans="1:20" ht="31.75" customHeight="1" thickBot="1" x14ac:dyDescent="0.3">
      <c r="A134" s="602" t="s">
        <v>3</v>
      </c>
      <c r="B134" s="602" t="s">
        <v>4</v>
      </c>
      <c r="C134" s="602" t="s">
        <v>22</v>
      </c>
      <c r="D134" s="602" t="s">
        <v>122</v>
      </c>
      <c r="E134" s="602" t="s">
        <v>23</v>
      </c>
      <c r="F134" s="602" t="s">
        <v>26</v>
      </c>
      <c r="G134" s="610" t="s">
        <v>24</v>
      </c>
      <c r="H134" s="612" t="s">
        <v>144</v>
      </c>
      <c r="I134" s="613"/>
      <c r="J134" s="613"/>
      <c r="K134" s="614"/>
      <c r="L134" s="602" t="s">
        <v>25</v>
      </c>
      <c r="O134" s="589" t="s">
        <v>30</v>
      </c>
      <c r="P134" s="589"/>
      <c r="Q134" s="589" t="s">
        <v>36</v>
      </c>
      <c r="R134" s="589"/>
      <c r="S134" s="589" t="s">
        <v>37</v>
      </c>
      <c r="T134" s="589"/>
    </row>
    <row r="135" spans="1:20" s="93" customFormat="1" ht="94.45" thickBot="1" x14ac:dyDescent="0.3">
      <c r="A135" s="607"/>
      <c r="B135" s="607"/>
      <c r="C135" s="607"/>
      <c r="D135" s="607"/>
      <c r="E135" s="607"/>
      <c r="F135" s="607"/>
      <c r="G135" s="611"/>
      <c r="H135" s="345" t="s">
        <v>119</v>
      </c>
      <c r="I135" s="345" t="s">
        <v>146</v>
      </c>
      <c r="J135" s="345" t="s">
        <v>152</v>
      </c>
      <c r="K135" s="345" t="s">
        <v>153</v>
      </c>
      <c r="L135" s="607"/>
      <c r="M135" s="3"/>
      <c r="N135" s="346" t="s">
        <v>6</v>
      </c>
      <c r="O135" s="347" t="s">
        <v>27</v>
      </c>
      <c r="P135" s="347" t="s">
        <v>28</v>
      </c>
      <c r="Q135" s="347" t="s">
        <v>35</v>
      </c>
      <c r="R135" s="347" t="s">
        <v>24</v>
      </c>
      <c r="S135" s="347" t="s">
        <v>35</v>
      </c>
      <c r="T135" s="347" t="s">
        <v>28</v>
      </c>
    </row>
    <row r="136" spans="1:20" ht="22.75" customHeight="1" x14ac:dyDescent="0.3">
      <c r="A136" s="350">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75" customHeight="1" x14ac:dyDescent="0.3">
      <c r="A137" s="351">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75" customHeight="1" x14ac:dyDescent="0.3">
      <c r="A138" s="351">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75" customHeight="1" x14ac:dyDescent="0.3">
      <c r="A139" s="351">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75" customHeight="1" x14ac:dyDescent="0.3">
      <c r="A140" s="351">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75" customHeight="1" x14ac:dyDescent="0.3">
      <c r="A141" s="351">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75" customHeight="1" x14ac:dyDescent="0.3">
      <c r="A142" s="351">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75" customHeight="1" x14ac:dyDescent="0.3">
      <c r="A143" s="351">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75" customHeight="1" x14ac:dyDescent="0.3">
      <c r="A144" s="351">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75" customHeight="1" x14ac:dyDescent="0.3">
      <c r="A145" s="351">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75" customHeight="1" x14ac:dyDescent="0.3">
      <c r="A146" s="351">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75" customHeight="1" x14ac:dyDescent="0.3">
      <c r="A147" s="351">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75" customHeight="1" x14ac:dyDescent="0.3">
      <c r="A148" s="351">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75" customHeight="1" x14ac:dyDescent="0.3">
      <c r="A149" s="351">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75" customHeight="1" x14ac:dyDescent="0.3">
      <c r="A150" s="351">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75" customHeight="1" x14ac:dyDescent="0.3">
      <c r="A151" s="351">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75" customHeight="1" x14ac:dyDescent="0.3">
      <c r="A152" s="351">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75" customHeight="1" x14ac:dyDescent="0.3">
      <c r="A153" s="351">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75" customHeight="1" x14ac:dyDescent="0.3">
      <c r="A154" s="351">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75" customHeight="1" thickBot="1" x14ac:dyDescent="0.35">
      <c r="A155" s="352">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00" t="s">
        <v>34</v>
      </c>
      <c r="B156" s="601"/>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53" t="s">
        <v>145</v>
      </c>
      <c r="B157" s="58"/>
      <c r="C157" s="58"/>
      <c r="D157" s="58"/>
      <c r="E157" s="58"/>
      <c r="F157" s="58"/>
      <c r="G157" s="58"/>
      <c r="H157" s="58"/>
      <c r="I157" s="58"/>
      <c r="J157" s="58"/>
      <c r="K157" s="58"/>
      <c r="L157" s="58"/>
      <c r="S157" s="92"/>
      <c r="T157" s="92"/>
    </row>
    <row r="159" spans="1:21" ht="19.7" x14ac:dyDescent="0.35">
      <c r="A159" s="354" t="s">
        <v>31</v>
      </c>
      <c r="B159" s="355">
        <f ca="1">imzatarihi</f>
        <v>45785</v>
      </c>
      <c r="C159" s="599" t="s">
        <v>32</v>
      </c>
      <c r="D159" s="599"/>
      <c r="E159" s="599" t="str">
        <f>IF(kurulusyetkilisi&lt;&gt;"",kurulusyetkilisi,"")</f>
        <v/>
      </c>
      <c r="F159" s="599"/>
      <c r="G159" s="599"/>
      <c r="H159" s="599"/>
      <c r="I159" s="599"/>
      <c r="J159" s="599"/>
      <c r="K159" s="599"/>
      <c r="L159" s="599"/>
    </row>
    <row r="160" spans="1:21" ht="19.7" x14ac:dyDescent="0.35">
      <c r="A160" s="213"/>
      <c r="B160" s="213"/>
      <c r="C160" s="599" t="s">
        <v>33</v>
      </c>
      <c r="D160" s="599"/>
      <c r="E160" s="598"/>
      <c r="F160" s="598"/>
      <c r="G160" s="598"/>
      <c r="H160" s="59"/>
      <c r="I160" s="59"/>
      <c r="J160" s="59"/>
    </row>
    <row r="161" spans="1:27" ht="14.3" x14ac:dyDescent="0.25">
      <c r="A161"/>
      <c r="B161"/>
      <c r="C161"/>
      <c r="D161"/>
      <c r="E161"/>
      <c r="F161"/>
      <c r="G161"/>
      <c r="H161"/>
      <c r="I161"/>
      <c r="J161"/>
      <c r="K161"/>
      <c r="L161"/>
      <c r="M161"/>
      <c r="N161"/>
      <c r="O161"/>
      <c r="P161"/>
      <c r="Q161"/>
      <c r="R161"/>
      <c r="S161"/>
      <c r="T161"/>
      <c r="U161"/>
      <c r="V161"/>
      <c r="W161"/>
      <c r="X161"/>
      <c r="Y161"/>
      <c r="Z161"/>
      <c r="AA161"/>
    </row>
    <row r="162" spans="1:27" ht="14.3" x14ac:dyDescent="0.25">
      <c r="A162"/>
      <c r="B162"/>
      <c r="C162"/>
      <c r="D162"/>
      <c r="E162"/>
      <c r="F162"/>
      <c r="G162"/>
      <c r="H162"/>
      <c r="I162"/>
      <c r="J162"/>
      <c r="K162"/>
      <c r="L162"/>
      <c r="M162"/>
      <c r="N162"/>
      <c r="O162"/>
      <c r="P162"/>
      <c r="Q162"/>
      <c r="R162"/>
      <c r="S162"/>
      <c r="T162"/>
      <c r="U162"/>
      <c r="V162"/>
      <c r="W162"/>
      <c r="X162"/>
      <c r="Y162"/>
      <c r="Z162"/>
      <c r="AA162"/>
    </row>
    <row r="163" spans="1:27" ht="14.3" x14ac:dyDescent="0.25">
      <c r="A163"/>
      <c r="B163"/>
      <c r="C163"/>
      <c r="D163"/>
      <c r="E163"/>
      <c r="F163"/>
      <c r="G163"/>
      <c r="H163"/>
      <c r="I163"/>
      <c r="J163"/>
      <c r="K163"/>
      <c r="L163"/>
      <c r="M163"/>
      <c r="N163"/>
      <c r="O163"/>
      <c r="P163"/>
      <c r="Q163"/>
      <c r="R163"/>
      <c r="S163"/>
      <c r="T163"/>
      <c r="U163"/>
      <c r="V163"/>
      <c r="W163"/>
      <c r="X163"/>
      <c r="Y163"/>
      <c r="Z163"/>
      <c r="AA163"/>
    </row>
    <row r="164" spans="1:27" ht="31.75" customHeight="1" x14ac:dyDescent="0.25">
      <c r="A164"/>
      <c r="B164"/>
      <c r="C164"/>
      <c r="D164"/>
      <c r="E164"/>
      <c r="F164"/>
      <c r="G164"/>
      <c r="H164"/>
      <c r="I164"/>
      <c r="J164"/>
      <c r="K164"/>
      <c r="L164"/>
      <c r="M164"/>
      <c r="N164"/>
      <c r="O164"/>
      <c r="P164"/>
      <c r="Q164"/>
      <c r="R164"/>
      <c r="S164"/>
      <c r="T164"/>
      <c r="U164"/>
      <c r="V164"/>
      <c r="W164"/>
      <c r="X164"/>
      <c r="Y164"/>
      <c r="Z164"/>
      <c r="AA164"/>
    </row>
    <row r="165" spans="1:27" ht="31.75" customHeight="1" x14ac:dyDescent="0.25">
      <c r="A165"/>
      <c r="B165"/>
      <c r="C165"/>
      <c r="D165"/>
      <c r="E165"/>
      <c r="F165"/>
      <c r="G165"/>
      <c r="H165"/>
      <c r="I165"/>
      <c r="J165"/>
      <c r="K165"/>
      <c r="L165"/>
      <c r="M165"/>
      <c r="N165"/>
      <c r="O165"/>
      <c r="P165"/>
      <c r="Q165"/>
      <c r="R165"/>
      <c r="S165"/>
      <c r="T165"/>
      <c r="U165"/>
      <c r="V165"/>
      <c r="W165"/>
      <c r="X165"/>
      <c r="Y165"/>
      <c r="Z165"/>
      <c r="AA165"/>
    </row>
    <row r="166" spans="1:27" ht="31.75" customHeight="1" x14ac:dyDescent="0.25">
      <c r="A166"/>
      <c r="B166"/>
      <c r="C166"/>
      <c r="D166"/>
      <c r="E166"/>
      <c r="F166"/>
      <c r="G166"/>
      <c r="H166"/>
      <c r="I166"/>
      <c r="J166"/>
      <c r="K166"/>
      <c r="L166"/>
      <c r="M166"/>
      <c r="N166"/>
      <c r="O166"/>
      <c r="P166"/>
      <c r="Q166"/>
      <c r="R166"/>
      <c r="S166"/>
      <c r="T166"/>
      <c r="U166"/>
      <c r="V166"/>
      <c r="W166"/>
      <c r="X166"/>
      <c r="Y166"/>
      <c r="Z166"/>
      <c r="AA166"/>
    </row>
    <row r="167" spans="1:27" s="93" customFormat="1" ht="14.3" x14ac:dyDescent="0.25">
      <c r="A167"/>
      <c r="B167"/>
      <c r="C167"/>
      <c r="D167"/>
      <c r="E167"/>
      <c r="F167"/>
      <c r="G167"/>
      <c r="H167"/>
      <c r="I167"/>
      <c r="J167"/>
      <c r="K167"/>
      <c r="L167"/>
      <c r="M167"/>
      <c r="N167"/>
      <c r="O167"/>
      <c r="P167"/>
      <c r="Q167"/>
      <c r="R167"/>
      <c r="S167"/>
      <c r="T167"/>
      <c r="U167"/>
      <c r="V167"/>
      <c r="W167"/>
      <c r="X167"/>
      <c r="Y167"/>
      <c r="Z167"/>
      <c r="AA167"/>
    </row>
    <row r="168" spans="1:27" ht="22.75" customHeight="1" x14ac:dyDescent="0.25">
      <c r="A168"/>
      <c r="B168"/>
      <c r="C168"/>
      <c r="D168"/>
      <c r="E168"/>
      <c r="F168"/>
      <c r="G168"/>
      <c r="H168"/>
      <c r="I168"/>
      <c r="J168"/>
      <c r="K168"/>
      <c r="L168"/>
      <c r="M168"/>
      <c r="N168"/>
      <c r="O168"/>
      <c r="P168"/>
      <c r="Q168"/>
      <c r="R168"/>
      <c r="S168"/>
      <c r="T168"/>
      <c r="U168"/>
      <c r="V168"/>
      <c r="W168"/>
      <c r="X168"/>
      <c r="Y168"/>
      <c r="Z168"/>
      <c r="AA168"/>
    </row>
    <row r="169" spans="1:27" ht="22.75" customHeight="1" x14ac:dyDescent="0.25">
      <c r="A169"/>
      <c r="B169"/>
      <c r="C169"/>
      <c r="D169"/>
      <c r="E169"/>
      <c r="F169"/>
      <c r="G169"/>
      <c r="H169"/>
      <c r="I169"/>
      <c r="J169"/>
      <c r="K169"/>
      <c r="L169"/>
      <c r="M169"/>
      <c r="N169"/>
      <c r="O169"/>
      <c r="P169"/>
      <c r="Q169"/>
      <c r="R169"/>
      <c r="S169"/>
      <c r="T169"/>
      <c r="U169"/>
      <c r="V169"/>
      <c r="W169"/>
      <c r="X169"/>
      <c r="Y169"/>
      <c r="Z169"/>
      <c r="AA169"/>
    </row>
    <row r="170" spans="1:27" ht="22.75" customHeight="1" x14ac:dyDescent="0.25">
      <c r="A170"/>
      <c r="B170"/>
      <c r="C170"/>
      <c r="D170"/>
      <c r="E170"/>
      <c r="F170"/>
      <c r="G170"/>
      <c r="H170"/>
      <c r="I170"/>
      <c r="J170"/>
      <c r="K170"/>
      <c r="L170"/>
      <c r="M170"/>
      <c r="N170"/>
      <c r="O170"/>
      <c r="P170"/>
      <c r="Q170"/>
      <c r="R170"/>
      <c r="S170"/>
      <c r="T170"/>
      <c r="U170"/>
      <c r="V170"/>
      <c r="W170"/>
      <c r="X170"/>
      <c r="Y170"/>
      <c r="Z170"/>
      <c r="AA170"/>
    </row>
    <row r="171" spans="1:27" ht="22.75" customHeight="1" x14ac:dyDescent="0.25">
      <c r="A171"/>
      <c r="B171"/>
      <c r="C171"/>
      <c r="D171"/>
      <c r="E171"/>
      <c r="F171"/>
      <c r="G171"/>
      <c r="H171"/>
      <c r="I171"/>
      <c r="J171"/>
      <c r="K171"/>
      <c r="L171"/>
      <c r="M171"/>
      <c r="N171"/>
      <c r="O171"/>
      <c r="P171"/>
      <c r="Q171"/>
      <c r="R171"/>
      <c r="S171"/>
      <c r="T171"/>
      <c r="U171"/>
      <c r="V171"/>
      <c r="W171"/>
      <c r="X171"/>
      <c r="Y171"/>
      <c r="Z171"/>
      <c r="AA171"/>
    </row>
    <row r="172" spans="1:27" ht="22.75" customHeight="1" x14ac:dyDescent="0.25">
      <c r="A172"/>
      <c r="B172"/>
      <c r="C172"/>
      <c r="D172"/>
      <c r="E172"/>
      <c r="F172"/>
      <c r="G172"/>
      <c r="H172"/>
      <c r="I172"/>
      <c r="J172"/>
      <c r="K172"/>
      <c r="L172"/>
      <c r="M172"/>
      <c r="N172"/>
      <c r="O172"/>
      <c r="P172"/>
      <c r="Q172"/>
      <c r="R172"/>
      <c r="S172"/>
      <c r="T172"/>
      <c r="U172"/>
      <c r="V172"/>
      <c r="W172"/>
      <c r="X172"/>
      <c r="Y172"/>
      <c r="Z172"/>
      <c r="AA172"/>
    </row>
    <row r="173" spans="1:27" ht="22.75" customHeight="1" x14ac:dyDescent="0.25">
      <c r="A173"/>
      <c r="B173"/>
      <c r="C173"/>
      <c r="D173"/>
      <c r="E173"/>
      <c r="F173"/>
      <c r="G173"/>
      <c r="H173"/>
      <c r="I173"/>
      <c r="J173"/>
      <c r="K173"/>
      <c r="L173"/>
      <c r="M173"/>
      <c r="N173"/>
      <c r="O173"/>
      <c r="P173"/>
      <c r="Q173"/>
      <c r="R173"/>
      <c r="S173"/>
      <c r="T173"/>
      <c r="U173"/>
      <c r="V173"/>
      <c r="W173"/>
      <c r="X173"/>
      <c r="Y173"/>
      <c r="Z173"/>
      <c r="AA173"/>
    </row>
    <row r="174" spans="1:27" ht="22.75" customHeight="1" x14ac:dyDescent="0.25">
      <c r="A174"/>
      <c r="B174"/>
      <c r="C174"/>
      <c r="D174"/>
      <c r="E174"/>
      <c r="F174"/>
      <c r="G174"/>
      <c r="H174"/>
      <c r="I174"/>
      <c r="J174"/>
      <c r="K174"/>
      <c r="L174"/>
      <c r="M174"/>
      <c r="N174"/>
      <c r="O174"/>
      <c r="P174"/>
      <c r="Q174"/>
      <c r="R174"/>
      <c r="S174"/>
      <c r="T174"/>
      <c r="U174"/>
      <c r="V174"/>
      <c r="W174"/>
      <c r="X174"/>
      <c r="Y174"/>
      <c r="Z174"/>
      <c r="AA174"/>
    </row>
    <row r="175" spans="1:27" ht="22.75" customHeight="1" x14ac:dyDescent="0.25">
      <c r="A175"/>
      <c r="B175"/>
      <c r="C175"/>
      <c r="D175"/>
      <c r="E175"/>
      <c r="F175"/>
      <c r="G175"/>
      <c r="H175"/>
      <c r="I175"/>
      <c r="J175"/>
      <c r="K175"/>
      <c r="L175"/>
      <c r="M175"/>
      <c r="N175"/>
      <c r="O175"/>
      <c r="P175"/>
      <c r="Q175"/>
      <c r="R175"/>
      <c r="S175"/>
      <c r="T175"/>
      <c r="U175"/>
      <c r="V175"/>
      <c r="W175"/>
      <c r="X175"/>
      <c r="Y175"/>
      <c r="Z175"/>
      <c r="AA175"/>
    </row>
    <row r="176" spans="1:27" ht="22.75" customHeight="1" x14ac:dyDescent="0.25">
      <c r="A176"/>
      <c r="B176"/>
      <c r="C176"/>
      <c r="D176"/>
      <c r="E176"/>
      <c r="F176"/>
      <c r="G176"/>
      <c r="H176"/>
      <c r="I176"/>
      <c r="J176"/>
      <c r="K176"/>
      <c r="L176"/>
      <c r="M176"/>
      <c r="N176"/>
      <c r="O176"/>
      <c r="P176"/>
      <c r="Q176"/>
      <c r="R176"/>
      <c r="S176"/>
      <c r="T176"/>
      <c r="U176"/>
      <c r="V176"/>
      <c r="W176"/>
      <c r="X176"/>
      <c r="Y176"/>
      <c r="Z176"/>
      <c r="AA176"/>
    </row>
    <row r="177" spans="1:27" ht="22.75" customHeight="1" x14ac:dyDescent="0.25">
      <c r="A177"/>
      <c r="B177"/>
      <c r="C177"/>
      <c r="D177"/>
      <c r="E177"/>
      <c r="F177"/>
      <c r="G177"/>
      <c r="H177"/>
      <c r="I177"/>
      <c r="J177"/>
      <c r="K177"/>
      <c r="L177"/>
      <c r="M177"/>
      <c r="N177"/>
      <c r="O177"/>
      <c r="P177"/>
      <c r="Q177"/>
      <c r="R177"/>
      <c r="S177"/>
      <c r="T177"/>
      <c r="U177"/>
      <c r="V177"/>
      <c r="W177"/>
      <c r="X177"/>
      <c r="Y177"/>
      <c r="Z177"/>
      <c r="AA177"/>
    </row>
    <row r="178" spans="1:27" ht="22.75" customHeight="1" x14ac:dyDescent="0.25">
      <c r="A178"/>
      <c r="B178"/>
      <c r="C178"/>
      <c r="D178"/>
      <c r="E178"/>
      <c r="F178"/>
      <c r="G178"/>
      <c r="H178"/>
      <c r="I178"/>
      <c r="J178"/>
      <c r="K178"/>
      <c r="L178"/>
      <c r="M178"/>
      <c r="N178"/>
      <c r="O178"/>
      <c r="P178"/>
      <c r="Q178"/>
      <c r="R178"/>
      <c r="S178"/>
      <c r="T178"/>
      <c r="U178"/>
      <c r="V178"/>
      <c r="W178"/>
      <c r="X178"/>
      <c r="Y178"/>
      <c r="Z178"/>
      <c r="AA178"/>
    </row>
    <row r="179" spans="1:27" ht="22.75" customHeight="1" x14ac:dyDescent="0.25">
      <c r="A179"/>
      <c r="B179"/>
      <c r="C179"/>
      <c r="D179"/>
      <c r="E179"/>
      <c r="F179"/>
      <c r="G179"/>
      <c r="H179"/>
      <c r="I179"/>
      <c r="J179"/>
      <c r="K179"/>
      <c r="L179"/>
      <c r="M179"/>
      <c r="N179"/>
      <c r="O179"/>
      <c r="P179"/>
      <c r="Q179"/>
      <c r="R179"/>
      <c r="S179"/>
      <c r="T179"/>
      <c r="U179"/>
      <c r="V179"/>
      <c r="W179"/>
      <c r="X179"/>
      <c r="Y179"/>
      <c r="Z179"/>
      <c r="AA179"/>
    </row>
    <row r="180" spans="1:27" ht="22.75" customHeight="1" x14ac:dyDescent="0.25">
      <c r="A180"/>
      <c r="B180"/>
      <c r="C180"/>
      <c r="D180"/>
      <c r="E180"/>
      <c r="F180"/>
      <c r="G180"/>
      <c r="H180"/>
      <c r="I180"/>
      <c r="J180"/>
      <c r="K180"/>
      <c r="L180"/>
      <c r="M180"/>
      <c r="N180"/>
      <c r="O180"/>
      <c r="P180"/>
      <c r="Q180"/>
      <c r="R180"/>
      <c r="S180"/>
      <c r="T180"/>
      <c r="U180"/>
      <c r="V180"/>
      <c r="W180"/>
      <c r="X180"/>
      <c r="Y180"/>
      <c r="Z180"/>
      <c r="AA180"/>
    </row>
    <row r="181" spans="1:27" ht="22.75" customHeight="1" x14ac:dyDescent="0.25">
      <c r="A181"/>
      <c r="B181"/>
      <c r="C181"/>
      <c r="D181"/>
      <c r="E181"/>
      <c r="F181"/>
      <c r="G181"/>
      <c r="H181"/>
      <c r="I181"/>
      <c r="J181"/>
      <c r="K181"/>
      <c r="L181"/>
      <c r="M181"/>
      <c r="N181"/>
      <c r="O181"/>
      <c r="P181"/>
      <c r="Q181"/>
      <c r="R181"/>
      <c r="S181"/>
      <c r="T181"/>
      <c r="U181"/>
      <c r="V181"/>
      <c r="W181"/>
      <c r="X181"/>
      <c r="Y181"/>
      <c r="Z181"/>
      <c r="AA181"/>
    </row>
    <row r="182" spans="1:27" ht="22.75" customHeight="1" x14ac:dyDescent="0.25">
      <c r="A182"/>
      <c r="B182"/>
      <c r="C182"/>
      <c r="D182"/>
      <c r="E182"/>
      <c r="F182"/>
      <c r="G182"/>
      <c r="H182"/>
      <c r="I182"/>
      <c r="J182"/>
      <c r="K182"/>
      <c r="L182"/>
      <c r="M182"/>
      <c r="N182"/>
      <c r="O182"/>
      <c r="P182"/>
      <c r="Q182"/>
      <c r="R182"/>
      <c r="S182"/>
      <c r="T182"/>
      <c r="U182"/>
      <c r="V182"/>
      <c r="W182"/>
      <c r="X182"/>
      <c r="Y182"/>
      <c r="Z182"/>
      <c r="AA182"/>
    </row>
    <row r="183" spans="1:27" ht="22.75" customHeight="1" x14ac:dyDescent="0.25">
      <c r="A183"/>
      <c r="B183"/>
      <c r="C183"/>
      <c r="D183"/>
      <c r="E183"/>
      <c r="F183"/>
      <c r="G183"/>
      <c r="H183"/>
      <c r="I183"/>
      <c r="J183"/>
      <c r="K183"/>
      <c r="L183"/>
      <c r="M183"/>
      <c r="N183"/>
      <c r="O183"/>
      <c r="P183"/>
      <c r="Q183"/>
      <c r="R183"/>
      <c r="S183"/>
      <c r="T183"/>
      <c r="U183"/>
      <c r="V183"/>
      <c r="W183"/>
      <c r="X183"/>
      <c r="Y183"/>
      <c r="Z183"/>
      <c r="AA183"/>
    </row>
    <row r="184" spans="1:27" ht="22.75" customHeight="1" x14ac:dyDescent="0.25">
      <c r="A184"/>
      <c r="B184"/>
      <c r="C184"/>
      <c r="D184"/>
      <c r="E184"/>
      <c r="F184"/>
      <c r="G184"/>
      <c r="H184"/>
      <c r="I184"/>
      <c r="J184"/>
      <c r="K184"/>
      <c r="L184"/>
      <c r="M184"/>
      <c r="N184"/>
      <c r="O184"/>
      <c r="P184"/>
      <c r="Q184"/>
      <c r="R184"/>
      <c r="S184"/>
      <c r="T184"/>
      <c r="U184"/>
      <c r="V184"/>
      <c r="W184"/>
      <c r="X184"/>
      <c r="Y184"/>
      <c r="Z184"/>
      <c r="AA184"/>
    </row>
    <row r="185" spans="1:27" ht="22.75" customHeight="1" x14ac:dyDescent="0.25">
      <c r="A185"/>
      <c r="B185"/>
      <c r="C185"/>
      <c r="D185"/>
      <c r="E185"/>
      <c r="F185"/>
      <c r="G185"/>
      <c r="H185"/>
      <c r="I185"/>
      <c r="J185"/>
      <c r="K185"/>
      <c r="L185"/>
      <c r="M185"/>
      <c r="N185"/>
      <c r="O185"/>
      <c r="P185"/>
      <c r="Q185"/>
      <c r="R185"/>
      <c r="S185"/>
      <c r="T185"/>
      <c r="U185"/>
      <c r="V185"/>
      <c r="W185"/>
      <c r="X185"/>
      <c r="Y185"/>
      <c r="Z185"/>
      <c r="AA185"/>
    </row>
    <row r="186" spans="1:27" ht="22.75" customHeight="1" x14ac:dyDescent="0.25">
      <c r="A186"/>
      <c r="B186"/>
      <c r="C186"/>
      <c r="D186"/>
      <c r="E186"/>
      <c r="F186"/>
      <c r="G186"/>
      <c r="H186"/>
      <c r="I186"/>
      <c r="J186"/>
      <c r="K186"/>
      <c r="L186"/>
      <c r="M186"/>
      <c r="N186"/>
      <c r="O186"/>
      <c r="P186"/>
      <c r="Q186"/>
      <c r="R186"/>
      <c r="S186"/>
      <c r="T186"/>
      <c r="U186"/>
      <c r="V186"/>
      <c r="W186"/>
      <c r="X186"/>
      <c r="Y186"/>
      <c r="Z186"/>
      <c r="AA186"/>
    </row>
    <row r="187" spans="1:27" ht="22.75" customHeight="1" x14ac:dyDescent="0.25">
      <c r="A187"/>
      <c r="B187"/>
      <c r="C187"/>
      <c r="D187"/>
      <c r="E187"/>
      <c r="F187"/>
      <c r="G187"/>
      <c r="H187"/>
      <c r="I187"/>
      <c r="J187"/>
      <c r="K187"/>
      <c r="L187"/>
      <c r="M187"/>
      <c r="N187"/>
      <c r="O187"/>
      <c r="P187"/>
      <c r="Q187"/>
      <c r="R187"/>
      <c r="S187"/>
      <c r="T187"/>
      <c r="U187"/>
      <c r="V187"/>
      <c r="W187"/>
      <c r="X187"/>
      <c r="Y187"/>
      <c r="Z187"/>
      <c r="AA187"/>
    </row>
    <row r="188" spans="1:27" s="73" customFormat="1" ht="29.25" customHeight="1" x14ac:dyDescent="0.25">
      <c r="A188"/>
      <c r="B188"/>
      <c r="C188"/>
      <c r="D188"/>
      <c r="E188"/>
      <c r="F188"/>
      <c r="G188"/>
      <c r="H188"/>
      <c r="I188"/>
      <c r="J188"/>
      <c r="K188"/>
      <c r="L188"/>
      <c r="M188"/>
      <c r="N188"/>
      <c r="O188"/>
      <c r="P188"/>
      <c r="Q188"/>
      <c r="R188"/>
      <c r="S188"/>
      <c r="T188"/>
      <c r="U188"/>
      <c r="V188"/>
      <c r="W188"/>
      <c r="X188"/>
      <c r="Y188"/>
      <c r="Z188"/>
      <c r="AA188"/>
    </row>
    <row r="189" spans="1:27" ht="14.3" x14ac:dyDescent="0.25">
      <c r="A189"/>
      <c r="B189"/>
      <c r="C189"/>
      <c r="D189"/>
      <c r="E189"/>
      <c r="F189"/>
      <c r="G189"/>
      <c r="H189"/>
      <c r="I189"/>
      <c r="J189"/>
      <c r="K189"/>
      <c r="L189"/>
      <c r="M189"/>
      <c r="N189"/>
      <c r="O189"/>
      <c r="P189"/>
      <c r="Q189"/>
      <c r="R189"/>
      <c r="S189"/>
      <c r="T189"/>
      <c r="U189"/>
      <c r="V189"/>
      <c r="W189"/>
      <c r="X189"/>
      <c r="Y189"/>
      <c r="Z189"/>
      <c r="AA189"/>
    </row>
    <row r="190" spans="1:27" ht="14.3" x14ac:dyDescent="0.25">
      <c r="A190"/>
      <c r="B190"/>
      <c r="C190"/>
      <c r="D190"/>
      <c r="E190"/>
      <c r="F190"/>
      <c r="G190"/>
      <c r="H190"/>
      <c r="I190"/>
      <c r="J190"/>
      <c r="K190"/>
      <c r="L190"/>
      <c r="M190"/>
      <c r="N190"/>
      <c r="O190"/>
      <c r="P190"/>
      <c r="Q190"/>
      <c r="R190"/>
      <c r="S190"/>
      <c r="T190"/>
      <c r="U190"/>
      <c r="V190"/>
      <c r="W190"/>
      <c r="X190"/>
      <c r="Y190"/>
      <c r="Z190"/>
      <c r="AA190"/>
    </row>
    <row r="191" spans="1:27" ht="14.3" x14ac:dyDescent="0.25">
      <c r="A191"/>
      <c r="B191"/>
      <c r="C191"/>
      <c r="D191"/>
      <c r="E191"/>
      <c r="F191"/>
      <c r="G191"/>
      <c r="H191"/>
      <c r="I191"/>
      <c r="J191"/>
      <c r="K191"/>
      <c r="L191"/>
      <c r="M191"/>
      <c r="N191"/>
      <c r="O191"/>
      <c r="P191"/>
      <c r="Q191"/>
      <c r="R191"/>
      <c r="S191"/>
      <c r="T191"/>
      <c r="U191"/>
      <c r="V191"/>
      <c r="W191"/>
      <c r="X191"/>
      <c r="Y191"/>
      <c r="Z191"/>
      <c r="AA191"/>
    </row>
    <row r="192" spans="1:27" ht="14.3" x14ac:dyDescent="0.25">
      <c r="A192"/>
      <c r="B192"/>
      <c r="C192"/>
      <c r="D192"/>
      <c r="E192"/>
      <c r="F192"/>
      <c r="G192"/>
      <c r="H192"/>
      <c r="I192"/>
      <c r="J192"/>
      <c r="K192"/>
      <c r="L192"/>
      <c r="M192"/>
      <c r="N192"/>
      <c r="O192"/>
      <c r="P192"/>
      <c r="Q192"/>
      <c r="R192"/>
      <c r="S192"/>
      <c r="T192"/>
      <c r="U192"/>
      <c r="V192"/>
      <c r="W192"/>
      <c r="X192"/>
      <c r="Y192"/>
      <c r="Z192"/>
      <c r="AA192"/>
    </row>
    <row r="193" spans="1:27" ht="14.3" x14ac:dyDescent="0.25">
      <c r="A193"/>
      <c r="B193"/>
      <c r="C193"/>
      <c r="D193"/>
      <c r="E193"/>
      <c r="F193"/>
      <c r="G193"/>
      <c r="H193"/>
      <c r="I193"/>
      <c r="J193"/>
      <c r="K193"/>
      <c r="L193"/>
      <c r="M193"/>
      <c r="N193"/>
      <c r="O193"/>
      <c r="P193"/>
      <c r="Q193"/>
      <c r="R193"/>
      <c r="S193"/>
      <c r="T193"/>
      <c r="U193"/>
      <c r="V193"/>
      <c r="W193"/>
      <c r="X193"/>
      <c r="Y193"/>
      <c r="Z193"/>
      <c r="AA193"/>
    </row>
    <row r="194" spans="1:27" ht="14.3" x14ac:dyDescent="0.25">
      <c r="A194"/>
      <c r="B194"/>
      <c r="C194"/>
      <c r="D194"/>
      <c r="E194"/>
      <c r="F194"/>
      <c r="G194"/>
      <c r="H194"/>
      <c r="I194"/>
      <c r="J194"/>
      <c r="K194"/>
      <c r="L194"/>
      <c r="M194"/>
      <c r="N194"/>
      <c r="O194"/>
      <c r="P194"/>
      <c r="Q194"/>
      <c r="R194"/>
      <c r="S194"/>
      <c r="T194"/>
      <c r="U194"/>
      <c r="V194"/>
      <c r="W194"/>
      <c r="X194"/>
      <c r="Y194"/>
      <c r="Z194"/>
      <c r="AA194"/>
    </row>
    <row r="195" spans="1:27" ht="14.3" x14ac:dyDescent="0.25">
      <c r="A195"/>
      <c r="B195"/>
      <c r="C195"/>
      <c r="D195"/>
      <c r="E195"/>
      <c r="F195"/>
      <c r="G195"/>
      <c r="H195"/>
      <c r="I195"/>
      <c r="J195"/>
      <c r="K195"/>
      <c r="L195"/>
      <c r="M195"/>
      <c r="N195"/>
      <c r="O195"/>
      <c r="P195"/>
      <c r="Q195"/>
      <c r="R195"/>
      <c r="S195"/>
      <c r="T195"/>
      <c r="U195"/>
      <c r="V195"/>
      <c r="W195"/>
      <c r="X195"/>
      <c r="Y195"/>
      <c r="Z195"/>
      <c r="AA195"/>
    </row>
    <row r="196" spans="1:27" ht="31.75" customHeight="1" x14ac:dyDescent="0.25">
      <c r="A196"/>
      <c r="B196"/>
      <c r="C196"/>
      <c r="D196"/>
      <c r="E196"/>
      <c r="F196"/>
      <c r="G196"/>
      <c r="H196"/>
      <c r="I196"/>
      <c r="J196"/>
      <c r="K196"/>
      <c r="L196"/>
      <c r="M196"/>
      <c r="N196"/>
      <c r="O196"/>
      <c r="P196"/>
      <c r="Q196"/>
      <c r="R196"/>
      <c r="S196"/>
      <c r="T196"/>
      <c r="U196"/>
      <c r="V196"/>
      <c r="W196"/>
      <c r="X196"/>
      <c r="Y196"/>
      <c r="Z196"/>
      <c r="AA196"/>
    </row>
    <row r="197" spans="1:27" ht="31.75" customHeight="1" x14ac:dyDescent="0.25">
      <c r="A197"/>
      <c r="B197"/>
      <c r="C197"/>
      <c r="D197"/>
      <c r="E197"/>
      <c r="F197"/>
      <c r="G197"/>
      <c r="H197"/>
      <c r="I197"/>
      <c r="J197"/>
      <c r="K197"/>
      <c r="L197"/>
      <c r="M197"/>
      <c r="N197"/>
      <c r="O197"/>
      <c r="P197"/>
      <c r="Q197"/>
      <c r="R197"/>
      <c r="S197"/>
      <c r="T197"/>
      <c r="U197"/>
      <c r="V197"/>
      <c r="W197"/>
      <c r="X197"/>
      <c r="Y197"/>
      <c r="Z197"/>
      <c r="AA197"/>
    </row>
    <row r="198" spans="1:27" ht="31.75" customHeight="1" x14ac:dyDescent="0.25">
      <c r="A198"/>
      <c r="B198"/>
      <c r="C198"/>
      <c r="D198"/>
      <c r="E198"/>
      <c r="F198"/>
      <c r="G198"/>
      <c r="H198"/>
      <c r="I198"/>
      <c r="J198"/>
      <c r="K198"/>
      <c r="L198"/>
      <c r="M198"/>
      <c r="N198"/>
      <c r="O198"/>
      <c r="P198"/>
      <c r="Q198"/>
      <c r="R198"/>
      <c r="S198"/>
      <c r="T198"/>
      <c r="U198"/>
      <c r="V198"/>
      <c r="W198"/>
      <c r="X198"/>
      <c r="Y198"/>
      <c r="Z198"/>
      <c r="AA198"/>
    </row>
    <row r="199" spans="1:27" s="93" customFormat="1" ht="14.3" x14ac:dyDescent="0.25">
      <c r="A199"/>
      <c r="B199"/>
      <c r="C199"/>
      <c r="D199"/>
      <c r="E199"/>
      <c r="F199"/>
      <c r="G199"/>
      <c r="H199"/>
      <c r="I199"/>
      <c r="J199"/>
      <c r="K199"/>
      <c r="L199"/>
      <c r="M199"/>
      <c r="N199"/>
      <c r="O199"/>
      <c r="P199"/>
      <c r="Q199"/>
      <c r="R199"/>
      <c r="S199"/>
      <c r="T199"/>
      <c r="U199"/>
      <c r="V199"/>
      <c r="W199"/>
      <c r="X199"/>
      <c r="Y199"/>
      <c r="Z199"/>
      <c r="AA199"/>
    </row>
    <row r="200" spans="1:27" ht="22.75" customHeight="1" x14ac:dyDescent="0.25">
      <c r="A200"/>
      <c r="B200"/>
      <c r="C200"/>
      <c r="D200"/>
      <c r="E200"/>
      <c r="F200"/>
      <c r="G200"/>
      <c r="H200"/>
      <c r="I200"/>
      <c r="J200"/>
      <c r="K200"/>
      <c r="L200"/>
      <c r="M200"/>
      <c r="N200"/>
      <c r="O200"/>
      <c r="P200"/>
      <c r="Q200"/>
      <c r="R200"/>
      <c r="S200"/>
      <c r="T200"/>
      <c r="U200"/>
      <c r="V200"/>
      <c r="W200"/>
      <c r="X200"/>
      <c r="Y200"/>
      <c r="Z200"/>
      <c r="AA200"/>
    </row>
    <row r="201" spans="1:27" ht="22.75" customHeight="1" x14ac:dyDescent="0.25">
      <c r="A201"/>
      <c r="B201"/>
      <c r="C201"/>
      <c r="D201"/>
      <c r="E201"/>
      <c r="F201"/>
      <c r="G201"/>
      <c r="H201"/>
      <c r="I201"/>
      <c r="J201"/>
      <c r="K201"/>
      <c r="L201"/>
      <c r="M201"/>
      <c r="N201"/>
      <c r="O201"/>
      <c r="P201"/>
      <c r="Q201"/>
      <c r="R201"/>
      <c r="S201"/>
      <c r="T201"/>
      <c r="U201"/>
      <c r="V201"/>
      <c r="W201"/>
      <c r="X201"/>
      <c r="Y201"/>
      <c r="Z201"/>
      <c r="AA201"/>
    </row>
    <row r="202" spans="1:27" ht="22.75" customHeight="1" x14ac:dyDescent="0.25">
      <c r="A202"/>
      <c r="B202"/>
      <c r="C202"/>
      <c r="D202"/>
      <c r="E202"/>
      <c r="F202"/>
      <c r="G202"/>
      <c r="H202"/>
      <c r="I202"/>
      <c r="J202"/>
      <c r="K202"/>
      <c r="L202"/>
      <c r="M202"/>
      <c r="N202"/>
      <c r="O202"/>
      <c r="P202"/>
      <c r="Q202"/>
      <c r="R202"/>
      <c r="S202"/>
      <c r="T202"/>
      <c r="U202"/>
      <c r="V202"/>
      <c r="W202"/>
      <c r="X202"/>
      <c r="Y202"/>
      <c r="Z202"/>
      <c r="AA202"/>
    </row>
    <row r="203" spans="1:27" ht="22.75" customHeight="1" x14ac:dyDescent="0.25">
      <c r="A203"/>
      <c r="B203"/>
      <c r="C203"/>
      <c r="D203"/>
      <c r="E203"/>
      <c r="F203"/>
      <c r="G203"/>
      <c r="H203"/>
      <c r="I203"/>
      <c r="J203"/>
      <c r="K203"/>
      <c r="L203"/>
      <c r="M203"/>
      <c r="N203"/>
      <c r="O203"/>
      <c r="P203"/>
      <c r="Q203"/>
      <c r="R203"/>
      <c r="S203"/>
      <c r="T203"/>
      <c r="U203"/>
      <c r="V203"/>
      <c r="W203"/>
      <c r="X203"/>
      <c r="Y203"/>
      <c r="Z203"/>
      <c r="AA203"/>
    </row>
    <row r="204" spans="1:27" ht="22.75" customHeight="1" x14ac:dyDescent="0.25">
      <c r="A204"/>
      <c r="B204"/>
      <c r="C204"/>
      <c r="D204"/>
      <c r="E204"/>
      <c r="F204"/>
      <c r="G204"/>
      <c r="H204"/>
      <c r="I204"/>
      <c r="J204"/>
      <c r="K204"/>
      <c r="L204"/>
      <c r="M204"/>
      <c r="N204"/>
      <c r="O204"/>
      <c r="P204"/>
      <c r="Q204"/>
      <c r="R204"/>
      <c r="S204"/>
      <c r="T204"/>
      <c r="U204"/>
      <c r="V204"/>
      <c r="W204"/>
      <c r="X204"/>
      <c r="Y204"/>
      <c r="Z204"/>
      <c r="AA204"/>
    </row>
    <row r="205" spans="1:27" ht="22.75" customHeight="1" x14ac:dyDescent="0.25">
      <c r="A205"/>
      <c r="B205"/>
      <c r="C205"/>
      <c r="D205"/>
      <c r="E205"/>
      <c r="F205"/>
      <c r="G205"/>
      <c r="H205"/>
      <c r="I205"/>
      <c r="J205"/>
      <c r="K205"/>
      <c r="L205"/>
      <c r="M205"/>
      <c r="N205"/>
      <c r="O205"/>
      <c r="P205"/>
      <c r="Q205"/>
      <c r="R205"/>
      <c r="S205"/>
      <c r="T205"/>
      <c r="U205"/>
      <c r="V205"/>
      <c r="W205"/>
      <c r="X205"/>
      <c r="Y205"/>
      <c r="Z205"/>
      <c r="AA205"/>
    </row>
    <row r="206" spans="1:27" ht="22.75" customHeight="1" x14ac:dyDescent="0.25">
      <c r="A206"/>
      <c r="B206"/>
      <c r="C206"/>
      <c r="D206"/>
      <c r="E206"/>
      <c r="F206"/>
      <c r="G206"/>
      <c r="H206"/>
      <c r="I206"/>
      <c r="J206"/>
      <c r="K206"/>
      <c r="L206"/>
      <c r="M206"/>
      <c r="N206"/>
      <c r="O206"/>
      <c r="P206"/>
      <c r="Q206"/>
      <c r="R206"/>
      <c r="S206"/>
      <c r="T206"/>
      <c r="U206"/>
      <c r="V206"/>
      <c r="W206"/>
      <c r="X206"/>
      <c r="Y206"/>
      <c r="Z206"/>
      <c r="AA206"/>
    </row>
    <row r="207" spans="1:27" ht="22.75" customHeight="1" x14ac:dyDescent="0.25">
      <c r="A207"/>
      <c r="B207"/>
      <c r="C207"/>
      <c r="D207"/>
      <c r="E207"/>
      <c r="F207"/>
      <c r="G207"/>
      <c r="H207"/>
      <c r="I207"/>
      <c r="J207"/>
      <c r="K207"/>
      <c r="L207"/>
      <c r="M207"/>
      <c r="N207"/>
      <c r="O207"/>
      <c r="P207"/>
      <c r="Q207"/>
      <c r="R207"/>
      <c r="S207"/>
      <c r="T207"/>
      <c r="U207"/>
      <c r="V207"/>
      <c r="W207"/>
      <c r="X207"/>
      <c r="Y207"/>
      <c r="Z207"/>
      <c r="AA207"/>
    </row>
    <row r="208" spans="1:27" ht="22.75" customHeight="1" x14ac:dyDescent="0.25">
      <c r="A208"/>
      <c r="B208"/>
      <c r="C208"/>
      <c r="D208"/>
      <c r="E208"/>
      <c r="F208"/>
      <c r="G208"/>
      <c r="H208"/>
      <c r="I208"/>
      <c r="J208"/>
      <c r="K208"/>
      <c r="L208"/>
      <c r="M208"/>
      <c r="N208"/>
      <c r="O208"/>
      <c r="P208"/>
      <c r="Q208"/>
      <c r="R208"/>
      <c r="S208"/>
      <c r="T208"/>
      <c r="U208"/>
      <c r="V208"/>
      <c r="W208"/>
      <c r="X208"/>
      <c r="Y208"/>
      <c r="Z208"/>
      <c r="AA208"/>
    </row>
    <row r="209" spans="1:27" ht="22.75" customHeight="1" x14ac:dyDescent="0.25">
      <c r="A209"/>
      <c r="B209"/>
      <c r="C209"/>
      <c r="D209"/>
      <c r="E209"/>
      <c r="F209"/>
      <c r="G209"/>
      <c r="H209"/>
      <c r="I209"/>
      <c r="J209"/>
      <c r="K209"/>
      <c r="L209"/>
      <c r="M209"/>
      <c r="N209"/>
      <c r="O209"/>
      <c r="P209"/>
      <c r="Q209"/>
      <c r="R209"/>
      <c r="S209"/>
      <c r="T209"/>
      <c r="U209"/>
      <c r="V209"/>
      <c r="W209"/>
      <c r="X209"/>
      <c r="Y209"/>
      <c r="Z209"/>
      <c r="AA209"/>
    </row>
    <row r="210" spans="1:27" ht="22.75" customHeight="1" x14ac:dyDescent="0.25">
      <c r="A210"/>
      <c r="B210"/>
      <c r="C210"/>
      <c r="D210"/>
      <c r="E210"/>
      <c r="F210"/>
      <c r="G210"/>
      <c r="H210"/>
      <c r="I210"/>
      <c r="J210"/>
      <c r="K210"/>
      <c r="L210"/>
      <c r="M210"/>
      <c r="N210"/>
      <c r="O210"/>
      <c r="P210"/>
      <c r="Q210"/>
      <c r="R210"/>
      <c r="S210"/>
      <c r="T210"/>
      <c r="U210"/>
      <c r="V210"/>
      <c r="W210"/>
      <c r="X210"/>
      <c r="Y210"/>
      <c r="Z210"/>
      <c r="AA210"/>
    </row>
    <row r="211" spans="1:27" ht="22.75" customHeight="1" x14ac:dyDescent="0.25">
      <c r="A211"/>
      <c r="B211"/>
      <c r="C211"/>
      <c r="D211"/>
      <c r="E211"/>
      <c r="F211"/>
      <c r="G211"/>
      <c r="H211"/>
      <c r="I211"/>
      <c r="J211"/>
      <c r="K211"/>
      <c r="L211"/>
      <c r="M211"/>
      <c r="N211"/>
      <c r="O211"/>
      <c r="P211"/>
      <c r="Q211"/>
      <c r="R211"/>
      <c r="S211"/>
      <c r="T211"/>
      <c r="U211"/>
      <c r="V211"/>
      <c r="W211"/>
      <c r="X211"/>
      <c r="Y211"/>
      <c r="Z211"/>
      <c r="AA211"/>
    </row>
    <row r="212" spans="1:27" ht="22.75" customHeight="1" x14ac:dyDescent="0.25">
      <c r="A212"/>
      <c r="B212"/>
      <c r="C212"/>
      <c r="D212"/>
      <c r="E212"/>
      <c r="F212"/>
      <c r="G212"/>
      <c r="H212"/>
      <c r="I212"/>
      <c r="J212"/>
      <c r="K212"/>
      <c r="L212"/>
      <c r="M212"/>
      <c r="N212"/>
      <c r="O212"/>
      <c r="P212"/>
      <c r="Q212"/>
      <c r="R212"/>
      <c r="S212"/>
      <c r="T212"/>
      <c r="U212"/>
      <c r="V212"/>
      <c r="W212"/>
      <c r="X212"/>
      <c r="Y212"/>
      <c r="Z212"/>
      <c r="AA212"/>
    </row>
    <row r="213" spans="1:27" ht="22.75" customHeight="1" x14ac:dyDescent="0.25">
      <c r="A213"/>
      <c r="B213"/>
      <c r="C213"/>
      <c r="D213"/>
      <c r="E213"/>
      <c r="F213"/>
      <c r="G213"/>
      <c r="H213"/>
      <c r="I213"/>
      <c r="J213"/>
      <c r="K213"/>
      <c r="L213"/>
      <c r="M213"/>
      <c r="N213"/>
      <c r="O213"/>
      <c r="P213"/>
      <c r="Q213"/>
      <c r="R213"/>
      <c r="S213"/>
      <c r="T213"/>
      <c r="U213"/>
      <c r="V213"/>
      <c r="W213"/>
      <c r="X213"/>
      <c r="Y213"/>
      <c r="Z213"/>
      <c r="AA213"/>
    </row>
    <row r="214" spans="1:27" ht="22.75" customHeight="1" x14ac:dyDescent="0.25">
      <c r="A214"/>
      <c r="B214"/>
      <c r="C214"/>
      <c r="D214"/>
      <c r="E214"/>
      <c r="F214"/>
      <c r="G214"/>
      <c r="H214"/>
      <c r="I214"/>
      <c r="J214"/>
      <c r="K214"/>
      <c r="L214"/>
      <c r="M214"/>
      <c r="N214"/>
      <c r="O214"/>
      <c r="P214"/>
      <c r="Q214"/>
      <c r="R214"/>
      <c r="S214"/>
      <c r="T214"/>
      <c r="U214"/>
      <c r="V214"/>
      <c r="W214"/>
      <c r="X214"/>
      <c r="Y214"/>
      <c r="Z214"/>
      <c r="AA214"/>
    </row>
    <row r="215" spans="1:27" ht="22.75" customHeight="1" x14ac:dyDescent="0.25">
      <c r="A215"/>
      <c r="B215"/>
      <c r="C215"/>
      <c r="D215"/>
      <c r="E215"/>
      <c r="F215"/>
      <c r="G215"/>
      <c r="H215"/>
      <c r="I215"/>
      <c r="J215"/>
      <c r="K215"/>
      <c r="L215"/>
      <c r="M215"/>
      <c r="N215"/>
      <c r="O215"/>
      <c r="P215"/>
      <c r="Q215"/>
      <c r="R215"/>
      <c r="S215"/>
      <c r="T215"/>
      <c r="U215"/>
      <c r="V215"/>
      <c r="W215"/>
      <c r="X215"/>
      <c r="Y215"/>
      <c r="Z215"/>
      <c r="AA215"/>
    </row>
    <row r="216" spans="1:27" ht="22.75" customHeight="1" x14ac:dyDescent="0.25">
      <c r="A216"/>
      <c r="B216"/>
      <c r="C216"/>
      <c r="D216"/>
      <c r="E216"/>
      <c r="F216"/>
      <c r="G216"/>
      <c r="H216"/>
      <c r="I216"/>
      <c r="J216"/>
      <c r="K216"/>
      <c r="L216"/>
      <c r="M216"/>
      <c r="N216"/>
      <c r="O216"/>
      <c r="P216"/>
      <c r="Q216"/>
      <c r="R216"/>
      <c r="S216"/>
      <c r="T216"/>
      <c r="U216"/>
      <c r="V216"/>
      <c r="W216"/>
      <c r="X216"/>
      <c r="Y216"/>
      <c r="Z216"/>
      <c r="AA216"/>
    </row>
    <row r="217" spans="1:27" ht="22.75" customHeight="1" x14ac:dyDescent="0.25">
      <c r="A217"/>
      <c r="B217"/>
      <c r="C217"/>
      <c r="D217"/>
      <c r="E217"/>
      <c r="F217"/>
      <c r="G217"/>
      <c r="H217"/>
      <c r="I217"/>
      <c r="J217"/>
      <c r="K217"/>
      <c r="L217"/>
      <c r="M217"/>
      <c r="N217"/>
      <c r="O217"/>
      <c r="P217"/>
      <c r="Q217"/>
      <c r="R217"/>
      <c r="S217"/>
      <c r="T217"/>
      <c r="U217"/>
      <c r="V217"/>
      <c r="W217"/>
      <c r="X217"/>
      <c r="Y217"/>
      <c r="Z217"/>
      <c r="AA217"/>
    </row>
    <row r="218" spans="1:27" ht="22.75" customHeight="1" x14ac:dyDescent="0.25">
      <c r="A218"/>
      <c r="B218"/>
      <c r="C218"/>
      <c r="D218"/>
      <c r="E218"/>
      <c r="F218"/>
      <c r="G218"/>
      <c r="H218"/>
      <c r="I218"/>
      <c r="J218"/>
      <c r="K218"/>
      <c r="L218"/>
      <c r="M218"/>
      <c r="N218"/>
      <c r="O218"/>
      <c r="P218"/>
      <c r="Q218"/>
      <c r="R218"/>
      <c r="S218"/>
      <c r="T218"/>
      <c r="U218"/>
      <c r="V218"/>
      <c r="W218"/>
      <c r="X218"/>
      <c r="Y218"/>
      <c r="Z218"/>
      <c r="AA218"/>
    </row>
    <row r="219" spans="1:27" ht="22.75" customHeight="1" x14ac:dyDescent="0.25">
      <c r="A219"/>
      <c r="B219"/>
      <c r="C219"/>
      <c r="D219"/>
      <c r="E219"/>
      <c r="F219"/>
      <c r="G219"/>
      <c r="H219"/>
      <c r="I219"/>
      <c r="J219"/>
      <c r="K219"/>
      <c r="L219"/>
      <c r="M219"/>
      <c r="N219"/>
      <c r="O219"/>
      <c r="P219"/>
      <c r="Q219"/>
      <c r="R219"/>
      <c r="S219"/>
      <c r="T219"/>
      <c r="U219"/>
      <c r="V219"/>
      <c r="W219"/>
      <c r="X219"/>
      <c r="Y219"/>
      <c r="Z219"/>
      <c r="AA219"/>
    </row>
    <row r="220" spans="1:27" s="73" customFormat="1" ht="29.25" customHeight="1" x14ac:dyDescent="0.25">
      <c r="A220"/>
      <c r="B220"/>
      <c r="C220"/>
      <c r="D220"/>
      <c r="E220"/>
      <c r="F220"/>
      <c r="G220"/>
      <c r="H220"/>
      <c r="I220"/>
      <c r="J220"/>
      <c r="K220"/>
      <c r="L220"/>
      <c r="M220"/>
      <c r="N220"/>
      <c r="O220"/>
      <c r="P220"/>
      <c r="Q220"/>
      <c r="R220"/>
      <c r="S220"/>
      <c r="T220"/>
      <c r="U220"/>
      <c r="V220"/>
      <c r="W220"/>
      <c r="X220"/>
      <c r="Y220"/>
      <c r="Z220"/>
      <c r="AA220"/>
    </row>
    <row r="221" spans="1:27" ht="14.3" x14ac:dyDescent="0.25">
      <c r="A221"/>
      <c r="B221"/>
      <c r="C221"/>
      <c r="D221"/>
      <c r="E221"/>
      <c r="F221"/>
      <c r="G221"/>
      <c r="H221"/>
      <c r="I221"/>
      <c r="J221"/>
      <c r="K221"/>
      <c r="L221"/>
      <c r="M221"/>
      <c r="N221"/>
      <c r="O221"/>
      <c r="P221"/>
      <c r="Q221"/>
      <c r="R221"/>
      <c r="S221"/>
      <c r="T221"/>
      <c r="U221"/>
      <c r="V221"/>
      <c r="W221"/>
      <c r="X221"/>
      <c r="Y221"/>
      <c r="Z221"/>
      <c r="AA221"/>
    </row>
    <row r="222" spans="1:27" ht="14.3" x14ac:dyDescent="0.25">
      <c r="A222"/>
      <c r="B222"/>
      <c r="C222"/>
      <c r="D222"/>
      <c r="E222"/>
      <c r="F222"/>
      <c r="G222"/>
      <c r="H222"/>
      <c r="I222"/>
      <c r="J222"/>
      <c r="K222"/>
      <c r="L222"/>
      <c r="M222"/>
      <c r="N222"/>
      <c r="O222"/>
      <c r="P222"/>
      <c r="Q222"/>
      <c r="R222"/>
      <c r="S222"/>
      <c r="T222"/>
      <c r="U222"/>
      <c r="V222"/>
      <c r="W222"/>
      <c r="X222"/>
      <c r="Y222"/>
      <c r="Z222"/>
      <c r="AA222"/>
    </row>
    <row r="223" spans="1:27" ht="14.3" x14ac:dyDescent="0.25">
      <c r="A223"/>
      <c r="B223"/>
      <c r="C223"/>
      <c r="D223"/>
      <c r="E223"/>
      <c r="F223"/>
      <c r="G223"/>
      <c r="H223"/>
      <c r="I223"/>
      <c r="J223"/>
      <c r="K223"/>
      <c r="L223"/>
      <c r="M223"/>
      <c r="N223"/>
      <c r="O223"/>
      <c r="P223"/>
      <c r="Q223"/>
      <c r="R223"/>
      <c r="S223"/>
      <c r="T223"/>
      <c r="U223"/>
      <c r="V223"/>
      <c r="W223"/>
      <c r="X223"/>
      <c r="Y223"/>
      <c r="Z223"/>
      <c r="AA223"/>
    </row>
    <row r="224" spans="1:27" ht="14.3" x14ac:dyDescent="0.25">
      <c r="A224"/>
      <c r="B224"/>
      <c r="C224"/>
      <c r="D224"/>
      <c r="E224"/>
      <c r="F224"/>
      <c r="G224"/>
      <c r="H224"/>
      <c r="I224"/>
      <c r="J224"/>
      <c r="K224"/>
      <c r="L224"/>
      <c r="M224"/>
      <c r="N224"/>
      <c r="O224"/>
      <c r="P224"/>
      <c r="Q224"/>
      <c r="R224"/>
      <c r="S224"/>
      <c r="T224"/>
      <c r="U224"/>
      <c r="V224"/>
      <c r="W224"/>
      <c r="X224"/>
      <c r="Y224"/>
      <c r="Z224"/>
      <c r="AA224"/>
    </row>
    <row r="225" spans="1:27" ht="14.3" x14ac:dyDescent="0.25">
      <c r="A225"/>
      <c r="B225"/>
      <c r="C225"/>
      <c r="D225"/>
      <c r="E225"/>
      <c r="F225"/>
      <c r="G225"/>
      <c r="H225"/>
      <c r="I225"/>
      <c r="J225"/>
      <c r="K225"/>
      <c r="L225"/>
      <c r="M225"/>
      <c r="N225"/>
      <c r="O225"/>
      <c r="P225"/>
      <c r="Q225"/>
      <c r="R225"/>
      <c r="S225"/>
      <c r="T225"/>
      <c r="U225"/>
      <c r="V225"/>
      <c r="W225"/>
      <c r="X225"/>
      <c r="Y225"/>
      <c r="Z225"/>
      <c r="AA225"/>
    </row>
    <row r="226" spans="1:27" ht="14.3" x14ac:dyDescent="0.25">
      <c r="A226"/>
      <c r="B226"/>
      <c r="C226"/>
      <c r="D226"/>
      <c r="E226"/>
      <c r="F226"/>
      <c r="G226"/>
      <c r="H226"/>
      <c r="I226"/>
      <c r="J226"/>
      <c r="K226"/>
      <c r="L226"/>
      <c r="M226"/>
      <c r="N226"/>
      <c r="O226"/>
      <c r="P226"/>
      <c r="Q226"/>
      <c r="R226"/>
      <c r="S226"/>
      <c r="T226"/>
      <c r="U226"/>
      <c r="V226"/>
      <c r="W226"/>
      <c r="X226"/>
      <c r="Y226"/>
      <c r="Z226"/>
      <c r="AA226"/>
    </row>
    <row r="227" spans="1:27" ht="14.3" x14ac:dyDescent="0.25">
      <c r="A227"/>
      <c r="B227"/>
      <c r="C227"/>
      <c r="D227"/>
      <c r="E227"/>
      <c r="F227"/>
      <c r="G227"/>
      <c r="H227"/>
      <c r="I227"/>
      <c r="J227"/>
      <c r="K227"/>
      <c r="L227"/>
      <c r="M227"/>
      <c r="N227"/>
      <c r="O227"/>
      <c r="P227"/>
      <c r="Q227"/>
      <c r="R227"/>
      <c r="S227"/>
      <c r="T227"/>
      <c r="U227"/>
      <c r="V227"/>
      <c r="W227"/>
      <c r="X227"/>
      <c r="Y227"/>
      <c r="Z227"/>
      <c r="AA227"/>
    </row>
    <row r="228" spans="1:27" ht="31.75" customHeight="1" x14ac:dyDescent="0.25">
      <c r="A228"/>
      <c r="B228"/>
      <c r="C228"/>
      <c r="D228"/>
      <c r="E228"/>
      <c r="F228"/>
      <c r="G228"/>
      <c r="H228"/>
      <c r="I228"/>
      <c r="J228"/>
      <c r="K228"/>
      <c r="L228"/>
      <c r="M228"/>
      <c r="N228"/>
      <c r="O228"/>
      <c r="P228"/>
      <c r="Q228"/>
      <c r="R228"/>
      <c r="S228"/>
      <c r="T228"/>
      <c r="U228"/>
      <c r="V228"/>
      <c r="W228"/>
      <c r="X228"/>
      <c r="Y228"/>
      <c r="Z228"/>
      <c r="AA228"/>
    </row>
    <row r="229" spans="1:27" ht="31.75" customHeight="1" x14ac:dyDescent="0.25">
      <c r="A229"/>
      <c r="B229"/>
      <c r="C229"/>
      <c r="D229"/>
      <c r="E229"/>
      <c r="F229"/>
      <c r="G229"/>
      <c r="H229"/>
      <c r="I229"/>
      <c r="J229"/>
      <c r="K229"/>
      <c r="L229"/>
      <c r="M229"/>
      <c r="N229"/>
      <c r="O229"/>
      <c r="P229"/>
      <c r="Q229"/>
      <c r="R229"/>
      <c r="S229"/>
      <c r="T229"/>
      <c r="U229"/>
      <c r="V229"/>
      <c r="W229"/>
      <c r="X229"/>
      <c r="Y229"/>
      <c r="Z229"/>
      <c r="AA229"/>
    </row>
    <row r="230" spans="1:27" ht="31.75" customHeight="1" x14ac:dyDescent="0.25">
      <c r="A230"/>
      <c r="B230"/>
      <c r="C230"/>
      <c r="D230"/>
      <c r="E230"/>
      <c r="F230"/>
      <c r="G230"/>
      <c r="H230"/>
      <c r="I230"/>
      <c r="J230"/>
      <c r="K230"/>
      <c r="L230"/>
      <c r="M230"/>
      <c r="N230"/>
      <c r="O230"/>
      <c r="P230"/>
      <c r="Q230"/>
      <c r="R230"/>
      <c r="S230"/>
      <c r="T230"/>
      <c r="U230"/>
      <c r="V230"/>
      <c r="W230"/>
      <c r="X230"/>
      <c r="Y230"/>
      <c r="Z230"/>
      <c r="AA230"/>
    </row>
    <row r="231" spans="1:27" s="93" customFormat="1" ht="14.3" x14ac:dyDescent="0.25">
      <c r="A231"/>
      <c r="B231"/>
      <c r="C231"/>
      <c r="D231"/>
      <c r="E231"/>
      <c r="F231"/>
      <c r="G231"/>
      <c r="H231"/>
      <c r="I231"/>
      <c r="J231"/>
      <c r="K231"/>
      <c r="L231"/>
      <c r="M231"/>
      <c r="N231"/>
      <c r="O231"/>
      <c r="P231"/>
      <c r="Q231"/>
      <c r="R231"/>
      <c r="S231"/>
      <c r="T231"/>
      <c r="U231"/>
      <c r="V231"/>
      <c r="W231"/>
      <c r="X231"/>
      <c r="Y231"/>
      <c r="Z231"/>
      <c r="AA231"/>
    </row>
    <row r="232" spans="1:27" ht="22.75" customHeight="1" x14ac:dyDescent="0.25">
      <c r="A232"/>
      <c r="B232"/>
      <c r="C232"/>
      <c r="D232"/>
      <c r="E232"/>
      <c r="F232"/>
      <c r="G232"/>
      <c r="H232"/>
      <c r="I232"/>
      <c r="J232"/>
      <c r="K232"/>
      <c r="L232"/>
      <c r="M232"/>
      <c r="N232"/>
      <c r="O232"/>
      <c r="P232"/>
      <c r="Q232"/>
      <c r="R232"/>
      <c r="S232"/>
      <c r="T232"/>
      <c r="U232"/>
      <c r="V232"/>
      <c r="W232"/>
      <c r="X232"/>
      <c r="Y232"/>
      <c r="Z232"/>
      <c r="AA232"/>
    </row>
    <row r="233" spans="1:27" ht="22.75" customHeight="1" x14ac:dyDescent="0.25">
      <c r="A233"/>
      <c r="B233"/>
      <c r="C233"/>
      <c r="D233"/>
      <c r="E233"/>
      <c r="F233"/>
      <c r="G233"/>
      <c r="H233"/>
      <c r="I233"/>
      <c r="J233"/>
      <c r="K233"/>
      <c r="L233"/>
      <c r="M233"/>
      <c r="N233"/>
      <c r="O233"/>
      <c r="P233"/>
      <c r="Q233"/>
      <c r="R233"/>
      <c r="S233"/>
      <c r="T233"/>
      <c r="U233"/>
      <c r="V233"/>
      <c r="W233"/>
      <c r="X233"/>
      <c r="Y233"/>
      <c r="Z233"/>
      <c r="AA233"/>
    </row>
    <row r="234" spans="1:27" ht="22.75" customHeight="1" x14ac:dyDescent="0.25">
      <c r="A234"/>
      <c r="B234"/>
      <c r="C234"/>
      <c r="D234"/>
      <c r="E234"/>
      <c r="F234"/>
      <c r="G234"/>
      <c r="H234"/>
      <c r="I234"/>
      <c r="J234"/>
      <c r="K234"/>
      <c r="L234"/>
      <c r="M234"/>
      <c r="N234"/>
      <c r="O234"/>
      <c r="P234"/>
      <c r="Q234"/>
      <c r="R234"/>
      <c r="S234"/>
      <c r="T234"/>
      <c r="U234"/>
      <c r="V234"/>
      <c r="W234"/>
      <c r="X234"/>
      <c r="Y234"/>
      <c r="Z234"/>
      <c r="AA234"/>
    </row>
    <row r="235" spans="1:27" ht="22.75" customHeight="1" x14ac:dyDescent="0.25">
      <c r="A235"/>
      <c r="B235"/>
      <c r="C235"/>
      <c r="D235"/>
      <c r="E235"/>
      <c r="F235"/>
      <c r="G235"/>
      <c r="H235"/>
      <c r="I235"/>
      <c r="J235"/>
      <c r="K235"/>
      <c r="L235"/>
      <c r="M235"/>
      <c r="N235"/>
      <c r="O235"/>
      <c r="P235"/>
      <c r="Q235"/>
      <c r="R235"/>
      <c r="S235"/>
      <c r="T235"/>
      <c r="U235"/>
      <c r="V235"/>
      <c r="W235"/>
      <c r="X235"/>
      <c r="Y235"/>
      <c r="Z235"/>
      <c r="AA235"/>
    </row>
    <row r="236" spans="1:27" ht="22.75" customHeight="1" x14ac:dyDescent="0.25">
      <c r="A236"/>
      <c r="B236"/>
      <c r="C236"/>
      <c r="D236"/>
      <c r="E236"/>
      <c r="F236"/>
      <c r="G236"/>
      <c r="H236"/>
      <c r="I236"/>
      <c r="J236"/>
      <c r="K236"/>
      <c r="L236"/>
      <c r="M236"/>
      <c r="N236"/>
      <c r="O236"/>
      <c r="P236"/>
      <c r="Q236"/>
      <c r="R236"/>
      <c r="S236"/>
      <c r="T236"/>
      <c r="U236"/>
      <c r="V236"/>
      <c r="W236"/>
      <c r="X236"/>
      <c r="Y236"/>
      <c r="Z236"/>
      <c r="AA236"/>
    </row>
    <row r="237" spans="1:27" ht="22.75" customHeight="1" x14ac:dyDescent="0.25">
      <c r="A237"/>
      <c r="B237"/>
      <c r="C237"/>
      <c r="D237"/>
      <c r="E237"/>
      <c r="F237"/>
      <c r="G237"/>
      <c r="H237"/>
      <c r="I237"/>
      <c r="J237"/>
      <c r="K237"/>
      <c r="L237"/>
      <c r="M237"/>
      <c r="N237"/>
      <c r="O237"/>
      <c r="P237"/>
      <c r="Q237"/>
      <c r="R237"/>
      <c r="S237"/>
      <c r="T237"/>
      <c r="U237"/>
      <c r="V237"/>
      <c r="W237"/>
      <c r="X237"/>
      <c r="Y237"/>
      <c r="Z237"/>
      <c r="AA237"/>
    </row>
    <row r="238" spans="1:27" ht="22.75" customHeight="1" x14ac:dyDescent="0.25">
      <c r="A238"/>
      <c r="B238"/>
      <c r="C238"/>
      <c r="D238"/>
      <c r="E238"/>
      <c r="F238"/>
      <c r="G238"/>
      <c r="H238"/>
      <c r="I238"/>
      <c r="J238"/>
      <c r="K238"/>
      <c r="L238"/>
      <c r="M238"/>
      <c r="N238"/>
      <c r="O238"/>
      <c r="P238"/>
      <c r="Q238"/>
      <c r="R238"/>
      <c r="S238"/>
      <c r="T238"/>
      <c r="U238"/>
      <c r="V238"/>
      <c r="W238"/>
      <c r="X238"/>
      <c r="Y238"/>
      <c r="Z238"/>
      <c r="AA238"/>
    </row>
    <row r="239" spans="1:27" ht="22.75" customHeight="1" x14ac:dyDescent="0.25">
      <c r="A239"/>
      <c r="B239"/>
      <c r="C239"/>
      <c r="D239"/>
      <c r="E239"/>
      <c r="F239"/>
      <c r="G239"/>
      <c r="H239"/>
      <c r="I239"/>
      <c r="J239"/>
      <c r="K239"/>
      <c r="L239"/>
      <c r="M239"/>
      <c r="N239"/>
      <c r="O239"/>
      <c r="P239"/>
      <c r="Q239"/>
      <c r="R239"/>
      <c r="S239"/>
      <c r="T239"/>
      <c r="U239"/>
      <c r="V239"/>
      <c r="W239"/>
      <c r="X239"/>
      <c r="Y239"/>
      <c r="Z239"/>
      <c r="AA239"/>
    </row>
    <row r="240" spans="1:27" ht="22.75" customHeight="1" x14ac:dyDescent="0.25">
      <c r="A240"/>
      <c r="B240"/>
      <c r="C240"/>
      <c r="D240"/>
      <c r="E240"/>
      <c r="F240"/>
      <c r="G240"/>
      <c r="H240"/>
      <c r="I240"/>
      <c r="J240"/>
      <c r="K240"/>
      <c r="L240"/>
      <c r="M240"/>
      <c r="N240"/>
      <c r="O240"/>
      <c r="P240"/>
      <c r="Q240"/>
      <c r="R240"/>
      <c r="S240"/>
      <c r="T240"/>
      <c r="U240"/>
      <c r="V240"/>
      <c r="W240"/>
      <c r="X240"/>
      <c r="Y240"/>
      <c r="Z240"/>
      <c r="AA240"/>
    </row>
    <row r="241" spans="1:27" ht="22.75" customHeight="1" x14ac:dyDescent="0.25">
      <c r="A241"/>
      <c r="B241"/>
      <c r="C241"/>
      <c r="D241"/>
      <c r="E241"/>
      <c r="F241"/>
      <c r="G241"/>
      <c r="H241"/>
      <c r="I241"/>
      <c r="J241"/>
      <c r="K241"/>
      <c r="L241"/>
      <c r="M241"/>
      <c r="N241"/>
      <c r="O241"/>
      <c r="P241"/>
      <c r="Q241"/>
      <c r="R241"/>
      <c r="S241"/>
      <c r="T241"/>
      <c r="U241"/>
      <c r="V241"/>
      <c r="W241"/>
      <c r="X241"/>
      <c r="Y241"/>
      <c r="Z241"/>
      <c r="AA241"/>
    </row>
    <row r="242" spans="1:27" ht="22.75" customHeight="1" x14ac:dyDescent="0.25">
      <c r="A242"/>
      <c r="B242"/>
      <c r="C242"/>
      <c r="D242"/>
      <c r="E242"/>
      <c r="F242"/>
      <c r="G242"/>
      <c r="H242"/>
      <c r="I242"/>
      <c r="J242"/>
      <c r="K242"/>
      <c r="L242"/>
      <c r="M242"/>
      <c r="N242"/>
      <c r="O242"/>
      <c r="P242"/>
      <c r="Q242"/>
      <c r="R242"/>
      <c r="S242"/>
      <c r="T242"/>
      <c r="U242"/>
      <c r="V242"/>
      <c r="W242"/>
      <c r="X242"/>
      <c r="Y242"/>
      <c r="Z242"/>
      <c r="AA242"/>
    </row>
    <row r="243" spans="1:27" ht="22.75" customHeight="1" x14ac:dyDescent="0.25">
      <c r="A243"/>
      <c r="B243"/>
      <c r="C243"/>
      <c r="D243"/>
      <c r="E243"/>
      <c r="F243"/>
      <c r="G243"/>
      <c r="H243"/>
      <c r="I243"/>
      <c r="J243"/>
      <c r="K243"/>
      <c r="L243"/>
      <c r="M243"/>
      <c r="N243"/>
      <c r="O243"/>
      <c r="P243"/>
      <c r="Q243"/>
      <c r="R243"/>
      <c r="S243"/>
      <c r="T243"/>
      <c r="U243"/>
      <c r="V243"/>
      <c r="W243"/>
      <c r="X243"/>
      <c r="Y243"/>
      <c r="Z243"/>
      <c r="AA243"/>
    </row>
    <row r="244" spans="1:27" ht="22.75" customHeight="1" x14ac:dyDescent="0.25">
      <c r="A244"/>
      <c r="B244"/>
      <c r="C244"/>
      <c r="D244"/>
      <c r="E244"/>
      <c r="F244"/>
      <c r="G244"/>
      <c r="H244"/>
      <c r="I244"/>
      <c r="J244"/>
      <c r="K244"/>
      <c r="L244"/>
      <c r="M244"/>
      <c r="N244"/>
      <c r="O244"/>
      <c r="P244"/>
      <c r="Q244"/>
      <c r="R244"/>
      <c r="S244"/>
      <c r="T244"/>
      <c r="U244"/>
      <c r="V244"/>
      <c r="W244"/>
      <c r="X244"/>
      <c r="Y244"/>
      <c r="Z244"/>
      <c r="AA244"/>
    </row>
    <row r="245" spans="1:27" ht="22.75" customHeight="1" x14ac:dyDescent="0.25">
      <c r="A245"/>
      <c r="B245"/>
      <c r="C245"/>
      <c r="D245"/>
      <c r="E245"/>
      <c r="F245"/>
      <c r="G245"/>
      <c r="H245"/>
      <c r="I245"/>
      <c r="J245"/>
      <c r="K245"/>
      <c r="L245"/>
      <c r="M245"/>
      <c r="N245"/>
      <c r="O245"/>
      <c r="P245"/>
      <c r="Q245"/>
      <c r="R245"/>
      <c r="S245"/>
      <c r="T245"/>
      <c r="U245"/>
      <c r="V245"/>
      <c r="W245"/>
      <c r="X245"/>
      <c r="Y245"/>
      <c r="Z245"/>
      <c r="AA245"/>
    </row>
    <row r="246" spans="1:27" ht="22.75" customHeight="1" x14ac:dyDescent="0.25">
      <c r="A246"/>
      <c r="B246"/>
      <c r="C246"/>
      <c r="D246"/>
      <c r="E246"/>
      <c r="F246"/>
      <c r="G246"/>
      <c r="H246"/>
      <c r="I246"/>
      <c r="J246"/>
      <c r="K246"/>
      <c r="L246"/>
      <c r="M246"/>
      <c r="N246"/>
      <c r="O246"/>
      <c r="P246"/>
      <c r="Q246"/>
      <c r="R246"/>
      <c r="S246"/>
      <c r="T246"/>
      <c r="U246"/>
      <c r="V246"/>
      <c r="W246"/>
      <c r="X246"/>
      <c r="Y246"/>
      <c r="Z246"/>
      <c r="AA246"/>
    </row>
    <row r="247" spans="1:27" ht="22.75" customHeight="1" x14ac:dyDescent="0.25">
      <c r="A247"/>
      <c r="B247"/>
      <c r="C247"/>
      <c r="D247"/>
      <c r="E247"/>
      <c r="F247"/>
      <c r="G247"/>
      <c r="H247"/>
      <c r="I247"/>
      <c r="J247"/>
      <c r="K247"/>
      <c r="L247"/>
      <c r="M247"/>
      <c r="N247"/>
      <c r="O247"/>
      <c r="P247"/>
      <c r="Q247"/>
      <c r="R247"/>
      <c r="S247"/>
      <c r="T247"/>
      <c r="U247"/>
      <c r="V247"/>
      <c r="W247"/>
      <c r="X247"/>
      <c r="Y247"/>
      <c r="Z247"/>
      <c r="AA247"/>
    </row>
    <row r="248" spans="1:27" ht="22.75" customHeight="1" x14ac:dyDescent="0.25">
      <c r="A248"/>
      <c r="B248"/>
      <c r="C248"/>
      <c r="D248"/>
      <c r="E248"/>
      <c r="F248"/>
      <c r="G248"/>
      <c r="H248"/>
      <c r="I248"/>
      <c r="J248"/>
      <c r="K248"/>
      <c r="L248"/>
      <c r="M248"/>
      <c r="N248"/>
      <c r="O248"/>
      <c r="P248"/>
      <c r="Q248"/>
      <c r="R248"/>
      <c r="S248"/>
      <c r="T248"/>
      <c r="U248"/>
      <c r="V248"/>
      <c r="W248"/>
      <c r="X248"/>
      <c r="Y248"/>
      <c r="Z248"/>
      <c r="AA248"/>
    </row>
    <row r="249" spans="1:27" ht="22.75" customHeight="1" x14ac:dyDescent="0.25">
      <c r="A249"/>
      <c r="B249"/>
      <c r="C249"/>
      <c r="D249"/>
      <c r="E249"/>
      <c r="F249"/>
      <c r="G249"/>
      <c r="H249"/>
      <c r="I249"/>
      <c r="J249"/>
      <c r="K249"/>
      <c r="L249"/>
      <c r="M249"/>
      <c r="N249"/>
      <c r="O249"/>
      <c r="P249"/>
      <c r="Q249"/>
      <c r="R249"/>
      <c r="S249"/>
      <c r="T249"/>
      <c r="U249"/>
      <c r="V249"/>
      <c r="W249"/>
      <c r="X249"/>
      <c r="Y249"/>
      <c r="Z249"/>
      <c r="AA249"/>
    </row>
    <row r="250" spans="1:27" ht="22.75" customHeight="1" x14ac:dyDescent="0.25">
      <c r="A250"/>
      <c r="B250"/>
      <c r="C250"/>
      <c r="D250"/>
      <c r="E250"/>
      <c r="F250"/>
      <c r="G250"/>
      <c r="H250"/>
      <c r="I250"/>
      <c r="J250"/>
      <c r="K250"/>
      <c r="L250"/>
      <c r="M250"/>
      <c r="N250"/>
      <c r="O250"/>
      <c r="P250"/>
      <c r="Q250"/>
      <c r="R250"/>
      <c r="S250"/>
      <c r="T250"/>
      <c r="U250"/>
      <c r="V250"/>
      <c r="W250"/>
      <c r="X250"/>
      <c r="Y250"/>
      <c r="Z250"/>
      <c r="AA250"/>
    </row>
    <row r="251" spans="1:27" ht="22.75" customHeight="1" x14ac:dyDescent="0.25">
      <c r="A251"/>
      <c r="B251"/>
      <c r="C251"/>
      <c r="D251"/>
      <c r="E251"/>
      <c r="F251"/>
      <c r="G251"/>
      <c r="H251"/>
      <c r="I251"/>
      <c r="J251"/>
      <c r="K251"/>
      <c r="L251"/>
      <c r="M251"/>
      <c r="N251"/>
      <c r="O251"/>
      <c r="P251"/>
      <c r="Q251"/>
      <c r="R251"/>
      <c r="S251"/>
      <c r="T251"/>
      <c r="U251"/>
      <c r="V251"/>
      <c r="W251"/>
      <c r="X251"/>
      <c r="Y251"/>
      <c r="Z251"/>
      <c r="AA251"/>
    </row>
    <row r="252" spans="1:27" s="73" customFormat="1" ht="29.25" customHeight="1" x14ac:dyDescent="0.25">
      <c r="A252"/>
      <c r="B252"/>
      <c r="C252"/>
      <c r="D252"/>
      <c r="E252"/>
      <c r="F252"/>
      <c r="G252"/>
      <c r="H252"/>
      <c r="I252"/>
      <c r="J252"/>
      <c r="K252"/>
      <c r="L252"/>
      <c r="M252"/>
      <c r="N252"/>
      <c r="O252"/>
      <c r="P252"/>
      <c r="Q252"/>
      <c r="R252"/>
      <c r="S252"/>
      <c r="T252"/>
      <c r="U252"/>
      <c r="V252"/>
      <c r="W252"/>
      <c r="X252"/>
      <c r="Y252"/>
      <c r="Z252"/>
      <c r="AA252"/>
    </row>
    <row r="253" spans="1:27" ht="14.3" x14ac:dyDescent="0.25">
      <c r="A253"/>
      <c r="B253"/>
      <c r="C253"/>
      <c r="D253"/>
      <c r="E253"/>
      <c r="F253"/>
      <c r="G253"/>
      <c r="H253"/>
      <c r="I253"/>
      <c r="J253"/>
      <c r="K253"/>
      <c r="L253"/>
      <c r="M253"/>
      <c r="N253"/>
      <c r="O253"/>
      <c r="P253"/>
      <c r="Q253"/>
      <c r="R253"/>
      <c r="S253"/>
      <c r="T253"/>
      <c r="U253"/>
      <c r="V253"/>
      <c r="W253"/>
      <c r="X253"/>
      <c r="Y253"/>
      <c r="Z253"/>
      <c r="AA253"/>
    </row>
    <row r="254" spans="1:27" ht="14.3" x14ac:dyDescent="0.25">
      <c r="A254"/>
      <c r="B254"/>
      <c r="C254"/>
      <c r="D254"/>
      <c r="E254"/>
      <c r="F254"/>
      <c r="G254"/>
      <c r="H254"/>
      <c r="I254"/>
      <c r="J254"/>
      <c r="K254"/>
      <c r="L254"/>
      <c r="M254"/>
      <c r="N254"/>
      <c r="O254"/>
      <c r="P254"/>
      <c r="Q254"/>
      <c r="R254"/>
      <c r="S254"/>
      <c r="T254"/>
      <c r="U254"/>
      <c r="V254"/>
      <c r="W254"/>
      <c r="X254"/>
      <c r="Y254"/>
      <c r="Z254"/>
      <c r="AA254"/>
    </row>
    <row r="255" spans="1:27" ht="14.3" x14ac:dyDescent="0.25">
      <c r="A255"/>
      <c r="B255"/>
      <c r="C255"/>
      <c r="D255"/>
      <c r="E255"/>
      <c r="F255"/>
      <c r="G255"/>
      <c r="H255"/>
      <c r="I255"/>
      <c r="J255"/>
      <c r="K255"/>
      <c r="L255"/>
      <c r="M255"/>
      <c r="N255"/>
      <c r="O255"/>
      <c r="P255"/>
      <c r="Q255"/>
      <c r="R255"/>
      <c r="S255"/>
      <c r="T255"/>
      <c r="U255"/>
      <c r="V255"/>
      <c r="W255"/>
      <c r="X255"/>
      <c r="Y255"/>
      <c r="Z255"/>
      <c r="AA255"/>
    </row>
    <row r="256" spans="1:27" ht="14.3" x14ac:dyDescent="0.25">
      <c r="A256"/>
      <c r="B256"/>
      <c r="C256"/>
      <c r="D256"/>
      <c r="E256"/>
      <c r="F256"/>
      <c r="G256"/>
      <c r="H256"/>
      <c r="I256"/>
      <c r="J256"/>
      <c r="K256"/>
      <c r="L256"/>
      <c r="M256"/>
      <c r="N256"/>
      <c r="O256"/>
      <c r="P256"/>
      <c r="Q256"/>
      <c r="R256"/>
      <c r="S256"/>
      <c r="T256"/>
      <c r="U256"/>
      <c r="V256"/>
      <c r="W256"/>
      <c r="X256"/>
      <c r="Y256"/>
      <c r="Z256"/>
      <c r="AA256"/>
    </row>
    <row r="257" spans="1:27" ht="14.3" x14ac:dyDescent="0.25">
      <c r="A257"/>
      <c r="B257"/>
      <c r="C257"/>
      <c r="D257"/>
      <c r="E257"/>
      <c r="F257"/>
      <c r="G257"/>
      <c r="H257"/>
      <c r="I257"/>
      <c r="J257"/>
      <c r="K257"/>
      <c r="L257"/>
      <c r="M257"/>
      <c r="N257"/>
      <c r="O257"/>
      <c r="P257"/>
      <c r="Q257"/>
      <c r="R257"/>
      <c r="S257"/>
      <c r="T257"/>
      <c r="U257"/>
      <c r="V257"/>
      <c r="W257"/>
      <c r="X257"/>
      <c r="Y257"/>
      <c r="Z257"/>
      <c r="AA257"/>
    </row>
    <row r="258" spans="1:27" ht="14.3" x14ac:dyDescent="0.25">
      <c r="A258"/>
      <c r="B258"/>
      <c r="C258"/>
      <c r="D258"/>
      <c r="E258"/>
      <c r="F258"/>
      <c r="G258"/>
      <c r="H258"/>
      <c r="I258"/>
      <c r="J258"/>
      <c r="K258"/>
      <c r="L258"/>
      <c r="M258"/>
      <c r="N258"/>
      <c r="O258"/>
      <c r="P258"/>
      <c r="Q258"/>
      <c r="R258"/>
      <c r="S258"/>
      <c r="T258"/>
      <c r="U258"/>
      <c r="V258"/>
      <c r="W258"/>
      <c r="X258"/>
      <c r="Y258"/>
      <c r="Z258"/>
      <c r="AA258"/>
    </row>
    <row r="259" spans="1:27" ht="14.3" x14ac:dyDescent="0.25">
      <c r="A259"/>
      <c r="B259"/>
      <c r="C259"/>
      <c r="D259"/>
      <c r="E259"/>
      <c r="F259"/>
      <c r="G259"/>
      <c r="H259"/>
      <c r="I259"/>
      <c r="J259"/>
      <c r="K259"/>
      <c r="L259"/>
      <c r="M259"/>
      <c r="N259"/>
      <c r="O259"/>
      <c r="P259"/>
      <c r="Q259"/>
      <c r="R259"/>
      <c r="S259"/>
      <c r="T259"/>
      <c r="U259"/>
      <c r="V259"/>
      <c r="W259"/>
      <c r="X259"/>
      <c r="Y259"/>
      <c r="Z259"/>
      <c r="AA259"/>
    </row>
    <row r="260" spans="1:27" ht="31.75" customHeight="1" x14ac:dyDescent="0.25">
      <c r="A260"/>
      <c r="B260"/>
      <c r="C260"/>
      <c r="D260"/>
      <c r="E260"/>
      <c r="F260"/>
      <c r="G260"/>
      <c r="H260"/>
      <c r="I260"/>
      <c r="J260"/>
      <c r="K260"/>
      <c r="L260"/>
      <c r="M260"/>
      <c r="N260"/>
      <c r="O260"/>
      <c r="P260"/>
      <c r="Q260"/>
      <c r="R260"/>
      <c r="S260"/>
      <c r="T260"/>
      <c r="U260"/>
      <c r="V260"/>
      <c r="W260"/>
      <c r="X260"/>
      <c r="Y260"/>
      <c r="Z260"/>
      <c r="AA260"/>
    </row>
    <row r="261" spans="1:27" ht="31.75" customHeight="1" x14ac:dyDescent="0.25">
      <c r="A261"/>
      <c r="B261"/>
      <c r="C261"/>
      <c r="D261"/>
      <c r="E261"/>
      <c r="F261"/>
      <c r="G261"/>
      <c r="H261"/>
      <c r="I261"/>
      <c r="J261"/>
      <c r="K261"/>
      <c r="L261"/>
      <c r="M261"/>
      <c r="N261"/>
      <c r="O261"/>
      <c r="P261"/>
      <c r="Q261"/>
      <c r="R261"/>
      <c r="S261"/>
      <c r="T261"/>
      <c r="U261"/>
      <c r="V261"/>
      <c r="W261"/>
      <c r="X261"/>
      <c r="Y261"/>
      <c r="Z261"/>
      <c r="AA261"/>
    </row>
    <row r="262" spans="1:27" ht="31.75" customHeight="1" x14ac:dyDescent="0.25">
      <c r="A262"/>
      <c r="B262"/>
      <c r="C262"/>
      <c r="D262"/>
      <c r="E262"/>
      <c r="F262"/>
      <c r="G262"/>
      <c r="H262"/>
      <c r="I262"/>
      <c r="J262"/>
      <c r="K262"/>
      <c r="L262"/>
      <c r="M262"/>
      <c r="N262"/>
      <c r="O262"/>
      <c r="P262"/>
      <c r="Q262"/>
      <c r="R262"/>
      <c r="S262"/>
      <c r="T262"/>
      <c r="U262"/>
      <c r="V262"/>
      <c r="W262"/>
      <c r="X262"/>
      <c r="Y262"/>
      <c r="Z262"/>
      <c r="AA262"/>
    </row>
    <row r="263" spans="1:27" s="93" customFormat="1" ht="14.3" x14ac:dyDescent="0.25">
      <c r="A263"/>
      <c r="B263"/>
      <c r="C263"/>
      <c r="D263"/>
      <c r="E263"/>
      <c r="F263"/>
      <c r="G263"/>
      <c r="H263"/>
      <c r="I263"/>
      <c r="J263"/>
      <c r="K263"/>
      <c r="L263"/>
      <c r="M263"/>
      <c r="N263"/>
      <c r="O263"/>
      <c r="P263"/>
      <c r="Q263"/>
      <c r="R263"/>
      <c r="S263"/>
      <c r="T263"/>
      <c r="U263"/>
      <c r="V263"/>
      <c r="W263"/>
      <c r="X263"/>
      <c r="Y263"/>
      <c r="Z263"/>
      <c r="AA263"/>
    </row>
    <row r="264" spans="1:27" ht="22.75" customHeight="1" x14ac:dyDescent="0.25">
      <c r="A264"/>
      <c r="B264"/>
      <c r="C264"/>
      <c r="D264"/>
      <c r="E264"/>
      <c r="F264"/>
      <c r="G264"/>
      <c r="H264"/>
      <c r="I264"/>
      <c r="J264"/>
      <c r="K264"/>
      <c r="L264"/>
      <c r="M264"/>
      <c r="N264"/>
      <c r="O264"/>
      <c r="P264"/>
      <c r="Q264"/>
      <c r="R264"/>
      <c r="S264"/>
      <c r="T264"/>
      <c r="U264"/>
      <c r="V264"/>
      <c r="W264"/>
      <c r="X264"/>
      <c r="Y264"/>
      <c r="Z264"/>
      <c r="AA264"/>
    </row>
    <row r="265" spans="1:27" ht="22.75" customHeight="1" x14ac:dyDescent="0.25">
      <c r="A265"/>
      <c r="B265"/>
      <c r="C265"/>
      <c r="D265"/>
      <c r="E265"/>
      <c r="F265"/>
      <c r="G265"/>
      <c r="H265"/>
      <c r="I265"/>
      <c r="J265"/>
      <c r="K265"/>
      <c r="L265"/>
      <c r="M265"/>
      <c r="N265"/>
      <c r="O265"/>
      <c r="P265"/>
      <c r="Q265"/>
      <c r="R265"/>
      <c r="S265"/>
      <c r="T265"/>
      <c r="U265"/>
      <c r="V265"/>
      <c r="W265"/>
      <c r="X265"/>
      <c r="Y265"/>
      <c r="Z265"/>
      <c r="AA265"/>
    </row>
    <row r="266" spans="1:27" ht="22.75" customHeight="1" x14ac:dyDescent="0.25">
      <c r="A266"/>
      <c r="B266"/>
      <c r="C266"/>
      <c r="D266"/>
      <c r="E266"/>
      <c r="F266"/>
      <c r="G266"/>
      <c r="H266"/>
      <c r="I266"/>
      <c r="J266"/>
      <c r="K266"/>
      <c r="L266"/>
      <c r="M266"/>
      <c r="N266"/>
      <c r="O266"/>
      <c r="P266"/>
      <c r="Q266"/>
      <c r="R266"/>
      <c r="S266"/>
      <c r="T266"/>
      <c r="U266"/>
      <c r="V266"/>
      <c r="W266"/>
      <c r="X266"/>
      <c r="Y266"/>
      <c r="Z266"/>
      <c r="AA266"/>
    </row>
    <row r="267" spans="1:27" ht="22.75" customHeight="1" x14ac:dyDescent="0.25">
      <c r="A267"/>
      <c r="B267"/>
      <c r="C267"/>
      <c r="D267"/>
      <c r="E267"/>
      <c r="F267"/>
      <c r="G267"/>
      <c r="H267"/>
      <c r="I267"/>
      <c r="J267"/>
      <c r="K267"/>
      <c r="L267"/>
      <c r="M267"/>
      <c r="N267"/>
      <c r="O267"/>
      <c r="P267"/>
      <c r="Q267"/>
      <c r="R267"/>
      <c r="S267"/>
      <c r="T267"/>
      <c r="U267"/>
      <c r="V267"/>
      <c r="W267"/>
      <c r="X267"/>
      <c r="Y267"/>
      <c r="Z267"/>
      <c r="AA267"/>
    </row>
    <row r="268" spans="1:27" ht="22.75" customHeight="1" x14ac:dyDescent="0.25">
      <c r="A268"/>
      <c r="B268"/>
      <c r="C268"/>
      <c r="D268"/>
      <c r="E268"/>
      <c r="F268"/>
      <c r="G268"/>
      <c r="H268"/>
      <c r="I268"/>
      <c r="J268"/>
      <c r="K268"/>
      <c r="L268"/>
      <c r="M268"/>
      <c r="N268"/>
      <c r="O268"/>
      <c r="P268"/>
      <c r="Q268"/>
      <c r="R268"/>
      <c r="S268"/>
      <c r="T268"/>
      <c r="U268"/>
      <c r="V268"/>
      <c r="W268"/>
      <c r="X268"/>
      <c r="Y268"/>
      <c r="Z268"/>
      <c r="AA268"/>
    </row>
    <row r="269" spans="1:27" ht="22.75" customHeight="1" x14ac:dyDescent="0.25">
      <c r="A269"/>
      <c r="B269"/>
      <c r="C269"/>
      <c r="D269"/>
      <c r="E269"/>
      <c r="F269"/>
      <c r="G269"/>
      <c r="H269"/>
      <c r="I269"/>
      <c r="J269"/>
      <c r="K269"/>
      <c r="L269"/>
      <c r="M269"/>
      <c r="N269"/>
      <c r="O269"/>
      <c r="P269"/>
      <c r="Q269"/>
      <c r="R269"/>
      <c r="S269"/>
      <c r="T269"/>
      <c r="U269"/>
      <c r="V269"/>
      <c r="W269"/>
      <c r="X269"/>
      <c r="Y269"/>
      <c r="Z269"/>
      <c r="AA269"/>
    </row>
    <row r="270" spans="1:27" ht="22.75" customHeight="1" x14ac:dyDescent="0.25">
      <c r="A270"/>
      <c r="B270"/>
      <c r="C270"/>
      <c r="D270"/>
      <c r="E270"/>
      <c r="F270"/>
      <c r="G270"/>
      <c r="H270"/>
      <c r="I270"/>
      <c r="J270"/>
      <c r="K270"/>
      <c r="L270"/>
      <c r="M270"/>
      <c r="N270"/>
      <c r="O270"/>
      <c r="P270"/>
      <c r="Q270"/>
      <c r="R270"/>
      <c r="S270"/>
      <c r="T270"/>
      <c r="U270"/>
      <c r="V270"/>
      <c r="W270"/>
      <c r="X270"/>
      <c r="Y270"/>
      <c r="Z270"/>
      <c r="AA270"/>
    </row>
    <row r="271" spans="1:27" ht="22.75" customHeight="1" x14ac:dyDescent="0.25">
      <c r="A271"/>
      <c r="B271"/>
      <c r="C271"/>
      <c r="D271"/>
      <c r="E271"/>
      <c r="F271"/>
      <c r="G271"/>
      <c r="H271"/>
      <c r="I271"/>
      <c r="J271"/>
      <c r="K271"/>
      <c r="L271"/>
      <c r="M271"/>
      <c r="N271"/>
      <c r="O271"/>
      <c r="P271"/>
      <c r="Q271"/>
      <c r="R271"/>
      <c r="S271"/>
      <c r="T271"/>
      <c r="U271"/>
      <c r="V271"/>
      <c r="W271"/>
      <c r="X271"/>
      <c r="Y271"/>
      <c r="Z271"/>
      <c r="AA271"/>
    </row>
    <row r="272" spans="1:27" ht="22.75" customHeight="1" x14ac:dyDescent="0.25">
      <c r="A272"/>
      <c r="B272"/>
      <c r="C272"/>
      <c r="D272"/>
      <c r="E272"/>
      <c r="F272"/>
      <c r="G272"/>
      <c r="H272"/>
      <c r="I272"/>
      <c r="J272"/>
      <c r="K272"/>
      <c r="L272"/>
      <c r="M272"/>
      <c r="N272"/>
      <c r="O272"/>
      <c r="P272"/>
      <c r="Q272"/>
      <c r="R272"/>
      <c r="S272"/>
      <c r="T272"/>
      <c r="U272"/>
      <c r="V272"/>
      <c r="W272"/>
      <c r="X272"/>
      <c r="Y272"/>
      <c r="Z272"/>
      <c r="AA272"/>
    </row>
    <row r="273" spans="1:27" ht="22.75" customHeight="1" x14ac:dyDescent="0.25">
      <c r="A273"/>
      <c r="B273"/>
      <c r="C273"/>
      <c r="D273"/>
      <c r="E273"/>
      <c r="F273"/>
      <c r="G273"/>
      <c r="H273"/>
      <c r="I273"/>
      <c r="J273"/>
      <c r="K273"/>
      <c r="L273"/>
      <c r="M273"/>
      <c r="N273"/>
      <c r="O273"/>
      <c r="P273"/>
      <c r="Q273"/>
      <c r="R273"/>
      <c r="S273"/>
      <c r="T273"/>
      <c r="U273"/>
      <c r="V273"/>
      <c r="W273"/>
      <c r="X273"/>
      <c r="Y273"/>
      <c r="Z273"/>
      <c r="AA273"/>
    </row>
    <row r="274" spans="1:27" ht="22.75" customHeight="1" x14ac:dyDescent="0.25">
      <c r="A274"/>
      <c r="B274"/>
      <c r="C274"/>
      <c r="D274"/>
      <c r="E274"/>
      <c r="F274"/>
      <c r="G274"/>
      <c r="H274"/>
      <c r="I274"/>
      <c r="J274"/>
      <c r="K274"/>
      <c r="L274"/>
      <c r="M274"/>
      <c r="N274"/>
      <c r="O274"/>
      <c r="P274"/>
      <c r="Q274"/>
      <c r="R274"/>
      <c r="S274"/>
      <c r="T274"/>
      <c r="U274"/>
      <c r="V274"/>
      <c r="W274"/>
      <c r="X274"/>
      <c r="Y274"/>
      <c r="Z274"/>
      <c r="AA274"/>
    </row>
    <row r="275" spans="1:27" ht="22.75" customHeight="1" x14ac:dyDescent="0.25">
      <c r="A275"/>
      <c r="B275"/>
      <c r="C275"/>
      <c r="D275"/>
      <c r="E275"/>
      <c r="F275"/>
      <c r="G275"/>
      <c r="H275"/>
      <c r="I275"/>
      <c r="J275"/>
      <c r="K275"/>
      <c r="L275"/>
      <c r="M275"/>
      <c r="N275"/>
      <c r="O275"/>
      <c r="P275"/>
      <c r="Q275"/>
      <c r="R275"/>
      <c r="S275"/>
      <c r="T275"/>
      <c r="U275"/>
      <c r="V275"/>
      <c r="W275"/>
      <c r="X275"/>
      <c r="Y275"/>
      <c r="Z275"/>
      <c r="AA275"/>
    </row>
    <row r="276" spans="1:27" ht="22.75" customHeight="1" x14ac:dyDescent="0.25">
      <c r="A276"/>
      <c r="B276"/>
      <c r="C276"/>
      <c r="D276"/>
      <c r="E276"/>
      <c r="F276"/>
      <c r="G276"/>
      <c r="H276"/>
      <c r="I276"/>
      <c r="J276"/>
      <c r="K276"/>
      <c r="L276"/>
      <c r="M276"/>
      <c r="N276"/>
      <c r="O276"/>
      <c r="P276"/>
      <c r="Q276"/>
      <c r="R276"/>
      <c r="S276"/>
      <c r="T276"/>
      <c r="U276"/>
      <c r="V276"/>
      <c r="W276"/>
      <c r="X276"/>
      <c r="Y276"/>
      <c r="Z276"/>
      <c r="AA276"/>
    </row>
    <row r="277" spans="1:27" ht="22.75" customHeight="1" x14ac:dyDescent="0.25">
      <c r="A277"/>
      <c r="B277"/>
      <c r="C277"/>
      <c r="D277"/>
      <c r="E277"/>
      <c r="F277"/>
      <c r="G277"/>
      <c r="H277"/>
      <c r="I277"/>
      <c r="J277"/>
      <c r="K277"/>
      <c r="L277"/>
      <c r="M277"/>
      <c r="N277"/>
      <c r="O277"/>
      <c r="P277"/>
      <c r="Q277"/>
      <c r="R277"/>
      <c r="S277"/>
      <c r="T277"/>
      <c r="U277"/>
      <c r="V277"/>
      <c r="W277"/>
      <c r="X277"/>
      <c r="Y277"/>
      <c r="Z277"/>
      <c r="AA277"/>
    </row>
    <row r="278" spans="1:27" ht="22.75" customHeight="1" x14ac:dyDescent="0.25">
      <c r="A278"/>
      <c r="B278"/>
      <c r="C278"/>
      <c r="D278"/>
      <c r="E278"/>
      <c r="F278"/>
      <c r="G278"/>
      <c r="H278"/>
      <c r="I278"/>
      <c r="J278"/>
      <c r="K278"/>
      <c r="L278"/>
      <c r="M278"/>
      <c r="N278"/>
      <c r="O278"/>
      <c r="P278"/>
      <c r="Q278"/>
      <c r="R278"/>
      <c r="S278"/>
      <c r="T278"/>
      <c r="U278"/>
      <c r="V278"/>
      <c r="W278"/>
      <c r="X278"/>
      <c r="Y278"/>
      <c r="Z278"/>
      <c r="AA278"/>
    </row>
    <row r="279" spans="1:27" ht="22.75" customHeight="1" x14ac:dyDescent="0.25">
      <c r="A279"/>
      <c r="B279"/>
      <c r="C279"/>
      <c r="D279"/>
      <c r="E279"/>
      <c r="F279"/>
      <c r="G279"/>
      <c r="H279"/>
      <c r="I279"/>
      <c r="J279"/>
      <c r="K279"/>
      <c r="L279"/>
      <c r="M279"/>
      <c r="N279"/>
      <c r="O279"/>
      <c r="P279"/>
      <c r="Q279"/>
      <c r="R279"/>
      <c r="S279"/>
      <c r="T279"/>
      <c r="U279"/>
      <c r="V279"/>
      <c r="W279"/>
      <c r="X279"/>
      <c r="Y279"/>
      <c r="Z279"/>
      <c r="AA279"/>
    </row>
    <row r="280" spans="1:27" ht="22.75" customHeight="1" x14ac:dyDescent="0.25">
      <c r="A280"/>
      <c r="B280"/>
      <c r="C280"/>
      <c r="D280"/>
      <c r="E280"/>
      <c r="F280"/>
      <c r="G280"/>
      <c r="H280"/>
      <c r="I280"/>
      <c r="J280"/>
      <c r="K280"/>
      <c r="L280"/>
      <c r="M280"/>
      <c r="N280"/>
      <c r="O280"/>
      <c r="P280"/>
      <c r="Q280"/>
      <c r="R280"/>
      <c r="S280"/>
      <c r="T280"/>
      <c r="U280"/>
      <c r="V280"/>
      <c r="W280"/>
      <c r="X280"/>
      <c r="Y280"/>
      <c r="Z280"/>
      <c r="AA280"/>
    </row>
    <row r="281" spans="1:27" ht="22.75" customHeight="1" x14ac:dyDescent="0.25">
      <c r="A281"/>
      <c r="B281"/>
      <c r="C281"/>
      <c r="D281"/>
      <c r="E281"/>
      <c r="F281"/>
      <c r="G281"/>
      <c r="H281"/>
      <c r="I281"/>
      <c r="J281"/>
      <c r="K281"/>
      <c r="L281"/>
      <c r="M281"/>
      <c r="N281"/>
      <c r="O281"/>
      <c r="P281"/>
      <c r="Q281"/>
      <c r="R281"/>
      <c r="S281"/>
      <c r="T281"/>
      <c r="U281"/>
      <c r="V281"/>
      <c r="W281"/>
      <c r="X281"/>
      <c r="Y281"/>
      <c r="Z281"/>
      <c r="AA281"/>
    </row>
    <row r="282" spans="1:27" ht="22.75" customHeight="1" x14ac:dyDescent="0.25">
      <c r="A282"/>
      <c r="B282"/>
      <c r="C282"/>
      <c r="D282"/>
      <c r="E282"/>
      <c r="F282"/>
      <c r="G282"/>
      <c r="H282"/>
      <c r="I282"/>
      <c r="J282"/>
      <c r="K282"/>
      <c r="L282"/>
      <c r="M282"/>
      <c r="N282"/>
      <c r="O282"/>
      <c r="P282"/>
      <c r="Q282"/>
      <c r="R282"/>
      <c r="S282"/>
      <c r="T282"/>
      <c r="U282"/>
      <c r="V282"/>
      <c r="W282"/>
      <c r="X282"/>
      <c r="Y282"/>
      <c r="Z282"/>
      <c r="AA282"/>
    </row>
    <row r="283" spans="1:27" ht="22.75" customHeight="1" x14ac:dyDescent="0.25">
      <c r="A283"/>
      <c r="B283"/>
      <c r="C283"/>
      <c r="D283"/>
      <c r="E283"/>
      <c r="F283"/>
      <c r="G283"/>
      <c r="H283"/>
      <c r="I283"/>
      <c r="J283"/>
      <c r="K283"/>
      <c r="L283"/>
      <c r="M283"/>
      <c r="N283"/>
      <c r="O283"/>
      <c r="P283"/>
      <c r="Q283"/>
      <c r="R283"/>
      <c r="S283"/>
      <c r="T283"/>
      <c r="U283"/>
      <c r="V283"/>
      <c r="W283"/>
      <c r="X283"/>
      <c r="Y283"/>
      <c r="Z283"/>
      <c r="AA283"/>
    </row>
    <row r="284" spans="1:27" s="73" customFormat="1" ht="29.25" customHeight="1" x14ac:dyDescent="0.25">
      <c r="A284"/>
      <c r="B284"/>
      <c r="C284"/>
      <c r="D284"/>
      <c r="E284"/>
      <c r="F284"/>
      <c r="G284"/>
      <c r="H284"/>
      <c r="I284"/>
      <c r="J284"/>
      <c r="K284"/>
      <c r="L284"/>
      <c r="M284"/>
      <c r="N284"/>
      <c r="O284"/>
      <c r="P284"/>
      <c r="Q284"/>
      <c r="R284"/>
      <c r="S284"/>
      <c r="T284"/>
      <c r="U284"/>
      <c r="V284"/>
      <c r="W284"/>
      <c r="X284"/>
      <c r="Y284"/>
      <c r="Z284"/>
      <c r="AA284"/>
    </row>
    <row r="285" spans="1:27" ht="14.3" x14ac:dyDescent="0.25">
      <c r="A285"/>
      <c r="B285"/>
      <c r="C285"/>
      <c r="D285"/>
      <c r="E285"/>
      <c r="F285"/>
      <c r="G285"/>
      <c r="H285"/>
      <c r="I285"/>
      <c r="J285"/>
      <c r="K285"/>
      <c r="L285"/>
      <c r="M285"/>
      <c r="N285"/>
      <c r="O285"/>
      <c r="P285"/>
      <c r="Q285"/>
      <c r="R285"/>
      <c r="S285"/>
      <c r="T285"/>
      <c r="U285"/>
      <c r="V285"/>
      <c r="W285"/>
      <c r="X285"/>
      <c r="Y285"/>
      <c r="Z285"/>
      <c r="AA285"/>
    </row>
    <row r="286" spans="1:27" ht="14.3" x14ac:dyDescent="0.25">
      <c r="A286"/>
      <c r="B286"/>
      <c r="C286"/>
      <c r="D286"/>
      <c r="E286"/>
      <c r="F286"/>
      <c r="G286"/>
      <c r="H286"/>
      <c r="I286"/>
      <c r="J286"/>
      <c r="K286"/>
      <c r="L286"/>
      <c r="M286"/>
      <c r="N286"/>
      <c r="O286"/>
      <c r="P286"/>
      <c r="Q286"/>
      <c r="R286"/>
      <c r="S286"/>
      <c r="T286"/>
      <c r="U286"/>
      <c r="V286"/>
      <c r="W286"/>
      <c r="X286"/>
      <c r="Y286"/>
      <c r="Z286"/>
      <c r="AA286"/>
    </row>
    <row r="287" spans="1:27" ht="14.3" x14ac:dyDescent="0.25">
      <c r="A287"/>
      <c r="B287"/>
      <c r="C287"/>
      <c r="D287"/>
      <c r="E287"/>
      <c r="F287"/>
      <c r="G287"/>
      <c r="H287"/>
      <c r="I287"/>
      <c r="J287"/>
      <c r="K287"/>
      <c r="L287"/>
      <c r="M287"/>
      <c r="N287"/>
      <c r="O287"/>
      <c r="P287"/>
      <c r="Q287"/>
      <c r="R287"/>
      <c r="S287"/>
      <c r="T287"/>
      <c r="U287"/>
      <c r="V287"/>
      <c r="W287"/>
      <c r="X287"/>
      <c r="Y287"/>
      <c r="Z287"/>
      <c r="AA287"/>
    </row>
    <row r="288" spans="1:27" ht="14.3" x14ac:dyDescent="0.25">
      <c r="A288"/>
      <c r="B288"/>
      <c r="C288"/>
      <c r="D288"/>
      <c r="E288"/>
      <c r="F288"/>
      <c r="G288"/>
      <c r="H288"/>
      <c r="I288"/>
      <c r="J288"/>
      <c r="K288"/>
      <c r="L288"/>
      <c r="M288"/>
      <c r="N288"/>
      <c r="O288"/>
      <c r="P288"/>
      <c r="Q288"/>
      <c r="R288"/>
      <c r="S288"/>
      <c r="T288"/>
      <c r="U288"/>
      <c r="V288"/>
      <c r="W288"/>
      <c r="X288"/>
      <c r="Y288"/>
      <c r="Z288"/>
      <c r="AA288"/>
    </row>
    <row r="289" spans="1:27" ht="14.3" x14ac:dyDescent="0.25">
      <c r="A289"/>
      <c r="B289"/>
      <c r="C289"/>
      <c r="D289"/>
      <c r="E289"/>
      <c r="F289"/>
      <c r="G289"/>
      <c r="H289"/>
      <c r="I289"/>
      <c r="J289"/>
      <c r="K289"/>
      <c r="L289"/>
      <c r="M289"/>
      <c r="N289"/>
      <c r="O289"/>
      <c r="P289"/>
      <c r="Q289"/>
      <c r="R289"/>
      <c r="S289"/>
      <c r="T289"/>
      <c r="U289"/>
      <c r="V289"/>
      <c r="W289"/>
      <c r="X289"/>
      <c r="Y289"/>
      <c r="Z289"/>
      <c r="AA289"/>
    </row>
    <row r="290" spans="1:27" ht="14.3" x14ac:dyDescent="0.25">
      <c r="A290"/>
      <c r="B290"/>
      <c r="C290"/>
      <c r="D290"/>
      <c r="E290"/>
      <c r="F290"/>
      <c r="G290"/>
      <c r="H290"/>
      <c r="I290"/>
      <c r="J290"/>
      <c r="K290"/>
      <c r="L290"/>
      <c r="M290"/>
      <c r="N290"/>
      <c r="O290"/>
      <c r="P290"/>
      <c r="Q290"/>
      <c r="R290"/>
      <c r="S290"/>
      <c r="T290"/>
      <c r="U290"/>
      <c r="V290"/>
      <c r="W290"/>
      <c r="X290"/>
      <c r="Y290"/>
      <c r="Z290"/>
      <c r="AA290"/>
    </row>
    <row r="291" spans="1:27" ht="14.3" x14ac:dyDescent="0.25">
      <c r="A291"/>
      <c r="B291"/>
      <c r="C291"/>
      <c r="D291"/>
      <c r="E291"/>
      <c r="F291"/>
      <c r="G291"/>
      <c r="H291"/>
      <c r="I291"/>
      <c r="J291"/>
      <c r="K291"/>
      <c r="L291"/>
      <c r="M291"/>
      <c r="N291"/>
      <c r="O291"/>
      <c r="P291"/>
      <c r="Q291"/>
      <c r="R291"/>
      <c r="S291"/>
      <c r="T291"/>
      <c r="U291"/>
      <c r="V291"/>
      <c r="W291"/>
      <c r="X291"/>
      <c r="Y291"/>
      <c r="Z291"/>
      <c r="AA291"/>
    </row>
    <row r="292" spans="1:27" ht="31.75" customHeight="1" x14ac:dyDescent="0.25">
      <c r="A292"/>
      <c r="B292"/>
      <c r="C292"/>
      <c r="D292"/>
      <c r="E292"/>
      <c r="F292"/>
      <c r="G292"/>
      <c r="H292"/>
      <c r="I292"/>
      <c r="J292"/>
      <c r="K292"/>
      <c r="L292"/>
      <c r="M292"/>
      <c r="N292"/>
      <c r="O292"/>
      <c r="P292"/>
      <c r="Q292"/>
      <c r="R292"/>
      <c r="S292"/>
      <c r="T292"/>
      <c r="U292"/>
      <c r="V292"/>
      <c r="W292"/>
      <c r="X292"/>
      <c r="Y292"/>
      <c r="Z292"/>
      <c r="AA292"/>
    </row>
    <row r="293" spans="1:27" ht="31.75" customHeight="1" x14ac:dyDescent="0.25">
      <c r="A293"/>
      <c r="B293"/>
      <c r="C293"/>
      <c r="D293"/>
      <c r="E293"/>
      <c r="F293"/>
      <c r="G293"/>
      <c r="H293"/>
      <c r="I293"/>
      <c r="J293"/>
      <c r="K293"/>
      <c r="L293"/>
      <c r="M293"/>
      <c r="N293"/>
      <c r="O293"/>
      <c r="P293"/>
      <c r="Q293"/>
      <c r="R293"/>
      <c r="S293"/>
      <c r="T293"/>
      <c r="U293"/>
      <c r="V293"/>
      <c r="W293"/>
      <c r="X293"/>
      <c r="Y293"/>
      <c r="Z293"/>
      <c r="AA293"/>
    </row>
    <row r="294" spans="1:27" ht="31.75" customHeight="1" x14ac:dyDescent="0.25">
      <c r="A294"/>
      <c r="B294"/>
      <c r="C294"/>
      <c r="D294"/>
      <c r="E294"/>
      <c r="F294"/>
      <c r="G294"/>
      <c r="H294"/>
      <c r="I294"/>
      <c r="J294"/>
      <c r="K294"/>
      <c r="L294"/>
      <c r="M294"/>
      <c r="N294"/>
      <c r="O294"/>
      <c r="P294"/>
      <c r="Q294"/>
      <c r="R294"/>
      <c r="S294"/>
      <c r="T294"/>
      <c r="U294"/>
      <c r="V294"/>
      <c r="W294"/>
      <c r="X294"/>
      <c r="Y294"/>
      <c r="Z294"/>
      <c r="AA294"/>
    </row>
    <row r="295" spans="1:27" s="93" customFormat="1" ht="14.3" x14ac:dyDescent="0.25">
      <c r="A295"/>
      <c r="B295"/>
      <c r="C295"/>
      <c r="D295"/>
      <c r="E295"/>
      <c r="F295"/>
      <c r="G295"/>
      <c r="H295"/>
      <c r="I295"/>
      <c r="J295"/>
      <c r="K295"/>
      <c r="L295"/>
      <c r="M295"/>
      <c r="N295"/>
      <c r="O295"/>
      <c r="P295"/>
      <c r="Q295"/>
      <c r="R295"/>
      <c r="S295"/>
      <c r="T295"/>
      <c r="U295"/>
      <c r="V295"/>
      <c r="W295"/>
      <c r="X295"/>
      <c r="Y295"/>
      <c r="Z295"/>
      <c r="AA295"/>
    </row>
    <row r="296" spans="1:27" ht="22.75" customHeight="1" x14ac:dyDescent="0.25">
      <c r="A296"/>
      <c r="B296"/>
      <c r="C296"/>
      <c r="D296"/>
      <c r="E296"/>
      <c r="F296"/>
      <c r="G296"/>
      <c r="H296"/>
      <c r="I296"/>
      <c r="J296"/>
      <c r="K296"/>
      <c r="L296"/>
      <c r="M296"/>
      <c r="N296"/>
      <c r="O296"/>
      <c r="P296"/>
      <c r="Q296"/>
      <c r="R296"/>
      <c r="S296"/>
      <c r="T296"/>
      <c r="U296"/>
      <c r="V296"/>
      <c r="W296"/>
      <c r="X296"/>
      <c r="Y296"/>
      <c r="Z296"/>
      <c r="AA296"/>
    </row>
    <row r="297" spans="1:27" ht="22.75" customHeight="1" x14ac:dyDescent="0.25">
      <c r="A297"/>
      <c r="B297"/>
      <c r="C297"/>
      <c r="D297"/>
      <c r="E297"/>
      <c r="F297"/>
      <c r="G297"/>
      <c r="H297"/>
      <c r="I297"/>
      <c r="J297"/>
      <c r="K297"/>
      <c r="L297"/>
      <c r="M297"/>
      <c r="N297"/>
      <c r="O297"/>
      <c r="P297"/>
      <c r="Q297"/>
      <c r="R297"/>
      <c r="S297"/>
      <c r="T297"/>
      <c r="U297"/>
      <c r="V297"/>
      <c r="W297"/>
      <c r="X297"/>
      <c r="Y297"/>
      <c r="Z297"/>
      <c r="AA297"/>
    </row>
    <row r="298" spans="1:27" ht="22.75" customHeight="1" x14ac:dyDescent="0.25">
      <c r="A298"/>
      <c r="B298"/>
      <c r="C298"/>
      <c r="D298"/>
      <c r="E298"/>
      <c r="F298"/>
      <c r="G298"/>
      <c r="H298"/>
      <c r="I298"/>
      <c r="J298"/>
      <c r="K298"/>
      <c r="L298"/>
      <c r="M298"/>
      <c r="N298"/>
      <c r="O298"/>
      <c r="P298"/>
      <c r="Q298"/>
      <c r="R298"/>
      <c r="S298"/>
      <c r="T298"/>
      <c r="U298"/>
      <c r="V298"/>
      <c r="W298"/>
      <c r="X298"/>
      <c r="Y298"/>
      <c r="Z298"/>
      <c r="AA298"/>
    </row>
    <row r="299" spans="1:27" ht="22.75" customHeight="1" x14ac:dyDescent="0.25">
      <c r="A299"/>
      <c r="B299"/>
      <c r="C299"/>
      <c r="D299"/>
      <c r="E299"/>
      <c r="F299"/>
      <c r="G299"/>
      <c r="H299"/>
      <c r="I299"/>
      <c r="J299"/>
      <c r="K299"/>
      <c r="L299"/>
      <c r="M299"/>
      <c r="N299"/>
      <c r="O299"/>
      <c r="P299"/>
      <c r="Q299"/>
      <c r="R299"/>
      <c r="S299"/>
      <c r="T299"/>
      <c r="U299"/>
      <c r="V299"/>
      <c r="W299"/>
      <c r="X299"/>
      <c r="Y299"/>
      <c r="Z299"/>
      <c r="AA299"/>
    </row>
    <row r="300" spans="1:27" ht="22.75" customHeight="1" x14ac:dyDescent="0.25">
      <c r="A300"/>
      <c r="B300"/>
      <c r="C300"/>
      <c r="D300"/>
      <c r="E300"/>
      <c r="F300"/>
      <c r="G300"/>
      <c r="H300"/>
      <c r="I300"/>
      <c r="J300"/>
      <c r="K300"/>
      <c r="L300"/>
      <c r="M300"/>
      <c r="N300"/>
      <c r="O300"/>
      <c r="P300"/>
      <c r="Q300"/>
      <c r="R300"/>
      <c r="S300"/>
      <c r="T300"/>
      <c r="U300"/>
      <c r="V300"/>
      <c r="W300"/>
      <c r="X300"/>
      <c r="Y300"/>
      <c r="Z300"/>
      <c r="AA300"/>
    </row>
    <row r="301" spans="1:27" ht="22.75" customHeight="1" x14ac:dyDescent="0.25">
      <c r="A301"/>
      <c r="B301"/>
      <c r="C301"/>
      <c r="D301"/>
      <c r="E301"/>
      <c r="F301"/>
      <c r="G301"/>
      <c r="H301"/>
      <c r="I301"/>
      <c r="J301"/>
      <c r="K301"/>
      <c r="L301"/>
      <c r="M301"/>
      <c r="N301"/>
      <c r="O301"/>
      <c r="P301"/>
      <c r="Q301"/>
      <c r="R301"/>
      <c r="S301"/>
      <c r="T301"/>
      <c r="U301"/>
      <c r="V301"/>
      <c r="W301"/>
      <c r="X301"/>
      <c r="Y301"/>
      <c r="Z301"/>
      <c r="AA301"/>
    </row>
    <row r="302" spans="1:27" ht="22.75" customHeight="1" x14ac:dyDescent="0.25">
      <c r="A302"/>
      <c r="B302"/>
      <c r="C302"/>
      <c r="D302"/>
      <c r="E302"/>
      <c r="F302"/>
      <c r="G302"/>
      <c r="H302"/>
      <c r="I302"/>
      <c r="J302"/>
      <c r="K302"/>
      <c r="L302"/>
      <c r="M302"/>
      <c r="N302"/>
      <c r="O302"/>
      <c r="P302"/>
      <c r="Q302"/>
      <c r="R302"/>
      <c r="S302"/>
      <c r="T302"/>
      <c r="U302"/>
      <c r="V302"/>
      <c r="W302"/>
      <c r="X302"/>
      <c r="Y302"/>
      <c r="Z302"/>
      <c r="AA302"/>
    </row>
    <row r="303" spans="1:27" ht="22.75" customHeight="1" x14ac:dyDescent="0.25">
      <c r="A303"/>
      <c r="B303"/>
      <c r="C303"/>
      <c r="D303"/>
      <c r="E303"/>
      <c r="F303"/>
      <c r="G303"/>
      <c r="H303"/>
      <c r="I303"/>
      <c r="J303"/>
      <c r="K303"/>
      <c r="L303"/>
      <c r="M303"/>
      <c r="N303"/>
      <c r="O303"/>
      <c r="P303"/>
      <c r="Q303"/>
      <c r="R303"/>
      <c r="S303"/>
      <c r="T303"/>
      <c r="U303"/>
      <c r="V303"/>
      <c r="W303"/>
      <c r="X303"/>
      <c r="Y303"/>
      <c r="Z303"/>
      <c r="AA303"/>
    </row>
    <row r="304" spans="1:27" ht="22.75" customHeight="1" x14ac:dyDescent="0.25">
      <c r="A304"/>
      <c r="B304"/>
      <c r="C304"/>
      <c r="D304"/>
      <c r="E304"/>
      <c r="F304"/>
      <c r="G304"/>
      <c r="H304"/>
      <c r="I304"/>
      <c r="J304"/>
      <c r="K304"/>
      <c r="L304"/>
      <c r="M304"/>
      <c r="N304"/>
      <c r="O304"/>
      <c r="P304"/>
      <c r="Q304"/>
      <c r="R304"/>
      <c r="S304"/>
      <c r="T304"/>
      <c r="U304"/>
      <c r="V304"/>
      <c r="W304"/>
      <c r="X304"/>
      <c r="Y304"/>
      <c r="Z304"/>
      <c r="AA304"/>
    </row>
    <row r="305" spans="1:27" ht="22.75" customHeight="1" x14ac:dyDescent="0.25">
      <c r="A305"/>
      <c r="B305"/>
      <c r="C305"/>
      <c r="D305"/>
      <c r="E305"/>
      <c r="F305"/>
      <c r="G305"/>
      <c r="H305"/>
      <c r="I305"/>
      <c r="J305"/>
      <c r="K305"/>
      <c r="L305"/>
      <c r="M305"/>
      <c r="N305"/>
      <c r="O305"/>
      <c r="P305"/>
      <c r="Q305"/>
      <c r="R305"/>
      <c r="S305"/>
      <c r="T305"/>
      <c r="U305"/>
      <c r="V305"/>
      <c r="W305"/>
      <c r="X305"/>
      <c r="Y305"/>
      <c r="Z305"/>
      <c r="AA305"/>
    </row>
    <row r="306" spans="1:27" ht="22.75" customHeight="1" x14ac:dyDescent="0.25">
      <c r="A306"/>
      <c r="B306"/>
      <c r="C306"/>
      <c r="D306"/>
      <c r="E306"/>
      <c r="F306"/>
      <c r="G306"/>
      <c r="H306"/>
      <c r="I306"/>
      <c r="J306"/>
      <c r="K306"/>
      <c r="L306"/>
      <c r="M306"/>
      <c r="N306"/>
      <c r="O306"/>
      <c r="P306"/>
      <c r="Q306"/>
      <c r="R306"/>
      <c r="S306"/>
      <c r="T306"/>
      <c r="U306"/>
      <c r="V306"/>
      <c r="W306"/>
      <c r="X306"/>
      <c r="Y306"/>
      <c r="Z306"/>
      <c r="AA306"/>
    </row>
    <row r="307" spans="1:27" ht="22.75" customHeight="1" x14ac:dyDescent="0.25">
      <c r="A307"/>
      <c r="B307"/>
      <c r="C307"/>
      <c r="D307"/>
      <c r="E307"/>
      <c r="F307"/>
      <c r="G307"/>
      <c r="H307"/>
      <c r="I307"/>
      <c r="J307"/>
      <c r="K307"/>
      <c r="L307"/>
      <c r="M307"/>
      <c r="N307"/>
      <c r="O307"/>
      <c r="P307"/>
      <c r="Q307"/>
      <c r="R307"/>
      <c r="S307"/>
      <c r="T307"/>
      <c r="U307"/>
      <c r="V307"/>
      <c r="W307"/>
      <c r="X307"/>
      <c r="Y307"/>
      <c r="Z307"/>
      <c r="AA307"/>
    </row>
    <row r="308" spans="1:27" ht="22.75" customHeight="1" x14ac:dyDescent="0.25">
      <c r="A308"/>
      <c r="B308"/>
      <c r="C308"/>
      <c r="D308"/>
      <c r="E308"/>
      <c r="F308"/>
      <c r="G308"/>
      <c r="H308"/>
      <c r="I308"/>
      <c r="J308"/>
      <c r="K308"/>
      <c r="L308"/>
      <c r="M308"/>
      <c r="N308"/>
      <c r="O308"/>
      <c r="P308"/>
      <c r="Q308"/>
      <c r="R308"/>
      <c r="S308"/>
      <c r="T308"/>
      <c r="U308"/>
      <c r="V308"/>
      <c r="W308"/>
      <c r="X308"/>
      <c r="Y308"/>
      <c r="Z308"/>
      <c r="AA308"/>
    </row>
    <row r="309" spans="1:27" ht="22.75" customHeight="1" x14ac:dyDescent="0.25">
      <c r="A309"/>
      <c r="B309"/>
      <c r="C309"/>
      <c r="D309"/>
      <c r="E309"/>
      <c r="F309"/>
      <c r="G309"/>
      <c r="H309"/>
      <c r="I309"/>
      <c r="J309"/>
      <c r="K309"/>
      <c r="L309"/>
      <c r="M309"/>
      <c r="N309"/>
      <c r="O309"/>
      <c r="P309"/>
      <c r="Q309"/>
      <c r="R309"/>
      <c r="S309"/>
      <c r="T309"/>
      <c r="U309"/>
      <c r="V309"/>
      <c r="W309"/>
      <c r="X309"/>
      <c r="Y309"/>
      <c r="Z309"/>
      <c r="AA309"/>
    </row>
    <row r="310" spans="1:27" ht="22.75" customHeight="1" x14ac:dyDescent="0.25">
      <c r="A310"/>
      <c r="B310"/>
      <c r="C310"/>
      <c r="D310"/>
      <c r="E310"/>
      <c r="F310"/>
      <c r="G310"/>
      <c r="H310"/>
      <c r="I310"/>
      <c r="J310"/>
      <c r="K310"/>
      <c r="L310"/>
      <c r="M310"/>
      <c r="N310"/>
      <c r="O310"/>
      <c r="P310"/>
      <c r="Q310"/>
      <c r="R310"/>
      <c r="S310"/>
      <c r="T310"/>
      <c r="U310"/>
      <c r="V310"/>
      <c r="W310"/>
      <c r="X310"/>
      <c r="Y310"/>
      <c r="Z310"/>
      <c r="AA310"/>
    </row>
    <row r="311" spans="1:27" ht="22.75" customHeight="1" x14ac:dyDescent="0.25">
      <c r="A311"/>
      <c r="B311"/>
      <c r="C311"/>
      <c r="D311"/>
      <c r="E311"/>
      <c r="F311"/>
      <c r="G311"/>
      <c r="H311"/>
      <c r="I311"/>
      <c r="J311"/>
      <c r="K311"/>
      <c r="L311"/>
      <c r="M311"/>
      <c r="N311"/>
      <c r="O311"/>
      <c r="P311"/>
      <c r="Q311"/>
      <c r="R311"/>
      <c r="S311"/>
      <c r="T311"/>
      <c r="U311"/>
      <c r="V311"/>
      <c r="W311"/>
      <c r="X311"/>
      <c r="Y311"/>
      <c r="Z311"/>
      <c r="AA311"/>
    </row>
    <row r="312" spans="1:27" ht="22.75" customHeight="1" x14ac:dyDescent="0.25">
      <c r="A312"/>
      <c r="B312"/>
      <c r="C312"/>
      <c r="D312"/>
      <c r="E312"/>
      <c r="F312"/>
      <c r="G312"/>
      <c r="H312"/>
      <c r="I312"/>
      <c r="J312"/>
      <c r="K312"/>
      <c r="L312"/>
      <c r="M312"/>
      <c r="N312"/>
      <c r="O312"/>
      <c r="P312"/>
      <c r="Q312"/>
      <c r="R312"/>
      <c r="S312"/>
      <c r="T312"/>
      <c r="U312"/>
      <c r="V312"/>
      <c r="W312"/>
      <c r="X312"/>
      <c r="Y312"/>
      <c r="Z312"/>
      <c r="AA312"/>
    </row>
    <row r="313" spans="1:27" ht="22.75" customHeight="1" x14ac:dyDescent="0.25">
      <c r="A313"/>
      <c r="B313"/>
      <c r="C313"/>
      <c r="D313"/>
      <c r="E313"/>
      <c r="F313"/>
      <c r="G313"/>
      <c r="H313"/>
      <c r="I313"/>
      <c r="J313"/>
      <c r="K313"/>
      <c r="L313"/>
      <c r="M313"/>
      <c r="N313"/>
      <c r="O313"/>
      <c r="P313"/>
      <c r="Q313"/>
      <c r="R313"/>
      <c r="S313"/>
      <c r="T313"/>
      <c r="U313"/>
      <c r="V313"/>
      <c r="W313"/>
      <c r="X313"/>
      <c r="Y313"/>
      <c r="Z313"/>
      <c r="AA313"/>
    </row>
    <row r="314" spans="1:27" ht="22.75" customHeight="1" x14ac:dyDescent="0.25">
      <c r="A314"/>
      <c r="B314"/>
      <c r="C314"/>
      <c r="D314"/>
      <c r="E314"/>
      <c r="F314"/>
      <c r="G314"/>
      <c r="H314"/>
      <c r="I314"/>
      <c r="J314"/>
      <c r="K314"/>
      <c r="L314"/>
      <c r="M314"/>
      <c r="N314"/>
      <c r="O314"/>
      <c r="P314"/>
      <c r="Q314"/>
      <c r="R314"/>
      <c r="S314"/>
      <c r="T314"/>
      <c r="U314"/>
      <c r="V314"/>
      <c r="W314"/>
      <c r="X314"/>
      <c r="Y314"/>
      <c r="Z314"/>
      <c r="AA314"/>
    </row>
    <row r="315" spans="1:27" ht="22.75" customHeight="1" x14ac:dyDescent="0.25">
      <c r="A315"/>
      <c r="B315"/>
      <c r="C315"/>
      <c r="D315"/>
      <c r="E315"/>
      <c r="F315"/>
      <c r="G315"/>
      <c r="H315"/>
      <c r="I315"/>
      <c r="J315"/>
      <c r="K315"/>
      <c r="L315"/>
      <c r="M315"/>
      <c r="N315"/>
      <c r="O315"/>
      <c r="P315"/>
      <c r="Q315"/>
      <c r="R315"/>
      <c r="S315"/>
      <c r="T315"/>
      <c r="U315"/>
      <c r="V315"/>
      <c r="W315"/>
      <c r="X315"/>
      <c r="Y315"/>
      <c r="Z315"/>
      <c r="AA315"/>
    </row>
    <row r="316" spans="1:27" s="73" customFormat="1" ht="29.25" customHeight="1" x14ac:dyDescent="0.25">
      <c r="A316"/>
      <c r="B316"/>
      <c r="C316"/>
      <c r="D316"/>
      <c r="E316"/>
      <c r="F316"/>
      <c r="G316"/>
      <c r="H316"/>
      <c r="I316"/>
      <c r="J316"/>
      <c r="K316"/>
      <c r="L316"/>
      <c r="M316"/>
      <c r="N316"/>
      <c r="O316"/>
      <c r="P316"/>
      <c r="Q316"/>
      <c r="R316"/>
      <c r="S316"/>
      <c r="T316"/>
      <c r="U316"/>
      <c r="V316"/>
      <c r="W316"/>
      <c r="X316"/>
      <c r="Y316"/>
      <c r="Z316"/>
      <c r="AA316"/>
    </row>
    <row r="317" spans="1:27" ht="14.3" x14ac:dyDescent="0.25">
      <c r="A317"/>
      <c r="B317"/>
      <c r="C317"/>
      <c r="D317"/>
      <c r="E317"/>
      <c r="F317"/>
      <c r="G317"/>
      <c r="H317"/>
      <c r="I317"/>
      <c r="J317"/>
      <c r="K317"/>
      <c r="L317"/>
      <c r="M317"/>
      <c r="N317"/>
      <c r="O317"/>
      <c r="P317"/>
      <c r="Q317"/>
      <c r="R317"/>
      <c r="S317"/>
      <c r="T317"/>
      <c r="U317"/>
      <c r="V317"/>
      <c r="W317"/>
      <c r="X317"/>
      <c r="Y317"/>
      <c r="Z317"/>
      <c r="AA317"/>
    </row>
    <row r="318" spans="1:27" ht="14.3" x14ac:dyDescent="0.25">
      <c r="A318"/>
      <c r="B318"/>
      <c r="C318"/>
      <c r="D318"/>
      <c r="E318"/>
      <c r="F318"/>
      <c r="G318"/>
      <c r="H318"/>
      <c r="I318"/>
      <c r="J318"/>
      <c r="K318"/>
      <c r="L318"/>
      <c r="M318"/>
      <c r="N318"/>
      <c r="O318"/>
      <c r="P318"/>
      <c r="Q318"/>
      <c r="R318"/>
      <c r="S318"/>
      <c r="T318"/>
      <c r="U318"/>
      <c r="V318"/>
      <c r="W318"/>
      <c r="X318"/>
      <c r="Y318"/>
      <c r="Z318"/>
      <c r="AA318"/>
    </row>
    <row r="319" spans="1:27" ht="14.3" x14ac:dyDescent="0.25">
      <c r="A319"/>
      <c r="B319"/>
      <c r="C319"/>
      <c r="D319"/>
      <c r="E319"/>
      <c r="F319"/>
      <c r="G319"/>
      <c r="H319"/>
      <c r="I319"/>
      <c r="J319"/>
      <c r="K319"/>
      <c r="L319"/>
      <c r="M319"/>
      <c r="N319"/>
      <c r="O319"/>
      <c r="P319"/>
      <c r="Q319"/>
      <c r="R319"/>
      <c r="S319"/>
      <c r="T319"/>
      <c r="U319"/>
      <c r="V319"/>
      <c r="W319"/>
      <c r="X319"/>
      <c r="Y319"/>
      <c r="Z319"/>
      <c r="AA319"/>
    </row>
    <row r="320" spans="1:27" ht="14.3" x14ac:dyDescent="0.25">
      <c r="A320"/>
      <c r="B320"/>
      <c r="C320"/>
      <c r="D320"/>
      <c r="E320"/>
      <c r="F320"/>
      <c r="G320"/>
      <c r="H320"/>
      <c r="I320"/>
      <c r="J320"/>
      <c r="K320"/>
      <c r="L320"/>
      <c r="M320"/>
      <c r="N320"/>
      <c r="O320"/>
      <c r="P320"/>
      <c r="Q320"/>
      <c r="R320"/>
      <c r="S320"/>
      <c r="T320"/>
      <c r="U320"/>
      <c r="V320"/>
      <c r="W320"/>
      <c r="X320"/>
      <c r="Y320"/>
      <c r="Z320"/>
      <c r="AA320"/>
    </row>
  </sheetData>
  <sheetProtection algorithmName="SHA-512" hashValue="+QXXeTcOdUcPEJ5FsdKQGwLWLCRtlpbstXEHGVsP7k5Dr17JmvX69F9dvJbIMxCjZ+BPg8v6WFeLBRoCFieuug==" saltValue="xeIScayxehcDonfkbJue8w==" spinCount="100000" sheet="1" objects="1" scenarios="1"/>
  <mergeCells count="110">
    <mergeCell ref="C160:D160"/>
    <mergeCell ref="E160:G160"/>
    <mergeCell ref="O134:P134"/>
    <mergeCell ref="Q134:R134"/>
    <mergeCell ref="S134:T134"/>
    <mergeCell ref="A156:B156"/>
    <mergeCell ref="E159:L159"/>
    <mergeCell ref="B132:L132"/>
    <mergeCell ref="B133:L133"/>
    <mergeCell ref="A134:A135"/>
    <mergeCell ref="B134:B135"/>
    <mergeCell ref="C134:C135"/>
    <mergeCell ref="D134:D135"/>
    <mergeCell ref="E134:E135"/>
    <mergeCell ref="F134:F135"/>
    <mergeCell ref="G134:G135"/>
    <mergeCell ref="H134:K134"/>
    <mergeCell ref="L134:L135"/>
    <mergeCell ref="E128:G128"/>
    <mergeCell ref="A129:L129"/>
    <mergeCell ref="O102:P102"/>
    <mergeCell ref="Q102:R102"/>
    <mergeCell ref="S102:T102"/>
    <mergeCell ref="A124:B124"/>
    <mergeCell ref="A130:L130"/>
    <mergeCell ref="E127:L127"/>
    <mergeCell ref="C159:D159"/>
    <mergeCell ref="E131:H131"/>
    <mergeCell ref="C127:D127"/>
    <mergeCell ref="C128:D128"/>
    <mergeCell ref="O70:P70"/>
    <mergeCell ref="Q70:R70"/>
    <mergeCell ref="S70:T70"/>
    <mergeCell ref="A92:B92"/>
    <mergeCell ref="A98:L98"/>
    <mergeCell ref="E95:L95"/>
    <mergeCell ref="B100:L100"/>
    <mergeCell ref="B101:L101"/>
    <mergeCell ref="A102:A103"/>
    <mergeCell ref="B102:B103"/>
    <mergeCell ref="C102:C103"/>
    <mergeCell ref="D102:D103"/>
    <mergeCell ref="E102:E103"/>
    <mergeCell ref="F102:F103"/>
    <mergeCell ref="G102:G103"/>
    <mergeCell ref="H102:K102"/>
    <mergeCell ref="L102:L103"/>
    <mergeCell ref="E99:H99"/>
    <mergeCell ref="C96:D96"/>
    <mergeCell ref="E96:G96"/>
    <mergeCell ref="A97:L97"/>
    <mergeCell ref="S38:T38"/>
    <mergeCell ref="A60:B60"/>
    <mergeCell ref="A66:L66"/>
    <mergeCell ref="B68:L68"/>
    <mergeCell ref="B69:L69"/>
    <mergeCell ref="A70:A71"/>
    <mergeCell ref="B70:B71"/>
    <mergeCell ref="C70:C71"/>
    <mergeCell ref="D70:D71"/>
    <mergeCell ref="E70:E71"/>
    <mergeCell ref="F70:F71"/>
    <mergeCell ref="G70:G71"/>
    <mergeCell ref="H70:K70"/>
    <mergeCell ref="L70:L71"/>
    <mergeCell ref="H38:K38"/>
    <mergeCell ref="L38:L39"/>
    <mergeCell ref="E67:H67"/>
    <mergeCell ref="C63:D63"/>
    <mergeCell ref="C64:D64"/>
    <mergeCell ref="E64:G64"/>
    <mergeCell ref="A65:L65"/>
    <mergeCell ref="O38:P38"/>
    <mergeCell ref="Q38:R38"/>
    <mergeCell ref="E63:L63"/>
    <mergeCell ref="O6:P6"/>
    <mergeCell ref="Q6:R6"/>
    <mergeCell ref="C31:D31"/>
    <mergeCell ref="S6:T6"/>
    <mergeCell ref="A28:B28"/>
    <mergeCell ref="L6:L7"/>
    <mergeCell ref="E3:H3"/>
    <mergeCell ref="C32:D32"/>
    <mergeCell ref="E32:G32"/>
    <mergeCell ref="A6:A7"/>
    <mergeCell ref="B6:B7"/>
    <mergeCell ref="C6:C7"/>
    <mergeCell ref="D6:D7"/>
    <mergeCell ref="E6:E7"/>
    <mergeCell ref="F6:F7"/>
    <mergeCell ref="G6:G7"/>
    <mergeCell ref="E31:L31"/>
    <mergeCell ref="A1:L1"/>
    <mergeCell ref="A2:L2"/>
    <mergeCell ref="B4:L4"/>
    <mergeCell ref="B5:L5"/>
    <mergeCell ref="H6:K6"/>
    <mergeCell ref="A33:L33"/>
    <mergeCell ref="A34:L34"/>
    <mergeCell ref="B36:L36"/>
    <mergeCell ref="B37:L37"/>
    <mergeCell ref="A38:A39"/>
    <mergeCell ref="B38:B39"/>
    <mergeCell ref="C38:C39"/>
    <mergeCell ref="D38:D39"/>
    <mergeCell ref="E38:E39"/>
    <mergeCell ref="F38:F39"/>
    <mergeCell ref="G38:G39"/>
    <mergeCell ref="E35:H35"/>
    <mergeCell ref="C95:D95"/>
  </mergeCells>
  <dataValidations count="3">
    <dataValidation type="whole" allowBlank="1" showInputMessage="1" showErrorMessage="1" error="Prim Gün Sayısı en fazla 30 olabilir." sqref="C8:C27 C40:C59 C72:C91 C104:C123 C136:C155" xr:uid="{00000000-0002-0000-0A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xr:uid="{00000000-0002-0000-0A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104:G123 G8:G27 G136:G155 G40:G59 G72:G91" xr:uid="{00000000-0002-0000-0A00-000002000000}">
      <formula1>0</formula1>
      <formula2>T8</formula2>
    </dataValidation>
  </dataValidations>
  <pageMargins left="0.59055118110236227" right="0.59055118110236227" top="0.74803149606299213" bottom="0.74803149606299213" header="0.31496062992125984" footer="0.31496062992125984"/>
  <pageSetup paperSize="9" scale="60"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ayfa11"/>
  <dimension ref="A1:AC320"/>
  <sheetViews>
    <sheetView showGridLines="0" zoomScale="80" zoomScaleNormal="80" workbookViewId="0">
      <selection sqref="A1:R1"/>
    </sheetView>
  </sheetViews>
  <sheetFormatPr defaultColWidth="8.75" defaultRowHeight="14.3" x14ac:dyDescent="0.25"/>
  <cols>
    <col min="2" max="2" width="34.75" customWidth="1"/>
    <col min="3" max="3" width="7.75" customWidth="1"/>
    <col min="4" max="4" width="14.375" customWidth="1"/>
    <col min="5" max="5" width="7.75" customWidth="1"/>
    <col min="6" max="6" width="14.375" customWidth="1"/>
    <col min="7" max="7" width="7.75" customWidth="1"/>
    <col min="8" max="8" width="14.375" customWidth="1"/>
    <col min="9" max="9" width="7.75" customWidth="1"/>
    <col min="10" max="10" width="14.375" customWidth="1"/>
    <col min="11" max="11" width="7.75" customWidth="1"/>
    <col min="12" max="12" width="14.375" customWidth="1"/>
    <col min="13" max="13" width="7.75" customWidth="1"/>
    <col min="14" max="14" width="14.375" customWidth="1"/>
    <col min="15" max="15" width="9.75" bestFit="1" customWidth="1"/>
    <col min="16" max="16" width="15.75" customWidth="1"/>
    <col min="17" max="17" width="9.75" customWidth="1"/>
    <col min="18" max="18" width="15.625" customWidth="1"/>
    <col min="19" max="19" width="7.75" customWidth="1"/>
    <col min="20" max="24" width="7.75" hidden="1" customWidth="1"/>
    <col min="25" max="25" width="9.25" hidden="1" customWidth="1"/>
    <col min="26" max="26" width="13.25" hidden="1" customWidth="1"/>
    <col min="27" max="29" width="8.75" hidden="1" customWidth="1"/>
  </cols>
  <sheetData>
    <row r="1" spans="1:29" ht="15.8" customHeight="1" x14ac:dyDescent="0.3">
      <c r="A1" s="635" t="s">
        <v>38</v>
      </c>
      <c r="B1" s="635"/>
      <c r="C1" s="635"/>
      <c r="D1" s="635"/>
      <c r="E1" s="635"/>
      <c r="F1" s="635"/>
      <c r="G1" s="635"/>
      <c r="H1" s="635"/>
      <c r="I1" s="635"/>
      <c r="J1" s="635"/>
      <c r="K1" s="635"/>
      <c r="L1" s="635"/>
      <c r="M1" s="635"/>
      <c r="N1" s="635"/>
      <c r="O1" s="635"/>
      <c r="P1" s="635"/>
      <c r="Q1" s="635"/>
      <c r="R1" s="635"/>
      <c r="S1" s="62"/>
      <c r="T1" s="62"/>
      <c r="U1" s="62"/>
      <c r="V1" s="62"/>
      <c r="W1" s="62"/>
      <c r="X1" s="62"/>
      <c r="Y1" s="62"/>
      <c r="Z1" s="62"/>
      <c r="AA1" s="62"/>
      <c r="AB1" s="62"/>
      <c r="AC1" s="105" t="str">
        <f>CONCATENATE("A1:R",SUM(AA:AA)*32)</f>
        <v>A1:R32</v>
      </c>
    </row>
    <row r="2" spans="1:29" x14ac:dyDescent="0.25">
      <c r="A2" s="625" t="str">
        <f>IF(YilDonem&lt;&gt;"",CONCATENATE(YilDonem," dönemine aittir."),"")</f>
        <v/>
      </c>
      <c r="B2" s="625"/>
      <c r="C2" s="625"/>
      <c r="D2" s="625"/>
      <c r="E2" s="625"/>
      <c r="F2" s="625"/>
      <c r="G2" s="625"/>
      <c r="H2" s="625"/>
      <c r="I2" s="625"/>
      <c r="J2" s="625"/>
      <c r="K2" s="625"/>
      <c r="L2" s="625"/>
      <c r="M2" s="625"/>
      <c r="N2" s="625"/>
      <c r="O2" s="625"/>
      <c r="P2" s="625"/>
      <c r="Q2" s="625"/>
      <c r="R2" s="625"/>
      <c r="S2" s="62"/>
      <c r="T2" s="62"/>
      <c r="U2" s="62"/>
      <c r="V2" s="62"/>
      <c r="W2" s="62"/>
      <c r="X2" s="62"/>
      <c r="Y2" s="62"/>
      <c r="Z2" s="62"/>
      <c r="AA2" s="62"/>
      <c r="AB2" s="62"/>
      <c r="AC2" s="62"/>
    </row>
    <row r="3" spans="1:29" ht="19.7" thickBot="1" x14ac:dyDescent="0.4">
      <c r="A3" s="626" t="s">
        <v>43</v>
      </c>
      <c r="B3" s="626"/>
      <c r="C3" s="626"/>
      <c r="D3" s="626"/>
      <c r="E3" s="626"/>
      <c r="F3" s="626"/>
      <c r="G3" s="626"/>
      <c r="H3" s="626"/>
      <c r="I3" s="626"/>
      <c r="J3" s="626"/>
      <c r="K3" s="626"/>
      <c r="L3" s="626"/>
      <c r="M3" s="626"/>
      <c r="N3" s="626"/>
      <c r="O3" s="626"/>
      <c r="P3" s="626"/>
      <c r="Q3" s="626"/>
      <c r="R3" s="626"/>
      <c r="S3" s="62"/>
      <c r="T3" s="62"/>
      <c r="U3" s="62"/>
      <c r="V3" s="62"/>
      <c r="W3" s="62"/>
      <c r="X3" s="62"/>
      <c r="Y3" s="62"/>
      <c r="Z3" s="62"/>
      <c r="AA3" s="62"/>
      <c r="AB3" s="62"/>
      <c r="AC3" s="62"/>
    </row>
    <row r="4" spans="1:29" ht="31.75" customHeight="1" thickBot="1" x14ac:dyDescent="0.35">
      <c r="A4" s="348" t="s">
        <v>192</v>
      </c>
      <c r="B4" s="627" t="str">
        <f>IF(ProjeNo&gt;0,ProjeNo,"")</f>
        <v/>
      </c>
      <c r="C4" s="628"/>
      <c r="D4" s="628"/>
      <c r="E4" s="628"/>
      <c r="F4" s="628"/>
      <c r="G4" s="628"/>
      <c r="H4" s="628"/>
      <c r="I4" s="628"/>
      <c r="J4" s="628"/>
      <c r="K4" s="628"/>
      <c r="L4" s="628"/>
      <c r="M4" s="628"/>
      <c r="N4" s="628"/>
      <c r="O4" s="628"/>
      <c r="P4" s="628"/>
      <c r="Q4" s="628"/>
      <c r="R4" s="629"/>
      <c r="S4" s="62"/>
      <c r="T4" s="62"/>
      <c r="U4" s="62"/>
      <c r="V4" s="62"/>
      <c r="W4" s="62"/>
      <c r="X4" s="62"/>
      <c r="Y4" s="62"/>
      <c r="Z4" s="62"/>
      <c r="AA4" s="62"/>
      <c r="AB4" s="62"/>
      <c r="AC4" s="62"/>
    </row>
    <row r="5" spans="1:29" ht="31.75" customHeight="1" thickBot="1" x14ac:dyDescent="0.3">
      <c r="A5" s="360" t="s">
        <v>194</v>
      </c>
      <c r="B5" s="630" t="str">
        <f>IF(ProjeAdi&gt;0,ProjeAdi,"")</f>
        <v/>
      </c>
      <c r="C5" s="631"/>
      <c r="D5" s="631"/>
      <c r="E5" s="631"/>
      <c r="F5" s="631"/>
      <c r="G5" s="631"/>
      <c r="H5" s="631"/>
      <c r="I5" s="631"/>
      <c r="J5" s="631"/>
      <c r="K5" s="631"/>
      <c r="L5" s="631"/>
      <c r="M5" s="631"/>
      <c r="N5" s="631"/>
      <c r="O5" s="631"/>
      <c r="P5" s="631"/>
      <c r="Q5" s="631"/>
      <c r="R5" s="632"/>
      <c r="S5" s="62"/>
      <c r="T5" s="62"/>
      <c r="U5" s="62"/>
      <c r="V5" s="62"/>
      <c r="W5" s="62"/>
      <c r="X5" s="62"/>
      <c r="Y5" s="62"/>
      <c r="Z5" s="62"/>
      <c r="AA5" s="62"/>
      <c r="AB5" s="62"/>
      <c r="AC5" s="62"/>
    </row>
    <row r="6" spans="1:29" ht="75.25" customHeight="1" thickBot="1" x14ac:dyDescent="0.3">
      <c r="A6" s="638" t="s">
        <v>3</v>
      </c>
      <c r="B6" s="636" t="s">
        <v>44</v>
      </c>
      <c r="C6" s="633" t="str">
        <f>IF(Dönem=1,"OCAK",IF(Dönem=2,"TEMMUZ",""))</f>
        <v/>
      </c>
      <c r="D6" s="634"/>
      <c r="E6" s="633" t="str">
        <f>IF(Dönem=1,"ŞUBAT",IF(Dönem=2,"AĞUSTOS",""))</f>
        <v/>
      </c>
      <c r="F6" s="634"/>
      <c r="G6" s="633" t="str">
        <f>IF(Dönem=1,"MART",IF(Dönem=2,"EYLÜL",""))</f>
        <v/>
      </c>
      <c r="H6" s="634"/>
      <c r="I6" s="633" t="str">
        <f>IF(Dönem=1,"NİSAN",IF(Dönem=2,"EKİM",""))</f>
        <v/>
      </c>
      <c r="J6" s="634"/>
      <c r="K6" s="633" t="str">
        <f>IF(Dönem=1,"MAYIS",IF(Dönem=2,"KASIM",""))</f>
        <v/>
      </c>
      <c r="L6" s="634"/>
      <c r="M6" s="633" t="str">
        <f>IF(Dönem=1,"HAZİRAN",IF(Dönem=2,"ARALIK",""))</f>
        <v/>
      </c>
      <c r="N6" s="634"/>
      <c r="O6" s="636" t="s">
        <v>39</v>
      </c>
      <c r="P6" s="636" t="s">
        <v>40</v>
      </c>
      <c r="Q6" s="636" t="s">
        <v>41</v>
      </c>
      <c r="R6" s="636" t="s">
        <v>123</v>
      </c>
      <c r="S6" s="357"/>
      <c r="T6" s="357"/>
      <c r="U6" s="62"/>
      <c r="V6" s="62"/>
      <c r="W6" s="62"/>
      <c r="X6" s="62"/>
      <c r="Y6" s="62"/>
      <c r="Z6" s="62"/>
      <c r="AA6" s="62"/>
      <c r="AB6" s="62"/>
      <c r="AC6" s="62"/>
    </row>
    <row r="7" spans="1:29" ht="49.75" customHeight="1" thickBot="1" x14ac:dyDescent="0.3">
      <c r="A7" s="639"/>
      <c r="B7" s="637"/>
      <c r="C7" s="358" t="s">
        <v>22</v>
      </c>
      <c r="D7" s="358" t="s">
        <v>42</v>
      </c>
      <c r="E7" s="358" t="s">
        <v>22</v>
      </c>
      <c r="F7" s="358" t="s">
        <v>42</v>
      </c>
      <c r="G7" s="358" t="s">
        <v>22</v>
      </c>
      <c r="H7" s="358" t="s">
        <v>42</v>
      </c>
      <c r="I7" s="358" t="s">
        <v>22</v>
      </c>
      <c r="J7" s="358" t="s">
        <v>42</v>
      </c>
      <c r="K7" s="358" t="s">
        <v>22</v>
      </c>
      <c r="L7" s="358" t="s">
        <v>42</v>
      </c>
      <c r="M7" s="358" t="s">
        <v>22</v>
      </c>
      <c r="N7" s="358" t="s">
        <v>42</v>
      </c>
      <c r="O7" s="637"/>
      <c r="P7" s="637"/>
      <c r="Q7" s="637"/>
      <c r="R7" s="637"/>
      <c r="S7" s="62"/>
      <c r="T7" s="62"/>
      <c r="U7" s="62"/>
      <c r="V7" s="62"/>
      <c r="W7" s="62"/>
      <c r="X7" s="62"/>
      <c r="Y7" s="62"/>
      <c r="Z7" s="359" t="s">
        <v>77</v>
      </c>
      <c r="AA7" s="62"/>
      <c r="AB7" s="62"/>
      <c r="AC7" s="62"/>
    </row>
    <row r="8" spans="1:29" ht="23.1" customHeight="1" x14ac:dyDescent="0.25">
      <c r="A8" s="361">
        <v>1</v>
      </c>
      <c r="B8" s="139" t="str">
        <f>IF('Proje ve Personel Bilgileri'!C17&gt;0,'Proje ve Personel Bilgileri'!C17,"")</f>
        <v/>
      </c>
      <c r="C8" s="147">
        <f>IF('G011A (Ocak-Temmuz)'!C8&lt;&gt;"",'G011A (Ocak-Temmuz)'!C8,0)</f>
        <v>0</v>
      </c>
      <c r="D8" s="146">
        <f>IF('G011A (Ocak-Temmuz)'!L8&lt;&gt;"",'G011A (Ocak-Temmuz)'!L8,0)</f>
        <v>0</v>
      </c>
      <c r="E8" s="147">
        <f>IF('G011A (Şubat-Ağustos)'!C8&lt;&gt;"",'G011A (Şubat-Ağustos)'!C8,0)</f>
        <v>0</v>
      </c>
      <c r="F8" s="146">
        <f>IF('G011A (Şubat-Ağustos)'!L8&lt;&gt;"",'G011A (Şubat-Ağustos)'!L8,0)</f>
        <v>0</v>
      </c>
      <c r="G8" s="147">
        <f>IF('G011A (Mart-Eylül)'!C8&lt;&gt;"",'G011A (Mart-Eylül)'!C8,0)</f>
        <v>0</v>
      </c>
      <c r="H8" s="146">
        <f>IF('G011A (Mart-Eylül)'!L8&lt;&gt;"",'G011A (Mart-Eylül)'!L8,0)</f>
        <v>0</v>
      </c>
      <c r="I8" s="147">
        <f>IF('G011A (Nisan-Ekim)'!C8&lt;&gt;"",'G011A (Nisan-Ekim)'!C8,0)</f>
        <v>0</v>
      </c>
      <c r="J8" s="146">
        <f>IF('G011A (Nisan-Ekim)'!L8&lt;&gt;"",'G011A (Nisan-Ekim)'!L8,0)</f>
        <v>0</v>
      </c>
      <c r="K8" s="147">
        <f>IF('G011A (Mayıs-Kasım)'!C8&lt;&gt;"",'G011A (Mayıs-Kasım)'!C8,0)</f>
        <v>0</v>
      </c>
      <c r="L8" s="146">
        <f>IF('G011A (Mayıs-Kasım)'!L8&lt;&gt;"",'G011A (Mayıs-Kasım)'!L8,0)</f>
        <v>0</v>
      </c>
      <c r="M8" s="147">
        <f>IF('G011A (Haziran-Aralık)'!C8&lt;&gt;"",'G011A (Haziran-Aralık)'!C8,0)</f>
        <v>0</v>
      </c>
      <c r="N8" s="146">
        <f>IF('G011A (Haziran-Aralık)'!L8&lt;&gt;"",'G011A (Haziran-Aralık)'!L8,0)</f>
        <v>0</v>
      </c>
      <c r="O8" s="147">
        <f>C8+E8+G8+I8+K8+M8</f>
        <v>0</v>
      </c>
      <c r="P8" s="146">
        <f>D8+F8+H8+J8+L8+N8</f>
        <v>0</v>
      </c>
      <c r="Q8" s="146">
        <f>IF(O8=0,0,O8/30)</f>
        <v>0</v>
      </c>
      <c r="R8" s="148">
        <f>IF(P8=0,0,P8/Q8)</f>
        <v>0</v>
      </c>
      <c r="S8" s="62"/>
      <c r="T8" s="138">
        <f>IF(C8&gt;0,1,0)</f>
        <v>0</v>
      </c>
      <c r="U8" s="138">
        <f>IF(E8&gt;0,1,0)</f>
        <v>0</v>
      </c>
      <c r="V8" s="138">
        <f>IF(G8&gt;0,1,0)</f>
        <v>0</v>
      </c>
      <c r="W8" s="138">
        <f>IF(I8&gt;0,1,0)</f>
        <v>0</v>
      </c>
      <c r="X8" s="138">
        <f>IF(K8&gt;0,1,0)</f>
        <v>0</v>
      </c>
      <c r="Y8" s="138">
        <f>IF(M8&gt;0,1,0)</f>
        <v>0</v>
      </c>
      <c r="Z8" s="138">
        <f>SUM(T8:Y8)</f>
        <v>0</v>
      </c>
      <c r="AA8" s="62"/>
      <c r="AB8" s="62"/>
      <c r="AC8" s="62"/>
    </row>
    <row r="9" spans="1:29" ht="23.1" customHeight="1" x14ac:dyDescent="0.25">
      <c r="A9" s="362">
        <v>2</v>
      </c>
      <c r="B9" s="141" t="str">
        <f>IF('Proje ve Personel Bilgileri'!C18&gt;0,'Proje ve Personel Bilgileri'!C18,"")</f>
        <v/>
      </c>
      <c r="C9" s="157">
        <f>IF('G011A (Ocak-Temmuz)'!C9&lt;&gt;"",'G011A (Ocak-Temmuz)'!C9,0)</f>
        <v>0</v>
      </c>
      <c r="D9" s="158">
        <f>IF('G011A (Ocak-Temmuz)'!L9&lt;&gt;"",'G011A (Ocak-Temmuz)'!L9,0)</f>
        <v>0</v>
      </c>
      <c r="E9" s="150">
        <f>IF('G011A (Şubat-Ağustos)'!C9&lt;&gt;"",'G011A (Şubat-Ağustos)'!C9,0)</f>
        <v>0</v>
      </c>
      <c r="F9" s="149">
        <f>IF('G011A (Şubat-Ağustos)'!L9&lt;&gt;"",'G011A (Şubat-Ağustos)'!L9,0)</f>
        <v>0</v>
      </c>
      <c r="G9" s="150">
        <f>IF('G011A (Mart-Eylül)'!C9&lt;&gt;"",'G011A (Mart-Eylül)'!C9,0)</f>
        <v>0</v>
      </c>
      <c r="H9" s="149">
        <f>IF('G011A (Mart-Eylül)'!L9&lt;&gt;"",'G011A (Mart-Eylül)'!L9,0)</f>
        <v>0</v>
      </c>
      <c r="I9" s="150">
        <f>IF('G011A (Nisan-Ekim)'!C9&lt;&gt;"",'G011A (Nisan-Ekim)'!C9,0)</f>
        <v>0</v>
      </c>
      <c r="J9" s="149">
        <f>IF('G011A (Nisan-Ekim)'!L9&lt;&gt;"",'G011A (Nisan-Ekim)'!L9,0)</f>
        <v>0</v>
      </c>
      <c r="K9" s="150">
        <f>IF('G011A (Mayıs-Kasım)'!C9&lt;&gt;"",'G011A (Mayıs-Kasım)'!C9,0)</f>
        <v>0</v>
      </c>
      <c r="L9" s="149">
        <f>IF('G011A (Mayıs-Kasım)'!L9&lt;&gt;"",'G011A (Mayıs-Kasım)'!L9,0)</f>
        <v>0</v>
      </c>
      <c r="M9" s="150">
        <f>IF('G011A (Haziran-Aralık)'!C9&lt;&gt;"",'G011A (Haziran-Aralık)'!C9,0)</f>
        <v>0</v>
      </c>
      <c r="N9" s="149">
        <f>IF('G011A (Haziran-Aralık)'!L9&lt;&gt;"",'G011A (Haziran-Aralık)'!L9,0)</f>
        <v>0</v>
      </c>
      <c r="O9" s="157">
        <f t="shared" ref="O9:O27" si="0">C9+E9+G9+I9+K9+M9</f>
        <v>0</v>
      </c>
      <c r="P9" s="158">
        <f t="shared" ref="P9:P27" si="1">D9+F9+H9+J9+L9+N9</f>
        <v>0</v>
      </c>
      <c r="Q9" s="158">
        <f t="shared" ref="Q9:Q27" si="2">IF(O9=0,0,O9/30)</f>
        <v>0</v>
      </c>
      <c r="R9" s="159">
        <f t="shared" ref="R9:R27" si="3">IF(P9=0,0,P9/Q9)</f>
        <v>0</v>
      </c>
      <c r="S9" s="62"/>
      <c r="T9" s="138">
        <f t="shared" ref="T9:T27" si="4">IF(C9&gt;0,1,0)</f>
        <v>0</v>
      </c>
      <c r="U9" s="138">
        <f t="shared" ref="U9:U27" si="5">IF(E9&gt;0,1,0)</f>
        <v>0</v>
      </c>
      <c r="V9" s="138">
        <f t="shared" ref="V9:V27" si="6">IF(G9&gt;0,1,0)</f>
        <v>0</v>
      </c>
      <c r="W9" s="138">
        <f t="shared" ref="W9:W27" si="7">IF(I9&gt;0,1,0)</f>
        <v>0</v>
      </c>
      <c r="X9" s="138">
        <f t="shared" ref="X9:X27" si="8">IF(K9&gt;0,1,0)</f>
        <v>0</v>
      </c>
      <c r="Y9" s="138">
        <f t="shared" ref="Y9:Y27" si="9">IF(M9&gt;0,1,0)</f>
        <v>0</v>
      </c>
      <c r="Z9" s="138">
        <f t="shared" ref="Z9:Z27" si="10">SUM(T9:Y9)</f>
        <v>0</v>
      </c>
      <c r="AA9" s="62"/>
      <c r="AB9" s="62"/>
      <c r="AC9" s="62"/>
    </row>
    <row r="10" spans="1:29" ht="23.1" customHeight="1" x14ac:dyDescent="0.25">
      <c r="A10" s="362">
        <v>3</v>
      </c>
      <c r="B10" s="141" t="str">
        <f>IF('Proje ve Personel Bilgileri'!C19&gt;0,'Proje ve Personel Bilgileri'!C19,"")</f>
        <v/>
      </c>
      <c r="C10" s="157">
        <f>IF('G011A (Ocak-Temmuz)'!C10&lt;&gt;"",'G011A (Ocak-Temmuz)'!C10,0)</f>
        <v>0</v>
      </c>
      <c r="D10" s="158">
        <f>IF('G011A (Ocak-Temmuz)'!L10&lt;&gt;"",'G011A (Ocak-Temmuz)'!L10,0)</f>
        <v>0</v>
      </c>
      <c r="E10" s="150">
        <f>IF('G011A (Şubat-Ağustos)'!C10&lt;&gt;"",'G011A (Şubat-Ağustos)'!C10,0)</f>
        <v>0</v>
      </c>
      <c r="F10" s="149">
        <f>IF('G011A (Şubat-Ağustos)'!L10&lt;&gt;"",'G011A (Şubat-Ağustos)'!L10,0)</f>
        <v>0</v>
      </c>
      <c r="G10" s="150">
        <f>IF('G011A (Mart-Eylül)'!C10&lt;&gt;"",'G011A (Mart-Eylül)'!C10,0)</f>
        <v>0</v>
      </c>
      <c r="H10" s="149">
        <f>IF('G011A (Mart-Eylül)'!L10&lt;&gt;"",'G011A (Mart-Eylül)'!L10,0)</f>
        <v>0</v>
      </c>
      <c r="I10" s="150">
        <f>IF('G011A (Nisan-Ekim)'!C10&lt;&gt;"",'G011A (Nisan-Ekim)'!C10,0)</f>
        <v>0</v>
      </c>
      <c r="J10" s="149">
        <f>IF('G011A (Nisan-Ekim)'!L10&lt;&gt;"",'G011A (Nisan-Ekim)'!L10,0)</f>
        <v>0</v>
      </c>
      <c r="K10" s="150">
        <f>IF('G011A (Mayıs-Kasım)'!C10&lt;&gt;"",'G011A (Mayıs-Kasım)'!C10,0)</f>
        <v>0</v>
      </c>
      <c r="L10" s="149">
        <f>IF('G011A (Mayıs-Kasım)'!L10&lt;&gt;"",'G011A (Mayıs-Kasım)'!L10,0)</f>
        <v>0</v>
      </c>
      <c r="M10" s="150">
        <f>IF('G011A (Haziran-Aralık)'!C10&lt;&gt;"",'G011A (Haziran-Aralık)'!C10,0)</f>
        <v>0</v>
      </c>
      <c r="N10" s="149">
        <f>IF('G011A (Haziran-Aralık)'!L10&lt;&gt;"",'G011A (Haziran-Aralık)'!L10,0)</f>
        <v>0</v>
      </c>
      <c r="O10" s="157">
        <f t="shared" si="0"/>
        <v>0</v>
      </c>
      <c r="P10" s="158">
        <f t="shared" si="1"/>
        <v>0</v>
      </c>
      <c r="Q10" s="158">
        <f t="shared" si="2"/>
        <v>0</v>
      </c>
      <c r="R10" s="159">
        <f t="shared" si="3"/>
        <v>0</v>
      </c>
      <c r="S10" s="62"/>
      <c r="T10" s="138">
        <f t="shared" si="4"/>
        <v>0</v>
      </c>
      <c r="U10" s="138">
        <f t="shared" si="5"/>
        <v>0</v>
      </c>
      <c r="V10" s="138">
        <f t="shared" si="6"/>
        <v>0</v>
      </c>
      <c r="W10" s="138">
        <f t="shared" si="7"/>
        <v>0</v>
      </c>
      <c r="X10" s="138">
        <f t="shared" si="8"/>
        <v>0</v>
      </c>
      <c r="Y10" s="138">
        <f t="shared" si="9"/>
        <v>0</v>
      </c>
      <c r="Z10" s="138">
        <f t="shared" si="10"/>
        <v>0</v>
      </c>
      <c r="AA10" s="62"/>
      <c r="AB10" s="62"/>
      <c r="AC10" s="62"/>
    </row>
    <row r="11" spans="1:29" ht="23.1" customHeight="1" x14ac:dyDescent="0.25">
      <c r="A11" s="362">
        <v>4</v>
      </c>
      <c r="B11" s="141" t="str">
        <f>IF('Proje ve Personel Bilgileri'!C20&gt;0,'Proje ve Personel Bilgileri'!C20,"")</f>
        <v/>
      </c>
      <c r="C11" s="157">
        <f>IF('G011A (Ocak-Temmuz)'!C11&lt;&gt;"",'G011A (Ocak-Temmuz)'!C11,0)</f>
        <v>0</v>
      </c>
      <c r="D11" s="158">
        <f>IF('G011A (Ocak-Temmuz)'!L11&lt;&gt;"",'G011A (Ocak-Temmuz)'!L11,0)</f>
        <v>0</v>
      </c>
      <c r="E11" s="150">
        <f>IF('G011A (Şubat-Ağustos)'!C11&lt;&gt;"",'G011A (Şubat-Ağustos)'!C11,0)</f>
        <v>0</v>
      </c>
      <c r="F11" s="149">
        <f>IF('G011A (Şubat-Ağustos)'!L11&lt;&gt;"",'G011A (Şubat-Ağustos)'!L11,0)</f>
        <v>0</v>
      </c>
      <c r="G11" s="150">
        <f>IF('G011A (Mart-Eylül)'!C11&lt;&gt;"",'G011A (Mart-Eylül)'!C11,0)</f>
        <v>0</v>
      </c>
      <c r="H11" s="149">
        <f>IF('G011A (Mart-Eylül)'!L11&lt;&gt;"",'G011A (Mart-Eylül)'!L11,0)</f>
        <v>0</v>
      </c>
      <c r="I11" s="150">
        <f>IF('G011A (Nisan-Ekim)'!C11&lt;&gt;"",'G011A (Nisan-Ekim)'!C11,0)</f>
        <v>0</v>
      </c>
      <c r="J11" s="149">
        <f>IF('G011A (Nisan-Ekim)'!L11&lt;&gt;"",'G011A (Nisan-Ekim)'!L11,0)</f>
        <v>0</v>
      </c>
      <c r="K11" s="150">
        <f>IF('G011A (Mayıs-Kasım)'!C11&lt;&gt;"",'G011A (Mayıs-Kasım)'!C11,0)</f>
        <v>0</v>
      </c>
      <c r="L11" s="149">
        <f>IF('G011A (Mayıs-Kasım)'!L11&lt;&gt;"",'G011A (Mayıs-Kasım)'!L11,0)</f>
        <v>0</v>
      </c>
      <c r="M11" s="150">
        <f>IF('G011A (Haziran-Aralık)'!C11&lt;&gt;"",'G011A (Haziran-Aralık)'!C11,0)</f>
        <v>0</v>
      </c>
      <c r="N11" s="149">
        <f>IF('G011A (Haziran-Aralık)'!L11&lt;&gt;"",'G011A (Haziran-Aralık)'!L11,0)</f>
        <v>0</v>
      </c>
      <c r="O11" s="157">
        <f t="shared" si="0"/>
        <v>0</v>
      </c>
      <c r="P11" s="158">
        <f t="shared" si="1"/>
        <v>0</v>
      </c>
      <c r="Q11" s="158">
        <f t="shared" si="2"/>
        <v>0</v>
      </c>
      <c r="R11" s="159">
        <f t="shared" si="3"/>
        <v>0</v>
      </c>
      <c r="S11" s="62"/>
      <c r="T11" s="138">
        <f t="shared" si="4"/>
        <v>0</v>
      </c>
      <c r="U11" s="138">
        <f t="shared" si="5"/>
        <v>0</v>
      </c>
      <c r="V11" s="138">
        <f t="shared" si="6"/>
        <v>0</v>
      </c>
      <c r="W11" s="138">
        <f t="shared" si="7"/>
        <v>0</v>
      </c>
      <c r="X11" s="138">
        <f t="shared" si="8"/>
        <v>0</v>
      </c>
      <c r="Y11" s="138">
        <f t="shared" si="9"/>
        <v>0</v>
      </c>
      <c r="Z11" s="138">
        <f t="shared" si="10"/>
        <v>0</v>
      </c>
      <c r="AA11" s="62"/>
      <c r="AB11" s="62"/>
      <c r="AC11" s="62"/>
    </row>
    <row r="12" spans="1:29" ht="23.1" customHeight="1" x14ac:dyDescent="0.25">
      <c r="A12" s="362">
        <v>5</v>
      </c>
      <c r="B12" s="141" t="str">
        <f>IF('Proje ve Personel Bilgileri'!C21&gt;0,'Proje ve Personel Bilgileri'!C21,"")</f>
        <v/>
      </c>
      <c r="C12" s="157">
        <f>IF('G011A (Ocak-Temmuz)'!C12&lt;&gt;"",'G011A (Ocak-Temmuz)'!C12,0)</f>
        <v>0</v>
      </c>
      <c r="D12" s="158">
        <f>IF('G011A (Ocak-Temmuz)'!L12&lt;&gt;"",'G011A (Ocak-Temmuz)'!L12,0)</f>
        <v>0</v>
      </c>
      <c r="E12" s="150">
        <f>IF('G011A (Şubat-Ağustos)'!C12&lt;&gt;"",'G011A (Şubat-Ağustos)'!C12,0)</f>
        <v>0</v>
      </c>
      <c r="F12" s="149">
        <f>IF('G011A (Şubat-Ağustos)'!L12&lt;&gt;"",'G011A (Şubat-Ağustos)'!L12,0)</f>
        <v>0</v>
      </c>
      <c r="G12" s="150">
        <f>IF('G011A (Mart-Eylül)'!C12&lt;&gt;"",'G011A (Mart-Eylül)'!C12,0)</f>
        <v>0</v>
      </c>
      <c r="H12" s="149">
        <f>IF('G011A (Mart-Eylül)'!L12&lt;&gt;"",'G011A (Mart-Eylül)'!L12,0)</f>
        <v>0</v>
      </c>
      <c r="I12" s="150">
        <f>IF('G011A (Nisan-Ekim)'!C12&lt;&gt;"",'G011A (Nisan-Ekim)'!C12,0)</f>
        <v>0</v>
      </c>
      <c r="J12" s="149">
        <f>IF('G011A (Nisan-Ekim)'!L12&lt;&gt;"",'G011A (Nisan-Ekim)'!L12,0)</f>
        <v>0</v>
      </c>
      <c r="K12" s="150">
        <f>IF('G011A (Mayıs-Kasım)'!C12&lt;&gt;"",'G011A (Mayıs-Kasım)'!C12,0)</f>
        <v>0</v>
      </c>
      <c r="L12" s="149">
        <f>IF('G011A (Mayıs-Kasım)'!L12&lt;&gt;"",'G011A (Mayıs-Kasım)'!L12,0)</f>
        <v>0</v>
      </c>
      <c r="M12" s="150">
        <f>IF('G011A (Haziran-Aralık)'!C12&lt;&gt;"",'G011A (Haziran-Aralık)'!C12,0)</f>
        <v>0</v>
      </c>
      <c r="N12" s="149">
        <f>IF('G011A (Haziran-Aralık)'!L12&lt;&gt;"",'G011A (Haziran-Aralık)'!L12,0)</f>
        <v>0</v>
      </c>
      <c r="O12" s="157">
        <f t="shared" si="0"/>
        <v>0</v>
      </c>
      <c r="P12" s="158">
        <f t="shared" si="1"/>
        <v>0</v>
      </c>
      <c r="Q12" s="158">
        <f t="shared" si="2"/>
        <v>0</v>
      </c>
      <c r="R12" s="159">
        <f t="shared" si="3"/>
        <v>0</v>
      </c>
      <c r="S12" s="62"/>
      <c r="T12" s="138">
        <f t="shared" si="4"/>
        <v>0</v>
      </c>
      <c r="U12" s="138">
        <f t="shared" si="5"/>
        <v>0</v>
      </c>
      <c r="V12" s="138">
        <f t="shared" si="6"/>
        <v>0</v>
      </c>
      <c r="W12" s="138">
        <f t="shared" si="7"/>
        <v>0</v>
      </c>
      <c r="X12" s="138">
        <f t="shared" si="8"/>
        <v>0</v>
      </c>
      <c r="Y12" s="138">
        <f t="shared" si="9"/>
        <v>0</v>
      </c>
      <c r="Z12" s="138">
        <f t="shared" si="10"/>
        <v>0</v>
      </c>
      <c r="AA12" s="62"/>
      <c r="AB12" s="62"/>
      <c r="AC12" s="62"/>
    </row>
    <row r="13" spans="1:29" ht="23.1" customHeight="1" x14ac:dyDescent="0.25">
      <c r="A13" s="362">
        <v>6</v>
      </c>
      <c r="B13" s="141" t="str">
        <f>IF('Proje ve Personel Bilgileri'!C22&gt;0,'Proje ve Personel Bilgileri'!C22,"")</f>
        <v/>
      </c>
      <c r="C13" s="157">
        <f>IF('G011A (Ocak-Temmuz)'!C13&lt;&gt;"",'G011A (Ocak-Temmuz)'!C13,0)</f>
        <v>0</v>
      </c>
      <c r="D13" s="158">
        <f>IF('G011A (Ocak-Temmuz)'!L13&lt;&gt;"",'G011A (Ocak-Temmuz)'!L13,0)</f>
        <v>0</v>
      </c>
      <c r="E13" s="150">
        <f>IF('G011A (Şubat-Ağustos)'!C13&lt;&gt;"",'G011A (Şubat-Ağustos)'!C13,0)</f>
        <v>0</v>
      </c>
      <c r="F13" s="149">
        <f>IF('G011A (Şubat-Ağustos)'!L13&lt;&gt;"",'G011A (Şubat-Ağustos)'!L13,0)</f>
        <v>0</v>
      </c>
      <c r="G13" s="150">
        <f>IF('G011A (Mart-Eylül)'!C13&lt;&gt;"",'G011A (Mart-Eylül)'!C13,0)</f>
        <v>0</v>
      </c>
      <c r="H13" s="149">
        <f>IF('G011A (Mart-Eylül)'!L13&lt;&gt;"",'G011A (Mart-Eylül)'!L13,0)</f>
        <v>0</v>
      </c>
      <c r="I13" s="150">
        <f>IF('G011A (Nisan-Ekim)'!C13&lt;&gt;"",'G011A (Nisan-Ekim)'!C13,0)</f>
        <v>0</v>
      </c>
      <c r="J13" s="149">
        <f>IF('G011A (Nisan-Ekim)'!L13&lt;&gt;"",'G011A (Nisan-Ekim)'!L13,0)</f>
        <v>0</v>
      </c>
      <c r="K13" s="150">
        <f>IF('G011A (Mayıs-Kasım)'!C13&lt;&gt;"",'G011A (Mayıs-Kasım)'!C13,0)</f>
        <v>0</v>
      </c>
      <c r="L13" s="149">
        <f>IF('G011A (Mayıs-Kasım)'!L13&lt;&gt;"",'G011A (Mayıs-Kasım)'!L13,0)</f>
        <v>0</v>
      </c>
      <c r="M13" s="150">
        <f>IF('G011A (Haziran-Aralık)'!C13&lt;&gt;"",'G011A (Haziran-Aralık)'!C13,0)</f>
        <v>0</v>
      </c>
      <c r="N13" s="149">
        <f>IF('G011A (Haziran-Aralık)'!L13&lt;&gt;"",'G011A (Haziran-Aralık)'!L13,0)</f>
        <v>0</v>
      </c>
      <c r="O13" s="157">
        <f t="shared" si="0"/>
        <v>0</v>
      </c>
      <c r="P13" s="158">
        <f t="shared" si="1"/>
        <v>0</v>
      </c>
      <c r="Q13" s="158">
        <f t="shared" si="2"/>
        <v>0</v>
      </c>
      <c r="R13" s="159">
        <f t="shared" si="3"/>
        <v>0</v>
      </c>
      <c r="S13" s="62"/>
      <c r="T13" s="138">
        <f t="shared" si="4"/>
        <v>0</v>
      </c>
      <c r="U13" s="138">
        <f t="shared" si="5"/>
        <v>0</v>
      </c>
      <c r="V13" s="138">
        <f t="shared" si="6"/>
        <v>0</v>
      </c>
      <c r="W13" s="138">
        <f t="shared" si="7"/>
        <v>0</v>
      </c>
      <c r="X13" s="138">
        <f t="shared" si="8"/>
        <v>0</v>
      </c>
      <c r="Y13" s="138">
        <f t="shared" si="9"/>
        <v>0</v>
      </c>
      <c r="Z13" s="138">
        <f t="shared" si="10"/>
        <v>0</v>
      </c>
      <c r="AA13" s="62"/>
      <c r="AB13" s="62"/>
      <c r="AC13" s="62"/>
    </row>
    <row r="14" spans="1:29" ht="23.1" customHeight="1" x14ac:dyDescent="0.25">
      <c r="A14" s="362">
        <v>7</v>
      </c>
      <c r="B14" s="141" t="str">
        <f>IF('Proje ve Personel Bilgileri'!C23&gt;0,'Proje ve Personel Bilgileri'!C23,"")</f>
        <v/>
      </c>
      <c r="C14" s="157">
        <f>IF('G011A (Ocak-Temmuz)'!C14&lt;&gt;"",'G011A (Ocak-Temmuz)'!C14,0)</f>
        <v>0</v>
      </c>
      <c r="D14" s="158">
        <f>IF('G011A (Ocak-Temmuz)'!L14&lt;&gt;"",'G011A (Ocak-Temmuz)'!L14,0)</f>
        <v>0</v>
      </c>
      <c r="E14" s="150">
        <f>IF('G011A (Şubat-Ağustos)'!C14&lt;&gt;"",'G011A (Şubat-Ağustos)'!C14,0)</f>
        <v>0</v>
      </c>
      <c r="F14" s="149">
        <f>IF('G011A (Şubat-Ağustos)'!L14&lt;&gt;"",'G011A (Şubat-Ağustos)'!L14,0)</f>
        <v>0</v>
      </c>
      <c r="G14" s="150">
        <f>IF('G011A (Mart-Eylül)'!C14&lt;&gt;"",'G011A (Mart-Eylül)'!C14,0)</f>
        <v>0</v>
      </c>
      <c r="H14" s="149">
        <f>IF('G011A (Mart-Eylül)'!L14&lt;&gt;"",'G011A (Mart-Eylül)'!L14,0)</f>
        <v>0</v>
      </c>
      <c r="I14" s="150">
        <f>IF('G011A (Nisan-Ekim)'!C14&lt;&gt;"",'G011A (Nisan-Ekim)'!C14,0)</f>
        <v>0</v>
      </c>
      <c r="J14" s="149">
        <f>IF('G011A (Nisan-Ekim)'!L14&lt;&gt;"",'G011A (Nisan-Ekim)'!L14,0)</f>
        <v>0</v>
      </c>
      <c r="K14" s="150">
        <f>IF('G011A (Mayıs-Kasım)'!C14&lt;&gt;"",'G011A (Mayıs-Kasım)'!C14,0)</f>
        <v>0</v>
      </c>
      <c r="L14" s="149">
        <f>IF('G011A (Mayıs-Kasım)'!L14&lt;&gt;"",'G011A (Mayıs-Kasım)'!L14,0)</f>
        <v>0</v>
      </c>
      <c r="M14" s="150">
        <f>IF('G011A (Haziran-Aralık)'!C14&lt;&gt;"",'G011A (Haziran-Aralık)'!C14,0)</f>
        <v>0</v>
      </c>
      <c r="N14" s="149">
        <f>IF('G011A (Haziran-Aralık)'!L14&lt;&gt;"",'G011A (Haziran-Aralık)'!L14,0)</f>
        <v>0</v>
      </c>
      <c r="O14" s="157">
        <f t="shared" si="0"/>
        <v>0</v>
      </c>
      <c r="P14" s="158">
        <f t="shared" si="1"/>
        <v>0</v>
      </c>
      <c r="Q14" s="158">
        <f t="shared" si="2"/>
        <v>0</v>
      </c>
      <c r="R14" s="159">
        <f t="shared" si="3"/>
        <v>0</v>
      </c>
      <c r="S14" s="62"/>
      <c r="T14" s="138">
        <f t="shared" si="4"/>
        <v>0</v>
      </c>
      <c r="U14" s="138">
        <f t="shared" si="5"/>
        <v>0</v>
      </c>
      <c r="V14" s="138">
        <f t="shared" si="6"/>
        <v>0</v>
      </c>
      <c r="W14" s="138">
        <f t="shared" si="7"/>
        <v>0</v>
      </c>
      <c r="X14" s="138">
        <f t="shared" si="8"/>
        <v>0</v>
      </c>
      <c r="Y14" s="138">
        <f t="shared" si="9"/>
        <v>0</v>
      </c>
      <c r="Z14" s="138">
        <f t="shared" si="10"/>
        <v>0</v>
      </c>
      <c r="AA14" s="62"/>
      <c r="AB14" s="62"/>
      <c r="AC14" s="62"/>
    </row>
    <row r="15" spans="1:29" ht="23.1" customHeight="1" x14ac:dyDescent="0.25">
      <c r="A15" s="362">
        <v>8</v>
      </c>
      <c r="B15" s="141" t="str">
        <f>IF('Proje ve Personel Bilgileri'!C24&gt;0,'Proje ve Personel Bilgileri'!C24,"")</f>
        <v/>
      </c>
      <c r="C15" s="157">
        <f>IF('G011A (Ocak-Temmuz)'!C15&lt;&gt;"",'G011A (Ocak-Temmuz)'!C15,0)</f>
        <v>0</v>
      </c>
      <c r="D15" s="158">
        <f>IF('G011A (Ocak-Temmuz)'!L15&lt;&gt;"",'G011A (Ocak-Temmuz)'!L15,0)</f>
        <v>0</v>
      </c>
      <c r="E15" s="150">
        <f>IF('G011A (Şubat-Ağustos)'!C15&lt;&gt;"",'G011A (Şubat-Ağustos)'!C15,0)</f>
        <v>0</v>
      </c>
      <c r="F15" s="149">
        <f>IF('G011A (Şubat-Ağustos)'!L15&lt;&gt;"",'G011A (Şubat-Ağustos)'!L15,0)</f>
        <v>0</v>
      </c>
      <c r="G15" s="150">
        <f>IF('G011A (Mart-Eylül)'!C15&lt;&gt;"",'G011A (Mart-Eylül)'!C15,0)</f>
        <v>0</v>
      </c>
      <c r="H15" s="149">
        <f>IF('G011A (Mart-Eylül)'!L15&lt;&gt;"",'G011A (Mart-Eylül)'!L15,0)</f>
        <v>0</v>
      </c>
      <c r="I15" s="150">
        <f>IF('G011A (Nisan-Ekim)'!C15&lt;&gt;"",'G011A (Nisan-Ekim)'!C15,0)</f>
        <v>0</v>
      </c>
      <c r="J15" s="149">
        <f>IF('G011A (Nisan-Ekim)'!L15&lt;&gt;"",'G011A (Nisan-Ekim)'!L15,0)</f>
        <v>0</v>
      </c>
      <c r="K15" s="150">
        <f>IF('G011A (Mayıs-Kasım)'!C15&lt;&gt;"",'G011A (Mayıs-Kasım)'!C15,0)</f>
        <v>0</v>
      </c>
      <c r="L15" s="149">
        <f>IF('G011A (Mayıs-Kasım)'!L15&lt;&gt;"",'G011A (Mayıs-Kasım)'!L15,0)</f>
        <v>0</v>
      </c>
      <c r="M15" s="150">
        <f>IF('G011A (Haziran-Aralık)'!C15&lt;&gt;"",'G011A (Haziran-Aralık)'!C15,0)</f>
        <v>0</v>
      </c>
      <c r="N15" s="149">
        <f>IF('G011A (Haziran-Aralık)'!L15&lt;&gt;"",'G011A (Haziran-Aralık)'!L15,0)</f>
        <v>0</v>
      </c>
      <c r="O15" s="157">
        <f t="shared" si="0"/>
        <v>0</v>
      </c>
      <c r="P15" s="158">
        <f t="shared" si="1"/>
        <v>0</v>
      </c>
      <c r="Q15" s="158">
        <f t="shared" si="2"/>
        <v>0</v>
      </c>
      <c r="R15" s="159">
        <f t="shared" si="3"/>
        <v>0</v>
      </c>
      <c r="S15" s="62"/>
      <c r="T15" s="138">
        <f t="shared" si="4"/>
        <v>0</v>
      </c>
      <c r="U15" s="138">
        <f t="shared" si="5"/>
        <v>0</v>
      </c>
      <c r="V15" s="138">
        <f t="shared" si="6"/>
        <v>0</v>
      </c>
      <c r="W15" s="138">
        <f t="shared" si="7"/>
        <v>0</v>
      </c>
      <c r="X15" s="138">
        <f t="shared" si="8"/>
        <v>0</v>
      </c>
      <c r="Y15" s="138">
        <f t="shared" si="9"/>
        <v>0</v>
      </c>
      <c r="Z15" s="138">
        <f t="shared" si="10"/>
        <v>0</v>
      </c>
      <c r="AA15" s="62"/>
      <c r="AB15" s="62"/>
      <c r="AC15" s="62"/>
    </row>
    <row r="16" spans="1:29" ht="23.1" customHeight="1" x14ac:dyDescent="0.25">
      <c r="A16" s="362">
        <v>9</v>
      </c>
      <c r="B16" s="141" t="str">
        <f>IF('Proje ve Personel Bilgileri'!C25&gt;0,'Proje ve Personel Bilgileri'!C25,"")</f>
        <v/>
      </c>
      <c r="C16" s="157">
        <f>IF('G011A (Ocak-Temmuz)'!C16&lt;&gt;"",'G011A (Ocak-Temmuz)'!C16,0)</f>
        <v>0</v>
      </c>
      <c r="D16" s="158">
        <f>IF('G011A (Ocak-Temmuz)'!L16&lt;&gt;"",'G011A (Ocak-Temmuz)'!L16,0)</f>
        <v>0</v>
      </c>
      <c r="E16" s="150">
        <f>IF('G011A (Şubat-Ağustos)'!C16&lt;&gt;"",'G011A (Şubat-Ağustos)'!C16,0)</f>
        <v>0</v>
      </c>
      <c r="F16" s="149">
        <f>IF('G011A (Şubat-Ağustos)'!L16&lt;&gt;"",'G011A (Şubat-Ağustos)'!L16,0)</f>
        <v>0</v>
      </c>
      <c r="G16" s="150">
        <f>IF('G011A (Mart-Eylül)'!C16&lt;&gt;"",'G011A (Mart-Eylül)'!C16,0)</f>
        <v>0</v>
      </c>
      <c r="H16" s="149">
        <f>IF('G011A (Mart-Eylül)'!L16&lt;&gt;"",'G011A (Mart-Eylül)'!L16,0)</f>
        <v>0</v>
      </c>
      <c r="I16" s="150">
        <f>IF('G011A (Nisan-Ekim)'!C16&lt;&gt;"",'G011A (Nisan-Ekim)'!C16,0)</f>
        <v>0</v>
      </c>
      <c r="J16" s="149">
        <f>IF('G011A (Nisan-Ekim)'!L16&lt;&gt;"",'G011A (Nisan-Ekim)'!L16,0)</f>
        <v>0</v>
      </c>
      <c r="K16" s="150">
        <f>IF('G011A (Mayıs-Kasım)'!C16&lt;&gt;"",'G011A (Mayıs-Kasım)'!C16,0)</f>
        <v>0</v>
      </c>
      <c r="L16" s="149">
        <f>IF('G011A (Mayıs-Kasım)'!L16&lt;&gt;"",'G011A (Mayıs-Kasım)'!L16,0)</f>
        <v>0</v>
      </c>
      <c r="M16" s="150">
        <f>IF('G011A (Haziran-Aralık)'!C16&lt;&gt;"",'G011A (Haziran-Aralık)'!C16,0)</f>
        <v>0</v>
      </c>
      <c r="N16" s="149">
        <f>IF('G011A (Haziran-Aralık)'!L16&lt;&gt;"",'G011A (Haziran-Aralık)'!L16,0)</f>
        <v>0</v>
      </c>
      <c r="O16" s="157">
        <f t="shared" si="0"/>
        <v>0</v>
      </c>
      <c r="P16" s="158">
        <f t="shared" si="1"/>
        <v>0</v>
      </c>
      <c r="Q16" s="158">
        <f t="shared" si="2"/>
        <v>0</v>
      </c>
      <c r="R16" s="159">
        <f t="shared" si="3"/>
        <v>0</v>
      </c>
      <c r="S16" s="62"/>
      <c r="T16" s="138">
        <f t="shared" si="4"/>
        <v>0</v>
      </c>
      <c r="U16" s="138">
        <f t="shared" si="5"/>
        <v>0</v>
      </c>
      <c r="V16" s="138">
        <f t="shared" si="6"/>
        <v>0</v>
      </c>
      <c r="W16" s="138">
        <f t="shared" si="7"/>
        <v>0</v>
      </c>
      <c r="X16" s="138">
        <f t="shared" si="8"/>
        <v>0</v>
      </c>
      <c r="Y16" s="138">
        <f t="shared" si="9"/>
        <v>0</v>
      </c>
      <c r="Z16" s="138">
        <f t="shared" si="10"/>
        <v>0</v>
      </c>
      <c r="AA16" s="62"/>
      <c r="AB16" s="62"/>
      <c r="AC16" s="62"/>
    </row>
    <row r="17" spans="1:29" ht="23.1" customHeight="1" x14ac:dyDescent="0.25">
      <c r="A17" s="362">
        <v>10</v>
      </c>
      <c r="B17" s="141" t="str">
        <f>IF('Proje ve Personel Bilgileri'!C26&gt;0,'Proje ve Personel Bilgileri'!C26,"")</f>
        <v/>
      </c>
      <c r="C17" s="157">
        <f>IF('G011A (Ocak-Temmuz)'!C17&lt;&gt;"",'G011A (Ocak-Temmuz)'!C17,0)</f>
        <v>0</v>
      </c>
      <c r="D17" s="158">
        <f>IF('G011A (Ocak-Temmuz)'!L17&lt;&gt;"",'G011A (Ocak-Temmuz)'!L17,0)</f>
        <v>0</v>
      </c>
      <c r="E17" s="150">
        <f>IF('G011A (Şubat-Ağustos)'!C17&lt;&gt;"",'G011A (Şubat-Ağustos)'!C17,0)</f>
        <v>0</v>
      </c>
      <c r="F17" s="149">
        <f>IF('G011A (Şubat-Ağustos)'!L17&lt;&gt;"",'G011A (Şubat-Ağustos)'!L17,0)</f>
        <v>0</v>
      </c>
      <c r="G17" s="150">
        <f>IF('G011A (Mart-Eylül)'!C17&lt;&gt;"",'G011A (Mart-Eylül)'!C17,0)</f>
        <v>0</v>
      </c>
      <c r="H17" s="149">
        <f>IF('G011A (Mart-Eylül)'!L17&lt;&gt;"",'G011A (Mart-Eylül)'!L17,0)</f>
        <v>0</v>
      </c>
      <c r="I17" s="150">
        <f>IF('G011A (Nisan-Ekim)'!C17&lt;&gt;"",'G011A (Nisan-Ekim)'!C17,0)</f>
        <v>0</v>
      </c>
      <c r="J17" s="149">
        <f>IF('G011A (Nisan-Ekim)'!L17&lt;&gt;"",'G011A (Nisan-Ekim)'!L17,0)</f>
        <v>0</v>
      </c>
      <c r="K17" s="150">
        <f>IF('G011A (Mayıs-Kasım)'!C17&lt;&gt;"",'G011A (Mayıs-Kasım)'!C17,0)</f>
        <v>0</v>
      </c>
      <c r="L17" s="149">
        <f>IF('G011A (Mayıs-Kasım)'!L17&lt;&gt;"",'G011A (Mayıs-Kasım)'!L17,0)</f>
        <v>0</v>
      </c>
      <c r="M17" s="150">
        <f>IF('G011A (Haziran-Aralık)'!C17&lt;&gt;"",'G011A (Haziran-Aralık)'!C17,0)</f>
        <v>0</v>
      </c>
      <c r="N17" s="149">
        <f>IF('G011A (Haziran-Aralık)'!L17&lt;&gt;"",'G011A (Haziran-Aralık)'!L17,0)</f>
        <v>0</v>
      </c>
      <c r="O17" s="157">
        <f t="shared" si="0"/>
        <v>0</v>
      </c>
      <c r="P17" s="158">
        <f t="shared" si="1"/>
        <v>0</v>
      </c>
      <c r="Q17" s="158">
        <f t="shared" si="2"/>
        <v>0</v>
      </c>
      <c r="R17" s="159">
        <f t="shared" si="3"/>
        <v>0</v>
      </c>
      <c r="S17" s="62"/>
      <c r="T17" s="138">
        <f t="shared" si="4"/>
        <v>0</v>
      </c>
      <c r="U17" s="138">
        <f t="shared" si="5"/>
        <v>0</v>
      </c>
      <c r="V17" s="138">
        <f t="shared" si="6"/>
        <v>0</v>
      </c>
      <c r="W17" s="138">
        <f t="shared" si="7"/>
        <v>0</v>
      </c>
      <c r="X17" s="138">
        <f t="shared" si="8"/>
        <v>0</v>
      </c>
      <c r="Y17" s="138">
        <f t="shared" si="9"/>
        <v>0</v>
      </c>
      <c r="Z17" s="138">
        <f t="shared" si="10"/>
        <v>0</v>
      </c>
      <c r="AA17" s="62"/>
      <c r="AB17" s="62"/>
      <c r="AC17" s="62"/>
    </row>
    <row r="18" spans="1:29" ht="23.1" customHeight="1" x14ac:dyDescent="0.25">
      <c r="A18" s="362">
        <v>11</v>
      </c>
      <c r="B18" s="141" t="str">
        <f>IF('Proje ve Personel Bilgileri'!C27&gt;0,'Proje ve Personel Bilgileri'!C27,"")</f>
        <v/>
      </c>
      <c r="C18" s="157">
        <f>IF('G011A (Ocak-Temmuz)'!C18&lt;&gt;"",'G011A (Ocak-Temmuz)'!C18,0)</f>
        <v>0</v>
      </c>
      <c r="D18" s="158">
        <f>IF('G011A (Ocak-Temmuz)'!L18&lt;&gt;"",'G011A (Ocak-Temmuz)'!L18,0)</f>
        <v>0</v>
      </c>
      <c r="E18" s="150">
        <f>IF('G011A (Şubat-Ağustos)'!C18&lt;&gt;"",'G011A (Şubat-Ağustos)'!C18,0)</f>
        <v>0</v>
      </c>
      <c r="F18" s="149">
        <f>IF('G011A (Şubat-Ağustos)'!L18&lt;&gt;"",'G011A (Şubat-Ağustos)'!L18,0)</f>
        <v>0</v>
      </c>
      <c r="G18" s="150">
        <f>IF('G011A (Mart-Eylül)'!C18&lt;&gt;"",'G011A (Mart-Eylül)'!C18,0)</f>
        <v>0</v>
      </c>
      <c r="H18" s="149">
        <f>IF('G011A (Mart-Eylül)'!L18&lt;&gt;"",'G011A (Mart-Eylül)'!L18,0)</f>
        <v>0</v>
      </c>
      <c r="I18" s="150">
        <f>IF('G011A (Nisan-Ekim)'!C18&lt;&gt;"",'G011A (Nisan-Ekim)'!C18,0)</f>
        <v>0</v>
      </c>
      <c r="J18" s="149">
        <f>IF('G011A (Nisan-Ekim)'!L18&lt;&gt;"",'G011A (Nisan-Ekim)'!L18,0)</f>
        <v>0</v>
      </c>
      <c r="K18" s="150">
        <f>IF('G011A (Mayıs-Kasım)'!C18&lt;&gt;"",'G011A (Mayıs-Kasım)'!C18,0)</f>
        <v>0</v>
      </c>
      <c r="L18" s="149">
        <f>IF('G011A (Mayıs-Kasım)'!L18&lt;&gt;"",'G011A (Mayıs-Kasım)'!L18,0)</f>
        <v>0</v>
      </c>
      <c r="M18" s="150">
        <f>IF('G011A (Haziran-Aralık)'!C18&lt;&gt;"",'G011A (Haziran-Aralık)'!C18,0)</f>
        <v>0</v>
      </c>
      <c r="N18" s="149">
        <f>IF('G011A (Haziran-Aralık)'!L18&lt;&gt;"",'G011A (Haziran-Aralık)'!L18,0)</f>
        <v>0</v>
      </c>
      <c r="O18" s="157">
        <f t="shared" si="0"/>
        <v>0</v>
      </c>
      <c r="P18" s="158">
        <f t="shared" si="1"/>
        <v>0</v>
      </c>
      <c r="Q18" s="158">
        <f t="shared" si="2"/>
        <v>0</v>
      </c>
      <c r="R18" s="159">
        <f t="shared" si="3"/>
        <v>0</v>
      </c>
      <c r="S18" s="62"/>
      <c r="T18" s="138">
        <f t="shared" si="4"/>
        <v>0</v>
      </c>
      <c r="U18" s="138">
        <f t="shared" si="5"/>
        <v>0</v>
      </c>
      <c r="V18" s="138">
        <f t="shared" si="6"/>
        <v>0</v>
      </c>
      <c r="W18" s="138">
        <f t="shared" si="7"/>
        <v>0</v>
      </c>
      <c r="X18" s="138">
        <f t="shared" si="8"/>
        <v>0</v>
      </c>
      <c r="Y18" s="138">
        <f t="shared" si="9"/>
        <v>0</v>
      </c>
      <c r="Z18" s="138">
        <f t="shared" si="10"/>
        <v>0</v>
      </c>
      <c r="AA18" s="62"/>
      <c r="AB18" s="62"/>
      <c r="AC18" s="62"/>
    </row>
    <row r="19" spans="1:29" ht="23.1" customHeight="1" x14ac:dyDescent="0.25">
      <c r="A19" s="362">
        <v>12</v>
      </c>
      <c r="B19" s="141" t="str">
        <f>IF('Proje ve Personel Bilgileri'!C28&gt;0,'Proje ve Personel Bilgileri'!C28,"")</f>
        <v/>
      </c>
      <c r="C19" s="157">
        <f>IF('G011A (Ocak-Temmuz)'!C19&lt;&gt;"",'G011A (Ocak-Temmuz)'!C19,0)</f>
        <v>0</v>
      </c>
      <c r="D19" s="158">
        <f>IF('G011A (Ocak-Temmuz)'!L19&lt;&gt;"",'G011A (Ocak-Temmuz)'!L19,0)</f>
        <v>0</v>
      </c>
      <c r="E19" s="150">
        <f>IF('G011A (Şubat-Ağustos)'!C19&lt;&gt;"",'G011A (Şubat-Ağustos)'!C19,0)</f>
        <v>0</v>
      </c>
      <c r="F19" s="149">
        <f>IF('G011A (Şubat-Ağustos)'!L19&lt;&gt;"",'G011A (Şubat-Ağustos)'!L19,0)</f>
        <v>0</v>
      </c>
      <c r="G19" s="150">
        <f>IF('G011A (Mart-Eylül)'!C19&lt;&gt;"",'G011A (Mart-Eylül)'!C19,0)</f>
        <v>0</v>
      </c>
      <c r="H19" s="149">
        <f>IF('G011A (Mart-Eylül)'!L19&lt;&gt;"",'G011A (Mart-Eylül)'!L19,0)</f>
        <v>0</v>
      </c>
      <c r="I19" s="150">
        <f>IF('G011A (Nisan-Ekim)'!C19&lt;&gt;"",'G011A (Nisan-Ekim)'!C19,0)</f>
        <v>0</v>
      </c>
      <c r="J19" s="149">
        <f>IF('G011A (Nisan-Ekim)'!L19&lt;&gt;"",'G011A (Nisan-Ekim)'!L19,0)</f>
        <v>0</v>
      </c>
      <c r="K19" s="150">
        <f>IF('G011A (Mayıs-Kasım)'!C19&lt;&gt;"",'G011A (Mayıs-Kasım)'!C19,0)</f>
        <v>0</v>
      </c>
      <c r="L19" s="149">
        <f>IF('G011A (Mayıs-Kasım)'!L19&lt;&gt;"",'G011A (Mayıs-Kasım)'!L19,0)</f>
        <v>0</v>
      </c>
      <c r="M19" s="150">
        <f>IF('G011A (Haziran-Aralık)'!C19&lt;&gt;"",'G011A (Haziran-Aralık)'!C19,0)</f>
        <v>0</v>
      </c>
      <c r="N19" s="149">
        <f>IF('G011A (Haziran-Aralık)'!L19&lt;&gt;"",'G011A (Haziran-Aralık)'!L19,0)</f>
        <v>0</v>
      </c>
      <c r="O19" s="157">
        <f t="shared" si="0"/>
        <v>0</v>
      </c>
      <c r="P19" s="158">
        <f t="shared" si="1"/>
        <v>0</v>
      </c>
      <c r="Q19" s="158">
        <f t="shared" si="2"/>
        <v>0</v>
      </c>
      <c r="R19" s="159">
        <f t="shared" si="3"/>
        <v>0</v>
      </c>
      <c r="S19" s="62"/>
      <c r="T19" s="138">
        <f t="shared" si="4"/>
        <v>0</v>
      </c>
      <c r="U19" s="138">
        <f t="shared" si="5"/>
        <v>0</v>
      </c>
      <c r="V19" s="138">
        <f t="shared" si="6"/>
        <v>0</v>
      </c>
      <c r="W19" s="138">
        <f t="shared" si="7"/>
        <v>0</v>
      </c>
      <c r="X19" s="138">
        <f t="shared" si="8"/>
        <v>0</v>
      </c>
      <c r="Y19" s="138">
        <f t="shared" si="9"/>
        <v>0</v>
      </c>
      <c r="Z19" s="138">
        <f t="shared" si="10"/>
        <v>0</v>
      </c>
      <c r="AA19" s="62"/>
      <c r="AB19" s="62"/>
      <c r="AC19" s="62"/>
    </row>
    <row r="20" spans="1:29" ht="23.1" customHeight="1" x14ac:dyDescent="0.25">
      <c r="A20" s="362">
        <v>13</v>
      </c>
      <c r="B20" s="141" t="str">
        <f>IF('Proje ve Personel Bilgileri'!C29&gt;0,'Proje ve Personel Bilgileri'!C29,"")</f>
        <v/>
      </c>
      <c r="C20" s="157">
        <f>IF('G011A (Ocak-Temmuz)'!C20&lt;&gt;"",'G011A (Ocak-Temmuz)'!C20,0)</f>
        <v>0</v>
      </c>
      <c r="D20" s="158">
        <f>IF('G011A (Ocak-Temmuz)'!L20&lt;&gt;"",'G011A (Ocak-Temmuz)'!L20,0)</f>
        <v>0</v>
      </c>
      <c r="E20" s="150">
        <f>IF('G011A (Şubat-Ağustos)'!C20&lt;&gt;"",'G011A (Şubat-Ağustos)'!C20,0)</f>
        <v>0</v>
      </c>
      <c r="F20" s="149">
        <f>IF('G011A (Şubat-Ağustos)'!L20&lt;&gt;"",'G011A (Şubat-Ağustos)'!L20,0)</f>
        <v>0</v>
      </c>
      <c r="G20" s="150">
        <f>IF('G011A (Mart-Eylül)'!C20&lt;&gt;"",'G011A (Mart-Eylül)'!C20,0)</f>
        <v>0</v>
      </c>
      <c r="H20" s="149">
        <f>IF('G011A (Mart-Eylül)'!L20&lt;&gt;"",'G011A (Mart-Eylül)'!L20,0)</f>
        <v>0</v>
      </c>
      <c r="I20" s="150">
        <f>IF('G011A (Nisan-Ekim)'!C20&lt;&gt;"",'G011A (Nisan-Ekim)'!C20,0)</f>
        <v>0</v>
      </c>
      <c r="J20" s="149">
        <f>IF('G011A (Nisan-Ekim)'!L20&lt;&gt;"",'G011A (Nisan-Ekim)'!L20,0)</f>
        <v>0</v>
      </c>
      <c r="K20" s="150">
        <f>IF('G011A (Mayıs-Kasım)'!C20&lt;&gt;"",'G011A (Mayıs-Kasım)'!C20,0)</f>
        <v>0</v>
      </c>
      <c r="L20" s="149">
        <f>IF('G011A (Mayıs-Kasım)'!L20&lt;&gt;"",'G011A (Mayıs-Kasım)'!L20,0)</f>
        <v>0</v>
      </c>
      <c r="M20" s="150">
        <f>IF('G011A (Haziran-Aralık)'!C20&lt;&gt;"",'G011A (Haziran-Aralık)'!C20,0)</f>
        <v>0</v>
      </c>
      <c r="N20" s="149">
        <f>IF('G011A (Haziran-Aralık)'!L20&lt;&gt;"",'G011A (Haziran-Aralık)'!L20,0)</f>
        <v>0</v>
      </c>
      <c r="O20" s="157">
        <f t="shared" si="0"/>
        <v>0</v>
      </c>
      <c r="P20" s="158">
        <f t="shared" si="1"/>
        <v>0</v>
      </c>
      <c r="Q20" s="158">
        <f t="shared" si="2"/>
        <v>0</v>
      </c>
      <c r="R20" s="159">
        <f t="shared" si="3"/>
        <v>0</v>
      </c>
      <c r="S20" s="62"/>
      <c r="T20" s="138">
        <f t="shared" si="4"/>
        <v>0</v>
      </c>
      <c r="U20" s="138">
        <f t="shared" si="5"/>
        <v>0</v>
      </c>
      <c r="V20" s="138">
        <f t="shared" si="6"/>
        <v>0</v>
      </c>
      <c r="W20" s="138">
        <f t="shared" si="7"/>
        <v>0</v>
      </c>
      <c r="X20" s="138">
        <f t="shared" si="8"/>
        <v>0</v>
      </c>
      <c r="Y20" s="138">
        <f t="shared" si="9"/>
        <v>0</v>
      </c>
      <c r="Z20" s="138">
        <f t="shared" si="10"/>
        <v>0</v>
      </c>
      <c r="AA20" s="62"/>
      <c r="AB20" s="62"/>
      <c r="AC20" s="62"/>
    </row>
    <row r="21" spans="1:29" ht="23.1" customHeight="1" x14ac:dyDescent="0.25">
      <c r="A21" s="362">
        <v>14</v>
      </c>
      <c r="B21" s="141" t="str">
        <f>IF('Proje ve Personel Bilgileri'!C30&gt;0,'Proje ve Personel Bilgileri'!C30,"")</f>
        <v/>
      </c>
      <c r="C21" s="157">
        <f>IF('G011A (Ocak-Temmuz)'!C21&lt;&gt;"",'G011A (Ocak-Temmuz)'!C21,0)</f>
        <v>0</v>
      </c>
      <c r="D21" s="158">
        <f>IF('G011A (Ocak-Temmuz)'!L21&lt;&gt;"",'G011A (Ocak-Temmuz)'!L21,0)</f>
        <v>0</v>
      </c>
      <c r="E21" s="150">
        <f>IF('G011A (Şubat-Ağustos)'!C21&lt;&gt;"",'G011A (Şubat-Ağustos)'!C21,0)</f>
        <v>0</v>
      </c>
      <c r="F21" s="149">
        <f>IF('G011A (Şubat-Ağustos)'!L21&lt;&gt;"",'G011A (Şubat-Ağustos)'!L21,0)</f>
        <v>0</v>
      </c>
      <c r="G21" s="150">
        <f>IF('G011A (Mart-Eylül)'!C21&lt;&gt;"",'G011A (Mart-Eylül)'!C21,0)</f>
        <v>0</v>
      </c>
      <c r="H21" s="149">
        <f>IF('G011A (Mart-Eylül)'!L21&lt;&gt;"",'G011A (Mart-Eylül)'!L21,0)</f>
        <v>0</v>
      </c>
      <c r="I21" s="150">
        <f>IF('G011A (Nisan-Ekim)'!C21&lt;&gt;"",'G011A (Nisan-Ekim)'!C21,0)</f>
        <v>0</v>
      </c>
      <c r="J21" s="149">
        <f>IF('G011A (Nisan-Ekim)'!L21&lt;&gt;"",'G011A (Nisan-Ekim)'!L21,0)</f>
        <v>0</v>
      </c>
      <c r="K21" s="150">
        <f>IF('G011A (Mayıs-Kasım)'!C21&lt;&gt;"",'G011A (Mayıs-Kasım)'!C21,0)</f>
        <v>0</v>
      </c>
      <c r="L21" s="149">
        <f>IF('G011A (Mayıs-Kasım)'!L21&lt;&gt;"",'G011A (Mayıs-Kasım)'!L21,0)</f>
        <v>0</v>
      </c>
      <c r="M21" s="150">
        <f>IF('G011A (Haziran-Aralık)'!C21&lt;&gt;"",'G011A (Haziran-Aralık)'!C21,0)</f>
        <v>0</v>
      </c>
      <c r="N21" s="149">
        <f>IF('G011A (Haziran-Aralık)'!L21&lt;&gt;"",'G011A (Haziran-Aralık)'!L21,0)</f>
        <v>0</v>
      </c>
      <c r="O21" s="157">
        <f t="shared" si="0"/>
        <v>0</v>
      </c>
      <c r="P21" s="158">
        <f t="shared" si="1"/>
        <v>0</v>
      </c>
      <c r="Q21" s="158">
        <f t="shared" si="2"/>
        <v>0</v>
      </c>
      <c r="R21" s="159">
        <f t="shared" si="3"/>
        <v>0</v>
      </c>
      <c r="S21" s="62"/>
      <c r="T21" s="138">
        <f t="shared" si="4"/>
        <v>0</v>
      </c>
      <c r="U21" s="138">
        <f t="shared" si="5"/>
        <v>0</v>
      </c>
      <c r="V21" s="138">
        <f t="shared" si="6"/>
        <v>0</v>
      </c>
      <c r="W21" s="138">
        <f t="shared" si="7"/>
        <v>0</v>
      </c>
      <c r="X21" s="138">
        <f t="shared" si="8"/>
        <v>0</v>
      </c>
      <c r="Y21" s="138">
        <f t="shared" si="9"/>
        <v>0</v>
      </c>
      <c r="Z21" s="138">
        <f t="shared" si="10"/>
        <v>0</v>
      </c>
      <c r="AA21" s="62"/>
      <c r="AB21" s="62"/>
      <c r="AC21" s="62"/>
    </row>
    <row r="22" spans="1:29" ht="23.1" customHeight="1" x14ac:dyDescent="0.25">
      <c r="A22" s="362">
        <v>15</v>
      </c>
      <c r="B22" s="141" t="str">
        <f>IF('Proje ve Personel Bilgileri'!C31&gt;0,'Proje ve Personel Bilgileri'!C31,"")</f>
        <v/>
      </c>
      <c r="C22" s="157">
        <f>IF('G011A (Ocak-Temmuz)'!C22&lt;&gt;"",'G011A (Ocak-Temmuz)'!C22,0)</f>
        <v>0</v>
      </c>
      <c r="D22" s="158">
        <f>IF('G011A (Ocak-Temmuz)'!L22&lt;&gt;"",'G011A (Ocak-Temmuz)'!L22,0)</f>
        <v>0</v>
      </c>
      <c r="E22" s="150">
        <f>IF('G011A (Şubat-Ağustos)'!C22&lt;&gt;"",'G011A (Şubat-Ağustos)'!C22,0)</f>
        <v>0</v>
      </c>
      <c r="F22" s="149">
        <f>IF('G011A (Şubat-Ağustos)'!L22&lt;&gt;"",'G011A (Şubat-Ağustos)'!L22,0)</f>
        <v>0</v>
      </c>
      <c r="G22" s="150">
        <f>IF('G011A (Mart-Eylül)'!C22&lt;&gt;"",'G011A (Mart-Eylül)'!C22,0)</f>
        <v>0</v>
      </c>
      <c r="H22" s="149">
        <f>IF('G011A (Mart-Eylül)'!L22&lt;&gt;"",'G011A (Mart-Eylül)'!L22,0)</f>
        <v>0</v>
      </c>
      <c r="I22" s="150">
        <f>IF('G011A (Nisan-Ekim)'!C22&lt;&gt;"",'G011A (Nisan-Ekim)'!C22,0)</f>
        <v>0</v>
      </c>
      <c r="J22" s="149">
        <f>IF('G011A (Nisan-Ekim)'!L22&lt;&gt;"",'G011A (Nisan-Ekim)'!L22,0)</f>
        <v>0</v>
      </c>
      <c r="K22" s="150">
        <f>IF('G011A (Mayıs-Kasım)'!C22&lt;&gt;"",'G011A (Mayıs-Kasım)'!C22,0)</f>
        <v>0</v>
      </c>
      <c r="L22" s="149">
        <f>IF('G011A (Mayıs-Kasım)'!L22&lt;&gt;"",'G011A (Mayıs-Kasım)'!L22,0)</f>
        <v>0</v>
      </c>
      <c r="M22" s="150">
        <f>IF('G011A (Haziran-Aralık)'!C22&lt;&gt;"",'G011A (Haziran-Aralık)'!C22,0)</f>
        <v>0</v>
      </c>
      <c r="N22" s="149">
        <f>IF('G011A (Haziran-Aralık)'!L22&lt;&gt;"",'G011A (Haziran-Aralık)'!L22,0)</f>
        <v>0</v>
      </c>
      <c r="O22" s="157">
        <f t="shared" si="0"/>
        <v>0</v>
      </c>
      <c r="P22" s="158">
        <f t="shared" si="1"/>
        <v>0</v>
      </c>
      <c r="Q22" s="158">
        <f t="shared" si="2"/>
        <v>0</v>
      </c>
      <c r="R22" s="159">
        <f t="shared" si="3"/>
        <v>0</v>
      </c>
      <c r="S22" s="62"/>
      <c r="T22" s="138">
        <f t="shared" si="4"/>
        <v>0</v>
      </c>
      <c r="U22" s="138">
        <f t="shared" si="5"/>
        <v>0</v>
      </c>
      <c r="V22" s="138">
        <f t="shared" si="6"/>
        <v>0</v>
      </c>
      <c r="W22" s="138">
        <f t="shared" si="7"/>
        <v>0</v>
      </c>
      <c r="X22" s="138">
        <f t="shared" si="8"/>
        <v>0</v>
      </c>
      <c r="Y22" s="138">
        <f t="shared" si="9"/>
        <v>0</v>
      </c>
      <c r="Z22" s="138">
        <f t="shared" si="10"/>
        <v>0</v>
      </c>
      <c r="AA22" s="62"/>
      <c r="AB22" s="62"/>
      <c r="AC22" s="62"/>
    </row>
    <row r="23" spans="1:29" ht="23.1" customHeight="1" x14ac:dyDescent="0.25">
      <c r="A23" s="362">
        <v>16</v>
      </c>
      <c r="B23" s="141" t="str">
        <f>IF('Proje ve Personel Bilgileri'!C32&gt;0,'Proje ve Personel Bilgileri'!C32,"")</f>
        <v/>
      </c>
      <c r="C23" s="157">
        <f>IF('G011A (Ocak-Temmuz)'!C23&lt;&gt;"",'G011A (Ocak-Temmuz)'!C23,0)</f>
        <v>0</v>
      </c>
      <c r="D23" s="158">
        <f>IF('G011A (Ocak-Temmuz)'!L23&lt;&gt;"",'G011A (Ocak-Temmuz)'!L23,0)</f>
        <v>0</v>
      </c>
      <c r="E23" s="150">
        <f>IF('G011A (Şubat-Ağustos)'!C23&lt;&gt;"",'G011A (Şubat-Ağustos)'!C23,0)</f>
        <v>0</v>
      </c>
      <c r="F23" s="149">
        <f>IF('G011A (Şubat-Ağustos)'!L23&lt;&gt;"",'G011A (Şubat-Ağustos)'!L23,0)</f>
        <v>0</v>
      </c>
      <c r="G23" s="150">
        <f>IF('G011A (Mart-Eylül)'!C23&lt;&gt;"",'G011A (Mart-Eylül)'!C23,0)</f>
        <v>0</v>
      </c>
      <c r="H23" s="149">
        <f>IF('G011A (Mart-Eylül)'!L23&lt;&gt;"",'G011A (Mart-Eylül)'!L23,0)</f>
        <v>0</v>
      </c>
      <c r="I23" s="150">
        <f>IF('G011A (Nisan-Ekim)'!C23&lt;&gt;"",'G011A (Nisan-Ekim)'!C23,0)</f>
        <v>0</v>
      </c>
      <c r="J23" s="149">
        <f>IF('G011A (Nisan-Ekim)'!L23&lt;&gt;"",'G011A (Nisan-Ekim)'!L23,0)</f>
        <v>0</v>
      </c>
      <c r="K23" s="150">
        <f>IF('G011A (Mayıs-Kasım)'!C23&lt;&gt;"",'G011A (Mayıs-Kasım)'!C23,0)</f>
        <v>0</v>
      </c>
      <c r="L23" s="149">
        <f>IF('G011A (Mayıs-Kasım)'!L23&lt;&gt;"",'G011A (Mayıs-Kasım)'!L23,0)</f>
        <v>0</v>
      </c>
      <c r="M23" s="150">
        <f>IF('G011A (Haziran-Aralık)'!C23&lt;&gt;"",'G011A (Haziran-Aralık)'!C23,0)</f>
        <v>0</v>
      </c>
      <c r="N23" s="149">
        <f>IF('G011A (Haziran-Aralık)'!L23&lt;&gt;"",'G011A (Haziran-Aralık)'!L23,0)</f>
        <v>0</v>
      </c>
      <c r="O23" s="157">
        <f t="shared" si="0"/>
        <v>0</v>
      </c>
      <c r="P23" s="158">
        <f t="shared" si="1"/>
        <v>0</v>
      </c>
      <c r="Q23" s="158">
        <f t="shared" si="2"/>
        <v>0</v>
      </c>
      <c r="R23" s="159">
        <f t="shared" si="3"/>
        <v>0</v>
      </c>
      <c r="S23" s="62"/>
      <c r="T23" s="138">
        <f t="shared" si="4"/>
        <v>0</v>
      </c>
      <c r="U23" s="138">
        <f t="shared" si="5"/>
        <v>0</v>
      </c>
      <c r="V23" s="138">
        <f t="shared" si="6"/>
        <v>0</v>
      </c>
      <c r="W23" s="138">
        <f t="shared" si="7"/>
        <v>0</v>
      </c>
      <c r="X23" s="138">
        <f t="shared" si="8"/>
        <v>0</v>
      </c>
      <c r="Y23" s="138">
        <f t="shared" si="9"/>
        <v>0</v>
      </c>
      <c r="Z23" s="138">
        <f t="shared" si="10"/>
        <v>0</v>
      </c>
      <c r="AA23" s="62"/>
      <c r="AB23" s="62"/>
      <c r="AC23" s="62"/>
    </row>
    <row r="24" spans="1:29" ht="23.1" customHeight="1" x14ac:dyDescent="0.25">
      <c r="A24" s="362">
        <v>17</v>
      </c>
      <c r="B24" s="141" t="str">
        <f>IF('Proje ve Personel Bilgileri'!C33&gt;0,'Proje ve Personel Bilgileri'!C33,"")</f>
        <v/>
      </c>
      <c r="C24" s="157">
        <f>IF('G011A (Ocak-Temmuz)'!C24&lt;&gt;"",'G011A (Ocak-Temmuz)'!C24,0)</f>
        <v>0</v>
      </c>
      <c r="D24" s="158">
        <f>IF('G011A (Ocak-Temmuz)'!L24&lt;&gt;"",'G011A (Ocak-Temmuz)'!L24,0)</f>
        <v>0</v>
      </c>
      <c r="E24" s="150">
        <f>IF('G011A (Şubat-Ağustos)'!C24&lt;&gt;"",'G011A (Şubat-Ağustos)'!C24,0)</f>
        <v>0</v>
      </c>
      <c r="F24" s="149">
        <f>IF('G011A (Şubat-Ağustos)'!L24&lt;&gt;"",'G011A (Şubat-Ağustos)'!L24,0)</f>
        <v>0</v>
      </c>
      <c r="G24" s="150">
        <f>IF('G011A (Mart-Eylül)'!C24&lt;&gt;"",'G011A (Mart-Eylül)'!C24,0)</f>
        <v>0</v>
      </c>
      <c r="H24" s="149">
        <f>IF('G011A (Mart-Eylül)'!L24&lt;&gt;"",'G011A (Mart-Eylül)'!L24,0)</f>
        <v>0</v>
      </c>
      <c r="I24" s="150">
        <f>IF('G011A (Nisan-Ekim)'!C24&lt;&gt;"",'G011A (Nisan-Ekim)'!C24,0)</f>
        <v>0</v>
      </c>
      <c r="J24" s="149">
        <f>IF('G011A (Nisan-Ekim)'!L24&lt;&gt;"",'G011A (Nisan-Ekim)'!L24,0)</f>
        <v>0</v>
      </c>
      <c r="K24" s="150">
        <f>IF('G011A (Mayıs-Kasım)'!C24&lt;&gt;"",'G011A (Mayıs-Kasım)'!C24,0)</f>
        <v>0</v>
      </c>
      <c r="L24" s="149">
        <f>IF('G011A (Mayıs-Kasım)'!L24&lt;&gt;"",'G011A (Mayıs-Kasım)'!L24,0)</f>
        <v>0</v>
      </c>
      <c r="M24" s="150">
        <f>IF('G011A (Haziran-Aralık)'!C24&lt;&gt;"",'G011A (Haziran-Aralık)'!C24,0)</f>
        <v>0</v>
      </c>
      <c r="N24" s="149">
        <f>IF('G011A (Haziran-Aralık)'!L24&lt;&gt;"",'G011A (Haziran-Aralık)'!L24,0)</f>
        <v>0</v>
      </c>
      <c r="O24" s="157">
        <f t="shared" si="0"/>
        <v>0</v>
      </c>
      <c r="P24" s="158">
        <f t="shared" si="1"/>
        <v>0</v>
      </c>
      <c r="Q24" s="158">
        <f t="shared" si="2"/>
        <v>0</v>
      </c>
      <c r="R24" s="159">
        <f t="shared" si="3"/>
        <v>0</v>
      </c>
      <c r="S24" s="62"/>
      <c r="T24" s="138">
        <f t="shared" si="4"/>
        <v>0</v>
      </c>
      <c r="U24" s="138">
        <f t="shared" si="5"/>
        <v>0</v>
      </c>
      <c r="V24" s="138">
        <f t="shared" si="6"/>
        <v>0</v>
      </c>
      <c r="W24" s="138">
        <f t="shared" si="7"/>
        <v>0</v>
      </c>
      <c r="X24" s="138">
        <f t="shared" si="8"/>
        <v>0</v>
      </c>
      <c r="Y24" s="138">
        <f t="shared" si="9"/>
        <v>0</v>
      </c>
      <c r="Z24" s="138">
        <f t="shared" si="10"/>
        <v>0</v>
      </c>
      <c r="AA24" s="62"/>
      <c r="AB24" s="62"/>
      <c r="AC24" s="62"/>
    </row>
    <row r="25" spans="1:29" ht="23.1" customHeight="1" x14ac:dyDescent="0.25">
      <c r="A25" s="362">
        <v>18</v>
      </c>
      <c r="B25" s="141" t="str">
        <f>IF('Proje ve Personel Bilgileri'!C34&gt;0,'Proje ve Personel Bilgileri'!C34,"")</f>
        <v/>
      </c>
      <c r="C25" s="157">
        <f>IF('G011A (Ocak-Temmuz)'!C25&lt;&gt;"",'G011A (Ocak-Temmuz)'!C25,0)</f>
        <v>0</v>
      </c>
      <c r="D25" s="158">
        <f>IF('G011A (Ocak-Temmuz)'!L25&lt;&gt;"",'G011A (Ocak-Temmuz)'!L25,0)</f>
        <v>0</v>
      </c>
      <c r="E25" s="150">
        <f>IF('G011A (Şubat-Ağustos)'!C25&lt;&gt;"",'G011A (Şubat-Ağustos)'!C25,0)</f>
        <v>0</v>
      </c>
      <c r="F25" s="149">
        <f>IF('G011A (Şubat-Ağustos)'!L25&lt;&gt;"",'G011A (Şubat-Ağustos)'!L25,0)</f>
        <v>0</v>
      </c>
      <c r="G25" s="150">
        <f>IF('G011A (Mart-Eylül)'!C25&lt;&gt;"",'G011A (Mart-Eylül)'!C25,0)</f>
        <v>0</v>
      </c>
      <c r="H25" s="149">
        <f>IF('G011A (Mart-Eylül)'!L25&lt;&gt;"",'G011A (Mart-Eylül)'!L25,0)</f>
        <v>0</v>
      </c>
      <c r="I25" s="150">
        <f>IF('G011A (Nisan-Ekim)'!C25&lt;&gt;"",'G011A (Nisan-Ekim)'!C25,0)</f>
        <v>0</v>
      </c>
      <c r="J25" s="149">
        <f>IF('G011A (Nisan-Ekim)'!L25&lt;&gt;"",'G011A (Nisan-Ekim)'!L25,0)</f>
        <v>0</v>
      </c>
      <c r="K25" s="150">
        <f>IF('G011A (Mayıs-Kasım)'!C25&lt;&gt;"",'G011A (Mayıs-Kasım)'!C25,0)</f>
        <v>0</v>
      </c>
      <c r="L25" s="149">
        <f>IF('G011A (Mayıs-Kasım)'!L25&lt;&gt;"",'G011A (Mayıs-Kasım)'!L25,0)</f>
        <v>0</v>
      </c>
      <c r="M25" s="150">
        <f>IF('G011A (Haziran-Aralık)'!C25&lt;&gt;"",'G011A (Haziran-Aralık)'!C25,0)</f>
        <v>0</v>
      </c>
      <c r="N25" s="149">
        <f>IF('G011A (Haziran-Aralık)'!L25&lt;&gt;"",'G011A (Haziran-Aralık)'!L25,0)</f>
        <v>0</v>
      </c>
      <c r="O25" s="157">
        <f t="shared" si="0"/>
        <v>0</v>
      </c>
      <c r="P25" s="158">
        <f t="shared" si="1"/>
        <v>0</v>
      </c>
      <c r="Q25" s="158">
        <f t="shared" si="2"/>
        <v>0</v>
      </c>
      <c r="R25" s="159">
        <f t="shared" si="3"/>
        <v>0</v>
      </c>
      <c r="S25" s="62"/>
      <c r="T25" s="138">
        <f t="shared" si="4"/>
        <v>0</v>
      </c>
      <c r="U25" s="138">
        <f t="shared" si="5"/>
        <v>0</v>
      </c>
      <c r="V25" s="138">
        <f t="shared" si="6"/>
        <v>0</v>
      </c>
      <c r="W25" s="138">
        <f t="shared" si="7"/>
        <v>0</v>
      </c>
      <c r="X25" s="138">
        <f t="shared" si="8"/>
        <v>0</v>
      </c>
      <c r="Y25" s="138">
        <f t="shared" si="9"/>
        <v>0</v>
      </c>
      <c r="Z25" s="138">
        <f t="shared" si="10"/>
        <v>0</v>
      </c>
      <c r="AA25" s="62"/>
      <c r="AB25" s="62"/>
      <c r="AC25" s="62"/>
    </row>
    <row r="26" spans="1:29" ht="23.1" customHeight="1" x14ac:dyDescent="0.25">
      <c r="A26" s="362">
        <v>19</v>
      </c>
      <c r="B26" s="141" t="str">
        <f>IF('Proje ve Personel Bilgileri'!C35&gt;0,'Proje ve Personel Bilgileri'!C35,"")</f>
        <v/>
      </c>
      <c r="C26" s="157">
        <f>IF('G011A (Ocak-Temmuz)'!C26&lt;&gt;"",'G011A (Ocak-Temmuz)'!C26,0)</f>
        <v>0</v>
      </c>
      <c r="D26" s="158">
        <f>IF('G011A (Ocak-Temmuz)'!L26&lt;&gt;"",'G011A (Ocak-Temmuz)'!L26,0)</f>
        <v>0</v>
      </c>
      <c r="E26" s="150">
        <f>IF('G011A (Şubat-Ağustos)'!C26&lt;&gt;"",'G011A (Şubat-Ağustos)'!C26,0)</f>
        <v>0</v>
      </c>
      <c r="F26" s="149">
        <f>IF('G011A (Şubat-Ağustos)'!L26&lt;&gt;"",'G011A (Şubat-Ağustos)'!L26,0)</f>
        <v>0</v>
      </c>
      <c r="G26" s="150">
        <f>IF('G011A (Mart-Eylül)'!C26&lt;&gt;"",'G011A (Mart-Eylül)'!C26,0)</f>
        <v>0</v>
      </c>
      <c r="H26" s="149">
        <f>IF('G011A (Mart-Eylül)'!L26&lt;&gt;"",'G011A (Mart-Eylül)'!L26,0)</f>
        <v>0</v>
      </c>
      <c r="I26" s="150">
        <f>IF('G011A (Nisan-Ekim)'!C26&lt;&gt;"",'G011A (Nisan-Ekim)'!C26,0)</f>
        <v>0</v>
      </c>
      <c r="J26" s="149">
        <f>IF('G011A (Nisan-Ekim)'!L26&lt;&gt;"",'G011A (Nisan-Ekim)'!L26,0)</f>
        <v>0</v>
      </c>
      <c r="K26" s="150">
        <f>IF('G011A (Mayıs-Kasım)'!C26&lt;&gt;"",'G011A (Mayıs-Kasım)'!C26,0)</f>
        <v>0</v>
      </c>
      <c r="L26" s="149">
        <f>IF('G011A (Mayıs-Kasım)'!L26&lt;&gt;"",'G011A (Mayıs-Kasım)'!L26,0)</f>
        <v>0</v>
      </c>
      <c r="M26" s="150">
        <f>IF('G011A (Haziran-Aralık)'!C26&lt;&gt;"",'G011A (Haziran-Aralık)'!C26,0)</f>
        <v>0</v>
      </c>
      <c r="N26" s="149">
        <f>IF('G011A (Haziran-Aralık)'!L26&lt;&gt;"",'G011A (Haziran-Aralık)'!L26,0)</f>
        <v>0</v>
      </c>
      <c r="O26" s="157">
        <f t="shared" si="0"/>
        <v>0</v>
      </c>
      <c r="P26" s="158">
        <f t="shared" si="1"/>
        <v>0</v>
      </c>
      <c r="Q26" s="158">
        <f t="shared" si="2"/>
        <v>0</v>
      </c>
      <c r="R26" s="159">
        <f t="shared" si="3"/>
        <v>0</v>
      </c>
      <c r="S26" s="62"/>
      <c r="T26" s="138">
        <f t="shared" si="4"/>
        <v>0</v>
      </c>
      <c r="U26" s="138">
        <f t="shared" si="5"/>
        <v>0</v>
      </c>
      <c r="V26" s="138">
        <f t="shared" si="6"/>
        <v>0</v>
      </c>
      <c r="W26" s="138">
        <f t="shared" si="7"/>
        <v>0</v>
      </c>
      <c r="X26" s="138">
        <f t="shared" si="8"/>
        <v>0</v>
      </c>
      <c r="Y26" s="138">
        <f t="shared" si="9"/>
        <v>0</v>
      </c>
      <c r="Z26" s="138">
        <f t="shared" si="10"/>
        <v>0</v>
      </c>
      <c r="AA26" s="62"/>
      <c r="AB26" s="62"/>
      <c r="AC26" s="62"/>
    </row>
    <row r="27" spans="1:29" ht="23.1" customHeight="1" thickBot="1" x14ac:dyDescent="0.3">
      <c r="A27" s="363">
        <v>20</v>
      </c>
      <c r="B27" s="143" t="str">
        <f>IF('Proje ve Personel Bilgileri'!C36&gt;0,'Proje ve Personel Bilgileri'!C36,"")</f>
        <v/>
      </c>
      <c r="C27" s="160">
        <f>IF('G011A (Ocak-Temmuz)'!C27&lt;&gt;"",'G011A (Ocak-Temmuz)'!C27,0)</f>
        <v>0</v>
      </c>
      <c r="D27" s="161">
        <f>IF('G011A (Ocak-Temmuz)'!L27&lt;&gt;"",'G011A (Ocak-Temmuz)'!L27,0)</f>
        <v>0</v>
      </c>
      <c r="E27" s="154">
        <f>IF('G011A (Şubat-Ağustos)'!C27&lt;&gt;"",'G011A (Şubat-Ağustos)'!C27,0)</f>
        <v>0</v>
      </c>
      <c r="F27" s="153">
        <f>IF('G011A (Şubat-Ağustos)'!L27&lt;&gt;"",'G011A (Şubat-Ağustos)'!L27,0)</f>
        <v>0</v>
      </c>
      <c r="G27" s="154">
        <f>IF('G011A (Mart-Eylül)'!C27&lt;&gt;"",'G011A (Mart-Eylül)'!C27,0)</f>
        <v>0</v>
      </c>
      <c r="H27" s="153">
        <f>IF('G011A (Mart-Eylül)'!L27&lt;&gt;"",'G011A (Mart-Eylül)'!L27,0)</f>
        <v>0</v>
      </c>
      <c r="I27" s="154">
        <f>IF('G011A (Nisan-Ekim)'!C27&lt;&gt;"",'G011A (Nisan-Ekim)'!C27,0)</f>
        <v>0</v>
      </c>
      <c r="J27" s="153">
        <f>IF('G011A (Nisan-Ekim)'!L27&lt;&gt;"",'G011A (Nisan-Ekim)'!L27,0)</f>
        <v>0</v>
      </c>
      <c r="K27" s="154">
        <f>IF('G011A (Mayıs-Kasım)'!C27&lt;&gt;"",'G011A (Mayıs-Kasım)'!C27,0)</f>
        <v>0</v>
      </c>
      <c r="L27" s="153">
        <f>IF('G011A (Mayıs-Kasım)'!L27&lt;&gt;"",'G011A (Mayıs-Kasım)'!L27,0)</f>
        <v>0</v>
      </c>
      <c r="M27" s="154">
        <f>IF('G011A (Haziran-Aralık)'!C27&lt;&gt;"",'G011A (Haziran-Aralık)'!C27,0)</f>
        <v>0</v>
      </c>
      <c r="N27" s="153">
        <f>IF('G011A (Haziran-Aralık)'!L27&lt;&gt;"",'G011A (Haziran-Aralık)'!L27,0)</f>
        <v>0</v>
      </c>
      <c r="O27" s="160">
        <f t="shared" si="0"/>
        <v>0</v>
      </c>
      <c r="P27" s="161">
        <f t="shared" si="1"/>
        <v>0</v>
      </c>
      <c r="Q27" s="161">
        <f t="shared" si="2"/>
        <v>0</v>
      </c>
      <c r="R27" s="162">
        <f t="shared" si="3"/>
        <v>0</v>
      </c>
      <c r="S27" s="62"/>
      <c r="T27" s="138">
        <f t="shared" si="4"/>
        <v>0</v>
      </c>
      <c r="U27" s="138">
        <f t="shared" si="5"/>
        <v>0</v>
      </c>
      <c r="V27" s="138">
        <f t="shared" si="6"/>
        <v>0</v>
      </c>
      <c r="W27" s="138">
        <f t="shared" si="7"/>
        <v>0</v>
      </c>
      <c r="X27" s="138">
        <f t="shared" si="8"/>
        <v>0</v>
      </c>
      <c r="Y27" s="138">
        <f t="shared" si="9"/>
        <v>0</v>
      </c>
      <c r="Z27" s="138">
        <f t="shared" si="10"/>
        <v>0</v>
      </c>
      <c r="AA27" s="138">
        <v>1</v>
      </c>
      <c r="AB27" s="62"/>
      <c r="AC27" s="62"/>
    </row>
    <row r="28" spans="1:29" x14ac:dyDescent="0.25">
      <c r="A28" s="62"/>
      <c r="B28" s="10"/>
      <c r="C28" s="10"/>
      <c r="D28" s="10"/>
      <c r="E28" s="10"/>
      <c r="F28" s="10"/>
      <c r="G28" s="10"/>
      <c r="H28" s="10"/>
      <c r="I28" s="10"/>
      <c r="J28" s="2"/>
      <c r="K28" s="62"/>
      <c r="L28" s="92"/>
      <c r="M28" s="92"/>
      <c r="N28" s="92"/>
      <c r="O28" s="92"/>
      <c r="P28" s="92"/>
      <c r="Q28" s="92"/>
      <c r="R28" s="62"/>
      <c r="S28" s="62"/>
      <c r="T28" s="62"/>
      <c r="U28" s="62"/>
      <c r="V28" s="62"/>
      <c r="W28" s="62"/>
      <c r="X28" s="62"/>
      <c r="Y28" s="62"/>
      <c r="Z28" s="62"/>
      <c r="AA28" s="62"/>
      <c r="AB28" s="62"/>
      <c r="AC28" s="62"/>
    </row>
    <row r="29" spans="1:29" x14ac:dyDescent="0.25">
      <c r="A29" s="364" t="s">
        <v>131</v>
      </c>
      <c r="B29" s="10"/>
      <c r="C29" s="10"/>
      <c r="D29" s="10"/>
      <c r="E29" s="10"/>
      <c r="F29" s="10"/>
      <c r="G29" s="10"/>
      <c r="H29" s="10"/>
      <c r="I29" s="10"/>
      <c r="J29" s="2"/>
      <c r="K29" s="62"/>
      <c r="L29" s="92"/>
      <c r="M29" s="92"/>
      <c r="N29" s="92"/>
      <c r="O29" s="92"/>
      <c r="P29" s="92"/>
      <c r="Q29" s="92"/>
      <c r="R29" s="62"/>
      <c r="S29" s="62"/>
      <c r="T29" s="62"/>
      <c r="U29" s="62"/>
      <c r="V29" s="62"/>
      <c r="W29" s="62"/>
      <c r="X29" s="62"/>
      <c r="Y29" s="62"/>
      <c r="Z29" s="62"/>
      <c r="AA29" s="62"/>
      <c r="AB29" s="62"/>
      <c r="AC29" s="62"/>
    </row>
    <row r="30" spans="1:29" x14ac:dyDescent="0.25">
      <c r="A30" s="62"/>
      <c r="B30" s="62"/>
      <c r="C30" s="92"/>
      <c r="D30" s="62"/>
      <c r="E30" s="62"/>
      <c r="F30" s="62"/>
      <c r="G30" s="62"/>
      <c r="H30" s="62"/>
      <c r="I30" s="62"/>
      <c r="J30" s="2"/>
      <c r="K30" s="62"/>
      <c r="L30" s="92"/>
      <c r="M30" s="92"/>
      <c r="N30" s="92"/>
      <c r="O30" s="92"/>
      <c r="P30" s="62"/>
      <c r="Q30" s="62"/>
      <c r="R30" s="62"/>
      <c r="S30" s="62"/>
      <c r="T30" s="62"/>
      <c r="U30" s="62"/>
      <c r="V30" s="62"/>
      <c r="W30" s="62"/>
      <c r="X30" s="62"/>
      <c r="Y30" s="62"/>
      <c r="Z30" s="62"/>
      <c r="AA30" s="62"/>
      <c r="AB30" s="62"/>
      <c r="AC30" s="62"/>
    </row>
    <row r="31" spans="1:29" ht="19.7" x14ac:dyDescent="0.35">
      <c r="A31" s="354" t="s">
        <v>31</v>
      </c>
      <c r="B31" s="355">
        <f ca="1">imzatarihi</f>
        <v>45785</v>
      </c>
      <c r="C31" s="599" t="s">
        <v>32</v>
      </c>
      <c r="D31" s="599"/>
      <c r="E31" s="356" t="str">
        <f>IF(kurulusyetkilisi&gt;0,kurulusyetkilisi,"")</f>
        <v/>
      </c>
      <c r="F31" s="62"/>
      <c r="G31" s="212"/>
      <c r="H31" s="211"/>
      <c r="I31" s="211"/>
      <c r="J31" s="2"/>
      <c r="K31" s="62"/>
      <c r="L31" s="92"/>
      <c r="M31" s="92"/>
      <c r="N31" s="92"/>
      <c r="O31" s="92"/>
      <c r="P31" s="62"/>
      <c r="Q31" s="62"/>
      <c r="R31" s="62"/>
      <c r="S31" s="62"/>
      <c r="T31" s="62"/>
      <c r="U31" s="62"/>
      <c r="V31" s="62"/>
      <c r="W31" s="62"/>
      <c r="X31" s="62"/>
      <c r="Y31" s="62"/>
      <c r="Z31" s="62"/>
      <c r="AA31" s="62"/>
      <c r="AB31" s="62"/>
      <c r="AC31" s="62"/>
    </row>
    <row r="32" spans="1:29" ht="19.7" x14ac:dyDescent="0.35">
      <c r="A32" s="213"/>
      <c r="B32" s="213"/>
      <c r="C32" s="599" t="s">
        <v>33</v>
      </c>
      <c r="D32" s="599"/>
      <c r="E32" s="598"/>
      <c r="F32" s="598"/>
      <c r="G32" s="598"/>
      <c r="H32" s="59"/>
      <c r="I32" s="59"/>
      <c r="J32" s="2"/>
      <c r="K32" s="62"/>
      <c r="L32" s="92"/>
      <c r="M32" s="92"/>
      <c r="N32" s="92"/>
      <c r="O32" s="92"/>
      <c r="P32" s="62"/>
      <c r="Q32" s="62"/>
      <c r="R32" s="62"/>
      <c r="S32" s="62"/>
      <c r="T32" s="62"/>
      <c r="U32" s="62"/>
      <c r="V32" s="62"/>
      <c r="W32" s="62"/>
      <c r="X32" s="62"/>
      <c r="Y32" s="62"/>
      <c r="Z32" s="62"/>
      <c r="AA32" s="62"/>
      <c r="AB32" s="62"/>
      <c r="AC32" s="62"/>
    </row>
    <row r="33" spans="1:29" ht="15.8" customHeight="1" x14ac:dyDescent="0.3">
      <c r="A33" s="635" t="s">
        <v>38</v>
      </c>
      <c r="B33" s="635"/>
      <c r="C33" s="635"/>
      <c r="D33" s="635"/>
      <c r="E33" s="635"/>
      <c r="F33" s="635"/>
      <c r="G33" s="635"/>
      <c r="H33" s="635"/>
      <c r="I33" s="635"/>
      <c r="J33" s="635"/>
      <c r="K33" s="635"/>
      <c r="L33" s="635"/>
      <c r="M33" s="635"/>
      <c r="N33" s="635"/>
      <c r="O33" s="635"/>
      <c r="P33" s="635"/>
      <c r="Q33" s="635"/>
      <c r="R33" s="635"/>
      <c r="S33" s="62"/>
      <c r="T33" s="62"/>
      <c r="U33" s="62"/>
      <c r="V33" s="62"/>
      <c r="W33" s="62"/>
      <c r="X33" s="62"/>
      <c r="Y33" s="62"/>
      <c r="Z33" s="62"/>
      <c r="AA33" s="62"/>
      <c r="AB33" s="62"/>
      <c r="AC33" s="62"/>
    </row>
    <row r="34" spans="1:29" x14ac:dyDescent="0.25">
      <c r="A34" s="625" t="str">
        <f>IF(YilDonem&lt;&gt;"",CONCATENATE(YilDonem," dönemine aittir."),"")</f>
        <v/>
      </c>
      <c r="B34" s="625"/>
      <c r="C34" s="625"/>
      <c r="D34" s="625"/>
      <c r="E34" s="625"/>
      <c r="F34" s="625"/>
      <c r="G34" s="625"/>
      <c r="H34" s="625"/>
      <c r="I34" s="625"/>
      <c r="J34" s="625"/>
      <c r="K34" s="625"/>
      <c r="L34" s="625"/>
      <c r="M34" s="625"/>
      <c r="N34" s="625"/>
      <c r="O34" s="625"/>
      <c r="P34" s="625"/>
      <c r="Q34" s="625"/>
      <c r="R34" s="625"/>
      <c r="S34" s="62"/>
      <c r="T34" s="62"/>
      <c r="U34" s="62"/>
      <c r="V34" s="62"/>
      <c r="W34" s="62"/>
      <c r="X34" s="62"/>
      <c r="Y34" s="62"/>
      <c r="Z34" s="62"/>
      <c r="AA34" s="62"/>
      <c r="AB34" s="62"/>
      <c r="AC34" s="62"/>
    </row>
    <row r="35" spans="1:29" ht="19.7" thickBot="1" x14ac:dyDescent="0.4">
      <c r="A35" s="626" t="s">
        <v>43</v>
      </c>
      <c r="B35" s="626"/>
      <c r="C35" s="626"/>
      <c r="D35" s="626"/>
      <c r="E35" s="626"/>
      <c r="F35" s="626"/>
      <c r="G35" s="626"/>
      <c r="H35" s="626"/>
      <c r="I35" s="626"/>
      <c r="J35" s="626"/>
      <c r="K35" s="626"/>
      <c r="L35" s="626"/>
      <c r="M35" s="626"/>
      <c r="N35" s="626"/>
      <c r="O35" s="626"/>
      <c r="P35" s="626"/>
      <c r="Q35" s="626"/>
      <c r="R35" s="626"/>
      <c r="S35" s="62"/>
      <c r="T35" s="62"/>
      <c r="U35" s="62"/>
      <c r="V35" s="62"/>
      <c r="W35" s="62"/>
      <c r="X35" s="62"/>
      <c r="Y35" s="62"/>
      <c r="Z35" s="62"/>
      <c r="AA35" s="62"/>
      <c r="AB35" s="62"/>
      <c r="AC35" s="62"/>
    </row>
    <row r="36" spans="1:29" ht="31.75" customHeight="1" thickBot="1" x14ac:dyDescent="0.3">
      <c r="A36" s="365" t="s">
        <v>192</v>
      </c>
      <c r="B36" s="627" t="str">
        <f>IF(ProjeNo&gt;0,ProjeNo,"")</f>
        <v/>
      </c>
      <c r="C36" s="628"/>
      <c r="D36" s="628"/>
      <c r="E36" s="628"/>
      <c r="F36" s="628"/>
      <c r="G36" s="628"/>
      <c r="H36" s="628"/>
      <c r="I36" s="628"/>
      <c r="J36" s="628"/>
      <c r="K36" s="628"/>
      <c r="L36" s="628"/>
      <c r="M36" s="628"/>
      <c r="N36" s="628"/>
      <c r="O36" s="628"/>
      <c r="P36" s="628"/>
      <c r="Q36" s="628"/>
      <c r="R36" s="629"/>
      <c r="S36" s="62"/>
      <c r="T36" s="62"/>
      <c r="U36" s="62"/>
      <c r="V36" s="62"/>
      <c r="W36" s="62"/>
      <c r="X36" s="62"/>
      <c r="Y36" s="62"/>
      <c r="Z36" s="62"/>
      <c r="AA36" s="62"/>
      <c r="AB36" s="62"/>
      <c r="AC36" s="62"/>
    </row>
    <row r="37" spans="1:29" ht="31.75" customHeight="1" thickBot="1" x14ac:dyDescent="0.3">
      <c r="A37" s="360" t="s">
        <v>194</v>
      </c>
      <c r="B37" s="630" t="str">
        <f>IF(ProjeAdi&gt;0,ProjeAdi,"")</f>
        <v/>
      </c>
      <c r="C37" s="631"/>
      <c r="D37" s="631"/>
      <c r="E37" s="631"/>
      <c r="F37" s="631"/>
      <c r="G37" s="631"/>
      <c r="H37" s="631"/>
      <c r="I37" s="631"/>
      <c r="J37" s="631"/>
      <c r="K37" s="631"/>
      <c r="L37" s="631"/>
      <c r="M37" s="631"/>
      <c r="N37" s="631"/>
      <c r="O37" s="631"/>
      <c r="P37" s="631"/>
      <c r="Q37" s="631"/>
      <c r="R37" s="632"/>
      <c r="S37" s="62"/>
      <c r="T37" s="62"/>
      <c r="U37" s="62"/>
      <c r="V37" s="62"/>
      <c r="W37" s="62"/>
      <c r="X37" s="62"/>
      <c r="Y37" s="62"/>
      <c r="Z37" s="62"/>
      <c r="AA37" s="62"/>
      <c r="AB37" s="62"/>
      <c r="AC37" s="62"/>
    </row>
    <row r="38" spans="1:29" ht="75.25" customHeight="1" thickBot="1" x14ac:dyDescent="0.3">
      <c r="A38" s="638" t="s">
        <v>3</v>
      </c>
      <c r="B38" s="636" t="s">
        <v>44</v>
      </c>
      <c r="C38" s="633" t="str">
        <f>IF(Dönem=1,"OCAK",IF(Dönem=2,"TEMMUZ",""))</f>
        <v/>
      </c>
      <c r="D38" s="634"/>
      <c r="E38" s="633" t="str">
        <f>IF(Dönem=1,"ŞUBAT",IF(Dönem=2,"AĞUSTOS",""))</f>
        <v/>
      </c>
      <c r="F38" s="634"/>
      <c r="G38" s="633" t="str">
        <f>IF(Dönem=1,"MART",IF(Dönem=2,"EYLÜL",""))</f>
        <v/>
      </c>
      <c r="H38" s="634"/>
      <c r="I38" s="633" t="str">
        <f>IF(Dönem=1,"NİSAN",IF(Dönem=2,"EKİM",""))</f>
        <v/>
      </c>
      <c r="J38" s="634"/>
      <c r="K38" s="633" t="str">
        <f>IF(Dönem=1,"MAYIS",IF(Dönem=2,"KASIM",""))</f>
        <v/>
      </c>
      <c r="L38" s="634"/>
      <c r="M38" s="633" t="str">
        <f>IF(Dönem=1,"HAZİRAN",IF(Dönem=2,"ARALIK",""))</f>
        <v/>
      </c>
      <c r="N38" s="634"/>
      <c r="O38" s="636" t="s">
        <v>39</v>
      </c>
      <c r="P38" s="636" t="s">
        <v>40</v>
      </c>
      <c r="Q38" s="636" t="s">
        <v>41</v>
      </c>
      <c r="R38" s="636" t="s">
        <v>123</v>
      </c>
      <c r="S38" s="357"/>
      <c r="T38" s="357"/>
      <c r="U38" s="62"/>
      <c r="V38" s="62"/>
      <c r="W38" s="62"/>
      <c r="X38" s="62"/>
      <c r="Y38" s="62"/>
      <c r="Z38" s="62"/>
      <c r="AA38" s="62"/>
      <c r="AB38" s="62"/>
      <c r="AC38" s="62"/>
    </row>
    <row r="39" spans="1:29" ht="49.75" customHeight="1" thickBot="1" x14ac:dyDescent="0.3">
      <c r="A39" s="639"/>
      <c r="B39" s="637"/>
      <c r="C39" s="358" t="s">
        <v>22</v>
      </c>
      <c r="D39" s="358" t="s">
        <v>42</v>
      </c>
      <c r="E39" s="358" t="s">
        <v>22</v>
      </c>
      <c r="F39" s="358" t="s">
        <v>42</v>
      </c>
      <c r="G39" s="358" t="s">
        <v>22</v>
      </c>
      <c r="H39" s="358" t="s">
        <v>42</v>
      </c>
      <c r="I39" s="358" t="s">
        <v>22</v>
      </c>
      <c r="J39" s="358" t="s">
        <v>42</v>
      </c>
      <c r="K39" s="358" t="s">
        <v>22</v>
      </c>
      <c r="L39" s="358" t="s">
        <v>42</v>
      </c>
      <c r="M39" s="358" t="s">
        <v>22</v>
      </c>
      <c r="N39" s="358" t="s">
        <v>42</v>
      </c>
      <c r="O39" s="637"/>
      <c r="P39" s="637"/>
      <c r="Q39" s="637"/>
      <c r="R39" s="637"/>
      <c r="S39" s="62"/>
      <c r="T39" s="62"/>
      <c r="U39" s="62"/>
      <c r="V39" s="62"/>
      <c r="W39" s="62"/>
      <c r="X39" s="62"/>
      <c r="Y39" s="62"/>
      <c r="Z39" s="359" t="s">
        <v>77</v>
      </c>
      <c r="AA39" s="62"/>
      <c r="AB39" s="62"/>
      <c r="AC39" s="62"/>
    </row>
    <row r="40" spans="1:29" ht="23.1" customHeight="1" x14ac:dyDescent="0.25">
      <c r="A40" s="361">
        <v>21</v>
      </c>
      <c r="B40" s="139" t="str">
        <f>IF('Proje ve Personel Bilgileri'!C37&gt;0,'Proje ve Personel Bilgileri'!C37,"")</f>
        <v/>
      </c>
      <c r="C40" s="147">
        <f>IF('G011A (Ocak-Temmuz)'!C40&lt;&gt;"",'G011A (Ocak-Temmuz)'!C40,0)</f>
        <v>0</v>
      </c>
      <c r="D40" s="146">
        <f>IF('G011A (Ocak-Temmuz)'!L40&lt;&gt;"",'G011A (Ocak-Temmuz)'!L40,0)</f>
        <v>0</v>
      </c>
      <c r="E40" s="147">
        <f>IF('G011A (Şubat-Ağustos)'!C40&lt;&gt;"",'G011A (Şubat-Ağustos)'!C40,0)</f>
        <v>0</v>
      </c>
      <c r="F40" s="146">
        <f>IF('G011A (Şubat-Ağustos)'!L40&lt;&gt;"",'G011A (Şubat-Ağustos)'!L40,0)</f>
        <v>0</v>
      </c>
      <c r="G40" s="147">
        <f>IF('G011A (Mart-Eylül)'!C40&lt;&gt;"",'G011A (Mart-Eylül)'!C40,0)</f>
        <v>0</v>
      </c>
      <c r="H40" s="146">
        <f>IF('G011A (Mart-Eylül)'!L40&lt;&gt;"",'G011A (Mart-Eylül)'!L40,0)</f>
        <v>0</v>
      </c>
      <c r="I40" s="147">
        <f>IF('G011A (Nisan-Ekim)'!C40&lt;&gt;"",'G011A (Nisan-Ekim)'!C40,0)</f>
        <v>0</v>
      </c>
      <c r="J40" s="146">
        <f>IF('G011A (Nisan-Ekim)'!L40&lt;&gt;"",'G011A (Nisan-Ekim)'!L40,0)</f>
        <v>0</v>
      </c>
      <c r="K40" s="147">
        <f>IF('G011A (Mayıs-Kasım)'!C40&lt;&gt;"",'G011A (Mayıs-Kasım)'!C40,0)</f>
        <v>0</v>
      </c>
      <c r="L40" s="146">
        <f>IF('G011A (Mayıs-Kasım)'!L40&lt;&gt;"",'G011A (Mayıs-Kasım)'!L40,0)</f>
        <v>0</v>
      </c>
      <c r="M40" s="147">
        <f>IF('G011A (Haziran-Aralık)'!C40&lt;&gt;"",'G011A (Haziran-Aralık)'!C40,0)</f>
        <v>0</v>
      </c>
      <c r="N40" s="146">
        <f>IF('G011A (Haziran-Aralık)'!L40&lt;&gt;"",'G011A (Haziran-Aralık)'!L40,0)</f>
        <v>0</v>
      </c>
      <c r="O40" s="147">
        <f>C40+E40+G40+I40+K40+M40</f>
        <v>0</v>
      </c>
      <c r="P40" s="146">
        <f>D40+F40+H40+J40+L40+N40</f>
        <v>0</v>
      </c>
      <c r="Q40" s="146">
        <f>IF(O40=0,0,O40/30)</f>
        <v>0</v>
      </c>
      <c r="R40" s="148">
        <f>IF(P40=0,0,P40/Q40)</f>
        <v>0</v>
      </c>
      <c r="S40" s="62"/>
      <c r="T40" s="138">
        <f>IF(C40&gt;0,1,0)</f>
        <v>0</v>
      </c>
      <c r="U40" s="138">
        <f>IF(E40&gt;0,1,0)</f>
        <v>0</v>
      </c>
      <c r="V40" s="138">
        <f>IF(G40&gt;0,1,0)</f>
        <v>0</v>
      </c>
      <c r="W40" s="138">
        <f>IF(I40&gt;0,1,0)</f>
        <v>0</v>
      </c>
      <c r="X40" s="138">
        <f>IF(K40&gt;0,1,0)</f>
        <v>0</v>
      </c>
      <c r="Y40" s="138">
        <f>IF(M40&gt;0,1,0)</f>
        <v>0</v>
      </c>
      <c r="Z40" s="138">
        <f>SUM(T40:Y40)</f>
        <v>0</v>
      </c>
      <c r="AA40" s="62"/>
      <c r="AB40" s="62"/>
      <c r="AC40" s="62"/>
    </row>
    <row r="41" spans="1:29" ht="23.1" customHeight="1" x14ac:dyDescent="0.25">
      <c r="A41" s="362">
        <v>22</v>
      </c>
      <c r="B41" s="141" t="str">
        <f>IF('Proje ve Personel Bilgileri'!C38&gt;0,'Proje ve Personel Bilgileri'!C38,"")</f>
        <v/>
      </c>
      <c r="C41" s="157">
        <f>IF('G011A (Ocak-Temmuz)'!C41&lt;&gt;"",'G011A (Ocak-Temmuz)'!C41,0)</f>
        <v>0</v>
      </c>
      <c r="D41" s="158">
        <f>IF('G011A (Ocak-Temmuz)'!L41&lt;&gt;"",'G011A (Ocak-Temmuz)'!L41,0)</f>
        <v>0</v>
      </c>
      <c r="E41" s="150">
        <f>IF('G011A (Şubat-Ağustos)'!C41&lt;&gt;"",'G011A (Şubat-Ağustos)'!C41,0)</f>
        <v>0</v>
      </c>
      <c r="F41" s="149">
        <f>IF('G011A (Şubat-Ağustos)'!L41&lt;&gt;"",'G011A (Şubat-Ağustos)'!L41,0)</f>
        <v>0</v>
      </c>
      <c r="G41" s="150">
        <f>IF('G011A (Mart-Eylül)'!C41&lt;&gt;"",'G011A (Mart-Eylül)'!C41,0)</f>
        <v>0</v>
      </c>
      <c r="H41" s="149">
        <f>IF('G011A (Mart-Eylül)'!L41&lt;&gt;"",'G011A (Mart-Eylül)'!L41,0)</f>
        <v>0</v>
      </c>
      <c r="I41" s="150">
        <f>IF('G011A (Nisan-Ekim)'!C41&lt;&gt;"",'G011A (Nisan-Ekim)'!C41,0)</f>
        <v>0</v>
      </c>
      <c r="J41" s="149">
        <f>IF('G011A (Nisan-Ekim)'!L41&lt;&gt;"",'G011A (Nisan-Ekim)'!L41,0)</f>
        <v>0</v>
      </c>
      <c r="K41" s="150">
        <f>IF('G011A (Mayıs-Kasım)'!C41&lt;&gt;"",'G011A (Mayıs-Kasım)'!C41,0)</f>
        <v>0</v>
      </c>
      <c r="L41" s="149">
        <f>IF('G011A (Mayıs-Kasım)'!L41&lt;&gt;"",'G011A (Mayıs-Kasım)'!L41,0)</f>
        <v>0</v>
      </c>
      <c r="M41" s="150">
        <f>IF('G011A (Haziran-Aralık)'!C41&lt;&gt;"",'G011A (Haziran-Aralık)'!C41,0)</f>
        <v>0</v>
      </c>
      <c r="N41" s="149">
        <f>IF('G011A (Haziran-Aralık)'!L41&lt;&gt;"",'G011A (Haziran-Aralık)'!L41,0)</f>
        <v>0</v>
      </c>
      <c r="O41" s="157">
        <f t="shared" ref="O41:O59" si="11">C41+E41+G41+I41+K41+M41</f>
        <v>0</v>
      </c>
      <c r="P41" s="158">
        <f t="shared" ref="P41:P59" si="12">D41+F41+H41+J41+L41+N41</f>
        <v>0</v>
      </c>
      <c r="Q41" s="158">
        <f t="shared" ref="Q41:Q59" si="13">IF(O41=0,0,O41/30)</f>
        <v>0</v>
      </c>
      <c r="R41" s="159">
        <f t="shared" ref="R41:R59" si="14">IF(P41=0,0,P41/Q41)</f>
        <v>0</v>
      </c>
      <c r="S41" s="62"/>
      <c r="T41" s="138">
        <f t="shared" ref="T41:T59" si="15">IF(C41&gt;0,1,0)</f>
        <v>0</v>
      </c>
      <c r="U41" s="138">
        <f t="shared" ref="U41:U59" si="16">IF(E41&gt;0,1,0)</f>
        <v>0</v>
      </c>
      <c r="V41" s="138">
        <f t="shared" ref="V41:V59" si="17">IF(G41&gt;0,1,0)</f>
        <v>0</v>
      </c>
      <c r="W41" s="138">
        <f t="shared" ref="W41:W59" si="18">IF(I41&gt;0,1,0)</f>
        <v>0</v>
      </c>
      <c r="X41" s="138">
        <f t="shared" ref="X41:X59" si="19">IF(K41&gt;0,1,0)</f>
        <v>0</v>
      </c>
      <c r="Y41" s="138">
        <f t="shared" ref="Y41:Y59" si="20">IF(M41&gt;0,1,0)</f>
        <v>0</v>
      </c>
      <c r="Z41" s="138">
        <f t="shared" ref="Z41:Z59" si="21">SUM(T41:Y41)</f>
        <v>0</v>
      </c>
      <c r="AA41" s="62"/>
      <c r="AB41" s="62"/>
      <c r="AC41" s="62"/>
    </row>
    <row r="42" spans="1:29" ht="23.1" customHeight="1" x14ac:dyDescent="0.25">
      <c r="A42" s="362">
        <v>23</v>
      </c>
      <c r="B42" s="141" t="str">
        <f>IF('Proje ve Personel Bilgileri'!C39&gt;0,'Proje ve Personel Bilgileri'!C39,"")</f>
        <v/>
      </c>
      <c r="C42" s="157">
        <f>IF('G011A (Ocak-Temmuz)'!C42&lt;&gt;"",'G011A (Ocak-Temmuz)'!C42,0)</f>
        <v>0</v>
      </c>
      <c r="D42" s="158">
        <f>IF('G011A (Ocak-Temmuz)'!L42&lt;&gt;"",'G011A (Ocak-Temmuz)'!L42,0)</f>
        <v>0</v>
      </c>
      <c r="E42" s="150">
        <f>IF('G011A (Şubat-Ağustos)'!C42&lt;&gt;"",'G011A (Şubat-Ağustos)'!C42,0)</f>
        <v>0</v>
      </c>
      <c r="F42" s="149">
        <f>IF('G011A (Şubat-Ağustos)'!L42&lt;&gt;"",'G011A (Şubat-Ağustos)'!L42,0)</f>
        <v>0</v>
      </c>
      <c r="G42" s="150">
        <f>IF('G011A (Mart-Eylül)'!C42&lt;&gt;"",'G011A (Mart-Eylül)'!C42,0)</f>
        <v>0</v>
      </c>
      <c r="H42" s="149">
        <f>IF('G011A (Mart-Eylül)'!L42&lt;&gt;"",'G011A (Mart-Eylül)'!L42,0)</f>
        <v>0</v>
      </c>
      <c r="I42" s="150">
        <f>IF('G011A (Nisan-Ekim)'!C42&lt;&gt;"",'G011A (Nisan-Ekim)'!C42,0)</f>
        <v>0</v>
      </c>
      <c r="J42" s="149">
        <f>IF('G011A (Nisan-Ekim)'!L42&lt;&gt;"",'G011A (Nisan-Ekim)'!L42,0)</f>
        <v>0</v>
      </c>
      <c r="K42" s="150">
        <f>IF('G011A (Mayıs-Kasım)'!C42&lt;&gt;"",'G011A (Mayıs-Kasım)'!C42,0)</f>
        <v>0</v>
      </c>
      <c r="L42" s="149">
        <f>IF('G011A (Mayıs-Kasım)'!L42&lt;&gt;"",'G011A (Mayıs-Kasım)'!L42,0)</f>
        <v>0</v>
      </c>
      <c r="M42" s="150">
        <f>IF('G011A (Haziran-Aralık)'!C42&lt;&gt;"",'G011A (Haziran-Aralık)'!C42,0)</f>
        <v>0</v>
      </c>
      <c r="N42" s="149">
        <f>IF('G011A (Haziran-Aralık)'!L42&lt;&gt;"",'G011A (Haziran-Aralık)'!L42,0)</f>
        <v>0</v>
      </c>
      <c r="O42" s="157">
        <f t="shared" si="11"/>
        <v>0</v>
      </c>
      <c r="P42" s="158">
        <f t="shared" si="12"/>
        <v>0</v>
      </c>
      <c r="Q42" s="158">
        <f t="shared" si="13"/>
        <v>0</v>
      </c>
      <c r="R42" s="159">
        <f t="shared" si="14"/>
        <v>0</v>
      </c>
      <c r="S42" s="62"/>
      <c r="T42" s="138">
        <f t="shared" si="15"/>
        <v>0</v>
      </c>
      <c r="U42" s="138">
        <f t="shared" si="16"/>
        <v>0</v>
      </c>
      <c r="V42" s="138">
        <f t="shared" si="17"/>
        <v>0</v>
      </c>
      <c r="W42" s="138">
        <f t="shared" si="18"/>
        <v>0</v>
      </c>
      <c r="X42" s="138">
        <f t="shared" si="19"/>
        <v>0</v>
      </c>
      <c r="Y42" s="138">
        <f t="shared" si="20"/>
        <v>0</v>
      </c>
      <c r="Z42" s="138">
        <f t="shared" si="21"/>
        <v>0</v>
      </c>
      <c r="AA42" s="62"/>
      <c r="AB42" s="62"/>
      <c r="AC42" s="62"/>
    </row>
    <row r="43" spans="1:29" ht="23.1" customHeight="1" x14ac:dyDescent="0.25">
      <c r="A43" s="362">
        <v>24</v>
      </c>
      <c r="B43" s="141" t="str">
        <f>IF('Proje ve Personel Bilgileri'!C40&gt;0,'Proje ve Personel Bilgileri'!C40,"")</f>
        <v/>
      </c>
      <c r="C43" s="157">
        <f>IF('G011A (Ocak-Temmuz)'!C43&lt;&gt;"",'G011A (Ocak-Temmuz)'!C43,0)</f>
        <v>0</v>
      </c>
      <c r="D43" s="158">
        <f>IF('G011A (Ocak-Temmuz)'!L43&lt;&gt;"",'G011A (Ocak-Temmuz)'!L43,0)</f>
        <v>0</v>
      </c>
      <c r="E43" s="150">
        <f>IF('G011A (Şubat-Ağustos)'!C43&lt;&gt;"",'G011A (Şubat-Ağustos)'!C43,0)</f>
        <v>0</v>
      </c>
      <c r="F43" s="149">
        <f>IF('G011A (Şubat-Ağustos)'!L43&lt;&gt;"",'G011A (Şubat-Ağustos)'!L43,0)</f>
        <v>0</v>
      </c>
      <c r="G43" s="150">
        <f>IF('G011A (Mart-Eylül)'!C43&lt;&gt;"",'G011A (Mart-Eylül)'!C43,0)</f>
        <v>0</v>
      </c>
      <c r="H43" s="149">
        <f>IF('G011A (Mart-Eylül)'!L43&lt;&gt;"",'G011A (Mart-Eylül)'!L43,0)</f>
        <v>0</v>
      </c>
      <c r="I43" s="150">
        <f>IF('G011A (Nisan-Ekim)'!C43&lt;&gt;"",'G011A (Nisan-Ekim)'!C43,0)</f>
        <v>0</v>
      </c>
      <c r="J43" s="149">
        <f>IF('G011A (Nisan-Ekim)'!L43&lt;&gt;"",'G011A (Nisan-Ekim)'!L43,0)</f>
        <v>0</v>
      </c>
      <c r="K43" s="150">
        <f>IF('G011A (Mayıs-Kasım)'!C43&lt;&gt;"",'G011A (Mayıs-Kasım)'!C43,0)</f>
        <v>0</v>
      </c>
      <c r="L43" s="149">
        <f>IF('G011A (Mayıs-Kasım)'!L43&lt;&gt;"",'G011A (Mayıs-Kasım)'!L43,0)</f>
        <v>0</v>
      </c>
      <c r="M43" s="150">
        <f>IF('G011A (Haziran-Aralık)'!C43&lt;&gt;"",'G011A (Haziran-Aralık)'!C43,0)</f>
        <v>0</v>
      </c>
      <c r="N43" s="149">
        <f>IF('G011A (Haziran-Aralık)'!L43&lt;&gt;"",'G011A (Haziran-Aralık)'!L43,0)</f>
        <v>0</v>
      </c>
      <c r="O43" s="157">
        <f t="shared" si="11"/>
        <v>0</v>
      </c>
      <c r="P43" s="158">
        <f t="shared" si="12"/>
        <v>0</v>
      </c>
      <c r="Q43" s="158">
        <f t="shared" si="13"/>
        <v>0</v>
      </c>
      <c r="R43" s="159">
        <f t="shared" si="14"/>
        <v>0</v>
      </c>
      <c r="S43" s="62"/>
      <c r="T43" s="138">
        <f t="shared" si="15"/>
        <v>0</v>
      </c>
      <c r="U43" s="138">
        <f t="shared" si="16"/>
        <v>0</v>
      </c>
      <c r="V43" s="138">
        <f t="shared" si="17"/>
        <v>0</v>
      </c>
      <c r="W43" s="138">
        <f t="shared" si="18"/>
        <v>0</v>
      </c>
      <c r="X43" s="138">
        <f t="shared" si="19"/>
        <v>0</v>
      </c>
      <c r="Y43" s="138">
        <f t="shared" si="20"/>
        <v>0</v>
      </c>
      <c r="Z43" s="138">
        <f t="shared" si="21"/>
        <v>0</v>
      </c>
      <c r="AA43" s="62"/>
      <c r="AB43" s="62"/>
      <c r="AC43" s="62"/>
    </row>
    <row r="44" spans="1:29" ht="23.1" customHeight="1" x14ac:dyDescent="0.25">
      <c r="A44" s="362">
        <v>25</v>
      </c>
      <c r="B44" s="141" t="str">
        <f>IF('Proje ve Personel Bilgileri'!C41&gt;0,'Proje ve Personel Bilgileri'!C41,"")</f>
        <v/>
      </c>
      <c r="C44" s="157">
        <f>IF('G011A (Ocak-Temmuz)'!C44&lt;&gt;"",'G011A (Ocak-Temmuz)'!C44,0)</f>
        <v>0</v>
      </c>
      <c r="D44" s="158">
        <f>IF('G011A (Ocak-Temmuz)'!L44&lt;&gt;"",'G011A (Ocak-Temmuz)'!L44,0)</f>
        <v>0</v>
      </c>
      <c r="E44" s="150">
        <f>IF('G011A (Şubat-Ağustos)'!C44&lt;&gt;"",'G011A (Şubat-Ağustos)'!C44,0)</f>
        <v>0</v>
      </c>
      <c r="F44" s="149">
        <f>IF('G011A (Şubat-Ağustos)'!L44&lt;&gt;"",'G011A (Şubat-Ağustos)'!L44,0)</f>
        <v>0</v>
      </c>
      <c r="G44" s="150">
        <f>IF('G011A (Mart-Eylül)'!C44&lt;&gt;"",'G011A (Mart-Eylül)'!C44,0)</f>
        <v>0</v>
      </c>
      <c r="H44" s="149">
        <f>IF('G011A (Mart-Eylül)'!L44&lt;&gt;"",'G011A (Mart-Eylül)'!L44,0)</f>
        <v>0</v>
      </c>
      <c r="I44" s="150">
        <f>IF('G011A (Nisan-Ekim)'!C44&lt;&gt;"",'G011A (Nisan-Ekim)'!C44,0)</f>
        <v>0</v>
      </c>
      <c r="J44" s="149">
        <f>IF('G011A (Nisan-Ekim)'!L44&lt;&gt;"",'G011A (Nisan-Ekim)'!L44,0)</f>
        <v>0</v>
      </c>
      <c r="K44" s="150">
        <f>IF('G011A (Mayıs-Kasım)'!C44&lt;&gt;"",'G011A (Mayıs-Kasım)'!C44,0)</f>
        <v>0</v>
      </c>
      <c r="L44" s="149">
        <f>IF('G011A (Mayıs-Kasım)'!L44&lt;&gt;"",'G011A (Mayıs-Kasım)'!L44,0)</f>
        <v>0</v>
      </c>
      <c r="M44" s="150">
        <f>IF('G011A (Haziran-Aralık)'!C44&lt;&gt;"",'G011A (Haziran-Aralık)'!C44,0)</f>
        <v>0</v>
      </c>
      <c r="N44" s="149">
        <f>IF('G011A (Haziran-Aralık)'!L44&lt;&gt;"",'G011A (Haziran-Aralık)'!L44,0)</f>
        <v>0</v>
      </c>
      <c r="O44" s="157">
        <f t="shared" si="11"/>
        <v>0</v>
      </c>
      <c r="P44" s="158">
        <f t="shared" si="12"/>
        <v>0</v>
      </c>
      <c r="Q44" s="158">
        <f t="shared" si="13"/>
        <v>0</v>
      </c>
      <c r="R44" s="159">
        <f t="shared" si="14"/>
        <v>0</v>
      </c>
      <c r="S44" s="62"/>
      <c r="T44" s="138">
        <f t="shared" si="15"/>
        <v>0</v>
      </c>
      <c r="U44" s="138">
        <f t="shared" si="16"/>
        <v>0</v>
      </c>
      <c r="V44" s="138">
        <f t="shared" si="17"/>
        <v>0</v>
      </c>
      <c r="W44" s="138">
        <f t="shared" si="18"/>
        <v>0</v>
      </c>
      <c r="X44" s="138">
        <f t="shared" si="19"/>
        <v>0</v>
      </c>
      <c r="Y44" s="138">
        <f t="shared" si="20"/>
        <v>0</v>
      </c>
      <c r="Z44" s="138">
        <f t="shared" si="21"/>
        <v>0</v>
      </c>
      <c r="AA44" s="62"/>
      <c r="AB44" s="62"/>
      <c r="AC44" s="62"/>
    </row>
    <row r="45" spans="1:29" ht="23.1" customHeight="1" x14ac:dyDescent="0.25">
      <c r="A45" s="362">
        <v>26</v>
      </c>
      <c r="B45" s="141" t="str">
        <f>IF('Proje ve Personel Bilgileri'!C42&gt;0,'Proje ve Personel Bilgileri'!C42,"")</f>
        <v/>
      </c>
      <c r="C45" s="157">
        <f>IF('G011A (Ocak-Temmuz)'!C45&lt;&gt;"",'G011A (Ocak-Temmuz)'!C45,0)</f>
        <v>0</v>
      </c>
      <c r="D45" s="158">
        <f>IF('G011A (Ocak-Temmuz)'!L45&lt;&gt;"",'G011A (Ocak-Temmuz)'!L45,0)</f>
        <v>0</v>
      </c>
      <c r="E45" s="150">
        <f>IF('G011A (Şubat-Ağustos)'!C45&lt;&gt;"",'G011A (Şubat-Ağustos)'!C45,0)</f>
        <v>0</v>
      </c>
      <c r="F45" s="149">
        <f>IF('G011A (Şubat-Ağustos)'!L45&lt;&gt;"",'G011A (Şubat-Ağustos)'!L45,0)</f>
        <v>0</v>
      </c>
      <c r="G45" s="150">
        <f>IF('G011A (Mart-Eylül)'!C45&lt;&gt;"",'G011A (Mart-Eylül)'!C45,0)</f>
        <v>0</v>
      </c>
      <c r="H45" s="149">
        <f>IF('G011A (Mart-Eylül)'!L45&lt;&gt;"",'G011A (Mart-Eylül)'!L45,0)</f>
        <v>0</v>
      </c>
      <c r="I45" s="150">
        <f>IF('G011A (Nisan-Ekim)'!C45&lt;&gt;"",'G011A (Nisan-Ekim)'!C45,0)</f>
        <v>0</v>
      </c>
      <c r="J45" s="149">
        <f>IF('G011A (Nisan-Ekim)'!L45&lt;&gt;"",'G011A (Nisan-Ekim)'!L45,0)</f>
        <v>0</v>
      </c>
      <c r="K45" s="150">
        <f>IF('G011A (Mayıs-Kasım)'!C45&lt;&gt;"",'G011A (Mayıs-Kasım)'!C45,0)</f>
        <v>0</v>
      </c>
      <c r="L45" s="149">
        <f>IF('G011A (Mayıs-Kasım)'!L45&lt;&gt;"",'G011A (Mayıs-Kasım)'!L45,0)</f>
        <v>0</v>
      </c>
      <c r="M45" s="150">
        <f>IF('G011A (Haziran-Aralık)'!C45&lt;&gt;"",'G011A (Haziran-Aralık)'!C45,0)</f>
        <v>0</v>
      </c>
      <c r="N45" s="149">
        <f>IF('G011A (Haziran-Aralık)'!L45&lt;&gt;"",'G011A (Haziran-Aralık)'!L45,0)</f>
        <v>0</v>
      </c>
      <c r="O45" s="157">
        <f t="shared" si="11"/>
        <v>0</v>
      </c>
      <c r="P45" s="158">
        <f t="shared" si="12"/>
        <v>0</v>
      </c>
      <c r="Q45" s="158">
        <f t="shared" si="13"/>
        <v>0</v>
      </c>
      <c r="R45" s="159">
        <f t="shared" si="14"/>
        <v>0</v>
      </c>
      <c r="S45" s="62"/>
      <c r="T45" s="138">
        <f t="shared" si="15"/>
        <v>0</v>
      </c>
      <c r="U45" s="138">
        <f t="shared" si="16"/>
        <v>0</v>
      </c>
      <c r="V45" s="138">
        <f t="shared" si="17"/>
        <v>0</v>
      </c>
      <c r="W45" s="138">
        <f t="shared" si="18"/>
        <v>0</v>
      </c>
      <c r="X45" s="138">
        <f t="shared" si="19"/>
        <v>0</v>
      </c>
      <c r="Y45" s="138">
        <f t="shared" si="20"/>
        <v>0</v>
      </c>
      <c r="Z45" s="138">
        <f t="shared" si="21"/>
        <v>0</v>
      </c>
      <c r="AA45" s="62"/>
      <c r="AB45" s="62"/>
      <c r="AC45" s="62"/>
    </row>
    <row r="46" spans="1:29" ht="23.1" customHeight="1" x14ac:dyDescent="0.25">
      <c r="A46" s="362">
        <v>27</v>
      </c>
      <c r="B46" s="141" t="str">
        <f>IF('Proje ve Personel Bilgileri'!C43&gt;0,'Proje ve Personel Bilgileri'!C43,"")</f>
        <v/>
      </c>
      <c r="C46" s="157">
        <f>IF('G011A (Ocak-Temmuz)'!C46&lt;&gt;"",'G011A (Ocak-Temmuz)'!C46,0)</f>
        <v>0</v>
      </c>
      <c r="D46" s="158">
        <f>IF('G011A (Ocak-Temmuz)'!L46&lt;&gt;"",'G011A (Ocak-Temmuz)'!L46,0)</f>
        <v>0</v>
      </c>
      <c r="E46" s="150">
        <f>IF('G011A (Şubat-Ağustos)'!C46&lt;&gt;"",'G011A (Şubat-Ağustos)'!C46,0)</f>
        <v>0</v>
      </c>
      <c r="F46" s="149">
        <f>IF('G011A (Şubat-Ağustos)'!L46&lt;&gt;"",'G011A (Şubat-Ağustos)'!L46,0)</f>
        <v>0</v>
      </c>
      <c r="G46" s="150">
        <f>IF('G011A (Mart-Eylül)'!C46&lt;&gt;"",'G011A (Mart-Eylül)'!C46,0)</f>
        <v>0</v>
      </c>
      <c r="H46" s="149">
        <f>IF('G011A (Mart-Eylül)'!L46&lt;&gt;"",'G011A (Mart-Eylül)'!L46,0)</f>
        <v>0</v>
      </c>
      <c r="I46" s="150">
        <f>IF('G011A (Nisan-Ekim)'!C46&lt;&gt;"",'G011A (Nisan-Ekim)'!C46,0)</f>
        <v>0</v>
      </c>
      <c r="J46" s="149">
        <f>IF('G011A (Nisan-Ekim)'!L46&lt;&gt;"",'G011A (Nisan-Ekim)'!L46,0)</f>
        <v>0</v>
      </c>
      <c r="K46" s="150">
        <f>IF('G011A (Mayıs-Kasım)'!C46&lt;&gt;"",'G011A (Mayıs-Kasım)'!C46,0)</f>
        <v>0</v>
      </c>
      <c r="L46" s="149">
        <f>IF('G011A (Mayıs-Kasım)'!L46&lt;&gt;"",'G011A (Mayıs-Kasım)'!L46,0)</f>
        <v>0</v>
      </c>
      <c r="M46" s="150">
        <f>IF('G011A (Haziran-Aralık)'!C46&lt;&gt;"",'G011A (Haziran-Aralık)'!C46,0)</f>
        <v>0</v>
      </c>
      <c r="N46" s="149">
        <f>IF('G011A (Haziran-Aralık)'!L46&lt;&gt;"",'G011A (Haziran-Aralık)'!L46,0)</f>
        <v>0</v>
      </c>
      <c r="O46" s="157">
        <f t="shared" si="11"/>
        <v>0</v>
      </c>
      <c r="P46" s="158">
        <f t="shared" si="12"/>
        <v>0</v>
      </c>
      <c r="Q46" s="158">
        <f t="shared" si="13"/>
        <v>0</v>
      </c>
      <c r="R46" s="159">
        <f t="shared" si="14"/>
        <v>0</v>
      </c>
      <c r="S46" s="62"/>
      <c r="T46" s="138">
        <f t="shared" si="15"/>
        <v>0</v>
      </c>
      <c r="U46" s="138">
        <f t="shared" si="16"/>
        <v>0</v>
      </c>
      <c r="V46" s="138">
        <f t="shared" si="17"/>
        <v>0</v>
      </c>
      <c r="W46" s="138">
        <f t="shared" si="18"/>
        <v>0</v>
      </c>
      <c r="X46" s="138">
        <f t="shared" si="19"/>
        <v>0</v>
      </c>
      <c r="Y46" s="138">
        <f t="shared" si="20"/>
        <v>0</v>
      </c>
      <c r="Z46" s="138">
        <f t="shared" si="21"/>
        <v>0</v>
      </c>
      <c r="AA46" s="62"/>
      <c r="AB46" s="62"/>
      <c r="AC46" s="62"/>
    </row>
    <row r="47" spans="1:29" ht="23.1" customHeight="1" x14ac:dyDescent="0.25">
      <c r="A47" s="362">
        <v>28</v>
      </c>
      <c r="B47" s="141" t="str">
        <f>IF('Proje ve Personel Bilgileri'!C44&gt;0,'Proje ve Personel Bilgileri'!C44,"")</f>
        <v/>
      </c>
      <c r="C47" s="157">
        <f>IF('G011A (Ocak-Temmuz)'!C47&lt;&gt;"",'G011A (Ocak-Temmuz)'!C47,0)</f>
        <v>0</v>
      </c>
      <c r="D47" s="158">
        <f>IF('G011A (Ocak-Temmuz)'!L47&lt;&gt;"",'G011A (Ocak-Temmuz)'!L47,0)</f>
        <v>0</v>
      </c>
      <c r="E47" s="150">
        <f>IF('G011A (Şubat-Ağustos)'!C47&lt;&gt;"",'G011A (Şubat-Ağustos)'!C47,0)</f>
        <v>0</v>
      </c>
      <c r="F47" s="149">
        <f>IF('G011A (Şubat-Ağustos)'!L47&lt;&gt;"",'G011A (Şubat-Ağustos)'!L47,0)</f>
        <v>0</v>
      </c>
      <c r="G47" s="150">
        <f>IF('G011A (Mart-Eylül)'!C47&lt;&gt;"",'G011A (Mart-Eylül)'!C47,0)</f>
        <v>0</v>
      </c>
      <c r="H47" s="149">
        <f>IF('G011A (Mart-Eylül)'!L47&lt;&gt;"",'G011A (Mart-Eylül)'!L47,0)</f>
        <v>0</v>
      </c>
      <c r="I47" s="150">
        <f>IF('G011A (Nisan-Ekim)'!C47&lt;&gt;"",'G011A (Nisan-Ekim)'!C47,0)</f>
        <v>0</v>
      </c>
      <c r="J47" s="149">
        <f>IF('G011A (Nisan-Ekim)'!L47&lt;&gt;"",'G011A (Nisan-Ekim)'!L47,0)</f>
        <v>0</v>
      </c>
      <c r="K47" s="150">
        <f>IF('G011A (Mayıs-Kasım)'!C47&lt;&gt;"",'G011A (Mayıs-Kasım)'!C47,0)</f>
        <v>0</v>
      </c>
      <c r="L47" s="149">
        <f>IF('G011A (Mayıs-Kasım)'!L47&lt;&gt;"",'G011A (Mayıs-Kasım)'!L47,0)</f>
        <v>0</v>
      </c>
      <c r="M47" s="150">
        <f>IF('G011A (Haziran-Aralık)'!C47&lt;&gt;"",'G011A (Haziran-Aralık)'!C47,0)</f>
        <v>0</v>
      </c>
      <c r="N47" s="149">
        <f>IF('G011A (Haziran-Aralık)'!L47&lt;&gt;"",'G011A (Haziran-Aralık)'!L47,0)</f>
        <v>0</v>
      </c>
      <c r="O47" s="157">
        <f t="shared" si="11"/>
        <v>0</v>
      </c>
      <c r="P47" s="158">
        <f t="shared" si="12"/>
        <v>0</v>
      </c>
      <c r="Q47" s="158">
        <f t="shared" si="13"/>
        <v>0</v>
      </c>
      <c r="R47" s="159">
        <f t="shared" si="14"/>
        <v>0</v>
      </c>
      <c r="S47" s="62"/>
      <c r="T47" s="138">
        <f t="shared" si="15"/>
        <v>0</v>
      </c>
      <c r="U47" s="138">
        <f t="shared" si="16"/>
        <v>0</v>
      </c>
      <c r="V47" s="138">
        <f t="shared" si="17"/>
        <v>0</v>
      </c>
      <c r="W47" s="138">
        <f t="shared" si="18"/>
        <v>0</v>
      </c>
      <c r="X47" s="138">
        <f t="shared" si="19"/>
        <v>0</v>
      </c>
      <c r="Y47" s="138">
        <f t="shared" si="20"/>
        <v>0</v>
      </c>
      <c r="Z47" s="138">
        <f t="shared" si="21"/>
        <v>0</v>
      </c>
      <c r="AA47" s="62"/>
      <c r="AB47" s="62"/>
      <c r="AC47" s="62"/>
    </row>
    <row r="48" spans="1:29" ht="23.1" customHeight="1" x14ac:dyDescent="0.25">
      <c r="A48" s="362">
        <v>29</v>
      </c>
      <c r="B48" s="141" t="str">
        <f>IF('Proje ve Personel Bilgileri'!C45&gt;0,'Proje ve Personel Bilgileri'!C45,"")</f>
        <v/>
      </c>
      <c r="C48" s="157">
        <f>IF('G011A (Ocak-Temmuz)'!C48&lt;&gt;"",'G011A (Ocak-Temmuz)'!C48,0)</f>
        <v>0</v>
      </c>
      <c r="D48" s="158">
        <f>IF('G011A (Ocak-Temmuz)'!L48&lt;&gt;"",'G011A (Ocak-Temmuz)'!L48,0)</f>
        <v>0</v>
      </c>
      <c r="E48" s="150">
        <f>IF('G011A (Şubat-Ağustos)'!C48&lt;&gt;"",'G011A (Şubat-Ağustos)'!C48,0)</f>
        <v>0</v>
      </c>
      <c r="F48" s="149">
        <f>IF('G011A (Şubat-Ağustos)'!L48&lt;&gt;"",'G011A (Şubat-Ağustos)'!L48,0)</f>
        <v>0</v>
      </c>
      <c r="G48" s="150">
        <f>IF('G011A (Mart-Eylül)'!C48&lt;&gt;"",'G011A (Mart-Eylül)'!C48,0)</f>
        <v>0</v>
      </c>
      <c r="H48" s="149">
        <f>IF('G011A (Mart-Eylül)'!L48&lt;&gt;"",'G011A (Mart-Eylül)'!L48,0)</f>
        <v>0</v>
      </c>
      <c r="I48" s="150">
        <f>IF('G011A (Nisan-Ekim)'!C48&lt;&gt;"",'G011A (Nisan-Ekim)'!C48,0)</f>
        <v>0</v>
      </c>
      <c r="J48" s="149">
        <f>IF('G011A (Nisan-Ekim)'!L48&lt;&gt;"",'G011A (Nisan-Ekim)'!L48,0)</f>
        <v>0</v>
      </c>
      <c r="K48" s="150">
        <f>IF('G011A (Mayıs-Kasım)'!C48&lt;&gt;"",'G011A (Mayıs-Kasım)'!C48,0)</f>
        <v>0</v>
      </c>
      <c r="L48" s="149">
        <f>IF('G011A (Mayıs-Kasım)'!L48&lt;&gt;"",'G011A (Mayıs-Kasım)'!L48,0)</f>
        <v>0</v>
      </c>
      <c r="M48" s="150">
        <f>IF('G011A (Haziran-Aralık)'!C48&lt;&gt;"",'G011A (Haziran-Aralık)'!C48,0)</f>
        <v>0</v>
      </c>
      <c r="N48" s="149">
        <f>IF('G011A (Haziran-Aralık)'!L48&lt;&gt;"",'G011A (Haziran-Aralık)'!L48,0)</f>
        <v>0</v>
      </c>
      <c r="O48" s="157">
        <f t="shared" si="11"/>
        <v>0</v>
      </c>
      <c r="P48" s="158">
        <f t="shared" si="12"/>
        <v>0</v>
      </c>
      <c r="Q48" s="158">
        <f t="shared" si="13"/>
        <v>0</v>
      </c>
      <c r="R48" s="159">
        <f t="shared" si="14"/>
        <v>0</v>
      </c>
      <c r="S48" s="62"/>
      <c r="T48" s="138">
        <f t="shared" si="15"/>
        <v>0</v>
      </c>
      <c r="U48" s="138">
        <f t="shared" si="16"/>
        <v>0</v>
      </c>
      <c r="V48" s="138">
        <f t="shared" si="17"/>
        <v>0</v>
      </c>
      <c r="W48" s="138">
        <f t="shared" si="18"/>
        <v>0</v>
      </c>
      <c r="X48" s="138">
        <f t="shared" si="19"/>
        <v>0</v>
      </c>
      <c r="Y48" s="138">
        <f t="shared" si="20"/>
        <v>0</v>
      </c>
      <c r="Z48" s="138">
        <f t="shared" si="21"/>
        <v>0</v>
      </c>
      <c r="AA48" s="62"/>
      <c r="AB48" s="62"/>
      <c r="AC48" s="62"/>
    </row>
    <row r="49" spans="1:29" ht="23.1" customHeight="1" x14ac:dyDescent="0.25">
      <c r="A49" s="362">
        <v>30</v>
      </c>
      <c r="B49" s="141" t="str">
        <f>IF('Proje ve Personel Bilgileri'!C46&gt;0,'Proje ve Personel Bilgileri'!C46,"")</f>
        <v/>
      </c>
      <c r="C49" s="157">
        <f>IF('G011A (Ocak-Temmuz)'!C49&lt;&gt;"",'G011A (Ocak-Temmuz)'!C49,0)</f>
        <v>0</v>
      </c>
      <c r="D49" s="158">
        <f>IF('G011A (Ocak-Temmuz)'!L49&lt;&gt;"",'G011A (Ocak-Temmuz)'!L49,0)</f>
        <v>0</v>
      </c>
      <c r="E49" s="150">
        <f>IF('G011A (Şubat-Ağustos)'!C49&lt;&gt;"",'G011A (Şubat-Ağustos)'!C49,0)</f>
        <v>0</v>
      </c>
      <c r="F49" s="149">
        <f>IF('G011A (Şubat-Ağustos)'!L49&lt;&gt;"",'G011A (Şubat-Ağustos)'!L49,0)</f>
        <v>0</v>
      </c>
      <c r="G49" s="150">
        <f>IF('G011A (Mart-Eylül)'!C49&lt;&gt;"",'G011A (Mart-Eylül)'!C49,0)</f>
        <v>0</v>
      </c>
      <c r="H49" s="149">
        <f>IF('G011A (Mart-Eylül)'!L49&lt;&gt;"",'G011A (Mart-Eylül)'!L49,0)</f>
        <v>0</v>
      </c>
      <c r="I49" s="150">
        <f>IF('G011A (Nisan-Ekim)'!C49&lt;&gt;"",'G011A (Nisan-Ekim)'!C49,0)</f>
        <v>0</v>
      </c>
      <c r="J49" s="149">
        <f>IF('G011A (Nisan-Ekim)'!L49&lt;&gt;"",'G011A (Nisan-Ekim)'!L49,0)</f>
        <v>0</v>
      </c>
      <c r="K49" s="150">
        <f>IF('G011A (Mayıs-Kasım)'!C49&lt;&gt;"",'G011A (Mayıs-Kasım)'!C49,0)</f>
        <v>0</v>
      </c>
      <c r="L49" s="149">
        <f>IF('G011A (Mayıs-Kasım)'!L49&lt;&gt;"",'G011A (Mayıs-Kasım)'!L49,0)</f>
        <v>0</v>
      </c>
      <c r="M49" s="150">
        <f>IF('G011A (Haziran-Aralık)'!C49&lt;&gt;"",'G011A (Haziran-Aralık)'!C49,0)</f>
        <v>0</v>
      </c>
      <c r="N49" s="149">
        <f>IF('G011A (Haziran-Aralık)'!L49&lt;&gt;"",'G011A (Haziran-Aralık)'!L49,0)</f>
        <v>0</v>
      </c>
      <c r="O49" s="157">
        <f t="shared" si="11"/>
        <v>0</v>
      </c>
      <c r="P49" s="158">
        <f t="shared" si="12"/>
        <v>0</v>
      </c>
      <c r="Q49" s="158">
        <f t="shared" si="13"/>
        <v>0</v>
      </c>
      <c r="R49" s="159">
        <f t="shared" si="14"/>
        <v>0</v>
      </c>
      <c r="S49" s="62"/>
      <c r="T49" s="138">
        <f t="shared" si="15"/>
        <v>0</v>
      </c>
      <c r="U49" s="138">
        <f t="shared" si="16"/>
        <v>0</v>
      </c>
      <c r="V49" s="138">
        <f t="shared" si="17"/>
        <v>0</v>
      </c>
      <c r="W49" s="138">
        <f t="shared" si="18"/>
        <v>0</v>
      </c>
      <c r="X49" s="138">
        <f t="shared" si="19"/>
        <v>0</v>
      </c>
      <c r="Y49" s="138">
        <f t="shared" si="20"/>
        <v>0</v>
      </c>
      <c r="Z49" s="138">
        <f t="shared" si="21"/>
        <v>0</v>
      </c>
      <c r="AA49" s="62"/>
      <c r="AB49" s="62"/>
      <c r="AC49" s="62"/>
    </row>
    <row r="50" spans="1:29" ht="23.1" customHeight="1" x14ac:dyDescent="0.25">
      <c r="A50" s="362">
        <v>31</v>
      </c>
      <c r="B50" s="141" t="str">
        <f>IF('Proje ve Personel Bilgileri'!C47&gt;0,'Proje ve Personel Bilgileri'!C47,"")</f>
        <v/>
      </c>
      <c r="C50" s="157">
        <f>IF('G011A (Ocak-Temmuz)'!C50&lt;&gt;"",'G011A (Ocak-Temmuz)'!C50,0)</f>
        <v>0</v>
      </c>
      <c r="D50" s="158">
        <f>IF('G011A (Ocak-Temmuz)'!L50&lt;&gt;"",'G011A (Ocak-Temmuz)'!L50,0)</f>
        <v>0</v>
      </c>
      <c r="E50" s="150">
        <f>IF('G011A (Şubat-Ağustos)'!C50&lt;&gt;"",'G011A (Şubat-Ağustos)'!C50,0)</f>
        <v>0</v>
      </c>
      <c r="F50" s="149">
        <f>IF('G011A (Şubat-Ağustos)'!L50&lt;&gt;"",'G011A (Şubat-Ağustos)'!L50,0)</f>
        <v>0</v>
      </c>
      <c r="G50" s="150">
        <f>IF('G011A (Mart-Eylül)'!C50&lt;&gt;"",'G011A (Mart-Eylül)'!C50,0)</f>
        <v>0</v>
      </c>
      <c r="H50" s="149">
        <f>IF('G011A (Mart-Eylül)'!L50&lt;&gt;"",'G011A (Mart-Eylül)'!L50,0)</f>
        <v>0</v>
      </c>
      <c r="I50" s="150">
        <f>IF('G011A (Nisan-Ekim)'!C50&lt;&gt;"",'G011A (Nisan-Ekim)'!C50,0)</f>
        <v>0</v>
      </c>
      <c r="J50" s="149">
        <f>IF('G011A (Nisan-Ekim)'!L50&lt;&gt;"",'G011A (Nisan-Ekim)'!L50,0)</f>
        <v>0</v>
      </c>
      <c r="K50" s="150">
        <f>IF('G011A (Mayıs-Kasım)'!C50&lt;&gt;"",'G011A (Mayıs-Kasım)'!C50,0)</f>
        <v>0</v>
      </c>
      <c r="L50" s="149">
        <f>IF('G011A (Mayıs-Kasım)'!L50&lt;&gt;"",'G011A (Mayıs-Kasım)'!L50,0)</f>
        <v>0</v>
      </c>
      <c r="M50" s="150">
        <f>IF('G011A (Haziran-Aralık)'!C50&lt;&gt;"",'G011A (Haziran-Aralık)'!C50,0)</f>
        <v>0</v>
      </c>
      <c r="N50" s="149">
        <f>IF('G011A (Haziran-Aralık)'!L50&lt;&gt;"",'G011A (Haziran-Aralık)'!L50,0)</f>
        <v>0</v>
      </c>
      <c r="O50" s="157">
        <f t="shared" si="11"/>
        <v>0</v>
      </c>
      <c r="P50" s="158">
        <f t="shared" si="12"/>
        <v>0</v>
      </c>
      <c r="Q50" s="158">
        <f t="shared" si="13"/>
        <v>0</v>
      </c>
      <c r="R50" s="159">
        <f t="shared" si="14"/>
        <v>0</v>
      </c>
      <c r="S50" s="62"/>
      <c r="T50" s="138">
        <f t="shared" si="15"/>
        <v>0</v>
      </c>
      <c r="U50" s="138">
        <f t="shared" si="16"/>
        <v>0</v>
      </c>
      <c r="V50" s="138">
        <f t="shared" si="17"/>
        <v>0</v>
      </c>
      <c r="W50" s="138">
        <f t="shared" si="18"/>
        <v>0</v>
      </c>
      <c r="X50" s="138">
        <f t="shared" si="19"/>
        <v>0</v>
      </c>
      <c r="Y50" s="138">
        <f t="shared" si="20"/>
        <v>0</v>
      </c>
      <c r="Z50" s="138">
        <f t="shared" si="21"/>
        <v>0</v>
      </c>
      <c r="AA50" s="62"/>
      <c r="AB50" s="62"/>
      <c r="AC50" s="62"/>
    </row>
    <row r="51" spans="1:29" ht="23.1" customHeight="1" x14ac:dyDescent="0.25">
      <c r="A51" s="362">
        <v>32</v>
      </c>
      <c r="B51" s="141" t="str">
        <f>IF('Proje ve Personel Bilgileri'!C48&gt;0,'Proje ve Personel Bilgileri'!C48,"")</f>
        <v/>
      </c>
      <c r="C51" s="157">
        <f>IF('G011A (Ocak-Temmuz)'!C51&lt;&gt;"",'G011A (Ocak-Temmuz)'!C51,0)</f>
        <v>0</v>
      </c>
      <c r="D51" s="158">
        <f>IF('G011A (Ocak-Temmuz)'!L51&lt;&gt;"",'G011A (Ocak-Temmuz)'!L51,0)</f>
        <v>0</v>
      </c>
      <c r="E51" s="150">
        <f>IF('G011A (Şubat-Ağustos)'!C51&lt;&gt;"",'G011A (Şubat-Ağustos)'!C51,0)</f>
        <v>0</v>
      </c>
      <c r="F51" s="149">
        <f>IF('G011A (Şubat-Ağustos)'!L51&lt;&gt;"",'G011A (Şubat-Ağustos)'!L51,0)</f>
        <v>0</v>
      </c>
      <c r="G51" s="150">
        <f>IF('G011A (Mart-Eylül)'!C51&lt;&gt;"",'G011A (Mart-Eylül)'!C51,0)</f>
        <v>0</v>
      </c>
      <c r="H51" s="149">
        <f>IF('G011A (Mart-Eylül)'!L51&lt;&gt;"",'G011A (Mart-Eylül)'!L51,0)</f>
        <v>0</v>
      </c>
      <c r="I51" s="150">
        <f>IF('G011A (Nisan-Ekim)'!C51&lt;&gt;"",'G011A (Nisan-Ekim)'!C51,0)</f>
        <v>0</v>
      </c>
      <c r="J51" s="149">
        <f>IF('G011A (Nisan-Ekim)'!L51&lt;&gt;"",'G011A (Nisan-Ekim)'!L51,0)</f>
        <v>0</v>
      </c>
      <c r="K51" s="150">
        <f>IF('G011A (Mayıs-Kasım)'!C51&lt;&gt;"",'G011A (Mayıs-Kasım)'!C51,0)</f>
        <v>0</v>
      </c>
      <c r="L51" s="149">
        <f>IF('G011A (Mayıs-Kasım)'!L51&lt;&gt;"",'G011A (Mayıs-Kasım)'!L51,0)</f>
        <v>0</v>
      </c>
      <c r="M51" s="150">
        <f>IF('G011A (Haziran-Aralık)'!C51&lt;&gt;"",'G011A (Haziran-Aralık)'!C51,0)</f>
        <v>0</v>
      </c>
      <c r="N51" s="149">
        <f>IF('G011A (Haziran-Aralık)'!L51&lt;&gt;"",'G011A (Haziran-Aralık)'!L51,0)</f>
        <v>0</v>
      </c>
      <c r="O51" s="157">
        <f t="shared" si="11"/>
        <v>0</v>
      </c>
      <c r="P51" s="158">
        <f t="shared" si="12"/>
        <v>0</v>
      </c>
      <c r="Q51" s="158">
        <f t="shared" si="13"/>
        <v>0</v>
      </c>
      <c r="R51" s="159">
        <f t="shared" si="14"/>
        <v>0</v>
      </c>
      <c r="S51" s="62"/>
      <c r="T51" s="138">
        <f t="shared" si="15"/>
        <v>0</v>
      </c>
      <c r="U51" s="138">
        <f t="shared" si="16"/>
        <v>0</v>
      </c>
      <c r="V51" s="138">
        <f t="shared" si="17"/>
        <v>0</v>
      </c>
      <c r="W51" s="138">
        <f t="shared" si="18"/>
        <v>0</v>
      </c>
      <c r="X51" s="138">
        <f t="shared" si="19"/>
        <v>0</v>
      </c>
      <c r="Y51" s="138">
        <f t="shared" si="20"/>
        <v>0</v>
      </c>
      <c r="Z51" s="138">
        <f t="shared" si="21"/>
        <v>0</v>
      </c>
      <c r="AA51" s="62"/>
      <c r="AB51" s="62"/>
      <c r="AC51" s="62"/>
    </row>
    <row r="52" spans="1:29" ht="23.1" customHeight="1" x14ac:dyDescent="0.25">
      <c r="A52" s="362">
        <v>33</v>
      </c>
      <c r="B52" s="141" t="str">
        <f>IF('Proje ve Personel Bilgileri'!C49&gt;0,'Proje ve Personel Bilgileri'!C49,"")</f>
        <v/>
      </c>
      <c r="C52" s="157">
        <f>IF('G011A (Ocak-Temmuz)'!C52&lt;&gt;"",'G011A (Ocak-Temmuz)'!C52,0)</f>
        <v>0</v>
      </c>
      <c r="D52" s="158">
        <f>IF('G011A (Ocak-Temmuz)'!L52&lt;&gt;"",'G011A (Ocak-Temmuz)'!L52,0)</f>
        <v>0</v>
      </c>
      <c r="E52" s="150">
        <f>IF('G011A (Şubat-Ağustos)'!C52&lt;&gt;"",'G011A (Şubat-Ağustos)'!C52,0)</f>
        <v>0</v>
      </c>
      <c r="F52" s="149">
        <f>IF('G011A (Şubat-Ağustos)'!L52&lt;&gt;"",'G011A (Şubat-Ağustos)'!L52,0)</f>
        <v>0</v>
      </c>
      <c r="G52" s="150">
        <f>IF('G011A (Mart-Eylül)'!C52&lt;&gt;"",'G011A (Mart-Eylül)'!C52,0)</f>
        <v>0</v>
      </c>
      <c r="H52" s="149">
        <f>IF('G011A (Mart-Eylül)'!L52&lt;&gt;"",'G011A (Mart-Eylül)'!L52,0)</f>
        <v>0</v>
      </c>
      <c r="I52" s="150">
        <f>IF('G011A (Nisan-Ekim)'!C52&lt;&gt;"",'G011A (Nisan-Ekim)'!C52,0)</f>
        <v>0</v>
      </c>
      <c r="J52" s="149">
        <f>IF('G011A (Nisan-Ekim)'!L52&lt;&gt;"",'G011A (Nisan-Ekim)'!L52,0)</f>
        <v>0</v>
      </c>
      <c r="K52" s="150">
        <f>IF('G011A (Mayıs-Kasım)'!C52&lt;&gt;"",'G011A (Mayıs-Kasım)'!C52,0)</f>
        <v>0</v>
      </c>
      <c r="L52" s="149">
        <f>IF('G011A (Mayıs-Kasım)'!L52&lt;&gt;"",'G011A (Mayıs-Kasım)'!L52,0)</f>
        <v>0</v>
      </c>
      <c r="M52" s="150">
        <f>IF('G011A (Haziran-Aralık)'!C52&lt;&gt;"",'G011A (Haziran-Aralık)'!C52,0)</f>
        <v>0</v>
      </c>
      <c r="N52" s="149">
        <f>IF('G011A (Haziran-Aralık)'!L52&lt;&gt;"",'G011A (Haziran-Aralık)'!L52,0)</f>
        <v>0</v>
      </c>
      <c r="O52" s="157">
        <f t="shared" si="11"/>
        <v>0</v>
      </c>
      <c r="P52" s="158">
        <f t="shared" si="12"/>
        <v>0</v>
      </c>
      <c r="Q52" s="158">
        <f t="shared" si="13"/>
        <v>0</v>
      </c>
      <c r="R52" s="159">
        <f t="shared" si="14"/>
        <v>0</v>
      </c>
      <c r="S52" s="62"/>
      <c r="T52" s="138">
        <f t="shared" si="15"/>
        <v>0</v>
      </c>
      <c r="U52" s="138">
        <f t="shared" si="16"/>
        <v>0</v>
      </c>
      <c r="V52" s="138">
        <f t="shared" si="17"/>
        <v>0</v>
      </c>
      <c r="W52" s="138">
        <f t="shared" si="18"/>
        <v>0</v>
      </c>
      <c r="X52" s="138">
        <f t="shared" si="19"/>
        <v>0</v>
      </c>
      <c r="Y52" s="138">
        <f t="shared" si="20"/>
        <v>0</v>
      </c>
      <c r="Z52" s="138">
        <f t="shared" si="21"/>
        <v>0</v>
      </c>
      <c r="AA52" s="62"/>
      <c r="AB52" s="62"/>
      <c r="AC52" s="62"/>
    </row>
    <row r="53" spans="1:29" ht="23.1" customHeight="1" x14ac:dyDescent="0.25">
      <c r="A53" s="362">
        <v>34</v>
      </c>
      <c r="B53" s="141" t="str">
        <f>IF('Proje ve Personel Bilgileri'!C50&gt;0,'Proje ve Personel Bilgileri'!C50,"")</f>
        <v/>
      </c>
      <c r="C53" s="157">
        <f>IF('G011A (Ocak-Temmuz)'!C53&lt;&gt;"",'G011A (Ocak-Temmuz)'!C53,0)</f>
        <v>0</v>
      </c>
      <c r="D53" s="158">
        <f>IF('G011A (Ocak-Temmuz)'!L53&lt;&gt;"",'G011A (Ocak-Temmuz)'!L53,0)</f>
        <v>0</v>
      </c>
      <c r="E53" s="150">
        <f>IF('G011A (Şubat-Ağustos)'!C53&lt;&gt;"",'G011A (Şubat-Ağustos)'!C53,0)</f>
        <v>0</v>
      </c>
      <c r="F53" s="149">
        <f>IF('G011A (Şubat-Ağustos)'!L53&lt;&gt;"",'G011A (Şubat-Ağustos)'!L53,0)</f>
        <v>0</v>
      </c>
      <c r="G53" s="150">
        <f>IF('G011A (Mart-Eylül)'!C53&lt;&gt;"",'G011A (Mart-Eylül)'!C53,0)</f>
        <v>0</v>
      </c>
      <c r="H53" s="149">
        <f>IF('G011A (Mart-Eylül)'!L53&lt;&gt;"",'G011A (Mart-Eylül)'!L53,0)</f>
        <v>0</v>
      </c>
      <c r="I53" s="150">
        <f>IF('G011A (Nisan-Ekim)'!C53&lt;&gt;"",'G011A (Nisan-Ekim)'!C53,0)</f>
        <v>0</v>
      </c>
      <c r="J53" s="149">
        <f>IF('G011A (Nisan-Ekim)'!L53&lt;&gt;"",'G011A (Nisan-Ekim)'!L53,0)</f>
        <v>0</v>
      </c>
      <c r="K53" s="150">
        <f>IF('G011A (Mayıs-Kasım)'!C53&lt;&gt;"",'G011A (Mayıs-Kasım)'!C53,0)</f>
        <v>0</v>
      </c>
      <c r="L53" s="149">
        <f>IF('G011A (Mayıs-Kasım)'!L53&lt;&gt;"",'G011A (Mayıs-Kasım)'!L53,0)</f>
        <v>0</v>
      </c>
      <c r="M53" s="150">
        <f>IF('G011A (Haziran-Aralık)'!C53&lt;&gt;"",'G011A (Haziran-Aralık)'!C53,0)</f>
        <v>0</v>
      </c>
      <c r="N53" s="149">
        <f>IF('G011A (Haziran-Aralık)'!L53&lt;&gt;"",'G011A (Haziran-Aralık)'!L53,0)</f>
        <v>0</v>
      </c>
      <c r="O53" s="157">
        <f t="shared" si="11"/>
        <v>0</v>
      </c>
      <c r="P53" s="158">
        <f t="shared" si="12"/>
        <v>0</v>
      </c>
      <c r="Q53" s="158">
        <f t="shared" si="13"/>
        <v>0</v>
      </c>
      <c r="R53" s="159">
        <f t="shared" si="14"/>
        <v>0</v>
      </c>
      <c r="S53" s="62"/>
      <c r="T53" s="138">
        <f t="shared" si="15"/>
        <v>0</v>
      </c>
      <c r="U53" s="138">
        <f t="shared" si="16"/>
        <v>0</v>
      </c>
      <c r="V53" s="138">
        <f t="shared" si="17"/>
        <v>0</v>
      </c>
      <c r="W53" s="138">
        <f t="shared" si="18"/>
        <v>0</v>
      </c>
      <c r="X53" s="138">
        <f t="shared" si="19"/>
        <v>0</v>
      </c>
      <c r="Y53" s="138">
        <f t="shared" si="20"/>
        <v>0</v>
      </c>
      <c r="Z53" s="138">
        <f t="shared" si="21"/>
        <v>0</v>
      </c>
      <c r="AA53" s="62"/>
      <c r="AB53" s="62"/>
      <c r="AC53" s="62"/>
    </row>
    <row r="54" spans="1:29" ht="23.1" customHeight="1" x14ac:dyDescent="0.25">
      <c r="A54" s="362">
        <v>35</v>
      </c>
      <c r="B54" s="141" t="str">
        <f>IF('Proje ve Personel Bilgileri'!C51&gt;0,'Proje ve Personel Bilgileri'!C51,"")</f>
        <v/>
      </c>
      <c r="C54" s="157">
        <f>IF('G011A (Ocak-Temmuz)'!C54&lt;&gt;"",'G011A (Ocak-Temmuz)'!C54,0)</f>
        <v>0</v>
      </c>
      <c r="D54" s="158">
        <f>IF('G011A (Ocak-Temmuz)'!L54&lt;&gt;"",'G011A (Ocak-Temmuz)'!L54,0)</f>
        <v>0</v>
      </c>
      <c r="E54" s="150">
        <f>IF('G011A (Şubat-Ağustos)'!C54&lt;&gt;"",'G011A (Şubat-Ağustos)'!C54,0)</f>
        <v>0</v>
      </c>
      <c r="F54" s="149">
        <f>IF('G011A (Şubat-Ağustos)'!L54&lt;&gt;"",'G011A (Şubat-Ağustos)'!L54,0)</f>
        <v>0</v>
      </c>
      <c r="G54" s="150">
        <f>IF('G011A (Mart-Eylül)'!C54&lt;&gt;"",'G011A (Mart-Eylül)'!C54,0)</f>
        <v>0</v>
      </c>
      <c r="H54" s="149">
        <f>IF('G011A (Mart-Eylül)'!L54&lt;&gt;"",'G011A (Mart-Eylül)'!L54,0)</f>
        <v>0</v>
      </c>
      <c r="I54" s="150">
        <f>IF('G011A (Nisan-Ekim)'!C54&lt;&gt;"",'G011A (Nisan-Ekim)'!C54,0)</f>
        <v>0</v>
      </c>
      <c r="J54" s="149">
        <f>IF('G011A (Nisan-Ekim)'!L54&lt;&gt;"",'G011A (Nisan-Ekim)'!L54,0)</f>
        <v>0</v>
      </c>
      <c r="K54" s="150">
        <f>IF('G011A (Mayıs-Kasım)'!C54&lt;&gt;"",'G011A (Mayıs-Kasım)'!C54,0)</f>
        <v>0</v>
      </c>
      <c r="L54" s="149">
        <f>IF('G011A (Mayıs-Kasım)'!L54&lt;&gt;"",'G011A (Mayıs-Kasım)'!L54,0)</f>
        <v>0</v>
      </c>
      <c r="M54" s="150">
        <f>IF('G011A (Haziran-Aralık)'!C54&lt;&gt;"",'G011A (Haziran-Aralık)'!C54,0)</f>
        <v>0</v>
      </c>
      <c r="N54" s="149">
        <f>IF('G011A (Haziran-Aralık)'!L54&lt;&gt;"",'G011A (Haziran-Aralık)'!L54,0)</f>
        <v>0</v>
      </c>
      <c r="O54" s="157">
        <f t="shared" si="11"/>
        <v>0</v>
      </c>
      <c r="P54" s="158">
        <f t="shared" si="12"/>
        <v>0</v>
      </c>
      <c r="Q54" s="158">
        <f t="shared" si="13"/>
        <v>0</v>
      </c>
      <c r="R54" s="159">
        <f t="shared" si="14"/>
        <v>0</v>
      </c>
      <c r="S54" s="62"/>
      <c r="T54" s="138">
        <f t="shared" si="15"/>
        <v>0</v>
      </c>
      <c r="U54" s="138">
        <f t="shared" si="16"/>
        <v>0</v>
      </c>
      <c r="V54" s="138">
        <f t="shared" si="17"/>
        <v>0</v>
      </c>
      <c r="W54" s="138">
        <f t="shared" si="18"/>
        <v>0</v>
      </c>
      <c r="X54" s="138">
        <f t="shared" si="19"/>
        <v>0</v>
      </c>
      <c r="Y54" s="138">
        <f t="shared" si="20"/>
        <v>0</v>
      </c>
      <c r="Z54" s="138">
        <f t="shared" si="21"/>
        <v>0</v>
      </c>
      <c r="AA54" s="62"/>
      <c r="AB54" s="62"/>
      <c r="AC54" s="62"/>
    </row>
    <row r="55" spans="1:29" ht="23.1" customHeight="1" x14ac:dyDescent="0.25">
      <c r="A55" s="362">
        <v>36</v>
      </c>
      <c r="B55" s="141" t="str">
        <f>IF('Proje ve Personel Bilgileri'!C52&gt;0,'Proje ve Personel Bilgileri'!C52,"")</f>
        <v/>
      </c>
      <c r="C55" s="157">
        <f>IF('G011A (Ocak-Temmuz)'!C55&lt;&gt;"",'G011A (Ocak-Temmuz)'!C55,0)</f>
        <v>0</v>
      </c>
      <c r="D55" s="158">
        <f>IF('G011A (Ocak-Temmuz)'!L55&lt;&gt;"",'G011A (Ocak-Temmuz)'!L55,0)</f>
        <v>0</v>
      </c>
      <c r="E55" s="150">
        <f>IF('G011A (Şubat-Ağustos)'!C55&lt;&gt;"",'G011A (Şubat-Ağustos)'!C55,0)</f>
        <v>0</v>
      </c>
      <c r="F55" s="149">
        <f>IF('G011A (Şubat-Ağustos)'!L55&lt;&gt;"",'G011A (Şubat-Ağustos)'!L55,0)</f>
        <v>0</v>
      </c>
      <c r="G55" s="150">
        <f>IF('G011A (Mart-Eylül)'!C55&lt;&gt;"",'G011A (Mart-Eylül)'!C55,0)</f>
        <v>0</v>
      </c>
      <c r="H55" s="149">
        <f>IF('G011A (Mart-Eylül)'!L55&lt;&gt;"",'G011A (Mart-Eylül)'!L55,0)</f>
        <v>0</v>
      </c>
      <c r="I55" s="150">
        <f>IF('G011A (Nisan-Ekim)'!C55&lt;&gt;"",'G011A (Nisan-Ekim)'!C55,0)</f>
        <v>0</v>
      </c>
      <c r="J55" s="149">
        <f>IF('G011A (Nisan-Ekim)'!L55&lt;&gt;"",'G011A (Nisan-Ekim)'!L55,0)</f>
        <v>0</v>
      </c>
      <c r="K55" s="150">
        <f>IF('G011A (Mayıs-Kasım)'!C55&lt;&gt;"",'G011A (Mayıs-Kasım)'!C55,0)</f>
        <v>0</v>
      </c>
      <c r="L55" s="149">
        <f>IF('G011A (Mayıs-Kasım)'!L55&lt;&gt;"",'G011A (Mayıs-Kasım)'!L55,0)</f>
        <v>0</v>
      </c>
      <c r="M55" s="150">
        <f>IF('G011A (Haziran-Aralık)'!C55&lt;&gt;"",'G011A (Haziran-Aralık)'!C55,0)</f>
        <v>0</v>
      </c>
      <c r="N55" s="149">
        <f>IF('G011A (Haziran-Aralık)'!L55&lt;&gt;"",'G011A (Haziran-Aralık)'!L55,0)</f>
        <v>0</v>
      </c>
      <c r="O55" s="157">
        <f t="shared" si="11"/>
        <v>0</v>
      </c>
      <c r="P55" s="158">
        <f t="shared" si="12"/>
        <v>0</v>
      </c>
      <c r="Q55" s="158">
        <f t="shared" si="13"/>
        <v>0</v>
      </c>
      <c r="R55" s="159">
        <f t="shared" si="14"/>
        <v>0</v>
      </c>
      <c r="S55" s="62"/>
      <c r="T55" s="138">
        <f t="shared" si="15"/>
        <v>0</v>
      </c>
      <c r="U55" s="138">
        <f t="shared" si="16"/>
        <v>0</v>
      </c>
      <c r="V55" s="138">
        <f t="shared" si="17"/>
        <v>0</v>
      </c>
      <c r="W55" s="138">
        <f t="shared" si="18"/>
        <v>0</v>
      </c>
      <c r="X55" s="138">
        <f t="shared" si="19"/>
        <v>0</v>
      </c>
      <c r="Y55" s="138">
        <f t="shared" si="20"/>
        <v>0</v>
      </c>
      <c r="Z55" s="138">
        <f t="shared" si="21"/>
        <v>0</v>
      </c>
      <c r="AA55" s="62"/>
      <c r="AB55" s="62"/>
      <c r="AC55" s="62"/>
    </row>
    <row r="56" spans="1:29" ht="23.1" customHeight="1" x14ac:dyDescent="0.25">
      <c r="A56" s="362">
        <v>37</v>
      </c>
      <c r="B56" s="141" t="str">
        <f>IF('Proje ve Personel Bilgileri'!C53&gt;0,'Proje ve Personel Bilgileri'!C53,"")</f>
        <v/>
      </c>
      <c r="C56" s="157">
        <f>IF('G011A (Ocak-Temmuz)'!C56&lt;&gt;"",'G011A (Ocak-Temmuz)'!C56,0)</f>
        <v>0</v>
      </c>
      <c r="D56" s="158">
        <f>IF('G011A (Ocak-Temmuz)'!L56&lt;&gt;"",'G011A (Ocak-Temmuz)'!L56,0)</f>
        <v>0</v>
      </c>
      <c r="E56" s="150">
        <f>IF('G011A (Şubat-Ağustos)'!C56&lt;&gt;"",'G011A (Şubat-Ağustos)'!C56,0)</f>
        <v>0</v>
      </c>
      <c r="F56" s="149">
        <f>IF('G011A (Şubat-Ağustos)'!L56&lt;&gt;"",'G011A (Şubat-Ağustos)'!L56,0)</f>
        <v>0</v>
      </c>
      <c r="G56" s="150">
        <f>IF('G011A (Mart-Eylül)'!C56&lt;&gt;"",'G011A (Mart-Eylül)'!C56,0)</f>
        <v>0</v>
      </c>
      <c r="H56" s="149">
        <f>IF('G011A (Mart-Eylül)'!L56&lt;&gt;"",'G011A (Mart-Eylül)'!L56,0)</f>
        <v>0</v>
      </c>
      <c r="I56" s="150">
        <f>IF('G011A (Nisan-Ekim)'!C56&lt;&gt;"",'G011A (Nisan-Ekim)'!C56,0)</f>
        <v>0</v>
      </c>
      <c r="J56" s="149">
        <f>IF('G011A (Nisan-Ekim)'!L56&lt;&gt;"",'G011A (Nisan-Ekim)'!L56,0)</f>
        <v>0</v>
      </c>
      <c r="K56" s="150">
        <f>IF('G011A (Mayıs-Kasım)'!C56&lt;&gt;"",'G011A (Mayıs-Kasım)'!C56,0)</f>
        <v>0</v>
      </c>
      <c r="L56" s="149">
        <f>IF('G011A (Mayıs-Kasım)'!L56&lt;&gt;"",'G011A (Mayıs-Kasım)'!L56,0)</f>
        <v>0</v>
      </c>
      <c r="M56" s="150">
        <f>IF('G011A (Haziran-Aralık)'!C56&lt;&gt;"",'G011A (Haziran-Aralık)'!C56,0)</f>
        <v>0</v>
      </c>
      <c r="N56" s="149">
        <f>IF('G011A (Haziran-Aralık)'!L56&lt;&gt;"",'G011A (Haziran-Aralık)'!L56,0)</f>
        <v>0</v>
      </c>
      <c r="O56" s="157">
        <f t="shared" si="11"/>
        <v>0</v>
      </c>
      <c r="P56" s="158">
        <f t="shared" si="12"/>
        <v>0</v>
      </c>
      <c r="Q56" s="158">
        <f t="shared" si="13"/>
        <v>0</v>
      </c>
      <c r="R56" s="159">
        <f t="shared" si="14"/>
        <v>0</v>
      </c>
      <c r="S56" s="62"/>
      <c r="T56" s="138">
        <f t="shared" si="15"/>
        <v>0</v>
      </c>
      <c r="U56" s="138">
        <f t="shared" si="16"/>
        <v>0</v>
      </c>
      <c r="V56" s="138">
        <f t="shared" si="17"/>
        <v>0</v>
      </c>
      <c r="W56" s="138">
        <f t="shared" si="18"/>
        <v>0</v>
      </c>
      <c r="X56" s="138">
        <f t="shared" si="19"/>
        <v>0</v>
      </c>
      <c r="Y56" s="138">
        <f t="shared" si="20"/>
        <v>0</v>
      </c>
      <c r="Z56" s="138">
        <f t="shared" si="21"/>
        <v>0</v>
      </c>
      <c r="AA56" s="62"/>
      <c r="AB56" s="62"/>
      <c r="AC56" s="62"/>
    </row>
    <row r="57" spans="1:29" ht="23.1" customHeight="1" x14ac:dyDescent="0.25">
      <c r="A57" s="362">
        <v>38</v>
      </c>
      <c r="B57" s="141" t="str">
        <f>IF('Proje ve Personel Bilgileri'!C54&gt;0,'Proje ve Personel Bilgileri'!C54,"")</f>
        <v/>
      </c>
      <c r="C57" s="157">
        <f>IF('G011A (Ocak-Temmuz)'!C57&lt;&gt;"",'G011A (Ocak-Temmuz)'!C57,0)</f>
        <v>0</v>
      </c>
      <c r="D57" s="158">
        <f>IF('G011A (Ocak-Temmuz)'!L57&lt;&gt;"",'G011A (Ocak-Temmuz)'!L57,0)</f>
        <v>0</v>
      </c>
      <c r="E57" s="150">
        <f>IF('G011A (Şubat-Ağustos)'!C57&lt;&gt;"",'G011A (Şubat-Ağustos)'!C57,0)</f>
        <v>0</v>
      </c>
      <c r="F57" s="149">
        <f>IF('G011A (Şubat-Ağustos)'!L57&lt;&gt;"",'G011A (Şubat-Ağustos)'!L57,0)</f>
        <v>0</v>
      </c>
      <c r="G57" s="150">
        <f>IF('G011A (Mart-Eylül)'!C57&lt;&gt;"",'G011A (Mart-Eylül)'!C57,0)</f>
        <v>0</v>
      </c>
      <c r="H57" s="149">
        <f>IF('G011A (Mart-Eylül)'!L57&lt;&gt;"",'G011A (Mart-Eylül)'!L57,0)</f>
        <v>0</v>
      </c>
      <c r="I57" s="150">
        <f>IF('G011A (Nisan-Ekim)'!C57&lt;&gt;"",'G011A (Nisan-Ekim)'!C57,0)</f>
        <v>0</v>
      </c>
      <c r="J57" s="149">
        <f>IF('G011A (Nisan-Ekim)'!L57&lt;&gt;"",'G011A (Nisan-Ekim)'!L57,0)</f>
        <v>0</v>
      </c>
      <c r="K57" s="150">
        <f>IF('G011A (Mayıs-Kasım)'!C57&lt;&gt;"",'G011A (Mayıs-Kasım)'!C57,0)</f>
        <v>0</v>
      </c>
      <c r="L57" s="149">
        <f>IF('G011A (Mayıs-Kasım)'!L57&lt;&gt;"",'G011A (Mayıs-Kasım)'!L57,0)</f>
        <v>0</v>
      </c>
      <c r="M57" s="150">
        <f>IF('G011A (Haziran-Aralık)'!C57&lt;&gt;"",'G011A (Haziran-Aralık)'!C57,0)</f>
        <v>0</v>
      </c>
      <c r="N57" s="149">
        <f>IF('G011A (Haziran-Aralık)'!L57&lt;&gt;"",'G011A (Haziran-Aralık)'!L57,0)</f>
        <v>0</v>
      </c>
      <c r="O57" s="157">
        <f t="shared" si="11"/>
        <v>0</v>
      </c>
      <c r="P57" s="158">
        <f t="shared" si="12"/>
        <v>0</v>
      </c>
      <c r="Q57" s="158">
        <f t="shared" si="13"/>
        <v>0</v>
      </c>
      <c r="R57" s="159">
        <f t="shared" si="14"/>
        <v>0</v>
      </c>
      <c r="S57" s="62"/>
      <c r="T57" s="138">
        <f t="shared" si="15"/>
        <v>0</v>
      </c>
      <c r="U57" s="138">
        <f t="shared" si="16"/>
        <v>0</v>
      </c>
      <c r="V57" s="138">
        <f t="shared" si="17"/>
        <v>0</v>
      </c>
      <c r="W57" s="138">
        <f t="shared" si="18"/>
        <v>0</v>
      </c>
      <c r="X57" s="138">
        <f t="shared" si="19"/>
        <v>0</v>
      </c>
      <c r="Y57" s="138">
        <f t="shared" si="20"/>
        <v>0</v>
      </c>
      <c r="Z57" s="138">
        <f t="shared" si="21"/>
        <v>0</v>
      </c>
      <c r="AA57" s="62"/>
      <c r="AB57" s="62"/>
      <c r="AC57" s="62"/>
    </row>
    <row r="58" spans="1:29" ht="23.1" customHeight="1" x14ac:dyDescent="0.25">
      <c r="A58" s="362">
        <v>39</v>
      </c>
      <c r="B58" s="141" t="str">
        <f>IF('Proje ve Personel Bilgileri'!C55&gt;0,'Proje ve Personel Bilgileri'!C55,"")</f>
        <v/>
      </c>
      <c r="C58" s="157">
        <f>IF('G011A (Ocak-Temmuz)'!C58&lt;&gt;"",'G011A (Ocak-Temmuz)'!C58,0)</f>
        <v>0</v>
      </c>
      <c r="D58" s="158">
        <f>IF('G011A (Ocak-Temmuz)'!L58&lt;&gt;"",'G011A (Ocak-Temmuz)'!L58,0)</f>
        <v>0</v>
      </c>
      <c r="E58" s="150">
        <f>IF('G011A (Şubat-Ağustos)'!C58&lt;&gt;"",'G011A (Şubat-Ağustos)'!C58,0)</f>
        <v>0</v>
      </c>
      <c r="F58" s="149">
        <f>IF('G011A (Şubat-Ağustos)'!L58&lt;&gt;"",'G011A (Şubat-Ağustos)'!L58,0)</f>
        <v>0</v>
      </c>
      <c r="G58" s="150">
        <f>IF('G011A (Mart-Eylül)'!C58&lt;&gt;"",'G011A (Mart-Eylül)'!C58,0)</f>
        <v>0</v>
      </c>
      <c r="H58" s="149">
        <f>IF('G011A (Mart-Eylül)'!L58&lt;&gt;"",'G011A (Mart-Eylül)'!L58,0)</f>
        <v>0</v>
      </c>
      <c r="I58" s="150">
        <f>IF('G011A (Nisan-Ekim)'!C58&lt;&gt;"",'G011A (Nisan-Ekim)'!C58,0)</f>
        <v>0</v>
      </c>
      <c r="J58" s="149">
        <f>IF('G011A (Nisan-Ekim)'!L58&lt;&gt;"",'G011A (Nisan-Ekim)'!L58,0)</f>
        <v>0</v>
      </c>
      <c r="K58" s="150">
        <f>IF('G011A (Mayıs-Kasım)'!C58&lt;&gt;"",'G011A (Mayıs-Kasım)'!C58,0)</f>
        <v>0</v>
      </c>
      <c r="L58" s="149">
        <f>IF('G011A (Mayıs-Kasım)'!L58&lt;&gt;"",'G011A (Mayıs-Kasım)'!L58,0)</f>
        <v>0</v>
      </c>
      <c r="M58" s="150">
        <f>IF('G011A (Haziran-Aralık)'!C58&lt;&gt;"",'G011A (Haziran-Aralık)'!C58,0)</f>
        <v>0</v>
      </c>
      <c r="N58" s="149">
        <f>IF('G011A (Haziran-Aralık)'!L58&lt;&gt;"",'G011A (Haziran-Aralık)'!L58,0)</f>
        <v>0</v>
      </c>
      <c r="O58" s="157">
        <f t="shared" si="11"/>
        <v>0</v>
      </c>
      <c r="P58" s="158">
        <f t="shared" si="12"/>
        <v>0</v>
      </c>
      <c r="Q58" s="158">
        <f t="shared" si="13"/>
        <v>0</v>
      </c>
      <c r="R58" s="159">
        <f t="shared" si="14"/>
        <v>0</v>
      </c>
      <c r="S58" s="62"/>
      <c r="T58" s="138">
        <f t="shared" si="15"/>
        <v>0</v>
      </c>
      <c r="U58" s="138">
        <f t="shared" si="16"/>
        <v>0</v>
      </c>
      <c r="V58" s="138">
        <f t="shared" si="17"/>
        <v>0</v>
      </c>
      <c r="W58" s="138">
        <f t="shared" si="18"/>
        <v>0</v>
      </c>
      <c r="X58" s="138">
        <f t="shared" si="19"/>
        <v>0</v>
      </c>
      <c r="Y58" s="138">
        <f t="shared" si="20"/>
        <v>0</v>
      </c>
      <c r="Z58" s="138">
        <f t="shared" si="21"/>
        <v>0</v>
      </c>
      <c r="AA58" s="62"/>
      <c r="AB58" s="62"/>
      <c r="AC58" s="62"/>
    </row>
    <row r="59" spans="1:29" ht="23.1" customHeight="1" thickBot="1" x14ac:dyDescent="0.3">
      <c r="A59" s="363">
        <v>40</v>
      </c>
      <c r="B59" s="143" t="str">
        <f>IF('Proje ve Personel Bilgileri'!C56&gt;0,'Proje ve Personel Bilgileri'!C56,"")</f>
        <v/>
      </c>
      <c r="C59" s="160">
        <f>IF('G011A (Ocak-Temmuz)'!C59&lt;&gt;"",'G011A (Ocak-Temmuz)'!C59,0)</f>
        <v>0</v>
      </c>
      <c r="D59" s="161">
        <f>IF('G011A (Ocak-Temmuz)'!L59&lt;&gt;"",'G011A (Ocak-Temmuz)'!L59,0)</f>
        <v>0</v>
      </c>
      <c r="E59" s="154">
        <f>IF('G011A (Şubat-Ağustos)'!C59&lt;&gt;"",'G011A (Şubat-Ağustos)'!C59,0)</f>
        <v>0</v>
      </c>
      <c r="F59" s="153">
        <f>IF('G011A (Şubat-Ağustos)'!L59&lt;&gt;"",'G011A (Şubat-Ağustos)'!L59,0)</f>
        <v>0</v>
      </c>
      <c r="G59" s="154">
        <f>IF('G011A (Mart-Eylül)'!C59&lt;&gt;"",'G011A (Mart-Eylül)'!C59,0)</f>
        <v>0</v>
      </c>
      <c r="H59" s="153">
        <f>IF('G011A (Mart-Eylül)'!L59&lt;&gt;"",'G011A (Mart-Eylül)'!L59,0)</f>
        <v>0</v>
      </c>
      <c r="I59" s="154">
        <f>IF('G011A (Nisan-Ekim)'!C59&lt;&gt;"",'G011A (Nisan-Ekim)'!C59,0)</f>
        <v>0</v>
      </c>
      <c r="J59" s="153">
        <f>IF('G011A (Nisan-Ekim)'!L59&lt;&gt;"",'G011A (Nisan-Ekim)'!L59,0)</f>
        <v>0</v>
      </c>
      <c r="K59" s="154">
        <f>IF('G011A (Mayıs-Kasım)'!C59&lt;&gt;"",'G011A (Mayıs-Kasım)'!C59,0)</f>
        <v>0</v>
      </c>
      <c r="L59" s="153">
        <f>IF('G011A (Mayıs-Kasım)'!L59&lt;&gt;"",'G011A (Mayıs-Kasım)'!L59,0)</f>
        <v>0</v>
      </c>
      <c r="M59" s="154">
        <f>IF('G011A (Haziran-Aralık)'!C59&lt;&gt;"",'G011A (Haziran-Aralık)'!C59,0)</f>
        <v>0</v>
      </c>
      <c r="N59" s="153">
        <f>IF('G011A (Haziran-Aralık)'!L59&lt;&gt;"",'G011A (Haziran-Aralık)'!L59,0)</f>
        <v>0</v>
      </c>
      <c r="O59" s="160">
        <f t="shared" si="11"/>
        <v>0</v>
      </c>
      <c r="P59" s="161">
        <f t="shared" si="12"/>
        <v>0</v>
      </c>
      <c r="Q59" s="161">
        <f t="shared" si="13"/>
        <v>0</v>
      </c>
      <c r="R59" s="162">
        <f t="shared" si="14"/>
        <v>0</v>
      </c>
      <c r="S59" s="62"/>
      <c r="T59" s="138">
        <f t="shared" si="15"/>
        <v>0</v>
      </c>
      <c r="U59" s="138">
        <f t="shared" si="16"/>
        <v>0</v>
      </c>
      <c r="V59" s="138">
        <f t="shared" si="17"/>
        <v>0</v>
      </c>
      <c r="W59" s="138">
        <f t="shared" si="18"/>
        <v>0</v>
      </c>
      <c r="X59" s="138">
        <f t="shared" si="19"/>
        <v>0</v>
      </c>
      <c r="Y59" s="138">
        <f t="shared" si="20"/>
        <v>0</v>
      </c>
      <c r="Z59" s="138">
        <f t="shared" si="21"/>
        <v>0</v>
      </c>
      <c r="AA59" s="138">
        <f>IF(ISERROR(IF(SUM(C40:R59)&gt;0,1,0)),1,IF(SUM(C40:R59)&gt;0,1,0))</f>
        <v>0</v>
      </c>
      <c r="AB59" s="62"/>
      <c r="AC59" s="62"/>
    </row>
    <row r="60" spans="1:29" x14ac:dyDescent="0.25">
      <c r="A60" s="62"/>
      <c r="B60" s="10"/>
      <c r="C60" s="10"/>
      <c r="D60" s="10"/>
      <c r="E60" s="10"/>
      <c r="F60" s="10"/>
      <c r="G60" s="10"/>
      <c r="H60" s="10"/>
      <c r="I60" s="10"/>
      <c r="J60" s="2"/>
      <c r="K60" s="62"/>
      <c r="L60" s="92"/>
      <c r="M60" s="92"/>
      <c r="N60" s="92"/>
      <c r="O60" s="92"/>
      <c r="P60" s="92"/>
      <c r="Q60" s="92"/>
      <c r="R60" s="62"/>
      <c r="S60" s="62"/>
      <c r="T60" s="62"/>
      <c r="U60" s="62"/>
      <c r="V60" s="62"/>
      <c r="W60" s="62"/>
      <c r="X60" s="62"/>
      <c r="Y60" s="62"/>
      <c r="Z60" s="62"/>
      <c r="AA60" s="62"/>
      <c r="AB60" s="62"/>
      <c r="AC60" s="62"/>
    </row>
    <row r="61" spans="1:29" x14ac:dyDescent="0.25">
      <c r="A61" s="364" t="s">
        <v>131</v>
      </c>
      <c r="B61" s="10"/>
      <c r="C61" s="10"/>
      <c r="D61" s="10"/>
      <c r="E61" s="10"/>
      <c r="F61" s="10"/>
      <c r="G61" s="10"/>
      <c r="H61" s="10"/>
      <c r="I61" s="10"/>
      <c r="J61" s="2"/>
      <c r="K61" s="62"/>
      <c r="L61" s="92"/>
      <c r="M61" s="92"/>
      <c r="N61" s="92"/>
      <c r="O61" s="92"/>
      <c r="P61" s="92"/>
      <c r="Q61" s="92"/>
      <c r="R61" s="62"/>
      <c r="S61" s="62"/>
      <c r="T61" s="62"/>
      <c r="U61" s="62"/>
      <c r="V61" s="62"/>
      <c r="W61" s="62"/>
      <c r="X61" s="62"/>
      <c r="Y61" s="62"/>
      <c r="Z61" s="62"/>
      <c r="AA61" s="62"/>
      <c r="AB61" s="62"/>
      <c r="AC61" s="62"/>
    </row>
    <row r="62" spans="1:29" x14ac:dyDescent="0.25">
      <c r="A62" s="62"/>
      <c r="B62" s="62"/>
      <c r="C62" s="92"/>
      <c r="D62" s="62"/>
      <c r="E62" s="62"/>
      <c r="F62" s="62"/>
      <c r="G62" s="62"/>
      <c r="H62" s="62"/>
      <c r="I62" s="62"/>
      <c r="J62" s="2"/>
      <c r="K62" s="62"/>
      <c r="L62" s="92"/>
      <c r="M62" s="92"/>
      <c r="N62" s="92"/>
      <c r="O62" s="92"/>
      <c r="P62" s="62"/>
      <c r="Q62" s="62"/>
      <c r="R62" s="62"/>
      <c r="S62" s="62"/>
      <c r="T62" s="62"/>
      <c r="U62" s="62"/>
      <c r="V62" s="62"/>
      <c r="W62" s="62"/>
      <c r="X62" s="62"/>
      <c r="Y62" s="62"/>
      <c r="Z62" s="62"/>
      <c r="AA62" s="62"/>
      <c r="AB62" s="62"/>
      <c r="AC62" s="62"/>
    </row>
    <row r="63" spans="1:29" ht="19.7" x14ac:dyDescent="0.35">
      <c r="A63" s="354" t="s">
        <v>31</v>
      </c>
      <c r="B63" s="355">
        <f ca="1">imzatarihi</f>
        <v>45785</v>
      </c>
      <c r="C63" s="599" t="s">
        <v>32</v>
      </c>
      <c r="D63" s="599"/>
      <c r="E63" s="356" t="str">
        <f>IF(kurulusyetkilisi&gt;0,kurulusyetkilisi,"")</f>
        <v/>
      </c>
      <c r="F63" s="62"/>
      <c r="G63" s="212"/>
      <c r="H63" s="211"/>
      <c r="I63" s="211"/>
      <c r="J63" s="2"/>
      <c r="K63" s="62"/>
      <c r="L63" s="92"/>
      <c r="M63" s="92"/>
      <c r="N63" s="92"/>
      <c r="O63" s="92"/>
      <c r="P63" s="62"/>
      <c r="Q63" s="62"/>
      <c r="R63" s="62"/>
      <c r="S63" s="62"/>
      <c r="T63" s="62"/>
      <c r="U63" s="62"/>
      <c r="V63" s="62"/>
      <c r="W63" s="62"/>
      <c r="X63" s="62"/>
      <c r="Y63" s="62"/>
      <c r="Z63" s="62"/>
      <c r="AA63" s="62"/>
      <c r="AB63" s="62"/>
      <c r="AC63" s="62"/>
    </row>
    <row r="64" spans="1:29" ht="19.7" x14ac:dyDescent="0.35">
      <c r="A64" s="213"/>
      <c r="B64" s="213"/>
      <c r="C64" s="599" t="s">
        <v>33</v>
      </c>
      <c r="D64" s="599"/>
      <c r="E64" s="598"/>
      <c r="F64" s="598"/>
      <c r="G64" s="598"/>
      <c r="H64" s="59"/>
      <c r="I64" s="59"/>
      <c r="J64" s="2"/>
      <c r="K64" s="62"/>
      <c r="L64" s="92"/>
      <c r="M64" s="92"/>
      <c r="N64" s="92"/>
      <c r="O64" s="92"/>
      <c r="P64" s="62"/>
      <c r="Q64" s="62"/>
      <c r="R64" s="62"/>
      <c r="S64" s="62"/>
      <c r="T64" s="62"/>
      <c r="U64" s="62"/>
      <c r="V64" s="62"/>
      <c r="W64" s="62"/>
      <c r="X64" s="62"/>
      <c r="Y64" s="62"/>
      <c r="Z64" s="62"/>
      <c r="AA64" s="62"/>
      <c r="AB64" s="62"/>
      <c r="AC64" s="62"/>
    </row>
    <row r="65" spans="1:29" ht="15.8" customHeight="1" x14ac:dyDescent="0.3">
      <c r="A65" s="635" t="s">
        <v>38</v>
      </c>
      <c r="B65" s="635"/>
      <c r="C65" s="635"/>
      <c r="D65" s="635"/>
      <c r="E65" s="635"/>
      <c r="F65" s="635"/>
      <c r="G65" s="635"/>
      <c r="H65" s="635"/>
      <c r="I65" s="635"/>
      <c r="J65" s="635"/>
      <c r="K65" s="635"/>
      <c r="L65" s="635"/>
      <c r="M65" s="635"/>
      <c r="N65" s="635"/>
      <c r="O65" s="635"/>
      <c r="P65" s="635"/>
      <c r="Q65" s="635"/>
      <c r="R65" s="635"/>
      <c r="S65" s="62"/>
      <c r="T65" s="62"/>
      <c r="U65" s="62"/>
      <c r="V65" s="62"/>
      <c r="W65" s="62"/>
      <c r="X65" s="62"/>
      <c r="Y65" s="62"/>
      <c r="Z65" s="62"/>
      <c r="AA65" s="62"/>
      <c r="AB65" s="62"/>
      <c r="AC65" s="62"/>
    </row>
    <row r="66" spans="1:29" x14ac:dyDescent="0.25">
      <c r="A66" s="625" t="str">
        <f>IF(YilDonem&lt;&gt;"",CONCATENATE(YilDonem," dönemine aittir."),"")</f>
        <v/>
      </c>
      <c r="B66" s="625"/>
      <c r="C66" s="625"/>
      <c r="D66" s="625"/>
      <c r="E66" s="625"/>
      <c r="F66" s="625"/>
      <c r="G66" s="625"/>
      <c r="H66" s="625"/>
      <c r="I66" s="625"/>
      <c r="J66" s="625"/>
      <c r="K66" s="625"/>
      <c r="L66" s="625"/>
      <c r="M66" s="625"/>
      <c r="N66" s="625"/>
      <c r="O66" s="625"/>
      <c r="P66" s="625"/>
      <c r="Q66" s="625"/>
      <c r="R66" s="625"/>
      <c r="S66" s="62"/>
      <c r="T66" s="62"/>
      <c r="U66" s="62"/>
      <c r="V66" s="62"/>
      <c r="W66" s="62"/>
      <c r="X66" s="62"/>
      <c r="Y66" s="62"/>
      <c r="Z66" s="62"/>
      <c r="AA66" s="62"/>
      <c r="AB66" s="62"/>
      <c r="AC66" s="62"/>
    </row>
    <row r="67" spans="1:29" ht="19.7" thickBot="1" x14ac:dyDescent="0.4">
      <c r="A67" s="626" t="s">
        <v>43</v>
      </c>
      <c r="B67" s="626"/>
      <c r="C67" s="626"/>
      <c r="D67" s="626"/>
      <c r="E67" s="626"/>
      <c r="F67" s="626"/>
      <c r="G67" s="626"/>
      <c r="H67" s="626"/>
      <c r="I67" s="626"/>
      <c r="J67" s="626"/>
      <c r="K67" s="626"/>
      <c r="L67" s="626"/>
      <c r="M67" s="626"/>
      <c r="N67" s="626"/>
      <c r="O67" s="626"/>
      <c r="P67" s="626"/>
      <c r="Q67" s="626"/>
      <c r="R67" s="626"/>
      <c r="S67" s="62"/>
      <c r="T67" s="62"/>
      <c r="U67" s="62"/>
      <c r="V67" s="62"/>
      <c r="W67" s="62"/>
      <c r="X67" s="62"/>
      <c r="Y67" s="62"/>
      <c r="Z67" s="62"/>
      <c r="AA67" s="62"/>
      <c r="AB67" s="62"/>
      <c r="AC67" s="62"/>
    </row>
    <row r="68" spans="1:29" ht="31.75" customHeight="1" thickBot="1" x14ac:dyDescent="0.3">
      <c r="A68" s="365" t="s">
        <v>192</v>
      </c>
      <c r="B68" s="627" t="str">
        <f>IF(ProjeNo&gt;0,ProjeNo,"")</f>
        <v/>
      </c>
      <c r="C68" s="628"/>
      <c r="D68" s="628"/>
      <c r="E68" s="628"/>
      <c r="F68" s="628"/>
      <c r="G68" s="628"/>
      <c r="H68" s="628"/>
      <c r="I68" s="628"/>
      <c r="J68" s="628"/>
      <c r="K68" s="628"/>
      <c r="L68" s="628"/>
      <c r="M68" s="628"/>
      <c r="N68" s="628"/>
      <c r="O68" s="628"/>
      <c r="P68" s="628"/>
      <c r="Q68" s="628"/>
      <c r="R68" s="629"/>
      <c r="S68" s="62"/>
      <c r="T68" s="62"/>
      <c r="U68" s="62"/>
      <c r="V68" s="62"/>
      <c r="W68" s="62"/>
      <c r="X68" s="62"/>
      <c r="Y68" s="62"/>
      <c r="Z68" s="62"/>
      <c r="AA68" s="62"/>
      <c r="AB68" s="62"/>
      <c r="AC68" s="62"/>
    </row>
    <row r="69" spans="1:29" ht="31.75" customHeight="1" thickBot="1" x14ac:dyDescent="0.3">
      <c r="A69" s="360" t="s">
        <v>194</v>
      </c>
      <c r="B69" s="630" t="str">
        <f>IF(ProjeAdi&gt;0,ProjeAdi,"")</f>
        <v/>
      </c>
      <c r="C69" s="631"/>
      <c r="D69" s="631"/>
      <c r="E69" s="631"/>
      <c r="F69" s="631"/>
      <c r="G69" s="631"/>
      <c r="H69" s="631"/>
      <c r="I69" s="631"/>
      <c r="J69" s="631"/>
      <c r="K69" s="631"/>
      <c r="L69" s="631"/>
      <c r="M69" s="631"/>
      <c r="N69" s="631"/>
      <c r="O69" s="631"/>
      <c r="P69" s="631"/>
      <c r="Q69" s="631"/>
      <c r="R69" s="632"/>
      <c r="S69" s="62"/>
      <c r="T69" s="62"/>
      <c r="U69" s="62"/>
      <c r="V69" s="62"/>
      <c r="W69" s="62"/>
      <c r="X69" s="62"/>
      <c r="Y69" s="62"/>
      <c r="Z69" s="62"/>
      <c r="AA69" s="62"/>
      <c r="AB69" s="62"/>
      <c r="AC69" s="62"/>
    </row>
    <row r="70" spans="1:29" ht="75.25" customHeight="1" thickBot="1" x14ac:dyDescent="0.3">
      <c r="A70" s="638" t="s">
        <v>3</v>
      </c>
      <c r="B70" s="636" t="s">
        <v>44</v>
      </c>
      <c r="C70" s="633" t="str">
        <f>IF(Dönem=1,"OCAK",IF(Dönem=2,"TEMMUZ",""))</f>
        <v/>
      </c>
      <c r="D70" s="634"/>
      <c r="E70" s="633" t="str">
        <f>IF(Dönem=1,"ŞUBAT",IF(Dönem=2,"AĞUSTOS",""))</f>
        <v/>
      </c>
      <c r="F70" s="634"/>
      <c r="G70" s="633" t="str">
        <f>IF(Dönem=1,"MART",IF(Dönem=2,"EYLÜL",""))</f>
        <v/>
      </c>
      <c r="H70" s="634"/>
      <c r="I70" s="633" t="str">
        <f>IF(Dönem=1,"NİSAN",IF(Dönem=2,"EKİM",""))</f>
        <v/>
      </c>
      <c r="J70" s="634"/>
      <c r="K70" s="633" t="str">
        <f>IF(Dönem=1,"MAYIS",IF(Dönem=2,"KASIM",""))</f>
        <v/>
      </c>
      <c r="L70" s="634"/>
      <c r="M70" s="633" t="str">
        <f>IF(Dönem=1,"HAZİRAN",IF(Dönem=2,"ARALIK",""))</f>
        <v/>
      </c>
      <c r="N70" s="634"/>
      <c r="O70" s="636" t="s">
        <v>39</v>
      </c>
      <c r="P70" s="636" t="s">
        <v>40</v>
      </c>
      <c r="Q70" s="636" t="s">
        <v>41</v>
      </c>
      <c r="R70" s="636" t="s">
        <v>123</v>
      </c>
      <c r="S70" s="357"/>
      <c r="T70" s="357"/>
      <c r="U70" s="62"/>
      <c r="V70" s="62"/>
      <c r="W70" s="62"/>
      <c r="X70" s="62"/>
      <c r="Y70" s="62"/>
      <c r="Z70" s="62"/>
      <c r="AA70" s="62"/>
      <c r="AB70" s="62"/>
      <c r="AC70" s="62"/>
    </row>
    <row r="71" spans="1:29" ht="49.75" customHeight="1" thickBot="1" x14ac:dyDescent="0.3">
      <c r="A71" s="639"/>
      <c r="B71" s="637"/>
      <c r="C71" s="358" t="s">
        <v>22</v>
      </c>
      <c r="D71" s="358" t="s">
        <v>42</v>
      </c>
      <c r="E71" s="358" t="s">
        <v>22</v>
      </c>
      <c r="F71" s="358" t="s">
        <v>42</v>
      </c>
      <c r="G71" s="358" t="s">
        <v>22</v>
      </c>
      <c r="H71" s="358" t="s">
        <v>42</v>
      </c>
      <c r="I71" s="358" t="s">
        <v>22</v>
      </c>
      <c r="J71" s="358" t="s">
        <v>42</v>
      </c>
      <c r="K71" s="358" t="s">
        <v>22</v>
      </c>
      <c r="L71" s="358" t="s">
        <v>42</v>
      </c>
      <c r="M71" s="358" t="s">
        <v>22</v>
      </c>
      <c r="N71" s="358" t="s">
        <v>42</v>
      </c>
      <c r="O71" s="637"/>
      <c r="P71" s="637"/>
      <c r="Q71" s="637"/>
      <c r="R71" s="637"/>
      <c r="S71" s="62"/>
      <c r="T71" s="62"/>
      <c r="U71" s="62"/>
      <c r="V71" s="62"/>
      <c r="W71" s="62"/>
      <c r="X71" s="62"/>
      <c r="Y71" s="62"/>
      <c r="Z71" s="359" t="s">
        <v>77</v>
      </c>
      <c r="AA71" s="62"/>
      <c r="AB71" s="62"/>
      <c r="AC71" s="62"/>
    </row>
    <row r="72" spans="1:29" ht="23.1" customHeight="1" x14ac:dyDescent="0.25">
      <c r="A72" s="361">
        <v>41</v>
      </c>
      <c r="B72" s="139" t="str">
        <f>IF('Proje ve Personel Bilgileri'!C57&gt;0,'Proje ve Personel Bilgileri'!C57,"")</f>
        <v/>
      </c>
      <c r="C72" s="147">
        <f>IF('G011A (Ocak-Temmuz)'!C72&lt;&gt;"",'G011A (Ocak-Temmuz)'!C72,0)</f>
        <v>0</v>
      </c>
      <c r="D72" s="146">
        <f>IF('G011A (Ocak-Temmuz)'!L72&lt;&gt;"",'G011A (Ocak-Temmuz)'!L72,0)</f>
        <v>0</v>
      </c>
      <c r="E72" s="147">
        <f>IF('G011A (Şubat-Ağustos)'!C72&lt;&gt;"",'G011A (Şubat-Ağustos)'!C72,0)</f>
        <v>0</v>
      </c>
      <c r="F72" s="146">
        <f>IF('G011A (Şubat-Ağustos)'!L72&lt;&gt;"",'G011A (Şubat-Ağustos)'!L72,0)</f>
        <v>0</v>
      </c>
      <c r="G72" s="147">
        <f>IF('G011A (Mart-Eylül)'!C72&lt;&gt;"",'G011A (Mart-Eylül)'!C72,0)</f>
        <v>0</v>
      </c>
      <c r="H72" s="146">
        <f>IF('G011A (Mart-Eylül)'!L72&lt;&gt;"",'G011A (Mart-Eylül)'!L72,0)</f>
        <v>0</v>
      </c>
      <c r="I72" s="147">
        <f>IF('G011A (Nisan-Ekim)'!C72&lt;&gt;"",'G011A (Nisan-Ekim)'!C72,0)</f>
        <v>0</v>
      </c>
      <c r="J72" s="146">
        <f>IF('G011A (Nisan-Ekim)'!L72&lt;&gt;"",'G011A (Nisan-Ekim)'!L72,0)</f>
        <v>0</v>
      </c>
      <c r="K72" s="147">
        <f>IF('G011A (Mayıs-Kasım)'!C72&lt;&gt;"",'G011A (Mayıs-Kasım)'!C72,0)</f>
        <v>0</v>
      </c>
      <c r="L72" s="146">
        <f>IF('G011A (Mayıs-Kasım)'!L72&lt;&gt;"",'G011A (Mayıs-Kasım)'!L72,0)</f>
        <v>0</v>
      </c>
      <c r="M72" s="147">
        <f>IF('G011A (Haziran-Aralık)'!C72&lt;&gt;"",'G011A (Haziran-Aralık)'!C72,0)</f>
        <v>0</v>
      </c>
      <c r="N72" s="146">
        <f>IF('G011A (Haziran-Aralık)'!L72&lt;&gt;"",'G011A (Haziran-Aralık)'!L72,0)</f>
        <v>0</v>
      </c>
      <c r="O72" s="147">
        <f>C72+E72+G72+I72+K72+M72</f>
        <v>0</v>
      </c>
      <c r="P72" s="146">
        <f>D72+F72+H72+J72+L72+N72</f>
        <v>0</v>
      </c>
      <c r="Q72" s="146">
        <f>IF(O72=0,0,O72/30)</f>
        <v>0</v>
      </c>
      <c r="R72" s="148">
        <f>IF(P72=0,0,P72/Q72)</f>
        <v>0</v>
      </c>
      <c r="S72" s="62"/>
      <c r="T72" s="138">
        <f>IF(C72&gt;0,1,0)</f>
        <v>0</v>
      </c>
      <c r="U72" s="138">
        <f>IF(E72&gt;0,1,0)</f>
        <v>0</v>
      </c>
      <c r="V72" s="138">
        <f>IF(G72&gt;0,1,0)</f>
        <v>0</v>
      </c>
      <c r="W72" s="138">
        <f>IF(I72&gt;0,1,0)</f>
        <v>0</v>
      </c>
      <c r="X72" s="138">
        <f>IF(K72&gt;0,1,0)</f>
        <v>0</v>
      </c>
      <c r="Y72" s="138">
        <f>IF(M72&gt;0,1,0)</f>
        <v>0</v>
      </c>
      <c r="Z72" s="138">
        <f>SUM(T72:Y72)</f>
        <v>0</v>
      </c>
      <c r="AA72" s="62"/>
      <c r="AB72" s="62"/>
      <c r="AC72" s="62"/>
    </row>
    <row r="73" spans="1:29" ht="23.1" customHeight="1" x14ac:dyDescent="0.25">
      <c r="A73" s="362">
        <v>42</v>
      </c>
      <c r="B73" s="141" t="str">
        <f>IF('Proje ve Personel Bilgileri'!C58&gt;0,'Proje ve Personel Bilgileri'!C58,"")</f>
        <v/>
      </c>
      <c r="C73" s="157">
        <f>IF('G011A (Ocak-Temmuz)'!C73&lt;&gt;"",'G011A (Ocak-Temmuz)'!C73,0)</f>
        <v>0</v>
      </c>
      <c r="D73" s="158">
        <f>IF('G011A (Ocak-Temmuz)'!L73&lt;&gt;"",'G011A (Ocak-Temmuz)'!L73,0)</f>
        <v>0</v>
      </c>
      <c r="E73" s="150">
        <f>IF('G011A (Şubat-Ağustos)'!C73&lt;&gt;"",'G011A (Şubat-Ağustos)'!C73,0)</f>
        <v>0</v>
      </c>
      <c r="F73" s="149">
        <f>IF('G011A (Şubat-Ağustos)'!L73&lt;&gt;"",'G011A (Şubat-Ağustos)'!L73,0)</f>
        <v>0</v>
      </c>
      <c r="G73" s="150">
        <f>IF('G011A (Mart-Eylül)'!C73&lt;&gt;"",'G011A (Mart-Eylül)'!C73,0)</f>
        <v>0</v>
      </c>
      <c r="H73" s="149">
        <f>IF('G011A (Mart-Eylül)'!L73&lt;&gt;"",'G011A (Mart-Eylül)'!L73,0)</f>
        <v>0</v>
      </c>
      <c r="I73" s="150">
        <f>IF('G011A (Nisan-Ekim)'!C73&lt;&gt;"",'G011A (Nisan-Ekim)'!C73,0)</f>
        <v>0</v>
      </c>
      <c r="J73" s="149">
        <f>IF('G011A (Nisan-Ekim)'!L73&lt;&gt;"",'G011A (Nisan-Ekim)'!L73,0)</f>
        <v>0</v>
      </c>
      <c r="K73" s="150">
        <f>IF('G011A (Mayıs-Kasım)'!C73&lt;&gt;"",'G011A (Mayıs-Kasım)'!C73,0)</f>
        <v>0</v>
      </c>
      <c r="L73" s="149">
        <f>IF('G011A (Mayıs-Kasım)'!L73&lt;&gt;"",'G011A (Mayıs-Kasım)'!L73,0)</f>
        <v>0</v>
      </c>
      <c r="M73" s="150">
        <f>IF('G011A (Haziran-Aralık)'!C73&lt;&gt;"",'G011A (Haziran-Aralık)'!C73,0)</f>
        <v>0</v>
      </c>
      <c r="N73" s="149">
        <f>IF('G011A (Haziran-Aralık)'!L73&lt;&gt;"",'G011A (Haziran-Aralık)'!L73,0)</f>
        <v>0</v>
      </c>
      <c r="O73" s="157">
        <f t="shared" ref="O73:O91" si="22">C73+E73+G73+I73+K73+M73</f>
        <v>0</v>
      </c>
      <c r="P73" s="158">
        <f t="shared" ref="P73:P91" si="23">D73+F73+H73+J73+L73+N73</f>
        <v>0</v>
      </c>
      <c r="Q73" s="158">
        <f t="shared" ref="Q73:Q91" si="24">IF(O73=0,0,O73/30)</f>
        <v>0</v>
      </c>
      <c r="R73" s="159">
        <f t="shared" ref="R73:R91" si="25">IF(P73=0,0,P73/Q73)</f>
        <v>0</v>
      </c>
      <c r="S73" s="62"/>
      <c r="T73" s="138">
        <f t="shared" ref="T73:T91" si="26">IF(C73&gt;0,1,0)</f>
        <v>0</v>
      </c>
      <c r="U73" s="138">
        <f t="shared" ref="U73:U91" si="27">IF(E73&gt;0,1,0)</f>
        <v>0</v>
      </c>
      <c r="V73" s="138">
        <f t="shared" ref="V73:V91" si="28">IF(G73&gt;0,1,0)</f>
        <v>0</v>
      </c>
      <c r="W73" s="138">
        <f t="shared" ref="W73:W91" si="29">IF(I73&gt;0,1,0)</f>
        <v>0</v>
      </c>
      <c r="X73" s="138">
        <f t="shared" ref="X73:X91" si="30">IF(K73&gt;0,1,0)</f>
        <v>0</v>
      </c>
      <c r="Y73" s="138">
        <f t="shared" ref="Y73:Y91" si="31">IF(M73&gt;0,1,0)</f>
        <v>0</v>
      </c>
      <c r="Z73" s="138">
        <f t="shared" ref="Z73:Z91" si="32">SUM(T73:Y73)</f>
        <v>0</v>
      </c>
      <c r="AA73" s="62"/>
      <c r="AB73" s="62"/>
      <c r="AC73" s="62"/>
    </row>
    <row r="74" spans="1:29" ht="23.1" customHeight="1" x14ac:dyDescent="0.25">
      <c r="A74" s="362">
        <v>43</v>
      </c>
      <c r="B74" s="141" t="str">
        <f>IF('Proje ve Personel Bilgileri'!C59&gt;0,'Proje ve Personel Bilgileri'!C59,"")</f>
        <v/>
      </c>
      <c r="C74" s="157">
        <f>IF('G011A (Ocak-Temmuz)'!C74&lt;&gt;"",'G011A (Ocak-Temmuz)'!C74,0)</f>
        <v>0</v>
      </c>
      <c r="D74" s="158">
        <f>IF('G011A (Ocak-Temmuz)'!L74&lt;&gt;"",'G011A (Ocak-Temmuz)'!L74,0)</f>
        <v>0</v>
      </c>
      <c r="E74" s="150">
        <f>IF('G011A (Şubat-Ağustos)'!C74&lt;&gt;"",'G011A (Şubat-Ağustos)'!C74,0)</f>
        <v>0</v>
      </c>
      <c r="F74" s="149">
        <f>IF('G011A (Şubat-Ağustos)'!L74&lt;&gt;"",'G011A (Şubat-Ağustos)'!L74,0)</f>
        <v>0</v>
      </c>
      <c r="G74" s="150">
        <f>IF('G011A (Mart-Eylül)'!C74&lt;&gt;"",'G011A (Mart-Eylül)'!C74,0)</f>
        <v>0</v>
      </c>
      <c r="H74" s="149">
        <f>IF('G011A (Mart-Eylül)'!L74&lt;&gt;"",'G011A (Mart-Eylül)'!L74,0)</f>
        <v>0</v>
      </c>
      <c r="I74" s="150">
        <f>IF('G011A (Nisan-Ekim)'!C74&lt;&gt;"",'G011A (Nisan-Ekim)'!C74,0)</f>
        <v>0</v>
      </c>
      <c r="J74" s="149">
        <f>IF('G011A (Nisan-Ekim)'!L74&lt;&gt;"",'G011A (Nisan-Ekim)'!L74,0)</f>
        <v>0</v>
      </c>
      <c r="K74" s="150">
        <f>IF('G011A (Mayıs-Kasım)'!C74&lt;&gt;"",'G011A (Mayıs-Kasım)'!C74,0)</f>
        <v>0</v>
      </c>
      <c r="L74" s="149">
        <f>IF('G011A (Mayıs-Kasım)'!L74&lt;&gt;"",'G011A (Mayıs-Kasım)'!L74,0)</f>
        <v>0</v>
      </c>
      <c r="M74" s="150">
        <f>IF('G011A (Haziran-Aralık)'!C74&lt;&gt;"",'G011A (Haziran-Aralık)'!C74,0)</f>
        <v>0</v>
      </c>
      <c r="N74" s="149">
        <f>IF('G011A (Haziran-Aralık)'!L74&lt;&gt;"",'G011A (Haziran-Aralık)'!L74,0)</f>
        <v>0</v>
      </c>
      <c r="O74" s="157">
        <f t="shared" si="22"/>
        <v>0</v>
      </c>
      <c r="P74" s="158">
        <f t="shared" si="23"/>
        <v>0</v>
      </c>
      <c r="Q74" s="158">
        <f t="shared" si="24"/>
        <v>0</v>
      </c>
      <c r="R74" s="159">
        <f t="shared" si="25"/>
        <v>0</v>
      </c>
      <c r="S74" s="62"/>
      <c r="T74" s="138">
        <f t="shared" si="26"/>
        <v>0</v>
      </c>
      <c r="U74" s="138">
        <f t="shared" si="27"/>
        <v>0</v>
      </c>
      <c r="V74" s="138">
        <f t="shared" si="28"/>
        <v>0</v>
      </c>
      <c r="W74" s="138">
        <f t="shared" si="29"/>
        <v>0</v>
      </c>
      <c r="X74" s="138">
        <f t="shared" si="30"/>
        <v>0</v>
      </c>
      <c r="Y74" s="138">
        <f t="shared" si="31"/>
        <v>0</v>
      </c>
      <c r="Z74" s="138">
        <f t="shared" si="32"/>
        <v>0</v>
      </c>
      <c r="AA74" s="62"/>
      <c r="AB74" s="62"/>
      <c r="AC74" s="62"/>
    </row>
    <row r="75" spans="1:29" ht="23.1" customHeight="1" x14ac:dyDescent="0.25">
      <c r="A75" s="362">
        <v>44</v>
      </c>
      <c r="B75" s="141" t="str">
        <f>IF('Proje ve Personel Bilgileri'!C60&gt;0,'Proje ve Personel Bilgileri'!C60,"")</f>
        <v/>
      </c>
      <c r="C75" s="157">
        <f>IF('G011A (Ocak-Temmuz)'!C75&lt;&gt;"",'G011A (Ocak-Temmuz)'!C75,0)</f>
        <v>0</v>
      </c>
      <c r="D75" s="158">
        <f>IF('G011A (Ocak-Temmuz)'!L75&lt;&gt;"",'G011A (Ocak-Temmuz)'!L75,0)</f>
        <v>0</v>
      </c>
      <c r="E75" s="150">
        <f>IF('G011A (Şubat-Ağustos)'!C75&lt;&gt;"",'G011A (Şubat-Ağustos)'!C75,0)</f>
        <v>0</v>
      </c>
      <c r="F75" s="149">
        <f>IF('G011A (Şubat-Ağustos)'!L75&lt;&gt;"",'G011A (Şubat-Ağustos)'!L75,0)</f>
        <v>0</v>
      </c>
      <c r="G75" s="150">
        <f>IF('G011A (Mart-Eylül)'!C75&lt;&gt;"",'G011A (Mart-Eylül)'!C75,0)</f>
        <v>0</v>
      </c>
      <c r="H75" s="149">
        <f>IF('G011A (Mart-Eylül)'!L75&lt;&gt;"",'G011A (Mart-Eylül)'!L75,0)</f>
        <v>0</v>
      </c>
      <c r="I75" s="150">
        <f>IF('G011A (Nisan-Ekim)'!C75&lt;&gt;"",'G011A (Nisan-Ekim)'!C75,0)</f>
        <v>0</v>
      </c>
      <c r="J75" s="149">
        <f>IF('G011A (Nisan-Ekim)'!L75&lt;&gt;"",'G011A (Nisan-Ekim)'!L75,0)</f>
        <v>0</v>
      </c>
      <c r="K75" s="150">
        <f>IF('G011A (Mayıs-Kasım)'!C75&lt;&gt;"",'G011A (Mayıs-Kasım)'!C75,0)</f>
        <v>0</v>
      </c>
      <c r="L75" s="149">
        <f>IF('G011A (Mayıs-Kasım)'!L75&lt;&gt;"",'G011A (Mayıs-Kasım)'!L75,0)</f>
        <v>0</v>
      </c>
      <c r="M75" s="150">
        <f>IF('G011A (Haziran-Aralık)'!C75&lt;&gt;"",'G011A (Haziran-Aralık)'!C75,0)</f>
        <v>0</v>
      </c>
      <c r="N75" s="149">
        <f>IF('G011A (Haziran-Aralık)'!L75&lt;&gt;"",'G011A (Haziran-Aralık)'!L75,0)</f>
        <v>0</v>
      </c>
      <c r="O75" s="157">
        <f t="shared" si="22"/>
        <v>0</v>
      </c>
      <c r="P75" s="158">
        <f t="shared" si="23"/>
        <v>0</v>
      </c>
      <c r="Q75" s="158">
        <f t="shared" si="24"/>
        <v>0</v>
      </c>
      <c r="R75" s="159">
        <f t="shared" si="25"/>
        <v>0</v>
      </c>
      <c r="S75" s="62"/>
      <c r="T75" s="138">
        <f t="shared" si="26"/>
        <v>0</v>
      </c>
      <c r="U75" s="138">
        <f t="shared" si="27"/>
        <v>0</v>
      </c>
      <c r="V75" s="138">
        <f t="shared" si="28"/>
        <v>0</v>
      </c>
      <c r="W75" s="138">
        <f t="shared" si="29"/>
        <v>0</v>
      </c>
      <c r="X75" s="138">
        <f t="shared" si="30"/>
        <v>0</v>
      </c>
      <c r="Y75" s="138">
        <f t="shared" si="31"/>
        <v>0</v>
      </c>
      <c r="Z75" s="138">
        <f t="shared" si="32"/>
        <v>0</v>
      </c>
      <c r="AA75" s="62"/>
      <c r="AB75" s="62"/>
      <c r="AC75" s="62"/>
    </row>
    <row r="76" spans="1:29" ht="23.1" customHeight="1" x14ac:dyDescent="0.25">
      <c r="A76" s="362">
        <v>45</v>
      </c>
      <c r="B76" s="141" t="str">
        <f>IF('Proje ve Personel Bilgileri'!C61&gt;0,'Proje ve Personel Bilgileri'!C61,"")</f>
        <v/>
      </c>
      <c r="C76" s="157">
        <f>IF('G011A (Ocak-Temmuz)'!C76&lt;&gt;"",'G011A (Ocak-Temmuz)'!C76,0)</f>
        <v>0</v>
      </c>
      <c r="D76" s="158">
        <f>IF('G011A (Ocak-Temmuz)'!L76&lt;&gt;"",'G011A (Ocak-Temmuz)'!L76,0)</f>
        <v>0</v>
      </c>
      <c r="E76" s="150">
        <f>IF('G011A (Şubat-Ağustos)'!C76&lt;&gt;"",'G011A (Şubat-Ağustos)'!C76,0)</f>
        <v>0</v>
      </c>
      <c r="F76" s="149">
        <f>IF('G011A (Şubat-Ağustos)'!L76&lt;&gt;"",'G011A (Şubat-Ağustos)'!L76,0)</f>
        <v>0</v>
      </c>
      <c r="G76" s="150">
        <f>IF('G011A (Mart-Eylül)'!C76&lt;&gt;"",'G011A (Mart-Eylül)'!C76,0)</f>
        <v>0</v>
      </c>
      <c r="H76" s="149">
        <f>IF('G011A (Mart-Eylül)'!L76&lt;&gt;"",'G011A (Mart-Eylül)'!L76,0)</f>
        <v>0</v>
      </c>
      <c r="I76" s="150">
        <f>IF('G011A (Nisan-Ekim)'!C76&lt;&gt;"",'G011A (Nisan-Ekim)'!C76,0)</f>
        <v>0</v>
      </c>
      <c r="J76" s="149">
        <f>IF('G011A (Nisan-Ekim)'!L76&lt;&gt;"",'G011A (Nisan-Ekim)'!L76,0)</f>
        <v>0</v>
      </c>
      <c r="K76" s="150">
        <f>IF('G011A (Mayıs-Kasım)'!C76&lt;&gt;"",'G011A (Mayıs-Kasım)'!C76,0)</f>
        <v>0</v>
      </c>
      <c r="L76" s="149">
        <f>IF('G011A (Mayıs-Kasım)'!L76&lt;&gt;"",'G011A (Mayıs-Kasım)'!L76,0)</f>
        <v>0</v>
      </c>
      <c r="M76" s="150">
        <f>IF('G011A (Haziran-Aralık)'!C76&lt;&gt;"",'G011A (Haziran-Aralık)'!C76,0)</f>
        <v>0</v>
      </c>
      <c r="N76" s="149">
        <f>IF('G011A (Haziran-Aralık)'!L76&lt;&gt;"",'G011A (Haziran-Aralık)'!L76,0)</f>
        <v>0</v>
      </c>
      <c r="O76" s="157">
        <f t="shared" si="22"/>
        <v>0</v>
      </c>
      <c r="P76" s="158">
        <f t="shared" si="23"/>
        <v>0</v>
      </c>
      <c r="Q76" s="158">
        <f t="shared" si="24"/>
        <v>0</v>
      </c>
      <c r="R76" s="159">
        <f t="shared" si="25"/>
        <v>0</v>
      </c>
      <c r="S76" s="62"/>
      <c r="T76" s="138">
        <f t="shared" si="26"/>
        <v>0</v>
      </c>
      <c r="U76" s="138">
        <f t="shared" si="27"/>
        <v>0</v>
      </c>
      <c r="V76" s="138">
        <f t="shared" si="28"/>
        <v>0</v>
      </c>
      <c r="W76" s="138">
        <f t="shared" si="29"/>
        <v>0</v>
      </c>
      <c r="X76" s="138">
        <f t="shared" si="30"/>
        <v>0</v>
      </c>
      <c r="Y76" s="138">
        <f t="shared" si="31"/>
        <v>0</v>
      </c>
      <c r="Z76" s="138">
        <f t="shared" si="32"/>
        <v>0</v>
      </c>
      <c r="AA76" s="62"/>
      <c r="AB76" s="62"/>
      <c r="AC76" s="62"/>
    </row>
    <row r="77" spans="1:29" ht="23.1" customHeight="1" x14ac:dyDescent="0.25">
      <c r="A77" s="362">
        <v>46</v>
      </c>
      <c r="B77" s="141" t="str">
        <f>IF('Proje ve Personel Bilgileri'!C62&gt;0,'Proje ve Personel Bilgileri'!C62,"")</f>
        <v/>
      </c>
      <c r="C77" s="157">
        <f>IF('G011A (Ocak-Temmuz)'!C77&lt;&gt;"",'G011A (Ocak-Temmuz)'!C77,0)</f>
        <v>0</v>
      </c>
      <c r="D77" s="158">
        <f>IF('G011A (Ocak-Temmuz)'!L77&lt;&gt;"",'G011A (Ocak-Temmuz)'!L77,0)</f>
        <v>0</v>
      </c>
      <c r="E77" s="150">
        <f>IF('G011A (Şubat-Ağustos)'!C77&lt;&gt;"",'G011A (Şubat-Ağustos)'!C77,0)</f>
        <v>0</v>
      </c>
      <c r="F77" s="149">
        <f>IF('G011A (Şubat-Ağustos)'!L77&lt;&gt;"",'G011A (Şubat-Ağustos)'!L77,0)</f>
        <v>0</v>
      </c>
      <c r="G77" s="150">
        <f>IF('G011A (Mart-Eylül)'!C77&lt;&gt;"",'G011A (Mart-Eylül)'!C77,0)</f>
        <v>0</v>
      </c>
      <c r="H77" s="149">
        <f>IF('G011A (Mart-Eylül)'!L77&lt;&gt;"",'G011A (Mart-Eylül)'!L77,0)</f>
        <v>0</v>
      </c>
      <c r="I77" s="150">
        <f>IF('G011A (Nisan-Ekim)'!C77&lt;&gt;"",'G011A (Nisan-Ekim)'!C77,0)</f>
        <v>0</v>
      </c>
      <c r="J77" s="149">
        <f>IF('G011A (Nisan-Ekim)'!L77&lt;&gt;"",'G011A (Nisan-Ekim)'!L77,0)</f>
        <v>0</v>
      </c>
      <c r="K77" s="150">
        <f>IF('G011A (Mayıs-Kasım)'!C77&lt;&gt;"",'G011A (Mayıs-Kasım)'!C77,0)</f>
        <v>0</v>
      </c>
      <c r="L77" s="149">
        <f>IF('G011A (Mayıs-Kasım)'!L77&lt;&gt;"",'G011A (Mayıs-Kasım)'!L77,0)</f>
        <v>0</v>
      </c>
      <c r="M77" s="150">
        <f>IF('G011A (Haziran-Aralık)'!C77&lt;&gt;"",'G011A (Haziran-Aralık)'!C77,0)</f>
        <v>0</v>
      </c>
      <c r="N77" s="149">
        <f>IF('G011A (Haziran-Aralık)'!L77&lt;&gt;"",'G011A (Haziran-Aralık)'!L77,0)</f>
        <v>0</v>
      </c>
      <c r="O77" s="157">
        <f t="shared" si="22"/>
        <v>0</v>
      </c>
      <c r="P77" s="158">
        <f t="shared" si="23"/>
        <v>0</v>
      </c>
      <c r="Q77" s="158">
        <f t="shared" si="24"/>
        <v>0</v>
      </c>
      <c r="R77" s="159">
        <f t="shared" si="25"/>
        <v>0</v>
      </c>
      <c r="S77" s="62"/>
      <c r="T77" s="138">
        <f t="shared" si="26"/>
        <v>0</v>
      </c>
      <c r="U77" s="138">
        <f t="shared" si="27"/>
        <v>0</v>
      </c>
      <c r="V77" s="138">
        <f t="shared" si="28"/>
        <v>0</v>
      </c>
      <c r="W77" s="138">
        <f t="shared" si="29"/>
        <v>0</v>
      </c>
      <c r="X77" s="138">
        <f t="shared" si="30"/>
        <v>0</v>
      </c>
      <c r="Y77" s="138">
        <f t="shared" si="31"/>
        <v>0</v>
      </c>
      <c r="Z77" s="138">
        <f t="shared" si="32"/>
        <v>0</v>
      </c>
      <c r="AA77" s="62"/>
      <c r="AB77" s="62"/>
      <c r="AC77" s="62"/>
    </row>
    <row r="78" spans="1:29" ht="23.1" customHeight="1" x14ac:dyDescent="0.25">
      <c r="A78" s="362">
        <v>47</v>
      </c>
      <c r="B78" s="141" t="str">
        <f>IF('Proje ve Personel Bilgileri'!C63&gt;0,'Proje ve Personel Bilgileri'!C63,"")</f>
        <v/>
      </c>
      <c r="C78" s="157">
        <f>IF('G011A (Ocak-Temmuz)'!C78&lt;&gt;"",'G011A (Ocak-Temmuz)'!C78,0)</f>
        <v>0</v>
      </c>
      <c r="D78" s="158">
        <f>IF('G011A (Ocak-Temmuz)'!L78&lt;&gt;"",'G011A (Ocak-Temmuz)'!L78,0)</f>
        <v>0</v>
      </c>
      <c r="E78" s="150">
        <f>IF('G011A (Şubat-Ağustos)'!C78&lt;&gt;"",'G011A (Şubat-Ağustos)'!C78,0)</f>
        <v>0</v>
      </c>
      <c r="F78" s="149">
        <f>IF('G011A (Şubat-Ağustos)'!L78&lt;&gt;"",'G011A (Şubat-Ağustos)'!L78,0)</f>
        <v>0</v>
      </c>
      <c r="G78" s="150">
        <f>IF('G011A (Mart-Eylül)'!C78&lt;&gt;"",'G011A (Mart-Eylül)'!C78,0)</f>
        <v>0</v>
      </c>
      <c r="H78" s="149">
        <f>IF('G011A (Mart-Eylül)'!L78&lt;&gt;"",'G011A (Mart-Eylül)'!L78,0)</f>
        <v>0</v>
      </c>
      <c r="I78" s="150">
        <f>IF('G011A (Nisan-Ekim)'!C78&lt;&gt;"",'G011A (Nisan-Ekim)'!C78,0)</f>
        <v>0</v>
      </c>
      <c r="J78" s="149">
        <f>IF('G011A (Nisan-Ekim)'!L78&lt;&gt;"",'G011A (Nisan-Ekim)'!L78,0)</f>
        <v>0</v>
      </c>
      <c r="K78" s="150">
        <f>IF('G011A (Mayıs-Kasım)'!C78&lt;&gt;"",'G011A (Mayıs-Kasım)'!C78,0)</f>
        <v>0</v>
      </c>
      <c r="L78" s="149">
        <f>IF('G011A (Mayıs-Kasım)'!L78&lt;&gt;"",'G011A (Mayıs-Kasım)'!L78,0)</f>
        <v>0</v>
      </c>
      <c r="M78" s="150">
        <f>IF('G011A (Haziran-Aralık)'!C78&lt;&gt;"",'G011A (Haziran-Aralık)'!C78,0)</f>
        <v>0</v>
      </c>
      <c r="N78" s="149">
        <f>IF('G011A (Haziran-Aralık)'!L78&lt;&gt;"",'G011A (Haziran-Aralık)'!L78,0)</f>
        <v>0</v>
      </c>
      <c r="O78" s="157">
        <f t="shared" si="22"/>
        <v>0</v>
      </c>
      <c r="P78" s="158">
        <f t="shared" si="23"/>
        <v>0</v>
      </c>
      <c r="Q78" s="158">
        <f t="shared" si="24"/>
        <v>0</v>
      </c>
      <c r="R78" s="159">
        <f t="shared" si="25"/>
        <v>0</v>
      </c>
      <c r="S78" s="62"/>
      <c r="T78" s="138">
        <f t="shared" si="26"/>
        <v>0</v>
      </c>
      <c r="U78" s="138">
        <f t="shared" si="27"/>
        <v>0</v>
      </c>
      <c r="V78" s="138">
        <f t="shared" si="28"/>
        <v>0</v>
      </c>
      <c r="W78" s="138">
        <f t="shared" si="29"/>
        <v>0</v>
      </c>
      <c r="X78" s="138">
        <f t="shared" si="30"/>
        <v>0</v>
      </c>
      <c r="Y78" s="138">
        <f t="shared" si="31"/>
        <v>0</v>
      </c>
      <c r="Z78" s="138">
        <f t="shared" si="32"/>
        <v>0</v>
      </c>
      <c r="AA78" s="62"/>
      <c r="AB78" s="62"/>
      <c r="AC78" s="62"/>
    </row>
    <row r="79" spans="1:29" ht="23.1" customHeight="1" x14ac:dyDescent="0.25">
      <c r="A79" s="362">
        <v>48</v>
      </c>
      <c r="B79" s="141" t="str">
        <f>IF('Proje ve Personel Bilgileri'!C64&gt;0,'Proje ve Personel Bilgileri'!C64,"")</f>
        <v/>
      </c>
      <c r="C79" s="157">
        <f>IF('G011A (Ocak-Temmuz)'!C79&lt;&gt;"",'G011A (Ocak-Temmuz)'!C79,0)</f>
        <v>0</v>
      </c>
      <c r="D79" s="158">
        <f>IF('G011A (Ocak-Temmuz)'!L79&lt;&gt;"",'G011A (Ocak-Temmuz)'!L79,0)</f>
        <v>0</v>
      </c>
      <c r="E79" s="150">
        <f>IF('G011A (Şubat-Ağustos)'!C79&lt;&gt;"",'G011A (Şubat-Ağustos)'!C79,0)</f>
        <v>0</v>
      </c>
      <c r="F79" s="149">
        <f>IF('G011A (Şubat-Ağustos)'!L79&lt;&gt;"",'G011A (Şubat-Ağustos)'!L79,0)</f>
        <v>0</v>
      </c>
      <c r="G79" s="150">
        <f>IF('G011A (Mart-Eylül)'!C79&lt;&gt;"",'G011A (Mart-Eylül)'!C79,0)</f>
        <v>0</v>
      </c>
      <c r="H79" s="149">
        <f>IF('G011A (Mart-Eylül)'!L79&lt;&gt;"",'G011A (Mart-Eylül)'!L79,0)</f>
        <v>0</v>
      </c>
      <c r="I79" s="150">
        <f>IF('G011A (Nisan-Ekim)'!C79&lt;&gt;"",'G011A (Nisan-Ekim)'!C79,0)</f>
        <v>0</v>
      </c>
      <c r="J79" s="149">
        <f>IF('G011A (Nisan-Ekim)'!L79&lt;&gt;"",'G011A (Nisan-Ekim)'!L79,0)</f>
        <v>0</v>
      </c>
      <c r="K79" s="150">
        <f>IF('G011A (Mayıs-Kasım)'!C79&lt;&gt;"",'G011A (Mayıs-Kasım)'!C79,0)</f>
        <v>0</v>
      </c>
      <c r="L79" s="149">
        <f>IF('G011A (Mayıs-Kasım)'!L79&lt;&gt;"",'G011A (Mayıs-Kasım)'!L79,0)</f>
        <v>0</v>
      </c>
      <c r="M79" s="150">
        <f>IF('G011A (Haziran-Aralık)'!C79&lt;&gt;"",'G011A (Haziran-Aralık)'!C79,0)</f>
        <v>0</v>
      </c>
      <c r="N79" s="149">
        <f>IF('G011A (Haziran-Aralık)'!L79&lt;&gt;"",'G011A (Haziran-Aralık)'!L79,0)</f>
        <v>0</v>
      </c>
      <c r="O79" s="157">
        <f t="shared" si="22"/>
        <v>0</v>
      </c>
      <c r="P79" s="158">
        <f t="shared" si="23"/>
        <v>0</v>
      </c>
      <c r="Q79" s="158">
        <f t="shared" si="24"/>
        <v>0</v>
      </c>
      <c r="R79" s="159">
        <f t="shared" si="25"/>
        <v>0</v>
      </c>
      <c r="S79" s="62"/>
      <c r="T79" s="138">
        <f t="shared" si="26"/>
        <v>0</v>
      </c>
      <c r="U79" s="138">
        <f t="shared" si="27"/>
        <v>0</v>
      </c>
      <c r="V79" s="138">
        <f t="shared" si="28"/>
        <v>0</v>
      </c>
      <c r="W79" s="138">
        <f t="shared" si="29"/>
        <v>0</v>
      </c>
      <c r="X79" s="138">
        <f t="shared" si="30"/>
        <v>0</v>
      </c>
      <c r="Y79" s="138">
        <f t="shared" si="31"/>
        <v>0</v>
      </c>
      <c r="Z79" s="138">
        <f t="shared" si="32"/>
        <v>0</v>
      </c>
      <c r="AA79" s="62"/>
      <c r="AB79" s="62"/>
      <c r="AC79" s="62"/>
    </row>
    <row r="80" spans="1:29" ht="23.1" customHeight="1" x14ac:dyDescent="0.25">
      <c r="A80" s="362">
        <v>49</v>
      </c>
      <c r="B80" s="141" t="str">
        <f>IF('Proje ve Personel Bilgileri'!C65&gt;0,'Proje ve Personel Bilgileri'!C65,"")</f>
        <v/>
      </c>
      <c r="C80" s="157">
        <f>IF('G011A (Ocak-Temmuz)'!C80&lt;&gt;"",'G011A (Ocak-Temmuz)'!C80,0)</f>
        <v>0</v>
      </c>
      <c r="D80" s="158">
        <f>IF('G011A (Ocak-Temmuz)'!L80&lt;&gt;"",'G011A (Ocak-Temmuz)'!L80,0)</f>
        <v>0</v>
      </c>
      <c r="E80" s="150">
        <f>IF('G011A (Şubat-Ağustos)'!C80&lt;&gt;"",'G011A (Şubat-Ağustos)'!C80,0)</f>
        <v>0</v>
      </c>
      <c r="F80" s="149">
        <f>IF('G011A (Şubat-Ağustos)'!L80&lt;&gt;"",'G011A (Şubat-Ağustos)'!L80,0)</f>
        <v>0</v>
      </c>
      <c r="G80" s="150">
        <f>IF('G011A (Mart-Eylül)'!C80&lt;&gt;"",'G011A (Mart-Eylül)'!C80,0)</f>
        <v>0</v>
      </c>
      <c r="H80" s="149">
        <f>IF('G011A (Mart-Eylül)'!L80&lt;&gt;"",'G011A (Mart-Eylül)'!L80,0)</f>
        <v>0</v>
      </c>
      <c r="I80" s="150">
        <f>IF('G011A (Nisan-Ekim)'!C80&lt;&gt;"",'G011A (Nisan-Ekim)'!C80,0)</f>
        <v>0</v>
      </c>
      <c r="J80" s="149">
        <f>IF('G011A (Nisan-Ekim)'!L80&lt;&gt;"",'G011A (Nisan-Ekim)'!L80,0)</f>
        <v>0</v>
      </c>
      <c r="K80" s="150">
        <f>IF('G011A (Mayıs-Kasım)'!C80&lt;&gt;"",'G011A (Mayıs-Kasım)'!C80,0)</f>
        <v>0</v>
      </c>
      <c r="L80" s="149">
        <f>IF('G011A (Mayıs-Kasım)'!L80&lt;&gt;"",'G011A (Mayıs-Kasım)'!L80,0)</f>
        <v>0</v>
      </c>
      <c r="M80" s="150">
        <f>IF('G011A (Haziran-Aralık)'!C80&lt;&gt;"",'G011A (Haziran-Aralık)'!C80,0)</f>
        <v>0</v>
      </c>
      <c r="N80" s="149">
        <f>IF('G011A (Haziran-Aralık)'!L80&lt;&gt;"",'G011A (Haziran-Aralık)'!L80,0)</f>
        <v>0</v>
      </c>
      <c r="O80" s="157">
        <f t="shared" si="22"/>
        <v>0</v>
      </c>
      <c r="P80" s="158">
        <f t="shared" si="23"/>
        <v>0</v>
      </c>
      <c r="Q80" s="158">
        <f t="shared" si="24"/>
        <v>0</v>
      </c>
      <c r="R80" s="159">
        <f t="shared" si="25"/>
        <v>0</v>
      </c>
      <c r="S80" s="62"/>
      <c r="T80" s="138">
        <f t="shared" si="26"/>
        <v>0</v>
      </c>
      <c r="U80" s="138">
        <f t="shared" si="27"/>
        <v>0</v>
      </c>
      <c r="V80" s="138">
        <f t="shared" si="28"/>
        <v>0</v>
      </c>
      <c r="W80" s="138">
        <f t="shared" si="29"/>
        <v>0</v>
      </c>
      <c r="X80" s="138">
        <f t="shared" si="30"/>
        <v>0</v>
      </c>
      <c r="Y80" s="138">
        <f t="shared" si="31"/>
        <v>0</v>
      </c>
      <c r="Z80" s="138">
        <f t="shared" si="32"/>
        <v>0</v>
      </c>
      <c r="AA80" s="62"/>
      <c r="AB80" s="62"/>
      <c r="AC80" s="62"/>
    </row>
    <row r="81" spans="1:29" ht="23.1" customHeight="1" x14ac:dyDescent="0.25">
      <c r="A81" s="362">
        <v>50</v>
      </c>
      <c r="B81" s="141" t="str">
        <f>IF('Proje ve Personel Bilgileri'!C66&gt;0,'Proje ve Personel Bilgileri'!C66,"")</f>
        <v/>
      </c>
      <c r="C81" s="157">
        <f>IF('G011A (Ocak-Temmuz)'!C81&lt;&gt;"",'G011A (Ocak-Temmuz)'!C81,0)</f>
        <v>0</v>
      </c>
      <c r="D81" s="158">
        <f>IF('G011A (Ocak-Temmuz)'!L81&lt;&gt;"",'G011A (Ocak-Temmuz)'!L81,0)</f>
        <v>0</v>
      </c>
      <c r="E81" s="150">
        <f>IF('G011A (Şubat-Ağustos)'!C81&lt;&gt;"",'G011A (Şubat-Ağustos)'!C81,0)</f>
        <v>0</v>
      </c>
      <c r="F81" s="149">
        <f>IF('G011A (Şubat-Ağustos)'!L81&lt;&gt;"",'G011A (Şubat-Ağustos)'!L81,0)</f>
        <v>0</v>
      </c>
      <c r="G81" s="150">
        <f>IF('G011A (Mart-Eylül)'!C81&lt;&gt;"",'G011A (Mart-Eylül)'!C81,0)</f>
        <v>0</v>
      </c>
      <c r="H81" s="149">
        <f>IF('G011A (Mart-Eylül)'!L81&lt;&gt;"",'G011A (Mart-Eylül)'!L81,0)</f>
        <v>0</v>
      </c>
      <c r="I81" s="150">
        <f>IF('G011A (Nisan-Ekim)'!C81&lt;&gt;"",'G011A (Nisan-Ekim)'!C81,0)</f>
        <v>0</v>
      </c>
      <c r="J81" s="149">
        <f>IF('G011A (Nisan-Ekim)'!L81&lt;&gt;"",'G011A (Nisan-Ekim)'!L81,0)</f>
        <v>0</v>
      </c>
      <c r="K81" s="150">
        <f>IF('G011A (Mayıs-Kasım)'!C81&lt;&gt;"",'G011A (Mayıs-Kasım)'!C81,0)</f>
        <v>0</v>
      </c>
      <c r="L81" s="149">
        <f>IF('G011A (Mayıs-Kasım)'!L81&lt;&gt;"",'G011A (Mayıs-Kasım)'!L81,0)</f>
        <v>0</v>
      </c>
      <c r="M81" s="150">
        <f>IF('G011A (Haziran-Aralık)'!C81&lt;&gt;"",'G011A (Haziran-Aralık)'!C81,0)</f>
        <v>0</v>
      </c>
      <c r="N81" s="149">
        <f>IF('G011A (Haziran-Aralık)'!L81&lt;&gt;"",'G011A (Haziran-Aralık)'!L81,0)</f>
        <v>0</v>
      </c>
      <c r="O81" s="157">
        <f t="shared" si="22"/>
        <v>0</v>
      </c>
      <c r="P81" s="158">
        <f t="shared" si="23"/>
        <v>0</v>
      </c>
      <c r="Q81" s="158">
        <f t="shared" si="24"/>
        <v>0</v>
      </c>
      <c r="R81" s="159">
        <f t="shared" si="25"/>
        <v>0</v>
      </c>
      <c r="S81" s="62"/>
      <c r="T81" s="138">
        <f t="shared" si="26"/>
        <v>0</v>
      </c>
      <c r="U81" s="138">
        <f t="shared" si="27"/>
        <v>0</v>
      </c>
      <c r="V81" s="138">
        <f t="shared" si="28"/>
        <v>0</v>
      </c>
      <c r="W81" s="138">
        <f t="shared" si="29"/>
        <v>0</v>
      </c>
      <c r="X81" s="138">
        <f t="shared" si="30"/>
        <v>0</v>
      </c>
      <c r="Y81" s="138">
        <f t="shared" si="31"/>
        <v>0</v>
      </c>
      <c r="Z81" s="138">
        <f t="shared" si="32"/>
        <v>0</v>
      </c>
      <c r="AA81" s="62"/>
      <c r="AB81" s="62"/>
      <c r="AC81" s="62"/>
    </row>
    <row r="82" spans="1:29" ht="23.1" customHeight="1" x14ac:dyDescent="0.25">
      <c r="A82" s="362">
        <v>51</v>
      </c>
      <c r="B82" s="141" t="str">
        <f>IF('Proje ve Personel Bilgileri'!C67&gt;0,'Proje ve Personel Bilgileri'!C67,"")</f>
        <v/>
      </c>
      <c r="C82" s="157">
        <f>IF('G011A (Ocak-Temmuz)'!C82&lt;&gt;"",'G011A (Ocak-Temmuz)'!C82,0)</f>
        <v>0</v>
      </c>
      <c r="D82" s="158">
        <f>IF('G011A (Ocak-Temmuz)'!L82&lt;&gt;"",'G011A (Ocak-Temmuz)'!L82,0)</f>
        <v>0</v>
      </c>
      <c r="E82" s="150">
        <f>IF('G011A (Şubat-Ağustos)'!C82&lt;&gt;"",'G011A (Şubat-Ağustos)'!C82,0)</f>
        <v>0</v>
      </c>
      <c r="F82" s="149">
        <f>IF('G011A (Şubat-Ağustos)'!L82&lt;&gt;"",'G011A (Şubat-Ağustos)'!L82,0)</f>
        <v>0</v>
      </c>
      <c r="G82" s="150">
        <f>IF('G011A (Mart-Eylül)'!C82&lt;&gt;"",'G011A (Mart-Eylül)'!C82,0)</f>
        <v>0</v>
      </c>
      <c r="H82" s="149">
        <f>IF('G011A (Mart-Eylül)'!L82&lt;&gt;"",'G011A (Mart-Eylül)'!L82,0)</f>
        <v>0</v>
      </c>
      <c r="I82" s="150">
        <f>IF('G011A (Nisan-Ekim)'!C82&lt;&gt;"",'G011A (Nisan-Ekim)'!C82,0)</f>
        <v>0</v>
      </c>
      <c r="J82" s="149">
        <f>IF('G011A (Nisan-Ekim)'!L82&lt;&gt;"",'G011A (Nisan-Ekim)'!L82,0)</f>
        <v>0</v>
      </c>
      <c r="K82" s="150">
        <f>IF('G011A (Mayıs-Kasım)'!C82&lt;&gt;"",'G011A (Mayıs-Kasım)'!C82,0)</f>
        <v>0</v>
      </c>
      <c r="L82" s="149">
        <f>IF('G011A (Mayıs-Kasım)'!L82&lt;&gt;"",'G011A (Mayıs-Kasım)'!L82,0)</f>
        <v>0</v>
      </c>
      <c r="M82" s="150">
        <f>IF('G011A (Haziran-Aralık)'!C82&lt;&gt;"",'G011A (Haziran-Aralık)'!C82,0)</f>
        <v>0</v>
      </c>
      <c r="N82" s="149">
        <f>IF('G011A (Haziran-Aralık)'!L82&lt;&gt;"",'G011A (Haziran-Aralık)'!L82,0)</f>
        <v>0</v>
      </c>
      <c r="O82" s="157">
        <f t="shared" si="22"/>
        <v>0</v>
      </c>
      <c r="P82" s="158">
        <f t="shared" si="23"/>
        <v>0</v>
      </c>
      <c r="Q82" s="158">
        <f t="shared" si="24"/>
        <v>0</v>
      </c>
      <c r="R82" s="159">
        <f t="shared" si="25"/>
        <v>0</v>
      </c>
      <c r="S82" s="62"/>
      <c r="T82" s="138">
        <f t="shared" si="26"/>
        <v>0</v>
      </c>
      <c r="U82" s="138">
        <f t="shared" si="27"/>
        <v>0</v>
      </c>
      <c r="V82" s="138">
        <f t="shared" si="28"/>
        <v>0</v>
      </c>
      <c r="W82" s="138">
        <f t="shared" si="29"/>
        <v>0</v>
      </c>
      <c r="X82" s="138">
        <f t="shared" si="30"/>
        <v>0</v>
      </c>
      <c r="Y82" s="138">
        <f t="shared" si="31"/>
        <v>0</v>
      </c>
      <c r="Z82" s="138">
        <f t="shared" si="32"/>
        <v>0</v>
      </c>
      <c r="AA82" s="62"/>
      <c r="AB82" s="62"/>
      <c r="AC82" s="62"/>
    </row>
    <row r="83" spans="1:29" ht="23.1" customHeight="1" x14ac:dyDescent="0.25">
      <c r="A83" s="362">
        <v>52</v>
      </c>
      <c r="B83" s="141" t="str">
        <f>IF('Proje ve Personel Bilgileri'!C68&gt;0,'Proje ve Personel Bilgileri'!C68,"")</f>
        <v/>
      </c>
      <c r="C83" s="157">
        <f>IF('G011A (Ocak-Temmuz)'!C83&lt;&gt;"",'G011A (Ocak-Temmuz)'!C83,0)</f>
        <v>0</v>
      </c>
      <c r="D83" s="158">
        <f>IF('G011A (Ocak-Temmuz)'!L83&lt;&gt;"",'G011A (Ocak-Temmuz)'!L83,0)</f>
        <v>0</v>
      </c>
      <c r="E83" s="150">
        <f>IF('G011A (Şubat-Ağustos)'!C83&lt;&gt;"",'G011A (Şubat-Ağustos)'!C83,0)</f>
        <v>0</v>
      </c>
      <c r="F83" s="149">
        <f>IF('G011A (Şubat-Ağustos)'!L83&lt;&gt;"",'G011A (Şubat-Ağustos)'!L83,0)</f>
        <v>0</v>
      </c>
      <c r="G83" s="150">
        <f>IF('G011A (Mart-Eylül)'!C83&lt;&gt;"",'G011A (Mart-Eylül)'!C83,0)</f>
        <v>0</v>
      </c>
      <c r="H83" s="149">
        <f>IF('G011A (Mart-Eylül)'!L83&lt;&gt;"",'G011A (Mart-Eylül)'!L83,0)</f>
        <v>0</v>
      </c>
      <c r="I83" s="150">
        <f>IF('G011A (Nisan-Ekim)'!C83&lt;&gt;"",'G011A (Nisan-Ekim)'!C83,0)</f>
        <v>0</v>
      </c>
      <c r="J83" s="149">
        <f>IF('G011A (Nisan-Ekim)'!L83&lt;&gt;"",'G011A (Nisan-Ekim)'!L83,0)</f>
        <v>0</v>
      </c>
      <c r="K83" s="150">
        <f>IF('G011A (Mayıs-Kasım)'!C83&lt;&gt;"",'G011A (Mayıs-Kasım)'!C83,0)</f>
        <v>0</v>
      </c>
      <c r="L83" s="149">
        <f>IF('G011A (Mayıs-Kasım)'!L83&lt;&gt;"",'G011A (Mayıs-Kasım)'!L83,0)</f>
        <v>0</v>
      </c>
      <c r="M83" s="150">
        <f>IF('G011A (Haziran-Aralık)'!C83&lt;&gt;"",'G011A (Haziran-Aralık)'!C83,0)</f>
        <v>0</v>
      </c>
      <c r="N83" s="149">
        <f>IF('G011A (Haziran-Aralık)'!L83&lt;&gt;"",'G011A (Haziran-Aralık)'!L83,0)</f>
        <v>0</v>
      </c>
      <c r="O83" s="157">
        <f t="shared" si="22"/>
        <v>0</v>
      </c>
      <c r="P83" s="158">
        <f t="shared" si="23"/>
        <v>0</v>
      </c>
      <c r="Q83" s="158">
        <f t="shared" si="24"/>
        <v>0</v>
      </c>
      <c r="R83" s="159">
        <f t="shared" si="25"/>
        <v>0</v>
      </c>
      <c r="S83" s="62"/>
      <c r="T83" s="138">
        <f t="shared" si="26"/>
        <v>0</v>
      </c>
      <c r="U83" s="138">
        <f t="shared" si="27"/>
        <v>0</v>
      </c>
      <c r="V83" s="138">
        <f t="shared" si="28"/>
        <v>0</v>
      </c>
      <c r="W83" s="138">
        <f t="shared" si="29"/>
        <v>0</v>
      </c>
      <c r="X83" s="138">
        <f t="shared" si="30"/>
        <v>0</v>
      </c>
      <c r="Y83" s="138">
        <f t="shared" si="31"/>
        <v>0</v>
      </c>
      <c r="Z83" s="138">
        <f t="shared" si="32"/>
        <v>0</v>
      </c>
      <c r="AA83" s="62"/>
      <c r="AB83" s="62"/>
      <c r="AC83" s="62"/>
    </row>
    <row r="84" spans="1:29" ht="23.1" customHeight="1" x14ac:dyDescent="0.25">
      <c r="A84" s="362">
        <v>53</v>
      </c>
      <c r="B84" s="141" t="str">
        <f>IF('Proje ve Personel Bilgileri'!C69&gt;0,'Proje ve Personel Bilgileri'!C69,"")</f>
        <v/>
      </c>
      <c r="C84" s="157">
        <f>IF('G011A (Ocak-Temmuz)'!C84&lt;&gt;"",'G011A (Ocak-Temmuz)'!C84,0)</f>
        <v>0</v>
      </c>
      <c r="D84" s="158">
        <f>IF('G011A (Ocak-Temmuz)'!L84&lt;&gt;"",'G011A (Ocak-Temmuz)'!L84,0)</f>
        <v>0</v>
      </c>
      <c r="E84" s="150">
        <f>IF('G011A (Şubat-Ağustos)'!C84&lt;&gt;"",'G011A (Şubat-Ağustos)'!C84,0)</f>
        <v>0</v>
      </c>
      <c r="F84" s="149">
        <f>IF('G011A (Şubat-Ağustos)'!L84&lt;&gt;"",'G011A (Şubat-Ağustos)'!L84,0)</f>
        <v>0</v>
      </c>
      <c r="G84" s="150">
        <f>IF('G011A (Mart-Eylül)'!C84&lt;&gt;"",'G011A (Mart-Eylül)'!C84,0)</f>
        <v>0</v>
      </c>
      <c r="H84" s="149">
        <f>IF('G011A (Mart-Eylül)'!L84&lt;&gt;"",'G011A (Mart-Eylül)'!L84,0)</f>
        <v>0</v>
      </c>
      <c r="I84" s="150">
        <f>IF('G011A (Nisan-Ekim)'!C84&lt;&gt;"",'G011A (Nisan-Ekim)'!C84,0)</f>
        <v>0</v>
      </c>
      <c r="J84" s="149">
        <f>IF('G011A (Nisan-Ekim)'!L84&lt;&gt;"",'G011A (Nisan-Ekim)'!L84,0)</f>
        <v>0</v>
      </c>
      <c r="K84" s="150">
        <f>IF('G011A (Mayıs-Kasım)'!C84&lt;&gt;"",'G011A (Mayıs-Kasım)'!C84,0)</f>
        <v>0</v>
      </c>
      <c r="L84" s="149">
        <f>IF('G011A (Mayıs-Kasım)'!L84&lt;&gt;"",'G011A (Mayıs-Kasım)'!L84,0)</f>
        <v>0</v>
      </c>
      <c r="M84" s="150">
        <f>IF('G011A (Haziran-Aralık)'!C84&lt;&gt;"",'G011A (Haziran-Aralık)'!C84,0)</f>
        <v>0</v>
      </c>
      <c r="N84" s="149">
        <f>IF('G011A (Haziran-Aralık)'!L84&lt;&gt;"",'G011A (Haziran-Aralık)'!L84,0)</f>
        <v>0</v>
      </c>
      <c r="O84" s="157">
        <f t="shared" si="22"/>
        <v>0</v>
      </c>
      <c r="P84" s="158">
        <f t="shared" si="23"/>
        <v>0</v>
      </c>
      <c r="Q84" s="158">
        <f t="shared" si="24"/>
        <v>0</v>
      </c>
      <c r="R84" s="159">
        <f t="shared" si="25"/>
        <v>0</v>
      </c>
      <c r="S84" s="62"/>
      <c r="T84" s="138">
        <f t="shared" si="26"/>
        <v>0</v>
      </c>
      <c r="U84" s="138">
        <f t="shared" si="27"/>
        <v>0</v>
      </c>
      <c r="V84" s="138">
        <f t="shared" si="28"/>
        <v>0</v>
      </c>
      <c r="W84" s="138">
        <f t="shared" si="29"/>
        <v>0</v>
      </c>
      <c r="X84" s="138">
        <f t="shared" si="30"/>
        <v>0</v>
      </c>
      <c r="Y84" s="138">
        <f t="shared" si="31"/>
        <v>0</v>
      </c>
      <c r="Z84" s="138">
        <f t="shared" si="32"/>
        <v>0</v>
      </c>
      <c r="AA84" s="62"/>
      <c r="AB84" s="62"/>
      <c r="AC84" s="62"/>
    </row>
    <row r="85" spans="1:29" ht="23.1" customHeight="1" x14ac:dyDescent="0.25">
      <c r="A85" s="362">
        <v>54</v>
      </c>
      <c r="B85" s="141" t="str">
        <f>IF('Proje ve Personel Bilgileri'!C70&gt;0,'Proje ve Personel Bilgileri'!C70,"")</f>
        <v/>
      </c>
      <c r="C85" s="157">
        <f>IF('G011A (Ocak-Temmuz)'!C85&lt;&gt;"",'G011A (Ocak-Temmuz)'!C85,0)</f>
        <v>0</v>
      </c>
      <c r="D85" s="158">
        <f>IF('G011A (Ocak-Temmuz)'!L85&lt;&gt;"",'G011A (Ocak-Temmuz)'!L85,0)</f>
        <v>0</v>
      </c>
      <c r="E85" s="150">
        <f>IF('G011A (Şubat-Ağustos)'!C85&lt;&gt;"",'G011A (Şubat-Ağustos)'!C85,0)</f>
        <v>0</v>
      </c>
      <c r="F85" s="149">
        <f>IF('G011A (Şubat-Ağustos)'!L85&lt;&gt;"",'G011A (Şubat-Ağustos)'!L85,0)</f>
        <v>0</v>
      </c>
      <c r="G85" s="150">
        <f>IF('G011A (Mart-Eylül)'!C85&lt;&gt;"",'G011A (Mart-Eylül)'!C85,0)</f>
        <v>0</v>
      </c>
      <c r="H85" s="149">
        <f>IF('G011A (Mart-Eylül)'!L85&lt;&gt;"",'G011A (Mart-Eylül)'!L85,0)</f>
        <v>0</v>
      </c>
      <c r="I85" s="150">
        <f>IF('G011A (Nisan-Ekim)'!C85&lt;&gt;"",'G011A (Nisan-Ekim)'!C85,0)</f>
        <v>0</v>
      </c>
      <c r="J85" s="149">
        <f>IF('G011A (Nisan-Ekim)'!L85&lt;&gt;"",'G011A (Nisan-Ekim)'!L85,0)</f>
        <v>0</v>
      </c>
      <c r="K85" s="150">
        <f>IF('G011A (Mayıs-Kasım)'!C85&lt;&gt;"",'G011A (Mayıs-Kasım)'!C85,0)</f>
        <v>0</v>
      </c>
      <c r="L85" s="149">
        <f>IF('G011A (Mayıs-Kasım)'!L85&lt;&gt;"",'G011A (Mayıs-Kasım)'!L85,0)</f>
        <v>0</v>
      </c>
      <c r="M85" s="150">
        <f>IF('G011A (Haziran-Aralık)'!C85&lt;&gt;"",'G011A (Haziran-Aralık)'!C85,0)</f>
        <v>0</v>
      </c>
      <c r="N85" s="149">
        <f>IF('G011A (Haziran-Aralık)'!L85&lt;&gt;"",'G011A (Haziran-Aralık)'!L85,0)</f>
        <v>0</v>
      </c>
      <c r="O85" s="157">
        <f t="shared" si="22"/>
        <v>0</v>
      </c>
      <c r="P85" s="158">
        <f t="shared" si="23"/>
        <v>0</v>
      </c>
      <c r="Q85" s="158">
        <f t="shared" si="24"/>
        <v>0</v>
      </c>
      <c r="R85" s="159">
        <f t="shared" si="25"/>
        <v>0</v>
      </c>
      <c r="S85" s="62"/>
      <c r="T85" s="138">
        <f t="shared" si="26"/>
        <v>0</v>
      </c>
      <c r="U85" s="138">
        <f t="shared" si="27"/>
        <v>0</v>
      </c>
      <c r="V85" s="138">
        <f t="shared" si="28"/>
        <v>0</v>
      </c>
      <c r="W85" s="138">
        <f t="shared" si="29"/>
        <v>0</v>
      </c>
      <c r="X85" s="138">
        <f t="shared" si="30"/>
        <v>0</v>
      </c>
      <c r="Y85" s="138">
        <f t="shared" si="31"/>
        <v>0</v>
      </c>
      <c r="Z85" s="138">
        <f t="shared" si="32"/>
        <v>0</v>
      </c>
      <c r="AA85" s="62"/>
      <c r="AB85" s="62"/>
      <c r="AC85" s="62"/>
    </row>
    <row r="86" spans="1:29" ht="23.1" customHeight="1" x14ac:dyDescent="0.25">
      <c r="A86" s="362">
        <v>55</v>
      </c>
      <c r="B86" s="141" t="str">
        <f>IF('Proje ve Personel Bilgileri'!C71&gt;0,'Proje ve Personel Bilgileri'!C71,"")</f>
        <v/>
      </c>
      <c r="C86" s="157">
        <f>IF('G011A (Ocak-Temmuz)'!C86&lt;&gt;"",'G011A (Ocak-Temmuz)'!C86,0)</f>
        <v>0</v>
      </c>
      <c r="D86" s="158">
        <f>IF('G011A (Ocak-Temmuz)'!L86&lt;&gt;"",'G011A (Ocak-Temmuz)'!L86,0)</f>
        <v>0</v>
      </c>
      <c r="E86" s="150">
        <f>IF('G011A (Şubat-Ağustos)'!C86&lt;&gt;"",'G011A (Şubat-Ağustos)'!C86,0)</f>
        <v>0</v>
      </c>
      <c r="F86" s="149">
        <f>IF('G011A (Şubat-Ağustos)'!L86&lt;&gt;"",'G011A (Şubat-Ağustos)'!L86,0)</f>
        <v>0</v>
      </c>
      <c r="G86" s="150">
        <f>IF('G011A (Mart-Eylül)'!C86&lt;&gt;"",'G011A (Mart-Eylül)'!C86,0)</f>
        <v>0</v>
      </c>
      <c r="H86" s="149">
        <f>IF('G011A (Mart-Eylül)'!L86&lt;&gt;"",'G011A (Mart-Eylül)'!L86,0)</f>
        <v>0</v>
      </c>
      <c r="I86" s="150">
        <f>IF('G011A (Nisan-Ekim)'!C86&lt;&gt;"",'G011A (Nisan-Ekim)'!C86,0)</f>
        <v>0</v>
      </c>
      <c r="J86" s="149">
        <f>IF('G011A (Nisan-Ekim)'!L86&lt;&gt;"",'G011A (Nisan-Ekim)'!L86,0)</f>
        <v>0</v>
      </c>
      <c r="K86" s="150">
        <f>IF('G011A (Mayıs-Kasım)'!C86&lt;&gt;"",'G011A (Mayıs-Kasım)'!C86,0)</f>
        <v>0</v>
      </c>
      <c r="L86" s="149">
        <f>IF('G011A (Mayıs-Kasım)'!L86&lt;&gt;"",'G011A (Mayıs-Kasım)'!L86,0)</f>
        <v>0</v>
      </c>
      <c r="M86" s="150">
        <f>IF('G011A (Haziran-Aralık)'!C86&lt;&gt;"",'G011A (Haziran-Aralık)'!C86,0)</f>
        <v>0</v>
      </c>
      <c r="N86" s="149">
        <f>IF('G011A (Haziran-Aralık)'!L86&lt;&gt;"",'G011A (Haziran-Aralık)'!L86,0)</f>
        <v>0</v>
      </c>
      <c r="O86" s="157">
        <f t="shared" si="22"/>
        <v>0</v>
      </c>
      <c r="P86" s="158">
        <f t="shared" si="23"/>
        <v>0</v>
      </c>
      <c r="Q86" s="158">
        <f t="shared" si="24"/>
        <v>0</v>
      </c>
      <c r="R86" s="159">
        <f t="shared" si="25"/>
        <v>0</v>
      </c>
      <c r="S86" s="62"/>
      <c r="T86" s="138">
        <f t="shared" si="26"/>
        <v>0</v>
      </c>
      <c r="U86" s="138">
        <f t="shared" si="27"/>
        <v>0</v>
      </c>
      <c r="V86" s="138">
        <f t="shared" si="28"/>
        <v>0</v>
      </c>
      <c r="W86" s="138">
        <f t="shared" si="29"/>
        <v>0</v>
      </c>
      <c r="X86" s="138">
        <f t="shared" si="30"/>
        <v>0</v>
      </c>
      <c r="Y86" s="138">
        <f t="shared" si="31"/>
        <v>0</v>
      </c>
      <c r="Z86" s="138">
        <f t="shared" si="32"/>
        <v>0</v>
      </c>
      <c r="AA86" s="62"/>
      <c r="AB86" s="62"/>
      <c r="AC86" s="62"/>
    </row>
    <row r="87" spans="1:29" ht="23.1" customHeight="1" x14ac:dyDescent="0.25">
      <c r="A87" s="362">
        <v>56</v>
      </c>
      <c r="B87" s="141" t="str">
        <f>IF('Proje ve Personel Bilgileri'!C72&gt;0,'Proje ve Personel Bilgileri'!C72,"")</f>
        <v/>
      </c>
      <c r="C87" s="157">
        <f>IF('G011A (Ocak-Temmuz)'!C87&lt;&gt;"",'G011A (Ocak-Temmuz)'!C87,0)</f>
        <v>0</v>
      </c>
      <c r="D87" s="158">
        <f>IF('G011A (Ocak-Temmuz)'!L87&lt;&gt;"",'G011A (Ocak-Temmuz)'!L87,0)</f>
        <v>0</v>
      </c>
      <c r="E87" s="150">
        <f>IF('G011A (Şubat-Ağustos)'!C87&lt;&gt;"",'G011A (Şubat-Ağustos)'!C87,0)</f>
        <v>0</v>
      </c>
      <c r="F87" s="149">
        <f>IF('G011A (Şubat-Ağustos)'!L87&lt;&gt;"",'G011A (Şubat-Ağustos)'!L87,0)</f>
        <v>0</v>
      </c>
      <c r="G87" s="150">
        <f>IF('G011A (Mart-Eylül)'!C87&lt;&gt;"",'G011A (Mart-Eylül)'!C87,0)</f>
        <v>0</v>
      </c>
      <c r="H87" s="149">
        <f>IF('G011A (Mart-Eylül)'!L87&lt;&gt;"",'G011A (Mart-Eylül)'!L87,0)</f>
        <v>0</v>
      </c>
      <c r="I87" s="150">
        <f>IF('G011A (Nisan-Ekim)'!C87&lt;&gt;"",'G011A (Nisan-Ekim)'!C87,0)</f>
        <v>0</v>
      </c>
      <c r="J87" s="149">
        <f>IF('G011A (Nisan-Ekim)'!L87&lt;&gt;"",'G011A (Nisan-Ekim)'!L87,0)</f>
        <v>0</v>
      </c>
      <c r="K87" s="150">
        <f>IF('G011A (Mayıs-Kasım)'!C87&lt;&gt;"",'G011A (Mayıs-Kasım)'!C87,0)</f>
        <v>0</v>
      </c>
      <c r="L87" s="149">
        <f>IF('G011A (Mayıs-Kasım)'!L87&lt;&gt;"",'G011A (Mayıs-Kasım)'!L87,0)</f>
        <v>0</v>
      </c>
      <c r="M87" s="150">
        <f>IF('G011A (Haziran-Aralık)'!C87&lt;&gt;"",'G011A (Haziran-Aralık)'!C87,0)</f>
        <v>0</v>
      </c>
      <c r="N87" s="149">
        <f>IF('G011A (Haziran-Aralık)'!L87&lt;&gt;"",'G011A (Haziran-Aralık)'!L87,0)</f>
        <v>0</v>
      </c>
      <c r="O87" s="157">
        <f t="shared" si="22"/>
        <v>0</v>
      </c>
      <c r="P87" s="158">
        <f t="shared" si="23"/>
        <v>0</v>
      </c>
      <c r="Q87" s="158">
        <f t="shared" si="24"/>
        <v>0</v>
      </c>
      <c r="R87" s="159">
        <f t="shared" si="25"/>
        <v>0</v>
      </c>
      <c r="S87" s="62"/>
      <c r="T87" s="138">
        <f t="shared" si="26"/>
        <v>0</v>
      </c>
      <c r="U87" s="138">
        <f t="shared" si="27"/>
        <v>0</v>
      </c>
      <c r="V87" s="138">
        <f t="shared" si="28"/>
        <v>0</v>
      </c>
      <c r="W87" s="138">
        <f t="shared" si="29"/>
        <v>0</v>
      </c>
      <c r="X87" s="138">
        <f t="shared" si="30"/>
        <v>0</v>
      </c>
      <c r="Y87" s="138">
        <f t="shared" si="31"/>
        <v>0</v>
      </c>
      <c r="Z87" s="138">
        <f t="shared" si="32"/>
        <v>0</v>
      </c>
      <c r="AA87" s="62"/>
      <c r="AB87" s="62"/>
      <c r="AC87" s="62"/>
    </row>
    <row r="88" spans="1:29" ht="23.1" customHeight="1" x14ac:dyDescent="0.25">
      <c r="A88" s="362">
        <v>57</v>
      </c>
      <c r="B88" s="141" t="str">
        <f>IF('Proje ve Personel Bilgileri'!C73&gt;0,'Proje ve Personel Bilgileri'!C73,"")</f>
        <v/>
      </c>
      <c r="C88" s="157">
        <f>IF('G011A (Ocak-Temmuz)'!C88&lt;&gt;"",'G011A (Ocak-Temmuz)'!C88,0)</f>
        <v>0</v>
      </c>
      <c r="D88" s="158">
        <f>IF('G011A (Ocak-Temmuz)'!L88&lt;&gt;"",'G011A (Ocak-Temmuz)'!L88,0)</f>
        <v>0</v>
      </c>
      <c r="E88" s="150">
        <f>IF('G011A (Şubat-Ağustos)'!C88&lt;&gt;"",'G011A (Şubat-Ağustos)'!C88,0)</f>
        <v>0</v>
      </c>
      <c r="F88" s="149">
        <f>IF('G011A (Şubat-Ağustos)'!L88&lt;&gt;"",'G011A (Şubat-Ağustos)'!L88,0)</f>
        <v>0</v>
      </c>
      <c r="G88" s="150">
        <f>IF('G011A (Mart-Eylül)'!C88&lt;&gt;"",'G011A (Mart-Eylül)'!C88,0)</f>
        <v>0</v>
      </c>
      <c r="H88" s="149">
        <f>IF('G011A (Mart-Eylül)'!L88&lt;&gt;"",'G011A (Mart-Eylül)'!L88,0)</f>
        <v>0</v>
      </c>
      <c r="I88" s="150">
        <f>IF('G011A (Nisan-Ekim)'!C88&lt;&gt;"",'G011A (Nisan-Ekim)'!C88,0)</f>
        <v>0</v>
      </c>
      <c r="J88" s="149">
        <f>IF('G011A (Nisan-Ekim)'!L88&lt;&gt;"",'G011A (Nisan-Ekim)'!L88,0)</f>
        <v>0</v>
      </c>
      <c r="K88" s="150">
        <f>IF('G011A (Mayıs-Kasım)'!C88&lt;&gt;"",'G011A (Mayıs-Kasım)'!C88,0)</f>
        <v>0</v>
      </c>
      <c r="L88" s="149">
        <f>IF('G011A (Mayıs-Kasım)'!L88&lt;&gt;"",'G011A (Mayıs-Kasım)'!L88,0)</f>
        <v>0</v>
      </c>
      <c r="M88" s="150">
        <f>IF('G011A (Haziran-Aralık)'!C88&lt;&gt;"",'G011A (Haziran-Aralık)'!C88,0)</f>
        <v>0</v>
      </c>
      <c r="N88" s="149">
        <f>IF('G011A (Haziran-Aralık)'!L88&lt;&gt;"",'G011A (Haziran-Aralık)'!L88,0)</f>
        <v>0</v>
      </c>
      <c r="O88" s="157">
        <f t="shared" si="22"/>
        <v>0</v>
      </c>
      <c r="P88" s="158">
        <f t="shared" si="23"/>
        <v>0</v>
      </c>
      <c r="Q88" s="158">
        <f t="shared" si="24"/>
        <v>0</v>
      </c>
      <c r="R88" s="159">
        <f t="shared" si="25"/>
        <v>0</v>
      </c>
      <c r="S88" s="62"/>
      <c r="T88" s="138">
        <f t="shared" si="26"/>
        <v>0</v>
      </c>
      <c r="U88" s="138">
        <f t="shared" si="27"/>
        <v>0</v>
      </c>
      <c r="V88" s="138">
        <f t="shared" si="28"/>
        <v>0</v>
      </c>
      <c r="W88" s="138">
        <f t="shared" si="29"/>
        <v>0</v>
      </c>
      <c r="X88" s="138">
        <f t="shared" si="30"/>
        <v>0</v>
      </c>
      <c r="Y88" s="138">
        <f t="shared" si="31"/>
        <v>0</v>
      </c>
      <c r="Z88" s="138">
        <f t="shared" si="32"/>
        <v>0</v>
      </c>
      <c r="AA88" s="62"/>
      <c r="AB88" s="62"/>
      <c r="AC88" s="62"/>
    </row>
    <row r="89" spans="1:29" ht="23.1" customHeight="1" x14ac:dyDescent="0.25">
      <c r="A89" s="362">
        <v>58</v>
      </c>
      <c r="B89" s="141" t="str">
        <f>IF('Proje ve Personel Bilgileri'!C74&gt;0,'Proje ve Personel Bilgileri'!C74,"")</f>
        <v/>
      </c>
      <c r="C89" s="157">
        <f>IF('G011A (Ocak-Temmuz)'!C89&lt;&gt;"",'G011A (Ocak-Temmuz)'!C89,0)</f>
        <v>0</v>
      </c>
      <c r="D89" s="158">
        <f>IF('G011A (Ocak-Temmuz)'!L89&lt;&gt;"",'G011A (Ocak-Temmuz)'!L89,0)</f>
        <v>0</v>
      </c>
      <c r="E89" s="150">
        <f>IF('G011A (Şubat-Ağustos)'!C89&lt;&gt;"",'G011A (Şubat-Ağustos)'!C89,0)</f>
        <v>0</v>
      </c>
      <c r="F89" s="149">
        <f>IF('G011A (Şubat-Ağustos)'!L89&lt;&gt;"",'G011A (Şubat-Ağustos)'!L89,0)</f>
        <v>0</v>
      </c>
      <c r="G89" s="150">
        <f>IF('G011A (Mart-Eylül)'!C89&lt;&gt;"",'G011A (Mart-Eylül)'!C89,0)</f>
        <v>0</v>
      </c>
      <c r="H89" s="149">
        <f>IF('G011A (Mart-Eylül)'!L89&lt;&gt;"",'G011A (Mart-Eylül)'!L89,0)</f>
        <v>0</v>
      </c>
      <c r="I89" s="150">
        <f>IF('G011A (Nisan-Ekim)'!C89&lt;&gt;"",'G011A (Nisan-Ekim)'!C89,0)</f>
        <v>0</v>
      </c>
      <c r="J89" s="149">
        <f>IF('G011A (Nisan-Ekim)'!L89&lt;&gt;"",'G011A (Nisan-Ekim)'!L89,0)</f>
        <v>0</v>
      </c>
      <c r="K89" s="150">
        <f>IF('G011A (Mayıs-Kasım)'!C89&lt;&gt;"",'G011A (Mayıs-Kasım)'!C89,0)</f>
        <v>0</v>
      </c>
      <c r="L89" s="149">
        <f>IF('G011A (Mayıs-Kasım)'!L89&lt;&gt;"",'G011A (Mayıs-Kasım)'!L89,0)</f>
        <v>0</v>
      </c>
      <c r="M89" s="150">
        <f>IF('G011A (Haziran-Aralık)'!C89&lt;&gt;"",'G011A (Haziran-Aralık)'!C89,0)</f>
        <v>0</v>
      </c>
      <c r="N89" s="149">
        <f>IF('G011A (Haziran-Aralık)'!L89&lt;&gt;"",'G011A (Haziran-Aralık)'!L89,0)</f>
        <v>0</v>
      </c>
      <c r="O89" s="157">
        <f t="shared" si="22"/>
        <v>0</v>
      </c>
      <c r="P89" s="158">
        <f t="shared" si="23"/>
        <v>0</v>
      </c>
      <c r="Q89" s="158">
        <f t="shared" si="24"/>
        <v>0</v>
      </c>
      <c r="R89" s="159">
        <f t="shared" si="25"/>
        <v>0</v>
      </c>
      <c r="S89" s="62"/>
      <c r="T89" s="138">
        <f t="shared" si="26"/>
        <v>0</v>
      </c>
      <c r="U89" s="138">
        <f t="shared" si="27"/>
        <v>0</v>
      </c>
      <c r="V89" s="138">
        <f t="shared" si="28"/>
        <v>0</v>
      </c>
      <c r="W89" s="138">
        <f t="shared" si="29"/>
        <v>0</v>
      </c>
      <c r="X89" s="138">
        <f t="shared" si="30"/>
        <v>0</v>
      </c>
      <c r="Y89" s="138">
        <f t="shared" si="31"/>
        <v>0</v>
      </c>
      <c r="Z89" s="138">
        <f t="shared" si="32"/>
        <v>0</v>
      </c>
      <c r="AA89" s="62"/>
      <c r="AB89" s="62"/>
      <c r="AC89" s="62"/>
    </row>
    <row r="90" spans="1:29" ht="23.1" customHeight="1" x14ac:dyDescent="0.25">
      <c r="A90" s="362">
        <v>59</v>
      </c>
      <c r="B90" s="141" t="str">
        <f>IF('Proje ve Personel Bilgileri'!C75&gt;0,'Proje ve Personel Bilgileri'!C75,"")</f>
        <v/>
      </c>
      <c r="C90" s="157">
        <f>IF('G011A (Ocak-Temmuz)'!C90&lt;&gt;"",'G011A (Ocak-Temmuz)'!C90,0)</f>
        <v>0</v>
      </c>
      <c r="D90" s="158">
        <f>IF('G011A (Ocak-Temmuz)'!L90&lt;&gt;"",'G011A (Ocak-Temmuz)'!L90,0)</f>
        <v>0</v>
      </c>
      <c r="E90" s="150">
        <f>IF('G011A (Şubat-Ağustos)'!C90&lt;&gt;"",'G011A (Şubat-Ağustos)'!C90,0)</f>
        <v>0</v>
      </c>
      <c r="F90" s="149">
        <f>IF('G011A (Şubat-Ağustos)'!L90&lt;&gt;"",'G011A (Şubat-Ağustos)'!L90,0)</f>
        <v>0</v>
      </c>
      <c r="G90" s="150">
        <f>IF('G011A (Mart-Eylül)'!C90&lt;&gt;"",'G011A (Mart-Eylül)'!C90,0)</f>
        <v>0</v>
      </c>
      <c r="H90" s="149">
        <f>IF('G011A (Mart-Eylül)'!L90&lt;&gt;"",'G011A (Mart-Eylül)'!L90,0)</f>
        <v>0</v>
      </c>
      <c r="I90" s="150">
        <f>IF('G011A (Nisan-Ekim)'!C90&lt;&gt;"",'G011A (Nisan-Ekim)'!C90,0)</f>
        <v>0</v>
      </c>
      <c r="J90" s="149">
        <f>IF('G011A (Nisan-Ekim)'!L90&lt;&gt;"",'G011A (Nisan-Ekim)'!L90,0)</f>
        <v>0</v>
      </c>
      <c r="K90" s="150">
        <f>IF('G011A (Mayıs-Kasım)'!C90&lt;&gt;"",'G011A (Mayıs-Kasım)'!C90,0)</f>
        <v>0</v>
      </c>
      <c r="L90" s="149">
        <f>IF('G011A (Mayıs-Kasım)'!L90&lt;&gt;"",'G011A (Mayıs-Kasım)'!L90,0)</f>
        <v>0</v>
      </c>
      <c r="M90" s="150">
        <f>IF('G011A (Haziran-Aralık)'!C90&lt;&gt;"",'G011A (Haziran-Aralık)'!C90,0)</f>
        <v>0</v>
      </c>
      <c r="N90" s="149">
        <f>IF('G011A (Haziran-Aralık)'!L90&lt;&gt;"",'G011A (Haziran-Aralık)'!L90,0)</f>
        <v>0</v>
      </c>
      <c r="O90" s="157">
        <f t="shared" si="22"/>
        <v>0</v>
      </c>
      <c r="P90" s="158">
        <f t="shared" si="23"/>
        <v>0</v>
      </c>
      <c r="Q90" s="158">
        <f t="shared" si="24"/>
        <v>0</v>
      </c>
      <c r="R90" s="159">
        <f t="shared" si="25"/>
        <v>0</v>
      </c>
      <c r="S90" s="62"/>
      <c r="T90" s="138">
        <f t="shared" si="26"/>
        <v>0</v>
      </c>
      <c r="U90" s="138">
        <f t="shared" si="27"/>
        <v>0</v>
      </c>
      <c r="V90" s="138">
        <f t="shared" si="28"/>
        <v>0</v>
      </c>
      <c r="W90" s="138">
        <f t="shared" si="29"/>
        <v>0</v>
      </c>
      <c r="X90" s="138">
        <f t="shared" si="30"/>
        <v>0</v>
      </c>
      <c r="Y90" s="138">
        <f t="shared" si="31"/>
        <v>0</v>
      </c>
      <c r="Z90" s="138">
        <f t="shared" si="32"/>
        <v>0</v>
      </c>
      <c r="AA90" s="62"/>
      <c r="AB90" s="62"/>
      <c r="AC90" s="62"/>
    </row>
    <row r="91" spans="1:29" ht="23.1" customHeight="1" thickBot="1" x14ac:dyDescent="0.3">
      <c r="A91" s="363">
        <v>60</v>
      </c>
      <c r="B91" s="143" t="str">
        <f>IF('Proje ve Personel Bilgileri'!C76&gt;0,'Proje ve Personel Bilgileri'!C76,"")</f>
        <v/>
      </c>
      <c r="C91" s="160">
        <f>IF('G011A (Ocak-Temmuz)'!C91&lt;&gt;"",'G011A (Ocak-Temmuz)'!C91,0)</f>
        <v>0</v>
      </c>
      <c r="D91" s="161">
        <f>IF('G011A (Ocak-Temmuz)'!L91&lt;&gt;"",'G011A (Ocak-Temmuz)'!L91,0)</f>
        <v>0</v>
      </c>
      <c r="E91" s="154">
        <f>IF('G011A (Şubat-Ağustos)'!C91&lt;&gt;"",'G011A (Şubat-Ağustos)'!C91,0)</f>
        <v>0</v>
      </c>
      <c r="F91" s="153">
        <f>IF('G011A (Şubat-Ağustos)'!L91&lt;&gt;"",'G011A (Şubat-Ağustos)'!L91,0)</f>
        <v>0</v>
      </c>
      <c r="G91" s="154">
        <f>IF('G011A (Mart-Eylül)'!C91&lt;&gt;"",'G011A (Mart-Eylül)'!C91,0)</f>
        <v>0</v>
      </c>
      <c r="H91" s="153">
        <f>IF('G011A (Mart-Eylül)'!L91&lt;&gt;"",'G011A (Mart-Eylül)'!L91,0)</f>
        <v>0</v>
      </c>
      <c r="I91" s="154">
        <f>IF('G011A (Nisan-Ekim)'!C91&lt;&gt;"",'G011A (Nisan-Ekim)'!C91,0)</f>
        <v>0</v>
      </c>
      <c r="J91" s="153">
        <f>IF('G011A (Nisan-Ekim)'!L91&lt;&gt;"",'G011A (Nisan-Ekim)'!L91,0)</f>
        <v>0</v>
      </c>
      <c r="K91" s="154">
        <f>IF('G011A (Mayıs-Kasım)'!C91&lt;&gt;"",'G011A (Mayıs-Kasım)'!C91,0)</f>
        <v>0</v>
      </c>
      <c r="L91" s="153">
        <f>IF('G011A (Mayıs-Kasım)'!L91&lt;&gt;"",'G011A (Mayıs-Kasım)'!L91,0)</f>
        <v>0</v>
      </c>
      <c r="M91" s="154">
        <f>IF('G011A (Haziran-Aralık)'!C91&lt;&gt;"",'G011A (Haziran-Aralık)'!C91,0)</f>
        <v>0</v>
      </c>
      <c r="N91" s="153">
        <f>IF('G011A (Haziran-Aralık)'!L91&lt;&gt;"",'G011A (Haziran-Aralık)'!L91,0)</f>
        <v>0</v>
      </c>
      <c r="O91" s="160">
        <f t="shared" si="22"/>
        <v>0</v>
      </c>
      <c r="P91" s="161">
        <f t="shared" si="23"/>
        <v>0</v>
      </c>
      <c r="Q91" s="161">
        <f t="shared" si="24"/>
        <v>0</v>
      </c>
      <c r="R91" s="162">
        <f t="shared" si="25"/>
        <v>0</v>
      </c>
      <c r="S91" s="62"/>
      <c r="T91" s="138">
        <f t="shared" si="26"/>
        <v>0</v>
      </c>
      <c r="U91" s="138">
        <f t="shared" si="27"/>
        <v>0</v>
      </c>
      <c r="V91" s="138">
        <f t="shared" si="28"/>
        <v>0</v>
      </c>
      <c r="W91" s="138">
        <f t="shared" si="29"/>
        <v>0</v>
      </c>
      <c r="X91" s="138">
        <f t="shared" si="30"/>
        <v>0</v>
      </c>
      <c r="Y91" s="138">
        <f t="shared" si="31"/>
        <v>0</v>
      </c>
      <c r="Z91" s="138">
        <f t="shared" si="32"/>
        <v>0</v>
      </c>
      <c r="AA91" s="138">
        <f>IF(ISERROR(IF(SUM(C72:R91)&gt;0,1,0)),1,IF(SUM(C72:R91)&gt;0,1,0))</f>
        <v>0</v>
      </c>
      <c r="AB91" s="62"/>
      <c r="AC91" s="62"/>
    </row>
    <row r="92" spans="1:29" x14ac:dyDescent="0.25">
      <c r="A92" s="62"/>
      <c r="B92" s="10"/>
      <c r="C92" s="10"/>
      <c r="D92" s="10"/>
      <c r="E92" s="10"/>
      <c r="F92" s="10"/>
      <c r="G92" s="10"/>
      <c r="H92" s="10"/>
      <c r="I92" s="10"/>
      <c r="J92" s="2"/>
      <c r="K92" s="62"/>
      <c r="L92" s="92"/>
      <c r="M92" s="92"/>
      <c r="N92" s="92"/>
      <c r="O92" s="92"/>
      <c r="P92" s="92"/>
      <c r="Q92" s="92"/>
      <c r="R92" s="62"/>
      <c r="S92" s="62"/>
      <c r="T92" s="62"/>
      <c r="U92" s="62"/>
      <c r="V92" s="62"/>
      <c r="W92" s="62"/>
      <c r="X92" s="62"/>
      <c r="Y92" s="62"/>
      <c r="Z92" s="62"/>
      <c r="AA92" s="62"/>
      <c r="AB92" s="62"/>
      <c r="AC92" s="62"/>
    </row>
    <row r="93" spans="1:29" x14ac:dyDescent="0.25">
      <c r="A93" s="364" t="s">
        <v>131</v>
      </c>
      <c r="B93" s="10"/>
      <c r="C93" s="10"/>
      <c r="D93" s="10"/>
      <c r="E93" s="10"/>
      <c r="F93" s="10"/>
      <c r="G93" s="10"/>
      <c r="H93" s="10"/>
      <c r="I93" s="10"/>
      <c r="J93" s="2"/>
      <c r="K93" s="62"/>
      <c r="L93" s="92"/>
      <c r="M93" s="92"/>
      <c r="N93" s="92"/>
      <c r="O93" s="92"/>
      <c r="P93" s="92"/>
      <c r="Q93" s="92"/>
      <c r="R93" s="62"/>
      <c r="S93" s="62"/>
      <c r="T93" s="62"/>
      <c r="U93" s="62"/>
      <c r="V93" s="62"/>
      <c r="W93" s="62"/>
      <c r="X93" s="62"/>
      <c r="Y93" s="62"/>
      <c r="Z93" s="62"/>
      <c r="AA93" s="62"/>
      <c r="AB93" s="62"/>
      <c r="AC93" s="62"/>
    </row>
    <row r="94" spans="1:29" x14ac:dyDescent="0.25">
      <c r="A94" s="62"/>
      <c r="B94" s="62"/>
      <c r="C94" s="92"/>
      <c r="D94" s="62"/>
      <c r="E94" s="62"/>
      <c r="F94" s="62"/>
      <c r="G94" s="62"/>
      <c r="H94" s="62"/>
      <c r="I94" s="62"/>
      <c r="J94" s="2"/>
      <c r="K94" s="62"/>
      <c r="L94" s="92"/>
      <c r="M94" s="92"/>
      <c r="N94" s="92"/>
      <c r="O94" s="92"/>
      <c r="P94" s="62"/>
      <c r="Q94" s="62"/>
      <c r="R94" s="62"/>
      <c r="S94" s="62"/>
      <c r="T94" s="62"/>
      <c r="U94" s="62"/>
      <c r="V94" s="62"/>
      <c r="W94" s="62"/>
      <c r="X94" s="62"/>
      <c r="Y94" s="62"/>
      <c r="Z94" s="62"/>
      <c r="AA94" s="62"/>
      <c r="AB94" s="62"/>
      <c r="AC94" s="62"/>
    </row>
    <row r="95" spans="1:29" ht="19.7" x14ac:dyDescent="0.35">
      <c r="A95" s="354" t="s">
        <v>31</v>
      </c>
      <c r="B95" s="355">
        <f ca="1">imzatarihi</f>
        <v>45785</v>
      </c>
      <c r="C95" s="599" t="s">
        <v>32</v>
      </c>
      <c r="D95" s="599"/>
      <c r="E95" s="356" t="str">
        <f>IF(kurulusyetkilisi&gt;0,kurulusyetkilisi,"")</f>
        <v/>
      </c>
      <c r="F95" s="62"/>
      <c r="G95" s="212"/>
      <c r="H95" s="211"/>
      <c r="I95" s="211"/>
      <c r="J95" s="2"/>
      <c r="K95" s="62"/>
      <c r="L95" s="92"/>
      <c r="M95" s="92"/>
      <c r="N95" s="92"/>
      <c r="O95" s="92"/>
      <c r="P95" s="62"/>
      <c r="Q95" s="62"/>
      <c r="R95" s="62"/>
      <c r="S95" s="62"/>
      <c r="T95" s="62"/>
      <c r="U95" s="62"/>
      <c r="V95" s="62"/>
      <c r="W95" s="62"/>
      <c r="X95" s="62"/>
      <c r="Y95" s="62"/>
      <c r="Z95" s="62"/>
      <c r="AA95" s="62"/>
      <c r="AB95" s="62"/>
      <c r="AC95" s="62"/>
    </row>
    <row r="96" spans="1:29" ht="19.7" x14ac:dyDescent="0.35">
      <c r="A96" s="213"/>
      <c r="B96" s="213"/>
      <c r="C96" s="599" t="s">
        <v>33</v>
      </c>
      <c r="D96" s="599"/>
      <c r="E96" s="598"/>
      <c r="F96" s="598"/>
      <c r="G96" s="598"/>
      <c r="H96" s="59"/>
      <c r="I96" s="59"/>
      <c r="J96" s="2"/>
      <c r="K96" s="62"/>
      <c r="L96" s="92"/>
      <c r="M96" s="92"/>
      <c r="N96" s="92"/>
      <c r="O96" s="92"/>
      <c r="P96" s="62"/>
      <c r="Q96" s="62"/>
      <c r="R96" s="62"/>
      <c r="S96" s="62"/>
      <c r="T96" s="62"/>
      <c r="U96" s="62"/>
      <c r="V96" s="62"/>
      <c r="W96" s="62"/>
      <c r="X96" s="62"/>
      <c r="Y96" s="62"/>
      <c r="Z96" s="62"/>
      <c r="AA96" s="62"/>
      <c r="AB96" s="62"/>
      <c r="AC96" s="62"/>
    </row>
    <row r="97" spans="1:29" ht="15.8" customHeight="1" x14ac:dyDescent="0.3">
      <c r="A97" s="635" t="s">
        <v>38</v>
      </c>
      <c r="B97" s="635"/>
      <c r="C97" s="635"/>
      <c r="D97" s="635"/>
      <c r="E97" s="635"/>
      <c r="F97" s="635"/>
      <c r="G97" s="635"/>
      <c r="H97" s="635"/>
      <c r="I97" s="635"/>
      <c r="J97" s="635"/>
      <c r="K97" s="635"/>
      <c r="L97" s="635"/>
      <c r="M97" s="635"/>
      <c r="N97" s="635"/>
      <c r="O97" s="635"/>
      <c r="P97" s="635"/>
      <c r="Q97" s="635"/>
      <c r="R97" s="635"/>
      <c r="S97" s="62"/>
      <c r="T97" s="62"/>
      <c r="U97" s="62"/>
      <c r="V97" s="62"/>
      <c r="W97" s="62"/>
      <c r="X97" s="62"/>
      <c r="Y97" s="62"/>
      <c r="Z97" s="62"/>
      <c r="AA97" s="62"/>
      <c r="AB97" s="62"/>
      <c r="AC97" s="62"/>
    </row>
    <row r="98" spans="1:29" x14ac:dyDescent="0.25">
      <c r="A98" s="625" t="str">
        <f>IF(YilDonem&lt;&gt;"",CONCATENATE(YilDonem," dönemine aittir."),"")</f>
        <v/>
      </c>
      <c r="B98" s="625"/>
      <c r="C98" s="625"/>
      <c r="D98" s="625"/>
      <c r="E98" s="625"/>
      <c r="F98" s="625"/>
      <c r="G98" s="625"/>
      <c r="H98" s="625"/>
      <c r="I98" s="625"/>
      <c r="J98" s="625"/>
      <c r="K98" s="625"/>
      <c r="L98" s="625"/>
      <c r="M98" s="625"/>
      <c r="N98" s="625"/>
      <c r="O98" s="625"/>
      <c r="P98" s="625"/>
      <c r="Q98" s="625"/>
      <c r="R98" s="625"/>
      <c r="S98" s="62"/>
      <c r="T98" s="62"/>
      <c r="U98" s="62"/>
      <c r="V98" s="62"/>
      <c r="W98" s="62"/>
      <c r="X98" s="62"/>
      <c r="Y98" s="62"/>
      <c r="Z98" s="62"/>
      <c r="AA98" s="62"/>
      <c r="AB98" s="62"/>
      <c r="AC98" s="62"/>
    </row>
    <row r="99" spans="1:29" ht="19.7" thickBot="1" x14ac:dyDescent="0.4">
      <c r="A99" s="626" t="s">
        <v>43</v>
      </c>
      <c r="B99" s="626"/>
      <c r="C99" s="626"/>
      <c r="D99" s="626"/>
      <c r="E99" s="626"/>
      <c r="F99" s="626"/>
      <c r="G99" s="626"/>
      <c r="H99" s="626"/>
      <c r="I99" s="626"/>
      <c r="J99" s="626"/>
      <c r="K99" s="626"/>
      <c r="L99" s="626"/>
      <c r="M99" s="626"/>
      <c r="N99" s="626"/>
      <c r="O99" s="626"/>
      <c r="P99" s="626"/>
      <c r="Q99" s="626"/>
      <c r="R99" s="626"/>
      <c r="S99" s="62"/>
      <c r="T99" s="62"/>
      <c r="U99" s="62"/>
      <c r="V99" s="62"/>
      <c r="W99" s="62"/>
      <c r="X99" s="62"/>
      <c r="Y99" s="62"/>
      <c r="Z99" s="62"/>
      <c r="AA99" s="62"/>
      <c r="AB99" s="62"/>
      <c r="AC99" s="62"/>
    </row>
    <row r="100" spans="1:29" ht="31.75" customHeight="1" thickBot="1" x14ac:dyDescent="0.3">
      <c r="A100" s="365" t="s">
        <v>192</v>
      </c>
      <c r="B100" s="627" t="str">
        <f>IF(ProjeNo&gt;0,ProjeNo,"")</f>
        <v/>
      </c>
      <c r="C100" s="628"/>
      <c r="D100" s="628"/>
      <c r="E100" s="628"/>
      <c r="F100" s="628"/>
      <c r="G100" s="628"/>
      <c r="H100" s="628"/>
      <c r="I100" s="628"/>
      <c r="J100" s="628"/>
      <c r="K100" s="628"/>
      <c r="L100" s="628"/>
      <c r="M100" s="628"/>
      <c r="N100" s="628"/>
      <c r="O100" s="628"/>
      <c r="P100" s="628"/>
      <c r="Q100" s="628"/>
      <c r="R100" s="629"/>
      <c r="S100" s="62"/>
      <c r="T100" s="62"/>
      <c r="U100" s="62"/>
      <c r="V100" s="62"/>
      <c r="W100" s="62"/>
      <c r="X100" s="62"/>
      <c r="Y100" s="62"/>
      <c r="Z100" s="62"/>
      <c r="AA100" s="62"/>
      <c r="AB100" s="62"/>
      <c r="AC100" s="62"/>
    </row>
    <row r="101" spans="1:29" ht="31.75" customHeight="1" thickBot="1" x14ac:dyDescent="0.3">
      <c r="A101" s="360" t="s">
        <v>194</v>
      </c>
      <c r="B101" s="630" t="str">
        <f>IF(ProjeAdi&gt;0,ProjeAdi,"")</f>
        <v/>
      </c>
      <c r="C101" s="631"/>
      <c r="D101" s="631"/>
      <c r="E101" s="631"/>
      <c r="F101" s="631"/>
      <c r="G101" s="631"/>
      <c r="H101" s="631"/>
      <c r="I101" s="631"/>
      <c r="J101" s="631"/>
      <c r="K101" s="631"/>
      <c r="L101" s="631"/>
      <c r="M101" s="631"/>
      <c r="N101" s="631"/>
      <c r="O101" s="631"/>
      <c r="P101" s="631"/>
      <c r="Q101" s="631"/>
      <c r="R101" s="632"/>
      <c r="S101" s="62"/>
      <c r="T101" s="62"/>
      <c r="U101" s="62"/>
      <c r="V101" s="62"/>
      <c r="W101" s="62"/>
      <c r="X101" s="62"/>
      <c r="Y101" s="62"/>
      <c r="Z101" s="62"/>
      <c r="AA101" s="62"/>
      <c r="AB101" s="62"/>
      <c r="AC101" s="62"/>
    </row>
    <row r="102" spans="1:29" ht="75.25" customHeight="1" thickBot="1" x14ac:dyDescent="0.3">
      <c r="A102" s="638" t="s">
        <v>3</v>
      </c>
      <c r="B102" s="636" t="s">
        <v>44</v>
      </c>
      <c r="C102" s="633" t="str">
        <f>IF(Dönem=1,"OCAK",IF(Dönem=2,"TEMMUZ",""))</f>
        <v/>
      </c>
      <c r="D102" s="634"/>
      <c r="E102" s="633" t="str">
        <f>IF(Dönem=1,"ŞUBAT",IF(Dönem=2,"AĞUSTOS",""))</f>
        <v/>
      </c>
      <c r="F102" s="634"/>
      <c r="G102" s="633" t="str">
        <f>IF(Dönem=1,"MART",IF(Dönem=2,"EYLÜL",""))</f>
        <v/>
      </c>
      <c r="H102" s="634"/>
      <c r="I102" s="633" t="str">
        <f>IF(Dönem=1,"NİSAN",IF(Dönem=2,"EKİM",""))</f>
        <v/>
      </c>
      <c r="J102" s="634"/>
      <c r="K102" s="633" t="str">
        <f>IF(Dönem=1,"MAYIS",IF(Dönem=2,"KASIM",""))</f>
        <v/>
      </c>
      <c r="L102" s="634"/>
      <c r="M102" s="633" t="str">
        <f>IF(Dönem=1,"HAZİRAN",IF(Dönem=2,"ARALIK",""))</f>
        <v/>
      </c>
      <c r="N102" s="634"/>
      <c r="O102" s="636" t="s">
        <v>39</v>
      </c>
      <c r="P102" s="636" t="s">
        <v>40</v>
      </c>
      <c r="Q102" s="636" t="s">
        <v>41</v>
      </c>
      <c r="R102" s="636" t="s">
        <v>123</v>
      </c>
      <c r="S102" s="357"/>
      <c r="T102" s="357"/>
      <c r="U102" s="62"/>
      <c r="V102" s="62"/>
      <c r="W102" s="62"/>
      <c r="X102" s="62"/>
      <c r="Y102" s="62"/>
      <c r="Z102" s="62"/>
      <c r="AA102" s="62"/>
      <c r="AB102" s="62"/>
      <c r="AC102" s="62"/>
    </row>
    <row r="103" spans="1:29" ht="49.75" customHeight="1" thickBot="1" x14ac:dyDescent="0.3">
      <c r="A103" s="639"/>
      <c r="B103" s="637"/>
      <c r="C103" s="358" t="s">
        <v>22</v>
      </c>
      <c r="D103" s="358" t="s">
        <v>42</v>
      </c>
      <c r="E103" s="358" t="s">
        <v>22</v>
      </c>
      <c r="F103" s="358" t="s">
        <v>42</v>
      </c>
      <c r="G103" s="358" t="s">
        <v>22</v>
      </c>
      <c r="H103" s="358" t="s">
        <v>42</v>
      </c>
      <c r="I103" s="358" t="s">
        <v>22</v>
      </c>
      <c r="J103" s="358" t="s">
        <v>42</v>
      </c>
      <c r="K103" s="358" t="s">
        <v>22</v>
      </c>
      <c r="L103" s="358" t="s">
        <v>42</v>
      </c>
      <c r="M103" s="358" t="s">
        <v>22</v>
      </c>
      <c r="N103" s="358" t="s">
        <v>42</v>
      </c>
      <c r="O103" s="637"/>
      <c r="P103" s="637"/>
      <c r="Q103" s="637"/>
      <c r="R103" s="637"/>
      <c r="S103" s="62"/>
      <c r="T103" s="62"/>
      <c r="U103" s="62"/>
      <c r="V103" s="62"/>
      <c r="W103" s="62"/>
      <c r="X103" s="62"/>
      <c r="Y103" s="62"/>
      <c r="Z103" s="359" t="s">
        <v>77</v>
      </c>
      <c r="AA103" s="62"/>
      <c r="AB103" s="62"/>
      <c r="AC103" s="62"/>
    </row>
    <row r="104" spans="1:29" ht="23.1" customHeight="1" x14ac:dyDescent="0.25">
      <c r="A104" s="361">
        <v>61</v>
      </c>
      <c r="B104" s="139" t="str">
        <f>IF('Proje ve Personel Bilgileri'!C77&gt;0,'Proje ve Personel Bilgileri'!C77,"")</f>
        <v/>
      </c>
      <c r="C104" s="147">
        <f>IF('G011A (Ocak-Temmuz)'!C104&lt;&gt;"",'G011A (Ocak-Temmuz)'!C104,0)</f>
        <v>0</v>
      </c>
      <c r="D104" s="146">
        <f>IF('G011A (Ocak-Temmuz)'!L104&lt;&gt;"",'G011A (Ocak-Temmuz)'!L104,0)</f>
        <v>0</v>
      </c>
      <c r="E104" s="147">
        <f>IF('G011A (Şubat-Ağustos)'!C104&lt;&gt;"",'G011A (Şubat-Ağustos)'!C104,0)</f>
        <v>0</v>
      </c>
      <c r="F104" s="146">
        <f>IF('G011A (Şubat-Ağustos)'!L104&lt;&gt;"",'G011A (Şubat-Ağustos)'!L104,0)</f>
        <v>0</v>
      </c>
      <c r="G104" s="147">
        <f>IF('G011A (Mart-Eylül)'!C104&lt;&gt;"",'G011A (Mart-Eylül)'!C104,0)</f>
        <v>0</v>
      </c>
      <c r="H104" s="146">
        <f>IF('G011A (Mart-Eylül)'!L104&lt;&gt;"",'G011A (Mart-Eylül)'!L104,0)</f>
        <v>0</v>
      </c>
      <c r="I104" s="147">
        <f>IF('G011A (Nisan-Ekim)'!C104&lt;&gt;"",'G011A (Nisan-Ekim)'!C104,0)</f>
        <v>0</v>
      </c>
      <c r="J104" s="146">
        <f>IF('G011A (Nisan-Ekim)'!L104&lt;&gt;"",'G011A (Nisan-Ekim)'!L104,0)</f>
        <v>0</v>
      </c>
      <c r="K104" s="147">
        <f>IF('G011A (Mayıs-Kasım)'!C104&lt;&gt;"",'G011A (Mayıs-Kasım)'!C104,0)</f>
        <v>0</v>
      </c>
      <c r="L104" s="146">
        <f>IF('G011A (Mayıs-Kasım)'!L104&lt;&gt;"",'G011A (Mayıs-Kasım)'!L104,0)</f>
        <v>0</v>
      </c>
      <c r="M104" s="147">
        <f>IF('G011A (Haziran-Aralık)'!C104&lt;&gt;"",'G011A (Haziran-Aralık)'!C104,0)</f>
        <v>0</v>
      </c>
      <c r="N104" s="146">
        <f>IF('G011A (Haziran-Aralık)'!L104&lt;&gt;"",'G011A (Haziran-Aralık)'!L104,0)</f>
        <v>0</v>
      </c>
      <c r="O104" s="147">
        <f>C104+E104+G104+I104+K104+M104</f>
        <v>0</v>
      </c>
      <c r="P104" s="146">
        <f>D104+F104+H104+J104+L104+N104</f>
        <v>0</v>
      </c>
      <c r="Q104" s="146">
        <f>IF(O104=0,0,O104/30)</f>
        <v>0</v>
      </c>
      <c r="R104" s="148">
        <f>IF(P104=0,0,P104/Q104)</f>
        <v>0</v>
      </c>
      <c r="S104" s="62"/>
      <c r="T104" s="138">
        <f>IF(C104&gt;0,1,0)</f>
        <v>0</v>
      </c>
      <c r="U104" s="138">
        <f>IF(E104&gt;0,1,0)</f>
        <v>0</v>
      </c>
      <c r="V104" s="138">
        <f>IF(G104&gt;0,1,0)</f>
        <v>0</v>
      </c>
      <c r="W104" s="138">
        <f>IF(I104&gt;0,1,0)</f>
        <v>0</v>
      </c>
      <c r="X104" s="138">
        <f>IF(K104&gt;0,1,0)</f>
        <v>0</v>
      </c>
      <c r="Y104" s="138">
        <f>IF(M104&gt;0,1,0)</f>
        <v>0</v>
      </c>
      <c r="Z104" s="138">
        <f>SUM(T104:Y104)</f>
        <v>0</v>
      </c>
      <c r="AA104" s="62"/>
      <c r="AB104" s="62"/>
      <c r="AC104" s="62"/>
    </row>
    <row r="105" spans="1:29" ht="23.1" customHeight="1" x14ac:dyDescent="0.25">
      <c r="A105" s="362">
        <v>62</v>
      </c>
      <c r="B105" s="141" t="str">
        <f>IF('Proje ve Personel Bilgileri'!C78&gt;0,'Proje ve Personel Bilgileri'!C78,"")</f>
        <v/>
      </c>
      <c r="C105" s="157">
        <f>IF('G011A (Ocak-Temmuz)'!C105&lt;&gt;"",'G011A (Ocak-Temmuz)'!C105,0)</f>
        <v>0</v>
      </c>
      <c r="D105" s="158">
        <f>IF('G011A (Ocak-Temmuz)'!L105&lt;&gt;"",'G011A (Ocak-Temmuz)'!L105,0)</f>
        <v>0</v>
      </c>
      <c r="E105" s="150">
        <f>IF('G011A (Şubat-Ağustos)'!C105&lt;&gt;"",'G011A (Şubat-Ağustos)'!C105,0)</f>
        <v>0</v>
      </c>
      <c r="F105" s="149">
        <f>IF('G011A (Şubat-Ağustos)'!L105&lt;&gt;"",'G011A (Şubat-Ağustos)'!L105,0)</f>
        <v>0</v>
      </c>
      <c r="G105" s="150">
        <f>IF('G011A (Mart-Eylül)'!C105&lt;&gt;"",'G011A (Mart-Eylül)'!C105,0)</f>
        <v>0</v>
      </c>
      <c r="H105" s="149">
        <f>IF('G011A (Mart-Eylül)'!L105&lt;&gt;"",'G011A (Mart-Eylül)'!L105,0)</f>
        <v>0</v>
      </c>
      <c r="I105" s="150">
        <f>IF('G011A (Nisan-Ekim)'!C105&lt;&gt;"",'G011A (Nisan-Ekim)'!C105,0)</f>
        <v>0</v>
      </c>
      <c r="J105" s="149">
        <f>IF('G011A (Nisan-Ekim)'!L105&lt;&gt;"",'G011A (Nisan-Ekim)'!L105,0)</f>
        <v>0</v>
      </c>
      <c r="K105" s="150">
        <f>IF('G011A (Mayıs-Kasım)'!C105&lt;&gt;"",'G011A (Mayıs-Kasım)'!C105,0)</f>
        <v>0</v>
      </c>
      <c r="L105" s="149">
        <f>IF('G011A (Mayıs-Kasım)'!L105&lt;&gt;"",'G011A (Mayıs-Kasım)'!L105,0)</f>
        <v>0</v>
      </c>
      <c r="M105" s="150">
        <f>IF('G011A (Haziran-Aralık)'!C105&lt;&gt;"",'G011A (Haziran-Aralık)'!C105,0)</f>
        <v>0</v>
      </c>
      <c r="N105" s="149">
        <f>IF('G011A (Haziran-Aralık)'!L105&lt;&gt;"",'G011A (Haziran-Aralık)'!L105,0)</f>
        <v>0</v>
      </c>
      <c r="O105" s="157">
        <f t="shared" ref="O105:O123" si="33">C105+E105+G105+I105+K105+M105</f>
        <v>0</v>
      </c>
      <c r="P105" s="158">
        <f t="shared" ref="P105:P123" si="34">D105+F105+H105+J105+L105+N105</f>
        <v>0</v>
      </c>
      <c r="Q105" s="158">
        <f t="shared" ref="Q105:Q123" si="35">IF(O105=0,0,O105/30)</f>
        <v>0</v>
      </c>
      <c r="R105" s="159">
        <f t="shared" ref="R105:R123" si="36">IF(P105=0,0,P105/Q105)</f>
        <v>0</v>
      </c>
      <c r="S105" s="62"/>
      <c r="T105" s="138">
        <f t="shared" ref="T105:T123" si="37">IF(C105&gt;0,1,0)</f>
        <v>0</v>
      </c>
      <c r="U105" s="138">
        <f t="shared" ref="U105:U123" si="38">IF(E105&gt;0,1,0)</f>
        <v>0</v>
      </c>
      <c r="V105" s="138">
        <f t="shared" ref="V105:V123" si="39">IF(G105&gt;0,1,0)</f>
        <v>0</v>
      </c>
      <c r="W105" s="138">
        <f t="shared" ref="W105:W123" si="40">IF(I105&gt;0,1,0)</f>
        <v>0</v>
      </c>
      <c r="X105" s="138">
        <f t="shared" ref="X105:X123" si="41">IF(K105&gt;0,1,0)</f>
        <v>0</v>
      </c>
      <c r="Y105" s="138">
        <f t="shared" ref="Y105:Y123" si="42">IF(M105&gt;0,1,0)</f>
        <v>0</v>
      </c>
      <c r="Z105" s="138">
        <f t="shared" ref="Z105:Z123" si="43">SUM(T105:Y105)</f>
        <v>0</v>
      </c>
      <c r="AA105" s="62"/>
      <c r="AB105" s="62"/>
      <c r="AC105" s="62"/>
    </row>
    <row r="106" spans="1:29" ht="23.1" customHeight="1" x14ac:dyDescent="0.25">
      <c r="A106" s="362">
        <v>63</v>
      </c>
      <c r="B106" s="141" t="str">
        <f>IF('Proje ve Personel Bilgileri'!C79&gt;0,'Proje ve Personel Bilgileri'!C79,"")</f>
        <v/>
      </c>
      <c r="C106" s="157">
        <f>IF('G011A (Ocak-Temmuz)'!C106&lt;&gt;"",'G011A (Ocak-Temmuz)'!C106,0)</f>
        <v>0</v>
      </c>
      <c r="D106" s="158">
        <f>IF('G011A (Ocak-Temmuz)'!L106&lt;&gt;"",'G011A (Ocak-Temmuz)'!L106,0)</f>
        <v>0</v>
      </c>
      <c r="E106" s="150">
        <f>IF('G011A (Şubat-Ağustos)'!C106&lt;&gt;"",'G011A (Şubat-Ağustos)'!C106,0)</f>
        <v>0</v>
      </c>
      <c r="F106" s="149">
        <f>IF('G011A (Şubat-Ağustos)'!L106&lt;&gt;"",'G011A (Şubat-Ağustos)'!L106,0)</f>
        <v>0</v>
      </c>
      <c r="G106" s="150">
        <f>IF('G011A (Mart-Eylül)'!C106&lt;&gt;"",'G011A (Mart-Eylül)'!C106,0)</f>
        <v>0</v>
      </c>
      <c r="H106" s="149">
        <f>IF('G011A (Mart-Eylül)'!L106&lt;&gt;"",'G011A (Mart-Eylül)'!L106,0)</f>
        <v>0</v>
      </c>
      <c r="I106" s="150">
        <f>IF('G011A (Nisan-Ekim)'!C106&lt;&gt;"",'G011A (Nisan-Ekim)'!C106,0)</f>
        <v>0</v>
      </c>
      <c r="J106" s="149">
        <f>IF('G011A (Nisan-Ekim)'!L106&lt;&gt;"",'G011A (Nisan-Ekim)'!L106,0)</f>
        <v>0</v>
      </c>
      <c r="K106" s="150">
        <f>IF('G011A (Mayıs-Kasım)'!C106&lt;&gt;"",'G011A (Mayıs-Kasım)'!C106,0)</f>
        <v>0</v>
      </c>
      <c r="L106" s="149">
        <f>IF('G011A (Mayıs-Kasım)'!L106&lt;&gt;"",'G011A (Mayıs-Kasım)'!L106,0)</f>
        <v>0</v>
      </c>
      <c r="M106" s="150">
        <f>IF('G011A (Haziran-Aralık)'!C106&lt;&gt;"",'G011A (Haziran-Aralık)'!C106,0)</f>
        <v>0</v>
      </c>
      <c r="N106" s="149">
        <f>IF('G011A (Haziran-Aralık)'!L106&lt;&gt;"",'G011A (Haziran-Aralık)'!L106,0)</f>
        <v>0</v>
      </c>
      <c r="O106" s="157">
        <f t="shared" si="33"/>
        <v>0</v>
      </c>
      <c r="P106" s="158">
        <f t="shared" si="34"/>
        <v>0</v>
      </c>
      <c r="Q106" s="158">
        <f t="shared" si="35"/>
        <v>0</v>
      </c>
      <c r="R106" s="159">
        <f t="shared" si="36"/>
        <v>0</v>
      </c>
      <c r="S106" s="62"/>
      <c r="T106" s="138">
        <f t="shared" si="37"/>
        <v>0</v>
      </c>
      <c r="U106" s="138">
        <f t="shared" si="38"/>
        <v>0</v>
      </c>
      <c r="V106" s="138">
        <f t="shared" si="39"/>
        <v>0</v>
      </c>
      <c r="W106" s="138">
        <f t="shared" si="40"/>
        <v>0</v>
      </c>
      <c r="X106" s="138">
        <f t="shared" si="41"/>
        <v>0</v>
      </c>
      <c r="Y106" s="138">
        <f t="shared" si="42"/>
        <v>0</v>
      </c>
      <c r="Z106" s="138">
        <f t="shared" si="43"/>
        <v>0</v>
      </c>
      <c r="AA106" s="62"/>
      <c r="AB106" s="62"/>
      <c r="AC106" s="62"/>
    </row>
    <row r="107" spans="1:29" ht="23.1" customHeight="1" x14ac:dyDescent="0.25">
      <c r="A107" s="362">
        <v>64</v>
      </c>
      <c r="B107" s="141" t="str">
        <f>IF('Proje ve Personel Bilgileri'!C80&gt;0,'Proje ve Personel Bilgileri'!C80,"")</f>
        <v/>
      </c>
      <c r="C107" s="157">
        <f>IF('G011A (Ocak-Temmuz)'!C107&lt;&gt;"",'G011A (Ocak-Temmuz)'!C107,0)</f>
        <v>0</v>
      </c>
      <c r="D107" s="158">
        <f>IF('G011A (Ocak-Temmuz)'!L107&lt;&gt;"",'G011A (Ocak-Temmuz)'!L107,0)</f>
        <v>0</v>
      </c>
      <c r="E107" s="150">
        <f>IF('G011A (Şubat-Ağustos)'!C107&lt;&gt;"",'G011A (Şubat-Ağustos)'!C107,0)</f>
        <v>0</v>
      </c>
      <c r="F107" s="149">
        <f>IF('G011A (Şubat-Ağustos)'!L107&lt;&gt;"",'G011A (Şubat-Ağustos)'!L107,0)</f>
        <v>0</v>
      </c>
      <c r="G107" s="150">
        <f>IF('G011A (Mart-Eylül)'!C107&lt;&gt;"",'G011A (Mart-Eylül)'!C107,0)</f>
        <v>0</v>
      </c>
      <c r="H107" s="149">
        <f>IF('G011A (Mart-Eylül)'!L107&lt;&gt;"",'G011A (Mart-Eylül)'!L107,0)</f>
        <v>0</v>
      </c>
      <c r="I107" s="150">
        <f>IF('G011A (Nisan-Ekim)'!C107&lt;&gt;"",'G011A (Nisan-Ekim)'!C107,0)</f>
        <v>0</v>
      </c>
      <c r="J107" s="149">
        <f>IF('G011A (Nisan-Ekim)'!L107&lt;&gt;"",'G011A (Nisan-Ekim)'!L107,0)</f>
        <v>0</v>
      </c>
      <c r="K107" s="150">
        <f>IF('G011A (Mayıs-Kasım)'!C107&lt;&gt;"",'G011A (Mayıs-Kasım)'!C107,0)</f>
        <v>0</v>
      </c>
      <c r="L107" s="149">
        <f>IF('G011A (Mayıs-Kasım)'!L107&lt;&gt;"",'G011A (Mayıs-Kasım)'!L107,0)</f>
        <v>0</v>
      </c>
      <c r="M107" s="150">
        <f>IF('G011A (Haziran-Aralık)'!C107&lt;&gt;"",'G011A (Haziran-Aralık)'!C107,0)</f>
        <v>0</v>
      </c>
      <c r="N107" s="149">
        <f>IF('G011A (Haziran-Aralık)'!L107&lt;&gt;"",'G011A (Haziran-Aralık)'!L107,0)</f>
        <v>0</v>
      </c>
      <c r="O107" s="157">
        <f t="shared" si="33"/>
        <v>0</v>
      </c>
      <c r="P107" s="158">
        <f t="shared" si="34"/>
        <v>0</v>
      </c>
      <c r="Q107" s="158">
        <f t="shared" si="35"/>
        <v>0</v>
      </c>
      <c r="R107" s="159">
        <f t="shared" si="36"/>
        <v>0</v>
      </c>
      <c r="S107" s="62"/>
      <c r="T107" s="138">
        <f t="shared" si="37"/>
        <v>0</v>
      </c>
      <c r="U107" s="138">
        <f t="shared" si="38"/>
        <v>0</v>
      </c>
      <c r="V107" s="138">
        <f t="shared" si="39"/>
        <v>0</v>
      </c>
      <c r="W107" s="138">
        <f t="shared" si="40"/>
        <v>0</v>
      </c>
      <c r="X107" s="138">
        <f t="shared" si="41"/>
        <v>0</v>
      </c>
      <c r="Y107" s="138">
        <f t="shared" si="42"/>
        <v>0</v>
      </c>
      <c r="Z107" s="138">
        <f t="shared" si="43"/>
        <v>0</v>
      </c>
      <c r="AA107" s="62"/>
      <c r="AB107" s="62"/>
      <c r="AC107" s="62"/>
    </row>
    <row r="108" spans="1:29" ht="23.1" customHeight="1" x14ac:dyDescent="0.25">
      <c r="A108" s="362">
        <v>65</v>
      </c>
      <c r="B108" s="141" t="str">
        <f>IF('Proje ve Personel Bilgileri'!C81&gt;0,'Proje ve Personel Bilgileri'!C81,"")</f>
        <v/>
      </c>
      <c r="C108" s="157">
        <f>IF('G011A (Ocak-Temmuz)'!C108&lt;&gt;"",'G011A (Ocak-Temmuz)'!C108,0)</f>
        <v>0</v>
      </c>
      <c r="D108" s="158">
        <f>IF('G011A (Ocak-Temmuz)'!L108&lt;&gt;"",'G011A (Ocak-Temmuz)'!L108,0)</f>
        <v>0</v>
      </c>
      <c r="E108" s="150">
        <f>IF('G011A (Şubat-Ağustos)'!C108&lt;&gt;"",'G011A (Şubat-Ağustos)'!C108,0)</f>
        <v>0</v>
      </c>
      <c r="F108" s="149">
        <f>IF('G011A (Şubat-Ağustos)'!L108&lt;&gt;"",'G011A (Şubat-Ağustos)'!L108,0)</f>
        <v>0</v>
      </c>
      <c r="G108" s="150">
        <f>IF('G011A (Mart-Eylül)'!C108&lt;&gt;"",'G011A (Mart-Eylül)'!C108,0)</f>
        <v>0</v>
      </c>
      <c r="H108" s="149">
        <f>IF('G011A (Mart-Eylül)'!L108&lt;&gt;"",'G011A (Mart-Eylül)'!L108,0)</f>
        <v>0</v>
      </c>
      <c r="I108" s="150">
        <f>IF('G011A (Nisan-Ekim)'!C108&lt;&gt;"",'G011A (Nisan-Ekim)'!C108,0)</f>
        <v>0</v>
      </c>
      <c r="J108" s="149">
        <f>IF('G011A (Nisan-Ekim)'!L108&lt;&gt;"",'G011A (Nisan-Ekim)'!L108,0)</f>
        <v>0</v>
      </c>
      <c r="K108" s="150">
        <f>IF('G011A (Mayıs-Kasım)'!C108&lt;&gt;"",'G011A (Mayıs-Kasım)'!C108,0)</f>
        <v>0</v>
      </c>
      <c r="L108" s="149">
        <f>IF('G011A (Mayıs-Kasım)'!L108&lt;&gt;"",'G011A (Mayıs-Kasım)'!L108,0)</f>
        <v>0</v>
      </c>
      <c r="M108" s="150">
        <f>IF('G011A (Haziran-Aralık)'!C108&lt;&gt;"",'G011A (Haziran-Aralık)'!C108,0)</f>
        <v>0</v>
      </c>
      <c r="N108" s="149">
        <f>IF('G011A (Haziran-Aralık)'!L108&lt;&gt;"",'G011A (Haziran-Aralık)'!L108,0)</f>
        <v>0</v>
      </c>
      <c r="O108" s="157">
        <f t="shared" si="33"/>
        <v>0</v>
      </c>
      <c r="P108" s="158">
        <f t="shared" si="34"/>
        <v>0</v>
      </c>
      <c r="Q108" s="158">
        <f t="shared" si="35"/>
        <v>0</v>
      </c>
      <c r="R108" s="159">
        <f t="shared" si="36"/>
        <v>0</v>
      </c>
      <c r="S108" s="62"/>
      <c r="T108" s="138">
        <f t="shared" si="37"/>
        <v>0</v>
      </c>
      <c r="U108" s="138">
        <f t="shared" si="38"/>
        <v>0</v>
      </c>
      <c r="V108" s="138">
        <f t="shared" si="39"/>
        <v>0</v>
      </c>
      <c r="W108" s="138">
        <f t="shared" si="40"/>
        <v>0</v>
      </c>
      <c r="X108" s="138">
        <f t="shared" si="41"/>
        <v>0</v>
      </c>
      <c r="Y108" s="138">
        <f t="shared" si="42"/>
        <v>0</v>
      </c>
      <c r="Z108" s="138">
        <f t="shared" si="43"/>
        <v>0</v>
      </c>
      <c r="AA108" s="62"/>
      <c r="AB108" s="62"/>
      <c r="AC108" s="62"/>
    </row>
    <row r="109" spans="1:29" ht="23.1" customHeight="1" x14ac:dyDescent="0.25">
      <c r="A109" s="362">
        <v>66</v>
      </c>
      <c r="B109" s="141" t="str">
        <f>IF('Proje ve Personel Bilgileri'!C82&gt;0,'Proje ve Personel Bilgileri'!C82,"")</f>
        <v/>
      </c>
      <c r="C109" s="157">
        <f>IF('G011A (Ocak-Temmuz)'!C109&lt;&gt;"",'G011A (Ocak-Temmuz)'!C109,0)</f>
        <v>0</v>
      </c>
      <c r="D109" s="158">
        <f>IF('G011A (Ocak-Temmuz)'!L109&lt;&gt;"",'G011A (Ocak-Temmuz)'!L109,0)</f>
        <v>0</v>
      </c>
      <c r="E109" s="150">
        <f>IF('G011A (Şubat-Ağustos)'!C109&lt;&gt;"",'G011A (Şubat-Ağustos)'!C109,0)</f>
        <v>0</v>
      </c>
      <c r="F109" s="149">
        <f>IF('G011A (Şubat-Ağustos)'!L109&lt;&gt;"",'G011A (Şubat-Ağustos)'!L109,0)</f>
        <v>0</v>
      </c>
      <c r="G109" s="150">
        <f>IF('G011A (Mart-Eylül)'!C109&lt;&gt;"",'G011A (Mart-Eylül)'!C109,0)</f>
        <v>0</v>
      </c>
      <c r="H109" s="149">
        <f>IF('G011A (Mart-Eylül)'!L109&lt;&gt;"",'G011A (Mart-Eylül)'!L109,0)</f>
        <v>0</v>
      </c>
      <c r="I109" s="150">
        <f>IF('G011A (Nisan-Ekim)'!C109&lt;&gt;"",'G011A (Nisan-Ekim)'!C109,0)</f>
        <v>0</v>
      </c>
      <c r="J109" s="149">
        <f>IF('G011A (Nisan-Ekim)'!L109&lt;&gt;"",'G011A (Nisan-Ekim)'!L109,0)</f>
        <v>0</v>
      </c>
      <c r="K109" s="150">
        <f>IF('G011A (Mayıs-Kasım)'!C109&lt;&gt;"",'G011A (Mayıs-Kasım)'!C109,0)</f>
        <v>0</v>
      </c>
      <c r="L109" s="149">
        <f>IF('G011A (Mayıs-Kasım)'!L109&lt;&gt;"",'G011A (Mayıs-Kasım)'!L109,0)</f>
        <v>0</v>
      </c>
      <c r="M109" s="150">
        <f>IF('G011A (Haziran-Aralık)'!C109&lt;&gt;"",'G011A (Haziran-Aralık)'!C109,0)</f>
        <v>0</v>
      </c>
      <c r="N109" s="149">
        <f>IF('G011A (Haziran-Aralık)'!L109&lt;&gt;"",'G011A (Haziran-Aralık)'!L109,0)</f>
        <v>0</v>
      </c>
      <c r="O109" s="157">
        <f t="shared" si="33"/>
        <v>0</v>
      </c>
      <c r="P109" s="158">
        <f t="shared" si="34"/>
        <v>0</v>
      </c>
      <c r="Q109" s="158">
        <f t="shared" si="35"/>
        <v>0</v>
      </c>
      <c r="R109" s="159">
        <f t="shared" si="36"/>
        <v>0</v>
      </c>
      <c r="S109" s="62"/>
      <c r="T109" s="138">
        <f t="shared" si="37"/>
        <v>0</v>
      </c>
      <c r="U109" s="138">
        <f t="shared" si="38"/>
        <v>0</v>
      </c>
      <c r="V109" s="138">
        <f t="shared" si="39"/>
        <v>0</v>
      </c>
      <c r="W109" s="138">
        <f t="shared" si="40"/>
        <v>0</v>
      </c>
      <c r="X109" s="138">
        <f t="shared" si="41"/>
        <v>0</v>
      </c>
      <c r="Y109" s="138">
        <f t="shared" si="42"/>
        <v>0</v>
      </c>
      <c r="Z109" s="138">
        <f t="shared" si="43"/>
        <v>0</v>
      </c>
      <c r="AA109" s="62"/>
      <c r="AB109" s="62"/>
      <c r="AC109" s="62"/>
    </row>
    <row r="110" spans="1:29" ht="23.1" customHeight="1" x14ac:dyDescent="0.25">
      <c r="A110" s="362">
        <v>67</v>
      </c>
      <c r="B110" s="141" t="str">
        <f>IF('Proje ve Personel Bilgileri'!C83&gt;0,'Proje ve Personel Bilgileri'!C83,"")</f>
        <v/>
      </c>
      <c r="C110" s="157">
        <f>IF('G011A (Ocak-Temmuz)'!C110&lt;&gt;"",'G011A (Ocak-Temmuz)'!C110,0)</f>
        <v>0</v>
      </c>
      <c r="D110" s="158">
        <f>IF('G011A (Ocak-Temmuz)'!L110&lt;&gt;"",'G011A (Ocak-Temmuz)'!L110,0)</f>
        <v>0</v>
      </c>
      <c r="E110" s="150">
        <f>IF('G011A (Şubat-Ağustos)'!C110&lt;&gt;"",'G011A (Şubat-Ağustos)'!C110,0)</f>
        <v>0</v>
      </c>
      <c r="F110" s="149">
        <f>IF('G011A (Şubat-Ağustos)'!L110&lt;&gt;"",'G011A (Şubat-Ağustos)'!L110,0)</f>
        <v>0</v>
      </c>
      <c r="G110" s="150">
        <f>IF('G011A (Mart-Eylül)'!C110&lt;&gt;"",'G011A (Mart-Eylül)'!C110,0)</f>
        <v>0</v>
      </c>
      <c r="H110" s="149">
        <f>IF('G011A (Mart-Eylül)'!L110&lt;&gt;"",'G011A (Mart-Eylül)'!L110,0)</f>
        <v>0</v>
      </c>
      <c r="I110" s="150">
        <f>IF('G011A (Nisan-Ekim)'!C110&lt;&gt;"",'G011A (Nisan-Ekim)'!C110,0)</f>
        <v>0</v>
      </c>
      <c r="J110" s="149">
        <f>IF('G011A (Nisan-Ekim)'!L110&lt;&gt;"",'G011A (Nisan-Ekim)'!L110,0)</f>
        <v>0</v>
      </c>
      <c r="K110" s="150">
        <f>IF('G011A (Mayıs-Kasım)'!C110&lt;&gt;"",'G011A (Mayıs-Kasım)'!C110,0)</f>
        <v>0</v>
      </c>
      <c r="L110" s="149">
        <f>IF('G011A (Mayıs-Kasım)'!L110&lt;&gt;"",'G011A (Mayıs-Kasım)'!L110,0)</f>
        <v>0</v>
      </c>
      <c r="M110" s="150">
        <f>IF('G011A (Haziran-Aralık)'!C110&lt;&gt;"",'G011A (Haziran-Aralık)'!C110,0)</f>
        <v>0</v>
      </c>
      <c r="N110" s="149">
        <f>IF('G011A (Haziran-Aralık)'!L110&lt;&gt;"",'G011A (Haziran-Aralık)'!L110,0)</f>
        <v>0</v>
      </c>
      <c r="O110" s="157">
        <f t="shared" si="33"/>
        <v>0</v>
      </c>
      <c r="P110" s="158">
        <f t="shared" si="34"/>
        <v>0</v>
      </c>
      <c r="Q110" s="158">
        <f t="shared" si="35"/>
        <v>0</v>
      </c>
      <c r="R110" s="159">
        <f t="shared" si="36"/>
        <v>0</v>
      </c>
      <c r="S110" s="62"/>
      <c r="T110" s="138">
        <f t="shared" si="37"/>
        <v>0</v>
      </c>
      <c r="U110" s="138">
        <f t="shared" si="38"/>
        <v>0</v>
      </c>
      <c r="V110" s="138">
        <f t="shared" si="39"/>
        <v>0</v>
      </c>
      <c r="W110" s="138">
        <f t="shared" si="40"/>
        <v>0</v>
      </c>
      <c r="X110" s="138">
        <f t="shared" si="41"/>
        <v>0</v>
      </c>
      <c r="Y110" s="138">
        <f t="shared" si="42"/>
        <v>0</v>
      </c>
      <c r="Z110" s="138">
        <f t="shared" si="43"/>
        <v>0</v>
      </c>
      <c r="AA110" s="62"/>
      <c r="AB110" s="62"/>
      <c r="AC110" s="62"/>
    </row>
    <row r="111" spans="1:29" ht="23.1" customHeight="1" x14ac:dyDescent="0.25">
      <c r="A111" s="362">
        <v>68</v>
      </c>
      <c r="B111" s="141" t="str">
        <f>IF('Proje ve Personel Bilgileri'!C84&gt;0,'Proje ve Personel Bilgileri'!C84,"")</f>
        <v/>
      </c>
      <c r="C111" s="157">
        <f>IF('G011A (Ocak-Temmuz)'!C111&lt;&gt;"",'G011A (Ocak-Temmuz)'!C111,0)</f>
        <v>0</v>
      </c>
      <c r="D111" s="158">
        <f>IF('G011A (Ocak-Temmuz)'!L111&lt;&gt;"",'G011A (Ocak-Temmuz)'!L111,0)</f>
        <v>0</v>
      </c>
      <c r="E111" s="150">
        <f>IF('G011A (Şubat-Ağustos)'!C111&lt;&gt;"",'G011A (Şubat-Ağustos)'!C111,0)</f>
        <v>0</v>
      </c>
      <c r="F111" s="149">
        <f>IF('G011A (Şubat-Ağustos)'!L111&lt;&gt;"",'G011A (Şubat-Ağustos)'!L111,0)</f>
        <v>0</v>
      </c>
      <c r="G111" s="150">
        <f>IF('G011A (Mart-Eylül)'!C111&lt;&gt;"",'G011A (Mart-Eylül)'!C111,0)</f>
        <v>0</v>
      </c>
      <c r="H111" s="149">
        <f>IF('G011A (Mart-Eylül)'!L111&lt;&gt;"",'G011A (Mart-Eylül)'!L111,0)</f>
        <v>0</v>
      </c>
      <c r="I111" s="150">
        <f>IF('G011A (Nisan-Ekim)'!C111&lt;&gt;"",'G011A (Nisan-Ekim)'!C111,0)</f>
        <v>0</v>
      </c>
      <c r="J111" s="149">
        <f>IF('G011A (Nisan-Ekim)'!L111&lt;&gt;"",'G011A (Nisan-Ekim)'!L111,0)</f>
        <v>0</v>
      </c>
      <c r="K111" s="150">
        <f>IF('G011A (Mayıs-Kasım)'!C111&lt;&gt;"",'G011A (Mayıs-Kasım)'!C111,0)</f>
        <v>0</v>
      </c>
      <c r="L111" s="149">
        <f>IF('G011A (Mayıs-Kasım)'!L111&lt;&gt;"",'G011A (Mayıs-Kasım)'!L111,0)</f>
        <v>0</v>
      </c>
      <c r="M111" s="150">
        <f>IF('G011A (Haziran-Aralık)'!C111&lt;&gt;"",'G011A (Haziran-Aralık)'!C111,0)</f>
        <v>0</v>
      </c>
      <c r="N111" s="149">
        <f>IF('G011A (Haziran-Aralık)'!L111&lt;&gt;"",'G011A (Haziran-Aralık)'!L111,0)</f>
        <v>0</v>
      </c>
      <c r="O111" s="157">
        <f t="shared" si="33"/>
        <v>0</v>
      </c>
      <c r="P111" s="158">
        <f t="shared" si="34"/>
        <v>0</v>
      </c>
      <c r="Q111" s="158">
        <f t="shared" si="35"/>
        <v>0</v>
      </c>
      <c r="R111" s="159">
        <f t="shared" si="36"/>
        <v>0</v>
      </c>
      <c r="S111" s="62"/>
      <c r="T111" s="138">
        <f t="shared" si="37"/>
        <v>0</v>
      </c>
      <c r="U111" s="138">
        <f t="shared" si="38"/>
        <v>0</v>
      </c>
      <c r="V111" s="138">
        <f t="shared" si="39"/>
        <v>0</v>
      </c>
      <c r="W111" s="138">
        <f t="shared" si="40"/>
        <v>0</v>
      </c>
      <c r="X111" s="138">
        <f t="shared" si="41"/>
        <v>0</v>
      </c>
      <c r="Y111" s="138">
        <f t="shared" si="42"/>
        <v>0</v>
      </c>
      <c r="Z111" s="138">
        <f t="shared" si="43"/>
        <v>0</v>
      </c>
      <c r="AA111" s="62"/>
      <c r="AB111" s="62"/>
      <c r="AC111" s="62"/>
    </row>
    <row r="112" spans="1:29" ht="23.1" customHeight="1" x14ac:dyDescent="0.25">
      <c r="A112" s="362">
        <v>69</v>
      </c>
      <c r="B112" s="141" t="str">
        <f>IF('Proje ve Personel Bilgileri'!C85&gt;0,'Proje ve Personel Bilgileri'!C85,"")</f>
        <v/>
      </c>
      <c r="C112" s="157">
        <f>IF('G011A (Ocak-Temmuz)'!C112&lt;&gt;"",'G011A (Ocak-Temmuz)'!C112,0)</f>
        <v>0</v>
      </c>
      <c r="D112" s="158">
        <f>IF('G011A (Ocak-Temmuz)'!L112&lt;&gt;"",'G011A (Ocak-Temmuz)'!L112,0)</f>
        <v>0</v>
      </c>
      <c r="E112" s="150">
        <f>IF('G011A (Şubat-Ağustos)'!C112&lt;&gt;"",'G011A (Şubat-Ağustos)'!C112,0)</f>
        <v>0</v>
      </c>
      <c r="F112" s="149">
        <f>IF('G011A (Şubat-Ağustos)'!L112&lt;&gt;"",'G011A (Şubat-Ağustos)'!L112,0)</f>
        <v>0</v>
      </c>
      <c r="G112" s="150">
        <f>IF('G011A (Mart-Eylül)'!C112&lt;&gt;"",'G011A (Mart-Eylül)'!C112,0)</f>
        <v>0</v>
      </c>
      <c r="H112" s="149">
        <f>IF('G011A (Mart-Eylül)'!L112&lt;&gt;"",'G011A (Mart-Eylül)'!L112,0)</f>
        <v>0</v>
      </c>
      <c r="I112" s="150">
        <f>IF('G011A (Nisan-Ekim)'!C112&lt;&gt;"",'G011A (Nisan-Ekim)'!C112,0)</f>
        <v>0</v>
      </c>
      <c r="J112" s="149">
        <f>IF('G011A (Nisan-Ekim)'!L112&lt;&gt;"",'G011A (Nisan-Ekim)'!L112,0)</f>
        <v>0</v>
      </c>
      <c r="K112" s="150">
        <f>IF('G011A (Mayıs-Kasım)'!C112&lt;&gt;"",'G011A (Mayıs-Kasım)'!C112,0)</f>
        <v>0</v>
      </c>
      <c r="L112" s="149">
        <f>IF('G011A (Mayıs-Kasım)'!L112&lt;&gt;"",'G011A (Mayıs-Kasım)'!L112,0)</f>
        <v>0</v>
      </c>
      <c r="M112" s="150">
        <f>IF('G011A (Haziran-Aralık)'!C112&lt;&gt;"",'G011A (Haziran-Aralık)'!C112,0)</f>
        <v>0</v>
      </c>
      <c r="N112" s="149">
        <f>IF('G011A (Haziran-Aralık)'!L112&lt;&gt;"",'G011A (Haziran-Aralık)'!L112,0)</f>
        <v>0</v>
      </c>
      <c r="O112" s="157">
        <f t="shared" si="33"/>
        <v>0</v>
      </c>
      <c r="P112" s="158">
        <f t="shared" si="34"/>
        <v>0</v>
      </c>
      <c r="Q112" s="158">
        <f t="shared" si="35"/>
        <v>0</v>
      </c>
      <c r="R112" s="159">
        <f t="shared" si="36"/>
        <v>0</v>
      </c>
      <c r="S112" s="62"/>
      <c r="T112" s="138">
        <f t="shared" si="37"/>
        <v>0</v>
      </c>
      <c r="U112" s="138">
        <f t="shared" si="38"/>
        <v>0</v>
      </c>
      <c r="V112" s="138">
        <f t="shared" si="39"/>
        <v>0</v>
      </c>
      <c r="W112" s="138">
        <f t="shared" si="40"/>
        <v>0</v>
      </c>
      <c r="X112" s="138">
        <f t="shared" si="41"/>
        <v>0</v>
      </c>
      <c r="Y112" s="138">
        <f t="shared" si="42"/>
        <v>0</v>
      </c>
      <c r="Z112" s="138">
        <f t="shared" si="43"/>
        <v>0</v>
      </c>
      <c r="AA112" s="62"/>
      <c r="AB112" s="62"/>
      <c r="AC112" s="62"/>
    </row>
    <row r="113" spans="1:29" ht="23.1" customHeight="1" x14ac:dyDescent="0.25">
      <c r="A113" s="362">
        <v>70</v>
      </c>
      <c r="B113" s="141" t="str">
        <f>IF('Proje ve Personel Bilgileri'!C86&gt;0,'Proje ve Personel Bilgileri'!C86,"")</f>
        <v/>
      </c>
      <c r="C113" s="157">
        <f>IF('G011A (Ocak-Temmuz)'!C113&lt;&gt;"",'G011A (Ocak-Temmuz)'!C113,0)</f>
        <v>0</v>
      </c>
      <c r="D113" s="158">
        <f>IF('G011A (Ocak-Temmuz)'!L113&lt;&gt;"",'G011A (Ocak-Temmuz)'!L113,0)</f>
        <v>0</v>
      </c>
      <c r="E113" s="150">
        <f>IF('G011A (Şubat-Ağustos)'!C113&lt;&gt;"",'G011A (Şubat-Ağustos)'!C113,0)</f>
        <v>0</v>
      </c>
      <c r="F113" s="149">
        <f>IF('G011A (Şubat-Ağustos)'!L113&lt;&gt;"",'G011A (Şubat-Ağustos)'!L113,0)</f>
        <v>0</v>
      </c>
      <c r="G113" s="150">
        <f>IF('G011A (Mart-Eylül)'!C113&lt;&gt;"",'G011A (Mart-Eylül)'!C113,0)</f>
        <v>0</v>
      </c>
      <c r="H113" s="149">
        <f>IF('G011A (Mart-Eylül)'!L113&lt;&gt;"",'G011A (Mart-Eylül)'!L113,0)</f>
        <v>0</v>
      </c>
      <c r="I113" s="150">
        <f>IF('G011A (Nisan-Ekim)'!C113&lt;&gt;"",'G011A (Nisan-Ekim)'!C113,0)</f>
        <v>0</v>
      </c>
      <c r="J113" s="149">
        <f>IF('G011A (Nisan-Ekim)'!L113&lt;&gt;"",'G011A (Nisan-Ekim)'!L113,0)</f>
        <v>0</v>
      </c>
      <c r="K113" s="150">
        <f>IF('G011A (Mayıs-Kasım)'!C113&lt;&gt;"",'G011A (Mayıs-Kasım)'!C113,0)</f>
        <v>0</v>
      </c>
      <c r="L113" s="149">
        <f>IF('G011A (Mayıs-Kasım)'!L113&lt;&gt;"",'G011A (Mayıs-Kasım)'!L113,0)</f>
        <v>0</v>
      </c>
      <c r="M113" s="150">
        <f>IF('G011A (Haziran-Aralık)'!C113&lt;&gt;"",'G011A (Haziran-Aralık)'!C113,0)</f>
        <v>0</v>
      </c>
      <c r="N113" s="149">
        <f>IF('G011A (Haziran-Aralık)'!L113&lt;&gt;"",'G011A (Haziran-Aralık)'!L113,0)</f>
        <v>0</v>
      </c>
      <c r="O113" s="157">
        <f t="shared" si="33"/>
        <v>0</v>
      </c>
      <c r="P113" s="158">
        <f t="shared" si="34"/>
        <v>0</v>
      </c>
      <c r="Q113" s="158">
        <f t="shared" si="35"/>
        <v>0</v>
      </c>
      <c r="R113" s="159">
        <f t="shared" si="36"/>
        <v>0</v>
      </c>
      <c r="S113" s="62"/>
      <c r="T113" s="138">
        <f t="shared" si="37"/>
        <v>0</v>
      </c>
      <c r="U113" s="138">
        <f t="shared" si="38"/>
        <v>0</v>
      </c>
      <c r="V113" s="138">
        <f t="shared" si="39"/>
        <v>0</v>
      </c>
      <c r="W113" s="138">
        <f t="shared" si="40"/>
        <v>0</v>
      </c>
      <c r="X113" s="138">
        <f t="shared" si="41"/>
        <v>0</v>
      </c>
      <c r="Y113" s="138">
        <f t="shared" si="42"/>
        <v>0</v>
      </c>
      <c r="Z113" s="138">
        <f t="shared" si="43"/>
        <v>0</v>
      </c>
      <c r="AA113" s="62"/>
      <c r="AB113" s="62"/>
      <c r="AC113" s="62"/>
    </row>
    <row r="114" spans="1:29" ht="23.1" customHeight="1" x14ac:dyDescent="0.25">
      <c r="A114" s="362">
        <v>71</v>
      </c>
      <c r="B114" s="141" t="str">
        <f>IF('Proje ve Personel Bilgileri'!C87&gt;0,'Proje ve Personel Bilgileri'!C87,"")</f>
        <v/>
      </c>
      <c r="C114" s="157">
        <f>IF('G011A (Ocak-Temmuz)'!C114&lt;&gt;"",'G011A (Ocak-Temmuz)'!C114,0)</f>
        <v>0</v>
      </c>
      <c r="D114" s="158">
        <f>IF('G011A (Ocak-Temmuz)'!L114&lt;&gt;"",'G011A (Ocak-Temmuz)'!L114,0)</f>
        <v>0</v>
      </c>
      <c r="E114" s="150">
        <f>IF('G011A (Şubat-Ağustos)'!C114&lt;&gt;"",'G011A (Şubat-Ağustos)'!C114,0)</f>
        <v>0</v>
      </c>
      <c r="F114" s="149">
        <f>IF('G011A (Şubat-Ağustos)'!L114&lt;&gt;"",'G011A (Şubat-Ağustos)'!L114,0)</f>
        <v>0</v>
      </c>
      <c r="G114" s="150">
        <f>IF('G011A (Mart-Eylül)'!C114&lt;&gt;"",'G011A (Mart-Eylül)'!C114,0)</f>
        <v>0</v>
      </c>
      <c r="H114" s="149">
        <f>IF('G011A (Mart-Eylül)'!L114&lt;&gt;"",'G011A (Mart-Eylül)'!L114,0)</f>
        <v>0</v>
      </c>
      <c r="I114" s="150">
        <f>IF('G011A (Nisan-Ekim)'!C114&lt;&gt;"",'G011A (Nisan-Ekim)'!C114,0)</f>
        <v>0</v>
      </c>
      <c r="J114" s="149">
        <f>IF('G011A (Nisan-Ekim)'!L114&lt;&gt;"",'G011A (Nisan-Ekim)'!L114,0)</f>
        <v>0</v>
      </c>
      <c r="K114" s="150">
        <f>IF('G011A (Mayıs-Kasım)'!C114&lt;&gt;"",'G011A (Mayıs-Kasım)'!C114,0)</f>
        <v>0</v>
      </c>
      <c r="L114" s="149">
        <f>IF('G011A (Mayıs-Kasım)'!L114&lt;&gt;"",'G011A (Mayıs-Kasım)'!L114,0)</f>
        <v>0</v>
      </c>
      <c r="M114" s="150">
        <f>IF('G011A (Haziran-Aralık)'!C114&lt;&gt;"",'G011A (Haziran-Aralık)'!C114,0)</f>
        <v>0</v>
      </c>
      <c r="N114" s="149">
        <f>IF('G011A (Haziran-Aralık)'!L114&lt;&gt;"",'G011A (Haziran-Aralık)'!L114,0)</f>
        <v>0</v>
      </c>
      <c r="O114" s="157">
        <f t="shared" si="33"/>
        <v>0</v>
      </c>
      <c r="P114" s="158">
        <f t="shared" si="34"/>
        <v>0</v>
      </c>
      <c r="Q114" s="158">
        <f t="shared" si="35"/>
        <v>0</v>
      </c>
      <c r="R114" s="159">
        <f t="shared" si="36"/>
        <v>0</v>
      </c>
      <c r="S114" s="62"/>
      <c r="T114" s="138">
        <f t="shared" si="37"/>
        <v>0</v>
      </c>
      <c r="U114" s="138">
        <f t="shared" si="38"/>
        <v>0</v>
      </c>
      <c r="V114" s="138">
        <f t="shared" si="39"/>
        <v>0</v>
      </c>
      <c r="W114" s="138">
        <f t="shared" si="40"/>
        <v>0</v>
      </c>
      <c r="X114" s="138">
        <f t="shared" si="41"/>
        <v>0</v>
      </c>
      <c r="Y114" s="138">
        <f t="shared" si="42"/>
        <v>0</v>
      </c>
      <c r="Z114" s="138">
        <f t="shared" si="43"/>
        <v>0</v>
      </c>
      <c r="AA114" s="62"/>
      <c r="AB114" s="62"/>
      <c r="AC114" s="62"/>
    </row>
    <row r="115" spans="1:29" ht="23.1" customHeight="1" x14ac:dyDescent="0.25">
      <c r="A115" s="362">
        <v>72</v>
      </c>
      <c r="B115" s="141" t="str">
        <f>IF('Proje ve Personel Bilgileri'!C88&gt;0,'Proje ve Personel Bilgileri'!C88,"")</f>
        <v/>
      </c>
      <c r="C115" s="157">
        <f>IF('G011A (Ocak-Temmuz)'!C115&lt;&gt;"",'G011A (Ocak-Temmuz)'!C115,0)</f>
        <v>0</v>
      </c>
      <c r="D115" s="158">
        <f>IF('G011A (Ocak-Temmuz)'!L115&lt;&gt;"",'G011A (Ocak-Temmuz)'!L115,0)</f>
        <v>0</v>
      </c>
      <c r="E115" s="150">
        <f>IF('G011A (Şubat-Ağustos)'!C115&lt;&gt;"",'G011A (Şubat-Ağustos)'!C115,0)</f>
        <v>0</v>
      </c>
      <c r="F115" s="149">
        <f>IF('G011A (Şubat-Ağustos)'!L115&lt;&gt;"",'G011A (Şubat-Ağustos)'!L115,0)</f>
        <v>0</v>
      </c>
      <c r="G115" s="150">
        <f>IF('G011A (Mart-Eylül)'!C115&lt;&gt;"",'G011A (Mart-Eylül)'!C115,0)</f>
        <v>0</v>
      </c>
      <c r="H115" s="149">
        <f>IF('G011A (Mart-Eylül)'!L115&lt;&gt;"",'G011A (Mart-Eylül)'!L115,0)</f>
        <v>0</v>
      </c>
      <c r="I115" s="150">
        <f>IF('G011A (Nisan-Ekim)'!C115&lt;&gt;"",'G011A (Nisan-Ekim)'!C115,0)</f>
        <v>0</v>
      </c>
      <c r="J115" s="149">
        <f>IF('G011A (Nisan-Ekim)'!L115&lt;&gt;"",'G011A (Nisan-Ekim)'!L115,0)</f>
        <v>0</v>
      </c>
      <c r="K115" s="150">
        <f>IF('G011A (Mayıs-Kasım)'!C115&lt;&gt;"",'G011A (Mayıs-Kasım)'!C115,0)</f>
        <v>0</v>
      </c>
      <c r="L115" s="149">
        <f>IF('G011A (Mayıs-Kasım)'!L115&lt;&gt;"",'G011A (Mayıs-Kasım)'!L115,0)</f>
        <v>0</v>
      </c>
      <c r="M115" s="150">
        <f>IF('G011A (Haziran-Aralık)'!C115&lt;&gt;"",'G011A (Haziran-Aralık)'!C115,0)</f>
        <v>0</v>
      </c>
      <c r="N115" s="149">
        <f>IF('G011A (Haziran-Aralık)'!L115&lt;&gt;"",'G011A (Haziran-Aralık)'!L115,0)</f>
        <v>0</v>
      </c>
      <c r="O115" s="157">
        <f t="shared" si="33"/>
        <v>0</v>
      </c>
      <c r="P115" s="158">
        <f t="shared" si="34"/>
        <v>0</v>
      </c>
      <c r="Q115" s="158">
        <f t="shared" si="35"/>
        <v>0</v>
      </c>
      <c r="R115" s="159">
        <f t="shared" si="36"/>
        <v>0</v>
      </c>
      <c r="S115" s="62"/>
      <c r="T115" s="138">
        <f t="shared" si="37"/>
        <v>0</v>
      </c>
      <c r="U115" s="138">
        <f t="shared" si="38"/>
        <v>0</v>
      </c>
      <c r="V115" s="138">
        <f t="shared" si="39"/>
        <v>0</v>
      </c>
      <c r="W115" s="138">
        <f t="shared" si="40"/>
        <v>0</v>
      </c>
      <c r="X115" s="138">
        <f t="shared" si="41"/>
        <v>0</v>
      </c>
      <c r="Y115" s="138">
        <f t="shared" si="42"/>
        <v>0</v>
      </c>
      <c r="Z115" s="138">
        <f t="shared" si="43"/>
        <v>0</v>
      </c>
      <c r="AA115" s="62"/>
      <c r="AB115" s="62"/>
      <c r="AC115" s="62"/>
    </row>
    <row r="116" spans="1:29" ht="23.1" customHeight="1" x14ac:dyDescent="0.25">
      <c r="A116" s="362">
        <v>73</v>
      </c>
      <c r="B116" s="141" t="str">
        <f>IF('Proje ve Personel Bilgileri'!C89&gt;0,'Proje ve Personel Bilgileri'!C89,"")</f>
        <v/>
      </c>
      <c r="C116" s="157">
        <f>IF('G011A (Ocak-Temmuz)'!C116&lt;&gt;"",'G011A (Ocak-Temmuz)'!C116,0)</f>
        <v>0</v>
      </c>
      <c r="D116" s="158">
        <f>IF('G011A (Ocak-Temmuz)'!L116&lt;&gt;"",'G011A (Ocak-Temmuz)'!L116,0)</f>
        <v>0</v>
      </c>
      <c r="E116" s="150">
        <f>IF('G011A (Şubat-Ağustos)'!C116&lt;&gt;"",'G011A (Şubat-Ağustos)'!C116,0)</f>
        <v>0</v>
      </c>
      <c r="F116" s="149">
        <f>IF('G011A (Şubat-Ağustos)'!L116&lt;&gt;"",'G011A (Şubat-Ağustos)'!L116,0)</f>
        <v>0</v>
      </c>
      <c r="G116" s="150">
        <f>IF('G011A (Mart-Eylül)'!C116&lt;&gt;"",'G011A (Mart-Eylül)'!C116,0)</f>
        <v>0</v>
      </c>
      <c r="H116" s="149">
        <f>IF('G011A (Mart-Eylül)'!L116&lt;&gt;"",'G011A (Mart-Eylül)'!L116,0)</f>
        <v>0</v>
      </c>
      <c r="I116" s="150">
        <f>IF('G011A (Nisan-Ekim)'!C116&lt;&gt;"",'G011A (Nisan-Ekim)'!C116,0)</f>
        <v>0</v>
      </c>
      <c r="J116" s="149">
        <f>IF('G011A (Nisan-Ekim)'!L116&lt;&gt;"",'G011A (Nisan-Ekim)'!L116,0)</f>
        <v>0</v>
      </c>
      <c r="K116" s="150">
        <f>IF('G011A (Mayıs-Kasım)'!C116&lt;&gt;"",'G011A (Mayıs-Kasım)'!C116,0)</f>
        <v>0</v>
      </c>
      <c r="L116" s="149">
        <f>IF('G011A (Mayıs-Kasım)'!L116&lt;&gt;"",'G011A (Mayıs-Kasım)'!L116,0)</f>
        <v>0</v>
      </c>
      <c r="M116" s="150">
        <f>IF('G011A (Haziran-Aralık)'!C116&lt;&gt;"",'G011A (Haziran-Aralık)'!C116,0)</f>
        <v>0</v>
      </c>
      <c r="N116" s="149">
        <f>IF('G011A (Haziran-Aralık)'!L116&lt;&gt;"",'G011A (Haziran-Aralık)'!L116,0)</f>
        <v>0</v>
      </c>
      <c r="O116" s="157">
        <f t="shared" si="33"/>
        <v>0</v>
      </c>
      <c r="P116" s="158">
        <f t="shared" si="34"/>
        <v>0</v>
      </c>
      <c r="Q116" s="158">
        <f t="shared" si="35"/>
        <v>0</v>
      </c>
      <c r="R116" s="159">
        <f t="shared" si="36"/>
        <v>0</v>
      </c>
      <c r="S116" s="62"/>
      <c r="T116" s="138">
        <f t="shared" si="37"/>
        <v>0</v>
      </c>
      <c r="U116" s="138">
        <f t="shared" si="38"/>
        <v>0</v>
      </c>
      <c r="V116" s="138">
        <f t="shared" si="39"/>
        <v>0</v>
      </c>
      <c r="W116" s="138">
        <f t="shared" si="40"/>
        <v>0</v>
      </c>
      <c r="X116" s="138">
        <f t="shared" si="41"/>
        <v>0</v>
      </c>
      <c r="Y116" s="138">
        <f t="shared" si="42"/>
        <v>0</v>
      </c>
      <c r="Z116" s="138">
        <f t="shared" si="43"/>
        <v>0</v>
      </c>
      <c r="AA116" s="62"/>
      <c r="AB116" s="62"/>
      <c r="AC116" s="62"/>
    </row>
    <row r="117" spans="1:29" ht="23.1" customHeight="1" x14ac:dyDescent="0.25">
      <c r="A117" s="362">
        <v>74</v>
      </c>
      <c r="B117" s="141" t="str">
        <f>IF('Proje ve Personel Bilgileri'!C90&gt;0,'Proje ve Personel Bilgileri'!C90,"")</f>
        <v/>
      </c>
      <c r="C117" s="157">
        <f>IF('G011A (Ocak-Temmuz)'!C117&lt;&gt;"",'G011A (Ocak-Temmuz)'!C117,0)</f>
        <v>0</v>
      </c>
      <c r="D117" s="158">
        <f>IF('G011A (Ocak-Temmuz)'!L117&lt;&gt;"",'G011A (Ocak-Temmuz)'!L117,0)</f>
        <v>0</v>
      </c>
      <c r="E117" s="150">
        <f>IF('G011A (Şubat-Ağustos)'!C117&lt;&gt;"",'G011A (Şubat-Ağustos)'!C117,0)</f>
        <v>0</v>
      </c>
      <c r="F117" s="149">
        <f>IF('G011A (Şubat-Ağustos)'!L117&lt;&gt;"",'G011A (Şubat-Ağustos)'!L117,0)</f>
        <v>0</v>
      </c>
      <c r="G117" s="150">
        <f>IF('G011A (Mart-Eylül)'!C117&lt;&gt;"",'G011A (Mart-Eylül)'!C117,0)</f>
        <v>0</v>
      </c>
      <c r="H117" s="149">
        <f>IF('G011A (Mart-Eylül)'!L117&lt;&gt;"",'G011A (Mart-Eylül)'!L117,0)</f>
        <v>0</v>
      </c>
      <c r="I117" s="150">
        <f>IF('G011A (Nisan-Ekim)'!C117&lt;&gt;"",'G011A (Nisan-Ekim)'!C117,0)</f>
        <v>0</v>
      </c>
      <c r="J117" s="149">
        <f>IF('G011A (Nisan-Ekim)'!L117&lt;&gt;"",'G011A (Nisan-Ekim)'!L117,0)</f>
        <v>0</v>
      </c>
      <c r="K117" s="150">
        <f>IF('G011A (Mayıs-Kasım)'!C117&lt;&gt;"",'G011A (Mayıs-Kasım)'!C117,0)</f>
        <v>0</v>
      </c>
      <c r="L117" s="149">
        <f>IF('G011A (Mayıs-Kasım)'!L117&lt;&gt;"",'G011A (Mayıs-Kasım)'!L117,0)</f>
        <v>0</v>
      </c>
      <c r="M117" s="150">
        <f>IF('G011A (Haziran-Aralık)'!C117&lt;&gt;"",'G011A (Haziran-Aralık)'!C117,0)</f>
        <v>0</v>
      </c>
      <c r="N117" s="149">
        <f>IF('G011A (Haziran-Aralık)'!L117&lt;&gt;"",'G011A (Haziran-Aralık)'!L117,0)</f>
        <v>0</v>
      </c>
      <c r="O117" s="157">
        <f t="shared" si="33"/>
        <v>0</v>
      </c>
      <c r="P117" s="158">
        <f t="shared" si="34"/>
        <v>0</v>
      </c>
      <c r="Q117" s="158">
        <f t="shared" si="35"/>
        <v>0</v>
      </c>
      <c r="R117" s="159">
        <f t="shared" si="36"/>
        <v>0</v>
      </c>
      <c r="S117" s="62"/>
      <c r="T117" s="138">
        <f t="shared" si="37"/>
        <v>0</v>
      </c>
      <c r="U117" s="138">
        <f t="shared" si="38"/>
        <v>0</v>
      </c>
      <c r="V117" s="138">
        <f t="shared" si="39"/>
        <v>0</v>
      </c>
      <c r="W117" s="138">
        <f t="shared" si="40"/>
        <v>0</v>
      </c>
      <c r="X117" s="138">
        <f t="shared" si="41"/>
        <v>0</v>
      </c>
      <c r="Y117" s="138">
        <f t="shared" si="42"/>
        <v>0</v>
      </c>
      <c r="Z117" s="138">
        <f t="shared" si="43"/>
        <v>0</v>
      </c>
      <c r="AA117" s="62"/>
      <c r="AB117" s="62"/>
      <c r="AC117" s="62"/>
    </row>
    <row r="118" spans="1:29" ht="23.1" customHeight="1" x14ac:dyDescent="0.25">
      <c r="A118" s="362">
        <v>75</v>
      </c>
      <c r="B118" s="141" t="str">
        <f>IF('Proje ve Personel Bilgileri'!C91&gt;0,'Proje ve Personel Bilgileri'!C91,"")</f>
        <v/>
      </c>
      <c r="C118" s="157">
        <f>IF('G011A (Ocak-Temmuz)'!C118&lt;&gt;"",'G011A (Ocak-Temmuz)'!C118,0)</f>
        <v>0</v>
      </c>
      <c r="D118" s="158">
        <f>IF('G011A (Ocak-Temmuz)'!L118&lt;&gt;"",'G011A (Ocak-Temmuz)'!L118,0)</f>
        <v>0</v>
      </c>
      <c r="E118" s="150">
        <f>IF('G011A (Şubat-Ağustos)'!C118&lt;&gt;"",'G011A (Şubat-Ağustos)'!C118,0)</f>
        <v>0</v>
      </c>
      <c r="F118" s="149">
        <f>IF('G011A (Şubat-Ağustos)'!L118&lt;&gt;"",'G011A (Şubat-Ağustos)'!L118,0)</f>
        <v>0</v>
      </c>
      <c r="G118" s="150">
        <f>IF('G011A (Mart-Eylül)'!C118&lt;&gt;"",'G011A (Mart-Eylül)'!C118,0)</f>
        <v>0</v>
      </c>
      <c r="H118" s="149">
        <f>IF('G011A (Mart-Eylül)'!L118&lt;&gt;"",'G011A (Mart-Eylül)'!L118,0)</f>
        <v>0</v>
      </c>
      <c r="I118" s="150">
        <f>IF('G011A (Nisan-Ekim)'!C118&lt;&gt;"",'G011A (Nisan-Ekim)'!C118,0)</f>
        <v>0</v>
      </c>
      <c r="J118" s="149">
        <f>IF('G011A (Nisan-Ekim)'!L118&lt;&gt;"",'G011A (Nisan-Ekim)'!L118,0)</f>
        <v>0</v>
      </c>
      <c r="K118" s="150">
        <f>IF('G011A (Mayıs-Kasım)'!C118&lt;&gt;"",'G011A (Mayıs-Kasım)'!C118,0)</f>
        <v>0</v>
      </c>
      <c r="L118" s="149">
        <f>IF('G011A (Mayıs-Kasım)'!L118&lt;&gt;"",'G011A (Mayıs-Kasım)'!L118,0)</f>
        <v>0</v>
      </c>
      <c r="M118" s="150">
        <f>IF('G011A (Haziran-Aralık)'!C118&lt;&gt;"",'G011A (Haziran-Aralık)'!C118,0)</f>
        <v>0</v>
      </c>
      <c r="N118" s="149">
        <f>IF('G011A (Haziran-Aralık)'!L118&lt;&gt;"",'G011A (Haziran-Aralık)'!L118,0)</f>
        <v>0</v>
      </c>
      <c r="O118" s="157">
        <f t="shared" si="33"/>
        <v>0</v>
      </c>
      <c r="P118" s="158">
        <f t="shared" si="34"/>
        <v>0</v>
      </c>
      <c r="Q118" s="158">
        <f t="shared" si="35"/>
        <v>0</v>
      </c>
      <c r="R118" s="159">
        <f t="shared" si="36"/>
        <v>0</v>
      </c>
      <c r="S118" s="62"/>
      <c r="T118" s="138">
        <f t="shared" si="37"/>
        <v>0</v>
      </c>
      <c r="U118" s="138">
        <f t="shared" si="38"/>
        <v>0</v>
      </c>
      <c r="V118" s="138">
        <f t="shared" si="39"/>
        <v>0</v>
      </c>
      <c r="W118" s="138">
        <f t="shared" si="40"/>
        <v>0</v>
      </c>
      <c r="X118" s="138">
        <f t="shared" si="41"/>
        <v>0</v>
      </c>
      <c r="Y118" s="138">
        <f t="shared" si="42"/>
        <v>0</v>
      </c>
      <c r="Z118" s="138">
        <f t="shared" si="43"/>
        <v>0</v>
      </c>
      <c r="AA118" s="62"/>
      <c r="AB118" s="62"/>
      <c r="AC118" s="62"/>
    </row>
    <row r="119" spans="1:29" ht="23.1" customHeight="1" x14ac:dyDescent="0.25">
      <c r="A119" s="362">
        <v>76</v>
      </c>
      <c r="B119" s="141" t="str">
        <f>IF('Proje ve Personel Bilgileri'!C92&gt;0,'Proje ve Personel Bilgileri'!C92,"")</f>
        <v/>
      </c>
      <c r="C119" s="157">
        <f>IF('G011A (Ocak-Temmuz)'!C119&lt;&gt;"",'G011A (Ocak-Temmuz)'!C119,0)</f>
        <v>0</v>
      </c>
      <c r="D119" s="158">
        <f>IF('G011A (Ocak-Temmuz)'!L119&lt;&gt;"",'G011A (Ocak-Temmuz)'!L119,0)</f>
        <v>0</v>
      </c>
      <c r="E119" s="150">
        <f>IF('G011A (Şubat-Ağustos)'!C119&lt;&gt;"",'G011A (Şubat-Ağustos)'!C119,0)</f>
        <v>0</v>
      </c>
      <c r="F119" s="149">
        <f>IF('G011A (Şubat-Ağustos)'!L119&lt;&gt;"",'G011A (Şubat-Ağustos)'!L119,0)</f>
        <v>0</v>
      </c>
      <c r="G119" s="150">
        <f>IF('G011A (Mart-Eylül)'!C119&lt;&gt;"",'G011A (Mart-Eylül)'!C119,0)</f>
        <v>0</v>
      </c>
      <c r="H119" s="149">
        <f>IF('G011A (Mart-Eylül)'!L119&lt;&gt;"",'G011A (Mart-Eylül)'!L119,0)</f>
        <v>0</v>
      </c>
      <c r="I119" s="150">
        <f>IF('G011A (Nisan-Ekim)'!C119&lt;&gt;"",'G011A (Nisan-Ekim)'!C119,0)</f>
        <v>0</v>
      </c>
      <c r="J119" s="149">
        <f>IF('G011A (Nisan-Ekim)'!L119&lt;&gt;"",'G011A (Nisan-Ekim)'!L119,0)</f>
        <v>0</v>
      </c>
      <c r="K119" s="150">
        <f>IF('G011A (Mayıs-Kasım)'!C119&lt;&gt;"",'G011A (Mayıs-Kasım)'!C119,0)</f>
        <v>0</v>
      </c>
      <c r="L119" s="149">
        <f>IF('G011A (Mayıs-Kasım)'!L119&lt;&gt;"",'G011A (Mayıs-Kasım)'!L119,0)</f>
        <v>0</v>
      </c>
      <c r="M119" s="150">
        <f>IF('G011A (Haziran-Aralık)'!C119&lt;&gt;"",'G011A (Haziran-Aralık)'!C119,0)</f>
        <v>0</v>
      </c>
      <c r="N119" s="149">
        <f>IF('G011A (Haziran-Aralık)'!L119&lt;&gt;"",'G011A (Haziran-Aralık)'!L119,0)</f>
        <v>0</v>
      </c>
      <c r="O119" s="157">
        <f t="shared" si="33"/>
        <v>0</v>
      </c>
      <c r="P119" s="158">
        <f t="shared" si="34"/>
        <v>0</v>
      </c>
      <c r="Q119" s="158">
        <f t="shared" si="35"/>
        <v>0</v>
      </c>
      <c r="R119" s="159">
        <f t="shared" si="36"/>
        <v>0</v>
      </c>
      <c r="S119" s="62"/>
      <c r="T119" s="138">
        <f t="shared" si="37"/>
        <v>0</v>
      </c>
      <c r="U119" s="138">
        <f t="shared" si="38"/>
        <v>0</v>
      </c>
      <c r="V119" s="138">
        <f t="shared" si="39"/>
        <v>0</v>
      </c>
      <c r="W119" s="138">
        <f t="shared" si="40"/>
        <v>0</v>
      </c>
      <c r="X119" s="138">
        <f t="shared" si="41"/>
        <v>0</v>
      </c>
      <c r="Y119" s="138">
        <f t="shared" si="42"/>
        <v>0</v>
      </c>
      <c r="Z119" s="138">
        <f t="shared" si="43"/>
        <v>0</v>
      </c>
      <c r="AA119" s="62"/>
      <c r="AB119" s="62"/>
      <c r="AC119" s="62"/>
    </row>
    <row r="120" spans="1:29" ht="23.1" customHeight="1" x14ac:dyDescent="0.25">
      <c r="A120" s="362">
        <v>77</v>
      </c>
      <c r="B120" s="141" t="str">
        <f>IF('Proje ve Personel Bilgileri'!C93&gt;0,'Proje ve Personel Bilgileri'!C93,"")</f>
        <v/>
      </c>
      <c r="C120" s="157">
        <f>IF('G011A (Ocak-Temmuz)'!C120&lt;&gt;"",'G011A (Ocak-Temmuz)'!C120,0)</f>
        <v>0</v>
      </c>
      <c r="D120" s="158">
        <f>IF('G011A (Ocak-Temmuz)'!L120&lt;&gt;"",'G011A (Ocak-Temmuz)'!L120,0)</f>
        <v>0</v>
      </c>
      <c r="E120" s="150">
        <f>IF('G011A (Şubat-Ağustos)'!C120&lt;&gt;"",'G011A (Şubat-Ağustos)'!C120,0)</f>
        <v>0</v>
      </c>
      <c r="F120" s="149">
        <f>IF('G011A (Şubat-Ağustos)'!L120&lt;&gt;"",'G011A (Şubat-Ağustos)'!L120,0)</f>
        <v>0</v>
      </c>
      <c r="G120" s="150">
        <f>IF('G011A (Mart-Eylül)'!C120&lt;&gt;"",'G011A (Mart-Eylül)'!C120,0)</f>
        <v>0</v>
      </c>
      <c r="H120" s="149">
        <f>IF('G011A (Mart-Eylül)'!L120&lt;&gt;"",'G011A (Mart-Eylül)'!L120,0)</f>
        <v>0</v>
      </c>
      <c r="I120" s="150">
        <f>IF('G011A (Nisan-Ekim)'!C120&lt;&gt;"",'G011A (Nisan-Ekim)'!C120,0)</f>
        <v>0</v>
      </c>
      <c r="J120" s="149">
        <f>IF('G011A (Nisan-Ekim)'!L120&lt;&gt;"",'G011A (Nisan-Ekim)'!L120,0)</f>
        <v>0</v>
      </c>
      <c r="K120" s="150">
        <f>IF('G011A (Mayıs-Kasım)'!C120&lt;&gt;"",'G011A (Mayıs-Kasım)'!C120,0)</f>
        <v>0</v>
      </c>
      <c r="L120" s="149">
        <f>IF('G011A (Mayıs-Kasım)'!L120&lt;&gt;"",'G011A (Mayıs-Kasım)'!L120,0)</f>
        <v>0</v>
      </c>
      <c r="M120" s="150">
        <f>IF('G011A (Haziran-Aralık)'!C120&lt;&gt;"",'G011A (Haziran-Aralık)'!C120,0)</f>
        <v>0</v>
      </c>
      <c r="N120" s="149">
        <f>IF('G011A (Haziran-Aralık)'!L120&lt;&gt;"",'G011A (Haziran-Aralık)'!L120,0)</f>
        <v>0</v>
      </c>
      <c r="O120" s="157">
        <f t="shared" si="33"/>
        <v>0</v>
      </c>
      <c r="P120" s="158">
        <f t="shared" si="34"/>
        <v>0</v>
      </c>
      <c r="Q120" s="158">
        <f t="shared" si="35"/>
        <v>0</v>
      </c>
      <c r="R120" s="159">
        <f t="shared" si="36"/>
        <v>0</v>
      </c>
      <c r="S120" s="62"/>
      <c r="T120" s="138">
        <f t="shared" si="37"/>
        <v>0</v>
      </c>
      <c r="U120" s="138">
        <f t="shared" si="38"/>
        <v>0</v>
      </c>
      <c r="V120" s="138">
        <f t="shared" si="39"/>
        <v>0</v>
      </c>
      <c r="W120" s="138">
        <f t="shared" si="40"/>
        <v>0</v>
      </c>
      <c r="X120" s="138">
        <f t="shared" si="41"/>
        <v>0</v>
      </c>
      <c r="Y120" s="138">
        <f t="shared" si="42"/>
        <v>0</v>
      </c>
      <c r="Z120" s="138">
        <f t="shared" si="43"/>
        <v>0</v>
      </c>
      <c r="AA120" s="62"/>
      <c r="AB120" s="62"/>
      <c r="AC120" s="62"/>
    </row>
    <row r="121" spans="1:29" ht="23.1" customHeight="1" x14ac:dyDescent="0.25">
      <c r="A121" s="362">
        <v>78</v>
      </c>
      <c r="B121" s="141" t="str">
        <f>IF('Proje ve Personel Bilgileri'!C94&gt;0,'Proje ve Personel Bilgileri'!C94,"")</f>
        <v/>
      </c>
      <c r="C121" s="157">
        <f>IF('G011A (Ocak-Temmuz)'!C121&lt;&gt;"",'G011A (Ocak-Temmuz)'!C121,0)</f>
        <v>0</v>
      </c>
      <c r="D121" s="158">
        <f>IF('G011A (Ocak-Temmuz)'!L121&lt;&gt;"",'G011A (Ocak-Temmuz)'!L121,0)</f>
        <v>0</v>
      </c>
      <c r="E121" s="150">
        <f>IF('G011A (Şubat-Ağustos)'!C121&lt;&gt;"",'G011A (Şubat-Ağustos)'!C121,0)</f>
        <v>0</v>
      </c>
      <c r="F121" s="149">
        <f>IF('G011A (Şubat-Ağustos)'!L121&lt;&gt;"",'G011A (Şubat-Ağustos)'!L121,0)</f>
        <v>0</v>
      </c>
      <c r="G121" s="150">
        <f>IF('G011A (Mart-Eylül)'!C121&lt;&gt;"",'G011A (Mart-Eylül)'!C121,0)</f>
        <v>0</v>
      </c>
      <c r="H121" s="149">
        <f>IF('G011A (Mart-Eylül)'!L121&lt;&gt;"",'G011A (Mart-Eylül)'!L121,0)</f>
        <v>0</v>
      </c>
      <c r="I121" s="150">
        <f>IF('G011A (Nisan-Ekim)'!C121&lt;&gt;"",'G011A (Nisan-Ekim)'!C121,0)</f>
        <v>0</v>
      </c>
      <c r="J121" s="149">
        <f>IF('G011A (Nisan-Ekim)'!L121&lt;&gt;"",'G011A (Nisan-Ekim)'!L121,0)</f>
        <v>0</v>
      </c>
      <c r="K121" s="150">
        <f>IF('G011A (Mayıs-Kasım)'!C121&lt;&gt;"",'G011A (Mayıs-Kasım)'!C121,0)</f>
        <v>0</v>
      </c>
      <c r="L121" s="149">
        <f>IF('G011A (Mayıs-Kasım)'!L121&lt;&gt;"",'G011A (Mayıs-Kasım)'!L121,0)</f>
        <v>0</v>
      </c>
      <c r="M121" s="150">
        <f>IF('G011A (Haziran-Aralık)'!C121&lt;&gt;"",'G011A (Haziran-Aralık)'!C121,0)</f>
        <v>0</v>
      </c>
      <c r="N121" s="149">
        <f>IF('G011A (Haziran-Aralık)'!L121&lt;&gt;"",'G011A (Haziran-Aralık)'!L121,0)</f>
        <v>0</v>
      </c>
      <c r="O121" s="157">
        <f t="shared" si="33"/>
        <v>0</v>
      </c>
      <c r="P121" s="158">
        <f t="shared" si="34"/>
        <v>0</v>
      </c>
      <c r="Q121" s="158">
        <f t="shared" si="35"/>
        <v>0</v>
      </c>
      <c r="R121" s="159">
        <f t="shared" si="36"/>
        <v>0</v>
      </c>
      <c r="S121" s="62"/>
      <c r="T121" s="138">
        <f t="shared" si="37"/>
        <v>0</v>
      </c>
      <c r="U121" s="138">
        <f t="shared" si="38"/>
        <v>0</v>
      </c>
      <c r="V121" s="138">
        <f t="shared" si="39"/>
        <v>0</v>
      </c>
      <c r="W121" s="138">
        <f t="shared" si="40"/>
        <v>0</v>
      </c>
      <c r="X121" s="138">
        <f t="shared" si="41"/>
        <v>0</v>
      </c>
      <c r="Y121" s="138">
        <f t="shared" si="42"/>
        <v>0</v>
      </c>
      <c r="Z121" s="138">
        <f t="shared" si="43"/>
        <v>0</v>
      </c>
      <c r="AA121" s="62"/>
      <c r="AB121" s="62"/>
      <c r="AC121" s="62"/>
    </row>
    <row r="122" spans="1:29" ht="23.1" customHeight="1" x14ac:dyDescent="0.25">
      <c r="A122" s="362">
        <v>79</v>
      </c>
      <c r="B122" s="141" t="str">
        <f>IF('Proje ve Personel Bilgileri'!C95&gt;0,'Proje ve Personel Bilgileri'!C95,"")</f>
        <v/>
      </c>
      <c r="C122" s="157">
        <f>IF('G011A (Ocak-Temmuz)'!C122&lt;&gt;"",'G011A (Ocak-Temmuz)'!C122,0)</f>
        <v>0</v>
      </c>
      <c r="D122" s="158">
        <f>IF('G011A (Ocak-Temmuz)'!L122&lt;&gt;"",'G011A (Ocak-Temmuz)'!L122,0)</f>
        <v>0</v>
      </c>
      <c r="E122" s="150">
        <f>IF('G011A (Şubat-Ağustos)'!C122&lt;&gt;"",'G011A (Şubat-Ağustos)'!C122,0)</f>
        <v>0</v>
      </c>
      <c r="F122" s="149">
        <f>IF('G011A (Şubat-Ağustos)'!L122&lt;&gt;"",'G011A (Şubat-Ağustos)'!L122,0)</f>
        <v>0</v>
      </c>
      <c r="G122" s="150">
        <f>IF('G011A (Mart-Eylül)'!C122&lt;&gt;"",'G011A (Mart-Eylül)'!C122,0)</f>
        <v>0</v>
      </c>
      <c r="H122" s="149">
        <f>IF('G011A (Mart-Eylül)'!L122&lt;&gt;"",'G011A (Mart-Eylül)'!L122,0)</f>
        <v>0</v>
      </c>
      <c r="I122" s="150">
        <f>IF('G011A (Nisan-Ekim)'!C122&lt;&gt;"",'G011A (Nisan-Ekim)'!C122,0)</f>
        <v>0</v>
      </c>
      <c r="J122" s="149">
        <f>IF('G011A (Nisan-Ekim)'!L122&lt;&gt;"",'G011A (Nisan-Ekim)'!L122,0)</f>
        <v>0</v>
      </c>
      <c r="K122" s="150">
        <f>IF('G011A (Mayıs-Kasım)'!C122&lt;&gt;"",'G011A (Mayıs-Kasım)'!C122,0)</f>
        <v>0</v>
      </c>
      <c r="L122" s="149">
        <f>IF('G011A (Mayıs-Kasım)'!L122&lt;&gt;"",'G011A (Mayıs-Kasım)'!L122,0)</f>
        <v>0</v>
      </c>
      <c r="M122" s="150">
        <f>IF('G011A (Haziran-Aralık)'!C122&lt;&gt;"",'G011A (Haziran-Aralık)'!C122,0)</f>
        <v>0</v>
      </c>
      <c r="N122" s="149">
        <f>IF('G011A (Haziran-Aralık)'!L122&lt;&gt;"",'G011A (Haziran-Aralık)'!L122,0)</f>
        <v>0</v>
      </c>
      <c r="O122" s="157">
        <f t="shared" si="33"/>
        <v>0</v>
      </c>
      <c r="P122" s="158">
        <f t="shared" si="34"/>
        <v>0</v>
      </c>
      <c r="Q122" s="158">
        <f t="shared" si="35"/>
        <v>0</v>
      </c>
      <c r="R122" s="159">
        <f t="shared" si="36"/>
        <v>0</v>
      </c>
      <c r="S122" s="62"/>
      <c r="T122" s="138">
        <f t="shared" si="37"/>
        <v>0</v>
      </c>
      <c r="U122" s="138">
        <f t="shared" si="38"/>
        <v>0</v>
      </c>
      <c r="V122" s="138">
        <f t="shared" si="39"/>
        <v>0</v>
      </c>
      <c r="W122" s="138">
        <f t="shared" si="40"/>
        <v>0</v>
      </c>
      <c r="X122" s="138">
        <f t="shared" si="41"/>
        <v>0</v>
      </c>
      <c r="Y122" s="138">
        <f t="shared" si="42"/>
        <v>0</v>
      </c>
      <c r="Z122" s="138">
        <f t="shared" si="43"/>
        <v>0</v>
      </c>
      <c r="AA122" s="62"/>
      <c r="AB122" s="62"/>
      <c r="AC122" s="62"/>
    </row>
    <row r="123" spans="1:29" ht="23.1" customHeight="1" thickBot="1" x14ac:dyDescent="0.3">
      <c r="A123" s="363">
        <v>80</v>
      </c>
      <c r="B123" s="143" t="str">
        <f>IF('Proje ve Personel Bilgileri'!C96&gt;0,'Proje ve Personel Bilgileri'!C96,"")</f>
        <v/>
      </c>
      <c r="C123" s="160">
        <f>IF('G011A (Ocak-Temmuz)'!C123&lt;&gt;"",'G011A (Ocak-Temmuz)'!C123,0)</f>
        <v>0</v>
      </c>
      <c r="D123" s="161">
        <f>IF('G011A (Ocak-Temmuz)'!L123&lt;&gt;"",'G011A (Ocak-Temmuz)'!L123,0)</f>
        <v>0</v>
      </c>
      <c r="E123" s="154">
        <f>IF('G011A (Şubat-Ağustos)'!C123&lt;&gt;"",'G011A (Şubat-Ağustos)'!C123,0)</f>
        <v>0</v>
      </c>
      <c r="F123" s="153">
        <f>IF('G011A (Şubat-Ağustos)'!L123&lt;&gt;"",'G011A (Şubat-Ağustos)'!L123,0)</f>
        <v>0</v>
      </c>
      <c r="G123" s="154">
        <f>IF('G011A (Mart-Eylül)'!C123&lt;&gt;"",'G011A (Mart-Eylül)'!C123,0)</f>
        <v>0</v>
      </c>
      <c r="H123" s="153">
        <f>IF('G011A (Mart-Eylül)'!L123&lt;&gt;"",'G011A (Mart-Eylül)'!L123,0)</f>
        <v>0</v>
      </c>
      <c r="I123" s="154">
        <f>IF('G011A (Nisan-Ekim)'!C123&lt;&gt;"",'G011A (Nisan-Ekim)'!C123,0)</f>
        <v>0</v>
      </c>
      <c r="J123" s="153">
        <f>IF('G011A (Nisan-Ekim)'!L123&lt;&gt;"",'G011A (Nisan-Ekim)'!L123,0)</f>
        <v>0</v>
      </c>
      <c r="K123" s="154">
        <f>IF('G011A (Mayıs-Kasım)'!C123&lt;&gt;"",'G011A (Mayıs-Kasım)'!C123,0)</f>
        <v>0</v>
      </c>
      <c r="L123" s="153">
        <f>IF('G011A (Mayıs-Kasım)'!L123&lt;&gt;"",'G011A (Mayıs-Kasım)'!L123,0)</f>
        <v>0</v>
      </c>
      <c r="M123" s="154">
        <f>IF('G011A (Haziran-Aralık)'!C123&lt;&gt;"",'G011A (Haziran-Aralık)'!C123,0)</f>
        <v>0</v>
      </c>
      <c r="N123" s="153">
        <f>IF('G011A (Haziran-Aralık)'!L123&lt;&gt;"",'G011A (Haziran-Aralık)'!L123,0)</f>
        <v>0</v>
      </c>
      <c r="O123" s="160">
        <f t="shared" si="33"/>
        <v>0</v>
      </c>
      <c r="P123" s="161">
        <f t="shared" si="34"/>
        <v>0</v>
      </c>
      <c r="Q123" s="161">
        <f t="shared" si="35"/>
        <v>0</v>
      </c>
      <c r="R123" s="162">
        <f t="shared" si="36"/>
        <v>0</v>
      </c>
      <c r="S123" s="62"/>
      <c r="T123" s="138">
        <f t="shared" si="37"/>
        <v>0</v>
      </c>
      <c r="U123" s="138">
        <f t="shared" si="38"/>
        <v>0</v>
      </c>
      <c r="V123" s="138">
        <f t="shared" si="39"/>
        <v>0</v>
      </c>
      <c r="W123" s="138">
        <f t="shared" si="40"/>
        <v>0</v>
      </c>
      <c r="X123" s="138">
        <f t="shared" si="41"/>
        <v>0</v>
      </c>
      <c r="Y123" s="138">
        <f t="shared" si="42"/>
        <v>0</v>
      </c>
      <c r="Z123" s="138">
        <f t="shared" si="43"/>
        <v>0</v>
      </c>
      <c r="AA123" s="138">
        <f>IF(ISERROR(IF(SUM(C104:R123)&gt;0,1,0)),1,IF(SUM(C104:R123)&gt;0,1,0))</f>
        <v>0</v>
      </c>
      <c r="AB123" s="62"/>
      <c r="AC123" s="62"/>
    </row>
    <row r="124" spans="1:29" x14ac:dyDescent="0.25">
      <c r="A124" s="62"/>
      <c r="B124" s="10"/>
      <c r="C124" s="10"/>
      <c r="D124" s="10"/>
      <c r="E124" s="10"/>
      <c r="F124" s="10"/>
      <c r="G124" s="10"/>
      <c r="H124" s="10"/>
      <c r="I124" s="10"/>
      <c r="J124" s="2"/>
      <c r="K124" s="62"/>
      <c r="L124" s="92"/>
      <c r="M124" s="92"/>
      <c r="N124" s="92"/>
      <c r="O124" s="92"/>
      <c r="P124" s="92"/>
      <c r="Q124" s="92"/>
      <c r="R124" s="62"/>
      <c r="S124" s="62"/>
      <c r="T124" s="62"/>
      <c r="U124" s="62"/>
      <c r="V124" s="62"/>
      <c r="W124" s="62"/>
      <c r="X124" s="62"/>
      <c r="Y124" s="62"/>
      <c r="Z124" s="62"/>
      <c r="AA124" s="62"/>
      <c r="AB124" s="62"/>
      <c r="AC124" s="62"/>
    </row>
    <row r="125" spans="1:29" x14ac:dyDescent="0.25">
      <c r="A125" s="364" t="s">
        <v>131</v>
      </c>
      <c r="B125" s="10"/>
      <c r="C125" s="10"/>
      <c r="D125" s="10"/>
      <c r="E125" s="10"/>
      <c r="F125" s="10"/>
      <c r="G125" s="10"/>
      <c r="H125" s="10"/>
      <c r="I125" s="10"/>
      <c r="J125" s="2"/>
      <c r="K125" s="62"/>
      <c r="L125" s="92"/>
      <c r="M125" s="92"/>
      <c r="N125" s="92"/>
      <c r="O125" s="92"/>
      <c r="P125" s="92"/>
      <c r="Q125" s="92"/>
      <c r="R125" s="62"/>
      <c r="S125" s="62"/>
      <c r="T125" s="62"/>
      <c r="U125" s="62"/>
      <c r="V125" s="62"/>
      <c r="W125" s="62"/>
      <c r="X125" s="62"/>
      <c r="Y125" s="62"/>
      <c r="Z125" s="62"/>
      <c r="AA125" s="62"/>
      <c r="AB125" s="62"/>
      <c r="AC125" s="62"/>
    </row>
    <row r="126" spans="1:29" x14ac:dyDescent="0.25">
      <c r="A126" s="62"/>
      <c r="B126" s="62"/>
      <c r="C126" s="92"/>
      <c r="D126" s="62"/>
      <c r="E126" s="62"/>
      <c r="F126" s="62"/>
      <c r="G126" s="62"/>
      <c r="H126" s="62"/>
      <c r="I126" s="62"/>
      <c r="J126" s="2"/>
      <c r="K126" s="62"/>
      <c r="L126" s="92"/>
      <c r="M126" s="92"/>
      <c r="N126" s="92"/>
      <c r="O126" s="92"/>
      <c r="P126" s="62"/>
      <c r="Q126" s="62"/>
      <c r="R126" s="62"/>
      <c r="S126" s="62"/>
      <c r="T126" s="62"/>
      <c r="U126" s="62"/>
      <c r="V126" s="62"/>
      <c r="W126" s="62"/>
      <c r="X126" s="62"/>
      <c r="Y126" s="62"/>
      <c r="Z126" s="62"/>
      <c r="AA126" s="62"/>
      <c r="AB126" s="62"/>
      <c r="AC126" s="62"/>
    </row>
    <row r="127" spans="1:29" ht="19.7" x14ac:dyDescent="0.35">
      <c r="A127" s="354" t="s">
        <v>31</v>
      </c>
      <c r="B127" s="355">
        <f ca="1">imzatarihi</f>
        <v>45785</v>
      </c>
      <c r="C127" s="599" t="s">
        <v>32</v>
      </c>
      <c r="D127" s="599"/>
      <c r="E127" s="356" t="str">
        <f>IF(kurulusyetkilisi&gt;0,kurulusyetkilisi,"")</f>
        <v/>
      </c>
      <c r="F127" s="62"/>
      <c r="G127" s="212"/>
      <c r="H127" s="211"/>
      <c r="I127" s="211"/>
      <c r="J127" s="2"/>
      <c r="K127" s="62"/>
      <c r="L127" s="92"/>
      <c r="M127" s="92"/>
      <c r="N127" s="92"/>
      <c r="O127" s="92"/>
      <c r="P127" s="62"/>
      <c r="Q127" s="62"/>
      <c r="R127" s="62"/>
      <c r="S127" s="62"/>
      <c r="T127" s="62"/>
      <c r="U127" s="62"/>
      <c r="V127" s="62"/>
      <c r="W127" s="62"/>
      <c r="X127" s="62"/>
      <c r="Y127" s="62"/>
      <c r="Z127" s="62"/>
      <c r="AA127" s="62"/>
      <c r="AB127" s="62"/>
      <c r="AC127" s="62"/>
    </row>
    <row r="128" spans="1:29" ht="19.7" x14ac:dyDescent="0.35">
      <c r="A128" s="213"/>
      <c r="B128" s="213"/>
      <c r="C128" s="599" t="s">
        <v>33</v>
      </c>
      <c r="D128" s="599"/>
      <c r="E128" s="598"/>
      <c r="F128" s="598"/>
      <c r="G128" s="598"/>
      <c r="H128" s="59"/>
      <c r="I128" s="59"/>
      <c r="J128" s="2"/>
      <c r="K128" s="62"/>
      <c r="L128" s="92"/>
      <c r="M128" s="92"/>
      <c r="N128" s="92"/>
      <c r="O128" s="92"/>
      <c r="P128" s="62"/>
      <c r="Q128" s="62"/>
      <c r="R128" s="62"/>
      <c r="S128" s="62"/>
      <c r="T128" s="62"/>
      <c r="U128" s="62"/>
      <c r="V128" s="62"/>
      <c r="W128" s="62"/>
      <c r="X128" s="62"/>
      <c r="Y128" s="62"/>
      <c r="Z128" s="62"/>
      <c r="AA128" s="62"/>
      <c r="AB128" s="62"/>
      <c r="AC128" s="62"/>
    </row>
    <row r="129" spans="1:29" ht="15.8" customHeight="1" x14ac:dyDescent="0.3">
      <c r="A129" s="635" t="s">
        <v>38</v>
      </c>
      <c r="B129" s="635"/>
      <c r="C129" s="635"/>
      <c r="D129" s="635"/>
      <c r="E129" s="635"/>
      <c r="F129" s="635"/>
      <c r="G129" s="635"/>
      <c r="H129" s="635"/>
      <c r="I129" s="635"/>
      <c r="J129" s="635"/>
      <c r="K129" s="635"/>
      <c r="L129" s="635"/>
      <c r="M129" s="635"/>
      <c r="N129" s="635"/>
      <c r="O129" s="635"/>
      <c r="P129" s="635"/>
      <c r="Q129" s="635"/>
      <c r="R129" s="635"/>
      <c r="S129" s="62"/>
      <c r="T129" s="62"/>
      <c r="U129" s="62"/>
      <c r="V129" s="62"/>
      <c r="W129" s="62"/>
      <c r="X129" s="62"/>
      <c r="Y129" s="62"/>
      <c r="Z129" s="62"/>
      <c r="AA129" s="62"/>
      <c r="AB129" s="62"/>
      <c r="AC129" s="62"/>
    </row>
    <row r="130" spans="1:29" x14ac:dyDescent="0.25">
      <c r="A130" s="625" t="str">
        <f>IF(YilDonem&lt;&gt;"",CONCATENATE(YilDonem," dönemine aittir."),"")</f>
        <v/>
      </c>
      <c r="B130" s="625"/>
      <c r="C130" s="625"/>
      <c r="D130" s="625"/>
      <c r="E130" s="625"/>
      <c r="F130" s="625"/>
      <c r="G130" s="625"/>
      <c r="H130" s="625"/>
      <c r="I130" s="625"/>
      <c r="J130" s="625"/>
      <c r="K130" s="625"/>
      <c r="L130" s="625"/>
      <c r="M130" s="625"/>
      <c r="N130" s="625"/>
      <c r="O130" s="625"/>
      <c r="P130" s="625"/>
      <c r="Q130" s="625"/>
      <c r="R130" s="625"/>
      <c r="S130" s="62"/>
      <c r="T130" s="62"/>
      <c r="U130" s="62"/>
      <c r="V130" s="62"/>
      <c r="W130" s="62"/>
      <c r="X130" s="62"/>
      <c r="Y130" s="62"/>
      <c r="Z130" s="62"/>
      <c r="AA130" s="62"/>
      <c r="AB130" s="62"/>
      <c r="AC130" s="62"/>
    </row>
    <row r="131" spans="1:29" ht="19.7" thickBot="1" x14ac:dyDescent="0.4">
      <c r="A131" s="626" t="s">
        <v>43</v>
      </c>
      <c r="B131" s="626"/>
      <c r="C131" s="626"/>
      <c r="D131" s="626"/>
      <c r="E131" s="626"/>
      <c r="F131" s="626"/>
      <c r="G131" s="626"/>
      <c r="H131" s="626"/>
      <c r="I131" s="626"/>
      <c r="J131" s="626"/>
      <c r="K131" s="626"/>
      <c r="L131" s="626"/>
      <c r="M131" s="626"/>
      <c r="N131" s="626"/>
      <c r="O131" s="626"/>
      <c r="P131" s="626"/>
      <c r="Q131" s="626"/>
      <c r="R131" s="626"/>
      <c r="S131" s="62"/>
      <c r="T131" s="62"/>
      <c r="U131" s="62"/>
      <c r="V131" s="62"/>
      <c r="W131" s="62"/>
      <c r="X131" s="62"/>
      <c r="Y131" s="62"/>
      <c r="Z131" s="62"/>
      <c r="AA131" s="62"/>
      <c r="AB131" s="62"/>
      <c r="AC131" s="62"/>
    </row>
    <row r="132" spans="1:29" ht="31.75" customHeight="1" thickBot="1" x14ac:dyDescent="0.3">
      <c r="A132" s="365" t="s">
        <v>192</v>
      </c>
      <c r="B132" s="627" t="str">
        <f>IF(ProjeNo&gt;0,ProjeNo,"")</f>
        <v/>
      </c>
      <c r="C132" s="628"/>
      <c r="D132" s="628"/>
      <c r="E132" s="628"/>
      <c r="F132" s="628"/>
      <c r="G132" s="628"/>
      <c r="H132" s="628"/>
      <c r="I132" s="628"/>
      <c r="J132" s="628"/>
      <c r="K132" s="628"/>
      <c r="L132" s="628"/>
      <c r="M132" s="628"/>
      <c r="N132" s="628"/>
      <c r="O132" s="628"/>
      <c r="P132" s="628"/>
      <c r="Q132" s="628"/>
      <c r="R132" s="629"/>
      <c r="S132" s="62"/>
      <c r="T132" s="62"/>
      <c r="U132" s="62"/>
      <c r="V132" s="62"/>
      <c r="W132" s="62"/>
      <c r="X132" s="62"/>
      <c r="Y132" s="62"/>
      <c r="Z132" s="62"/>
      <c r="AA132" s="62"/>
      <c r="AB132" s="62"/>
      <c r="AC132" s="62"/>
    </row>
    <row r="133" spans="1:29" ht="31.75" customHeight="1" thickBot="1" x14ac:dyDescent="0.3">
      <c r="A133" s="360" t="s">
        <v>194</v>
      </c>
      <c r="B133" s="630" t="str">
        <f>IF(ProjeAdi&gt;0,ProjeAdi,"")</f>
        <v/>
      </c>
      <c r="C133" s="631"/>
      <c r="D133" s="631"/>
      <c r="E133" s="631"/>
      <c r="F133" s="631"/>
      <c r="G133" s="631"/>
      <c r="H133" s="631"/>
      <c r="I133" s="631"/>
      <c r="J133" s="631"/>
      <c r="K133" s="631"/>
      <c r="L133" s="631"/>
      <c r="M133" s="631"/>
      <c r="N133" s="631"/>
      <c r="O133" s="631"/>
      <c r="P133" s="631"/>
      <c r="Q133" s="631"/>
      <c r="R133" s="632"/>
      <c r="S133" s="62"/>
      <c r="T133" s="62"/>
      <c r="U133" s="62"/>
      <c r="V133" s="62"/>
      <c r="W133" s="62"/>
      <c r="X133" s="62"/>
      <c r="Y133" s="62"/>
      <c r="Z133" s="62"/>
      <c r="AA133" s="62"/>
      <c r="AB133" s="62"/>
      <c r="AC133" s="62"/>
    </row>
    <row r="134" spans="1:29" ht="75.25" customHeight="1" thickBot="1" x14ac:dyDescent="0.3">
      <c r="A134" s="638" t="s">
        <v>3</v>
      </c>
      <c r="B134" s="636" t="s">
        <v>44</v>
      </c>
      <c r="C134" s="633" t="str">
        <f>IF(Dönem=1,"OCAK",IF(Dönem=2,"TEMMUZ",""))</f>
        <v/>
      </c>
      <c r="D134" s="634"/>
      <c r="E134" s="633" t="str">
        <f>IF(Dönem=1,"ŞUBAT",IF(Dönem=2,"AĞUSTOS",""))</f>
        <v/>
      </c>
      <c r="F134" s="634"/>
      <c r="G134" s="633" t="str">
        <f>IF(Dönem=1,"MART",IF(Dönem=2,"EYLÜL",""))</f>
        <v/>
      </c>
      <c r="H134" s="634"/>
      <c r="I134" s="633" t="str">
        <f>IF(Dönem=1,"NİSAN",IF(Dönem=2,"EKİM",""))</f>
        <v/>
      </c>
      <c r="J134" s="634"/>
      <c r="K134" s="633" t="str">
        <f>IF(Dönem=1,"MAYIS",IF(Dönem=2,"KASIM",""))</f>
        <v/>
      </c>
      <c r="L134" s="634"/>
      <c r="M134" s="633" t="str">
        <f>IF(Dönem=1,"HAZİRAN",IF(Dönem=2,"ARALIK",""))</f>
        <v/>
      </c>
      <c r="N134" s="634"/>
      <c r="O134" s="636" t="s">
        <v>39</v>
      </c>
      <c r="P134" s="636" t="s">
        <v>40</v>
      </c>
      <c r="Q134" s="636" t="s">
        <v>41</v>
      </c>
      <c r="R134" s="636" t="s">
        <v>123</v>
      </c>
      <c r="S134" s="357"/>
      <c r="T134" s="357"/>
      <c r="U134" s="62"/>
      <c r="V134" s="62"/>
      <c r="W134" s="62"/>
      <c r="X134" s="62"/>
      <c r="Y134" s="62"/>
      <c r="Z134" s="62"/>
      <c r="AA134" s="62"/>
      <c r="AB134" s="62"/>
      <c r="AC134" s="62"/>
    </row>
    <row r="135" spans="1:29" ht="49.75" customHeight="1" thickBot="1" x14ac:dyDescent="0.3">
      <c r="A135" s="639"/>
      <c r="B135" s="637"/>
      <c r="C135" s="358" t="s">
        <v>22</v>
      </c>
      <c r="D135" s="358" t="s">
        <v>42</v>
      </c>
      <c r="E135" s="358" t="s">
        <v>22</v>
      </c>
      <c r="F135" s="358" t="s">
        <v>42</v>
      </c>
      <c r="G135" s="358" t="s">
        <v>22</v>
      </c>
      <c r="H135" s="358" t="s">
        <v>42</v>
      </c>
      <c r="I135" s="358" t="s">
        <v>22</v>
      </c>
      <c r="J135" s="358" t="s">
        <v>42</v>
      </c>
      <c r="K135" s="358" t="s">
        <v>22</v>
      </c>
      <c r="L135" s="358" t="s">
        <v>42</v>
      </c>
      <c r="M135" s="358" t="s">
        <v>22</v>
      </c>
      <c r="N135" s="358" t="s">
        <v>42</v>
      </c>
      <c r="O135" s="637"/>
      <c r="P135" s="637"/>
      <c r="Q135" s="637"/>
      <c r="R135" s="637"/>
      <c r="S135" s="62"/>
      <c r="T135" s="62"/>
      <c r="U135" s="62"/>
      <c r="V135" s="62"/>
      <c r="W135" s="62"/>
      <c r="X135" s="62"/>
      <c r="Y135" s="62"/>
      <c r="Z135" s="359" t="s">
        <v>77</v>
      </c>
      <c r="AA135" s="62"/>
      <c r="AB135" s="62"/>
      <c r="AC135" s="62"/>
    </row>
    <row r="136" spans="1:29" ht="23.1" customHeight="1" x14ac:dyDescent="0.25">
      <c r="A136" s="361">
        <v>81</v>
      </c>
      <c r="B136" s="139" t="str">
        <f>IF('Proje ve Personel Bilgileri'!C97&gt;0,'Proje ve Personel Bilgileri'!C97,"")</f>
        <v/>
      </c>
      <c r="C136" s="147">
        <f>IF('G011A (Ocak-Temmuz)'!C136&lt;&gt;"",'G011A (Ocak-Temmuz)'!C136,0)</f>
        <v>0</v>
      </c>
      <c r="D136" s="146">
        <f>IF('G011A (Ocak-Temmuz)'!L136&lt;&gt;"",'G011A (Ocak-Temmuz)'!L136,0)</f>
        <v>0</v>
      </c>
      <c r="E136" s="147">
        <f>IF('G011A (Şubat-Ağustos)'!C136&lt;&gt;"",'G011A (Şubat-Ağustos)'!C136,0)</f>
        <v>0</v>
      </c>
      <c r="F136" s="146">
        <f>IF('G011A (Şubat-Ağustos)'!L136&lt;&gt;"",'G011A (Şubat-Ağustos)'!L136,0)</f>
        <v>0</v>
      </c>
      <c r="G136" s="147">
        <f>IF('G011A (Mart-Eylül)'!C136&lt;&gt;"",'G011A (Mart-Eylül)'!C136,0)</f>
        <v>0</v>
      </c>
      <c r="H136" s="146">
        <f>IF('G011A (Mart-Eylül)'!L136&lt;&gt;"",'G011A (Mart-Eylül)'!L136,0)</f>
        <v>0</v>
      </c>
      <c r="I136" s="147">
        <f>IF('G011A (Nisan-Ekim)'!C136&lt;&gt;"",'G011A (Nisan-Ekim)'!C136,0)</f>
        <v>0</v>
      </c>
      <c r="J136" s="146">
        <f>IF('G011A (Nisan-Ekim)'!L136&lt;&gt;"",'G011A (Nisan-Ekim)'!L136,0)</f>
        <v>0</v>
      </c>
      <c r="K136" s="147">
        <f>IF('G011A (Mayıs-Kasım)'!C136&lt;&gt;"",'G011A (Mayıs-Kasım)'!C136,0)</f>
        <v>0</v>
      </c>
      <c r="L136" s="146">
        <f>IF('G011A (Mayıs-Kasım)'!L136&lt;&gt;"",'G011A (Mayıs-Kasım)'!L136,0)</f>
        <v>0</v>
      </c>
      <c r="M136" s="147">
        <f>IF('G011A (Haziran-Aralık)'!C136&lt;&gt;"",'G011A (Haziran-Aralık)'!C136,0)</f>
        <v>0</v>
      </c>
      <c r="N136" s="146">
        <f>IF('G011A (Haziran-Aralık)'!L136&lt;&gt;"",'G011A (Haziran-Aralık)'!L136,0)</f>
        <v>0</v>
      </c>
      <c r="O136" s="147">
        <f>C136+E136+G136+I136+K136+M136</f>
        <v>0</v>
      </c>
      <c r="P136" s="146">
        <f>D136+F136+H136+J136+L136+N136</f>
        <v>0</v>
      </c>
      <c r="Q136" s="146">
        <f>IF(O136=0,0,O136/30)</f>
        <v>0</v>
      </c>
      <c r="R136" s="148">
        <f>IF(P136=0,0,P136/Q136)</f>
        <v>0</v>
      </c>
      <c r="S136" s="62"/>
      <c r="T136" s="138">
        <f>IF(C136&gt;0,1,0)</f>
        <v>0</v>
      </c>
      <c r="U136" s="138">
        <f>IF(E136&gt;0,1,0)</f>
        <v>0</v>
      </c>
      <c r="V136" s="138">
        <f>IF(G136&gt;0,1,0)</f>
        <v>0</v>
      </c>
      <c r="W136" s="138">
        <f>IF(I136&gt;0,1,0)</f>
        <v>0</v>
      </c>
      <c r="X136" s="138">
        <f>IF(K136&gt;0,1,0)</f>
        <v>0</v>
      </c>
      <c r="Y136" s="138">
        <f>IF(M136&gt;0,1,0)</f>
        <v>0</v>
      </c>
      <c r="Z136" s="138">
        <f>SUM(T136:Y136)</f>
        <v>0</v>
      </c>
      <c r="AA136" s="62"/>
      <c r="AB136" s="62"/>
      <c r="AC136" s="62"/>
    </row>
    <row r="137" spans="1:29" ht="23.1" customHeight="1" x14ac:dyDescent="0.25">
      <c r="A137" s="362">
        <v>82</v>
      </c>
      <c r="B137" s="141" t="str">
        <f>IF('Proje ve Personel Bilgileri'!C98&gt;0,'Proje ve Personel Bilgileri'!C98,"")</f>
        <v/>
      </c>
      <c r="C137" s="157">
        <f>IF('G011A (Ocak-Temmuz)'!C137&lt;&gt;"",'G011A (Ocak-Temmuz)'!C137,0)</f>
        <v>0</v>
      </c>
      <c r="D137" s="158">
        <f>IF('G011A (Ocak-Temmuz)'!L137&lt;&gt;"",'G011A (Ocak-Temmuz)'!L137,0)</f>
        <v>0</v>
      </c>
      <c r="E137" s="150">
        <f>IF('G011A (Şubat-Ağustos)'!C137&lt;&gt;"",'G011A (Şubat-Ağustos)'!C137,0)</f>
        <v>0</v>
      </c>
      <c r="F137" s="149">
        <f>IF('G011A (Şubat-Ağustos)'!L137&lt;&gt;"",'G011A (Şubat-Ağustos)'!L137,0)</f>
        <v>0</v>
      </c>
      <c r="G137" s="150">
        <f>IF('G011A (Mart-Eylül)'!C137&lt;&gt;"",'G011A (Mart-Eylül)'!C137,0)</f>
        <v>0</v>
      </c>
      <c r="H137" s="149">
        <f>IF('G011A (Mart-Eylül)'!L137&lt;&gt;"",'G011A (Mart-Eylül)'!L137,0)</f>
        <v>0</v>
      </c>
      <c r="I137" s="150">
        <f>IF('G011A (Nisan-Ekim)'!C137&lt;&gt;"",'G011A (Nisan-Ekim)'!C137,0)</f>
        <v>0</v>
      </c>
      <c r="J137" s="149">
        <f>IF('G011A (Nisan-Ekim)'!L137&lt;&gt;"",'G011A (Nisan-Ekim)'!L137,0)</f>
        <v>0</v>
      </c>
      <c r="K137" s="150">
        <f>IF('G011A (Mayıs-Kasım)'!C137&lt;&gt;"",'G011A (Mayıs-Kasım)'!C137,0)</f>
        <v>0</v>
      </c>
      <c r="L137" s="149">
        <f>IF('G011A (Mayıs-Kasım)'!L137&lt;&gt;"",'G011A (Mayıs-Kasım)'!L137,0)</f>
        <v>0</v>
      </c>
      <c r="M137" s="150">
        <f>IF('G011A (Haziran-Aralık)'!C137&lt;&gt;"",'G011A (Haziran-Aralık)'!C137,0)</f>
        <v>0</v>
      </c>
      <c r="N137" s="149">
        <f>IF('G011A (Haziran-Aralık)'!L137&lt;&gt;"",'G011A (Haziran-Aralık)'!L137,0)</f>
        <v>0</v>
      </c>
      <c r="O137" s="157">
        <f t="shared" ref="O137:O155" si="44">C137+E137+G137+I137+K137+M137</f>
        <v>0</v>
      </c>
      <c r="P137" s="158">
        <f t="shared" ref="P137:P155" si="45">D137+F137+H137+J137+L137+N137</f>
        <v>0</v>
      </c>
      <c r="Q137" s="158">
        <f t="shared" ref="Q137:Q155" si="46">IF(O137=0,0,O137/30)</f>
        <v>0</v>
      </c>
      <c r="R137" s="159">
        <f t="shared" ref="R137:R155" si="47">IF(P137=0,0,P137/Q137)</f>
        <v>0</v>
      </c>
      <c r="S137" s="62"/>
      <c r="T137" s="138">
        <f t="shared" ref="T137:T155" si="48">IF(C137&gt;0,1,0)</f>
        <v>0</v>
      </c>
      <c r="U137" s="138">
        <f t="shared" ref="U137:U155" si="49">IF(E137&gt;0,1,0)</f>
        <v>0</v>
      </c>
      <c r="V137" s="138">
        <f t="shared" ref="V137:V155" si="50">IF(G137&gt;0,1,0)</f>
        <v>0</v>
      </c>
      <c r="W137" s="138">
        <f t="shared" ref="W137:W155" si="51">IF(I137&gt;0,1,0)</f>
        <v>0</v>
      </c>
      <c r="X137" s="138">
        <f t="shared" ref="X137:X155" si="52">IF(K137&gt;0,1,0)</f>
        <v>0</v>
      </c>
      <c r="Y137" s="138">
        <f t="shared" ref="Y137:Y155" si="53">IF(M137&gt;0,1,0)</f>
        <v>0</v>
      </c>
      <c r="Z137" s="138">
        <f t="shared" ref="Z137:Z155" si="54">SUM(T137:Y137)</f>
        <v>0</v>
      </c>
      <c r="AA137" s="62"/>
      <c r="AB137" s="62"/>
      <c r="AC137" s="62"/>
    </row>
    <row r="138" spans="1:29" ht="23.1" customHeight="1" x14ac:dyDescent="0.25">
      <c r="A138" s="362">
        <v>83</v>
      </c>
      <c r="B138" s="141" t="str">
        <f>IF('Proje ve Personel Bilgileri'!C99&gt;0,'Proje ve Personel Bilgileri'!C99,"")</f>
        <v/>
      </c>
      <c r="C138" s="157">
        <f>IF('G011A (Ocak-Temmuz)'!C138&lt;&gt;"",'G011A (Ocak-Temmuz)'!C138,0)</f>
        <v>0</v>
      </c>
      <c r="D138" s="158">
        <f>IF('G011A (Ocak-Temmuz)'!L138&lt;&gt;"",'G011A (Ocak-Temmuz)'!L138,0)</f>
        <v>0</v>
      </c>
      <c r="E138" s="150">
        <f>IF('G011A (Şubat-Ağustos)'!C138&lt;&gt;"",'G011A (Şubat-Ağustos)'!C138,0)</f>
        <v>0</v>
      </c>
      <c r="F138" s="149">
        <f>IF('G011A (Şubat-Ağustos)'!L138&lt;&gt;"",'G011A (Şubat-Ağustos)'!L138,0)</f>
        <v>0</v>
      </c>
      <c r="G138" s="150">
        <f>IF('G011A (Mart-Eylül)'!C138&lt;&gt;"",'G011A (Mart-Eylül)'!C138,0)</f>
        <v>0</v>
      </c>
      <c r="H138" s="149">
        <f>IF('G011A (Mart-Eylül)'!L138&lt;&gt;"",'G011A (Mart-Eylül)'!L138,0)</f>
        <v>0</v>
      </c>
      <c r="I138" s="150">
        <f>IF('G011A (Nisan-Ekim)'!C138&lt;&gt;"",'G011A (Nisan-Ekim)'!C138,0)</f>
        <v>0</v>
      </c>
      <c r="J138" s="149">
        <f>IF('G011A (Nisan-Ekim)'!L138&lt;&gt;"",'G011A (Nisan-Ekim)'!L138,0)</f>
        <v>0</v>
      </c>
      <c r="K138" s="150">
        <f>IF('G011A (Mayıs-Kasım)'!C138&lt;&gt;"",'G011A (Mayıs-Kasım)'!C138,0)</f>
        <v>0</v>
      </c>
      <c r="L138" s="149">
        <f>IF('G011A (Mayıs-Kasım)'!L138&lt;&gt;"",'G011A (Mayıs-Kasım)'!L138,0)</f>
        <v>0</v>
      </c>
      <c r="M138" s="150">
        <f>IF('G011A (Haziran-Aralık)'!C138&lt;&gt;"",'G011A (Haziran-Aralık)'!C138,0)</f>
        <v>0</v>
      </c>
      <c r="N138" s="149">
        <f>IF('G011A (Haziran-Aralık)'!L138&lt;&gt;"",'G011A (Haziran-Aralık)'!L138,0)</f>
        <v>0</v>
      </c>
      <c r="O138" s="157">
        <f t="shared" si="44"/>
        <v>0</v>
      </c>
      <c r="P138" s="158">
        <f t="shared" si="45"/>
        <v>0</v>
      </c>
      <c r="Q138" s="158">
        <f t="shared" si="46"/>
        <v>0</v>
      </c>
      <c r="R138" s="159">
        <f t="shared" si="47"/>
        <v>0</v>
      </c>
      <c r="S138" s="62"/>
      <c r="T138" s="138">
        <f t="shared" si="48"/>
        <v>0</v>
      </c>
      <c r="U138" s="138">
        <f t="shared" si="49"/>
        <v>0</v>
      </c>
      <c r="V138" s="138">
        <f t="shared" si="50"/>
        <v>0</v>
      </c>
      <c r="W138" s="138">
        <f t="shared" si="51"/>
        <v>0</v>
      </c>
      <c r="X138" s="138">
        <f t="shared" si="52"/>
        <v>0</v>
      </c>
      <c r="Y138" s="138">
        <f t="shared" si="53"/>
        <v>0</v>
      </c>
      <c r="Z138" s="138">
        <f t="shared" si="54"/>
        <v>0</v>
      </c>
      <c r="AA138" s="62"/>
      <c r="AB138" s="62"/>
      <c r="AC138" s="62"/>
    </row>
    <row r="139" spans="1:29" ht="23.1" customHeight="1" x14ac:dyDescent="0.25">
      <c r="A139" s="362">
        <v>84</v>
      </c>
      <c r="B139" s="141" t="str">
        <f>IF('Proje ve Personel Bilgileri'!C100&gt;0,'Proje ve Personel Bilgileri'!C100,"")</f>
        <v/>
      </c>
      <c r="C139" s="157">
        <f>IF('G011A (Ocak-Temmuz)'!C139&lt;&gt;"",'G011A (Ocak-Temmuz)'!C139,0)</f>
        <v>0</v>
      </c>
      <c r="D139" s="158">
        <f>IF('G011A (Ocak-Temmuz)'!L139&lt;&gt;"",'G011A (Ocak-Temmuz)'!L139,0)</f>
        <v>0</v>
      </c>
      <c r="E139" s="150">
        <f>IF('G011A (Şubat-Ağustos)'!C139&lt;&gt;"",'G011A (Şubat-Ağustos)'!C139,0)</f>
        <v>0</v>
      </c>
      <c r="F139" s="149">
        <f>IF('G011A (Şubat-Ağustos)'!L139&lt;&gt;"",'G011A (Şubat-Ağustos)'!L139,0)</f>
        <v>0</v>
      </c>
      <c r="G139" s="150">
        <f>IF('G011A (Mart-Eylül)'!C139&lt;&gt;"",'G011A (Mart-Eylül)'!C139,0)</f>
        <v>0</v>
      </c>
      <c r="H139" s="149">
        <f>IF('G011A (Mart-Eylül)'!L139&lt;&gt;"",'G011A (Mart-Eylül)'!L139,0)</f>
        <v>0</v>
      </c>
      <c r="I139" s="150">
        <f>IF('G011A (Nisan-Ekim)'!C139&lt;&gt;"",'G011A (Nisan-Ekim)'!C139,0)</f>
        <v>0</v>
      </c>
      <c r="J139" s="149">
        <f>IF('G011A (Nisan-Ekim)'!L139&lt;&gt;"",'G011A (Nisan-Ekim)'!L139,0)</f>
        <v>0</v>
      </c>
      <c r="K139" s="150">
        <f>IF('G011A (Mayıs-Kasım)'!C139&lt;&gt;"",'G011A (Mayıs-Kasım)'!C139,0)</f>
        <v>0</v>
      </c>
      <c r="L139" s="149">
        <f>IF('G011A (Mayıs-Kasım)'!L139&lt;&gt;"",'G011A (Mayıs-Kasım)'!L139,0)</f>
        <v>0</v>
      </c>
      <c r="M139" s="150">
        <f>IF('G011A (Haziran-Aralık)'!C139&lt;&gt;"",'G011A (Haziran-Aralık)'!C139,0)</f>
        <v>0</v>
      </c>
      <c r="N139" s="149">
        <f>IF('G011A (Haziran-Aralık)'!L139&lt;&gt;"",'G011A (Haziran-Aralık)'!L139,0)</f>
        <v>0</v>
      </c>
      <c r="O139" s="157">
        <f t="shared" si="44"/>
        <v>0</v>
      </c>
      <c r="P139" s="158">
        <f t="shared" si="45"/>
        <v>0</v>
      </c>
      <c r="Q139" s="158">
        <f t="shared" si="46"/>
        <v>0</v>
      </c>
      <c r="R139" s="159">
        <f t="shared" si="47"/>
        <v>0</v>
      </c>
      <c r="S139" s="62"/>
      <c r="T139" s="138">
        <f t="shared" si="48"/>
        <v>0</v>
      </c>
      <c r="U139" s="138">
        <f t="shared" si="49"/>
        <v>0</v>
      </c>
      <c r="V139" s="138">
        <f t="shared" si="50"/>
        <v>0</v>
      </c>
      <c r="W139" s="138">
        <f t="shared" si="51"/>
        <v>0</v>
      </c>
      <c r="X139" s="138">
        <f t="shared" si="52"/>
        <v>0</v>
      </c>
      <c r="Y139" s="138">
        <f t="shared" si="53"/>
        <v>0</v>
      </c>
      <c r="Z139" s="138">
        <f t="shared" si="54"/>
        <v>0</v>
      </c>
      <c r="AA139" s="62"/>
      <c r="AB139" s="62"/>
      <c r="AC139" s="62"/>
    </row>
    <row r="140" spans="1:29" ht="23.1" customHeight="1" x14ac:dyDescent="0.25">
      <c r="A140" s="362">
        <v>85</v>
      </c>
      <c r="B140" s="141" t="str">
        <f>IF('Proje ve Personel Bilgileri'!C101&gt;0,'Proje ve Personel Bilgileri'!C101,"")</f>
        <v/>
      </c>
      <c r="C140" s="157">
        <f>IF('G011A (Ocak-Temmuz)'!C140&lt;&gt;"",'G011A (Ocak-Temmuz)'!C140,0)</f>
        <v>0</v>
      </c>
      <c r="D140" s="158">
        <f>IF('G011A (Ocak-Temmuz)'!L140&lt;&gt;"",'G011A (Ocak-Temmuz)'!L140,0)</f>
        <v>0</v>
      </c>
      <c r="E140" s="150">
        <f>IF('G011A (Şubat-Ağustos)'!C140&lt;&gt;"",'G011A (Şubat-Ağustos)'!C140,0)</f>
        <v>0</v>
      </c>
      <c r="F140" s="149">
        <f>IF('G011A (Şubat-Ağustos)'!L140&lt;&gt;"",'G011A (Şubat-Ağustos)'!L140,0)</f>
        <v>0</v>
      </c>
      <c r="G140" s="150">
        <f>IF('G011A (Mart-Eylül)'!C140&lt;&gt;"",'G011A (Mart-Eylül)'!C140,0)</f>
        <v>0</v>
      </c>
      <c r="H140" s="149">
        <f>IF('G011A (Mart-Eylül)'!L140&lt;&gt;"",'G011A (Mart-Eylül)'!L140,0)</f>
        <v>0</v>
      </c>
      <c r="I140" s="150">
        <f>IF('G011A (Nisan-Ekim)'!C140&lt;&gt;"",'G011A (Nisan-Ekim)'!C140,0)</f>
        <v>0</v>
      </c>
      <c r="J140" s="149">
        <f>IF('G011A (Nisan-Ekim)'!L140&lt;&gt;"",'G011A (Nisan-Ekim)'!L140,0)</f>
        <v>0</v>
      </c>
      <c r="K140" s="150">
        <f>IF('G011A (Mayıs-Kasım)'!C140&lt;&gt;"",'G011A (Mayıs-Kasım)'!C140,0)</f>
        <v>0</v>
      </c>
      <c r="L140" s="149">
        <f>IF('G011A (Mayıs-Kasım)'!L140&lt;&gt;"",'G011A (Mayıs-Kasım)'!L140,0)</f>
        <v>0</v>
      </c>
      <c r="M140" s="150">
        <f>IF('G011A (Haziran-Aralık)'!C140&lt;&gt;"",'G011A (Haziran-Aralık)'!C140,0)</f>
        <v>0</v>
      </c>
      <c r="N140" s="149">
        <f>IF('G011A (Haziran-Aralık)'!L140&lt;&gt;"",'G011A (Haziran-Aralık)'!L140,0)</f>
        <v>0</v>
      </c>
      <c r="O140" s="157">
        <f t="shared" si="44"/>
        <v>0</v>
      </c>
      <c r="P140" s="158">
        <f t="shared" si="45"/>
        <v>0</v>
      </c>
      <c r="Q140" s="158">
        <f t="shared" si="46"/>
        <v>0</v>
      </c>
      <c r="R140" s="159">
        <f t="shared" si="47"/>
        <v>0</v>
      </c>
      <c r="S140" s="62"/>
      <c r="T140" s="138">
        <f t="shared" si="48"/>
        <v>0</v>
      </c>
      <c r="U140" s="138">
        <f t="shared" si="49"/>
        <v>0</v>
      </c>
      <c r="V140" s="138">
        <f t="shared" si="50"/>
        <v>0</v>
      </c>
      <c r="W140" s="138">
        <f t="shared" si="51"/>
        <v>0</v>
      </c>
      <c r="X140" s="138">
        <f t="shared" si="52"/>
        <v>0</v>
      </c>
      <c r="Y140" s="138">
        <f t="shared" si="53"/>
        <v>0</v>
      </c>
      <c r="Z140" s="138">
        <f t="shared" si="54"/>
        <v>0</v>
      </c>
      <c r="AA140" s="62"/>
      <c r="AB140" s="62"/>
      <c r="AC140" s="62"/>
    </row>
    <row r="141" spans="1:29" ht="23.1" customHeight="1" x14ac:dyDescent="0.25">
      <c r="A141" s="362">
        <v>86</v>
      </c>
      <c r="B141" s="141" t="str">
        <f>IF('Proje ve Personel Bilgileri'!C102&gt;0,'Proje ve Personel Bilgileri'!C102,"")</f>
        <v/>
      </c>
      <c r="C141" s="157">
        <f>IF('G011A (Ocak-Temmuz)'!C141&lt;&gt;"",'G011A (Ocak-Temmuz)'!C141,0)</f>
        <v>0</v>
      </c>
      <c r="D141" s="158">
        <f>IF('G011A (Ocak-Temmuz)'!L141&lt;&gt;"",'G011A (Ocak-Temmuz)'!L141,0)</f>
        <v>0</v>
      </c>
      <c r="E141" s="150">
        <f>IF('G011A (Şubat-Ağustos)'!C141&lt;&gt;"",'G011A (Şubat-Ağustos)'!C141,0)</f>
        <v>0</v>
      </c>
      <c r="F141" s="149">
        <f>IF('G011A (Şubat-Ağustos)'!L141&lt;&gt;"",'G011A (Şubat-Ağustos)'!L141,0)</f>
        <v>0</v>
      </c>
      <c r="G141" s="150">
        <f>IF('G011A (Mart-Eylül)'!C141&lt;&gt;"",'G011A (Mart-Eylül)'!C141,0)</f>
        <v>0</v>
      </c>
      <c r="H141" s="149">
        <f>IF('G011A (Mart-Eylül)'!L141&lt;&gt;"",'G011A (Mart-Eylül)'!L141,0)</f>
        <v>0</v>
      </c>
      <c r="I141" s="150">
        <f>IF('G011A (Nisan-Ekim)'!C141&lt;&gt;"",'G011A (Nisan-Ekim)'!C141,0)</f>
        <v>0</v>
      </c>
      <c r="J141" s="149">
        <f>IF('G011A (Nisan-Ekim)'!L141&lt;&gt;"",'G011A (Nisan-Ekim)'!L141,0)</f>
        <v>0</v>
      </c>
      <c r="K141" s="150">
        <f>IF('G011A (Mayıs-Kasım)'!C141&lt;&gt;"",'G011A (Mayıs-Kasım)'!C141,0)</f>
        <v>0</v>
      </c>
      <c r="L141" s="149">
        <f>IF('G011A (Mayıs-Kasım)'!L141&lt;&gt;"",'G011A (Mayıs-Kasım)'!L141,0)</f>
        <v>0</v>
      </c>
      <c r="M141" s="150">
        <f>IF('G011A (Haziran-Aralık)'!C141&lt;&gt;"",'G011A (Haziran-Aralık)'!C141,0)</f>
        <v>0</v>
      </c>
      <c r="N141" s="149">
        <f>IF('G011A (Haziran-Aralık)'!L141&lt;&gt;"",'G011A (Haziran-Aralık)'!L141,0)</f>
        <v>0</v>
      </c>
      <c r="O141" s="157">
        <f t="shared" si="44"/>
        <v>0</v>
      </c>
      <c r="P141" s="158">
        <f t="shared" si="45"/>
        <v>0</v>
      </c>
      <c r="Q141" s="158">
        <f t="shared" si="46"/>
        <v>0</v>
      </c>
      <c r="R141" s="159">
        <f t="shared" si="47"/>
        <v>0</v>
      </c>
      <c r="S141" s="62"/>
      <c r="T141" s="138">
        <f t="shared" si="48"/>
        <v>0</v>
      </c>
      <c r="U141" s="138">
        <f t="shared" si="49"/>
        <v>0</v>
      </c>
      <c r="V141" s="138">
        <f t="shared" si="50"/>
        <v>0</v>
      </c>
      <c r="W141" s="138">
        <f t="shared" si="51"/>
        <v>0</v>
      </c>
      <c r="X141" s="138">
        <f t="shared" si="52"/>
        <v>0</v>
      </c>
      <c r="Y141" s="138">
        <f t="shared" si="53"/>
        <v>0</v>
      </c>
      <c r="Z141" s="138">
        <f t="shared" si="54"/>
        <v>0</v>
      </c>
      <c r="AA141" s="62"/>
      <c r="AB141" s="62"/>
      <c r="AC141" s="62"/>
    </row>
    <row r="142" spans="1:29" ht="23.1" customHeight="1" x14ac:dyDescent="0.25">
      <c r="A142" s="362">
        <v>87</v>
      </c>
      <c r="B142" s="141" t="str">
        <f>IF('Proje ve Personel Bilgileri'!C103&gt;0,'Proje ve Personel Bilgileri'!C103,"")</f>
        <v/>
      </c>
      <c r="C142" s="157">
        <f>IF('G011A (Ocak-Temmuz)'!C142&lt;&gt;"",'G011A (Ocak-Temmuz)'!C142,0)</f>
        <v>0</v>
      </c>
      <c r="D142" s="158">
        <f>IF('G011A (Ocak-Temmuz)'!L142&lt;&gt;"",'G011A (Ocak-Temmuz)'!L142,0)</f>
        <v>0</v>
      </c>
      <c r="E142" s="150">
        <f>IF('G011A (Şubat-Ağustos)'!C142&lt;&gt;"",'G011A (Şubat-Ağustos)'!C142,0)</f>
        <v>0</v>
      </c>
      <c r="F142" s="149">
        <f>IF('G011A (Şubat-Ağustos)'!L142&lt;&gt;"",'G011A (Şubat-Ağustos)'!L142,0)</f>
        <v>0</v>
      </c>
      <c r="G142" s="150">
        <f>IF('G011A (Mart-Eylül)'!C142&lt;&gt;"",'G011A (Mart-Eylül)'!C142,0)</f>
        <v>0</v>
      </c>
      <c r="H142" s="149">
        <f>IF('G011A (Mart-Eylül)'!L142&lt;&gt;"",'G011A (Mart-Eylül)'!L142,0)</f>
        <v>0</v>
      </c>
      <c r="I142" s="150">
        <f>IF('G011A (Nisan-Ekim)'!C142&lt;&gt;"",'G011A (Nisan-Ekim)'!C142,0)</f>
        <v>0</v>
      </c>
      <c r="J142" s="149">
        <f>IF('G011A (Nisan-Ekim)'!L142&lt;&gt;"",'G011A (Nisan-Ekim)'!L142,0)</f>
        <v>0</v>
      </c>
      <c r="K142" s="150">
        <f>IF('G011A (Mayıs-Kasım)'!C142&lt;&gt;"",'G011A (Mayıs-Kasım)'!C142,0)</f>
        <v>0</v>
      </c>
      <c r="L142" s="149">
        <f>IF('G011A (Mayıs-Kasım)'!L142&lt;&gt;"",'G011A (Mayıs-Kasım)'!L142,0)</f>
        <v>0</v>
      </c>
      <c r="M142" s="150">
        <f>IF('G011A (Haziran-Aralık)'!C142&lt;&gt;"",'G011A (Haziran-Aralık)'!C142,0)</f>
        <v>0</v>
      </c>
      <c r="N142" s="149">
        <f>IF('G011A (Haziran-Aralık)'!L142&lt;&gt;"",'G011A (Haziran-Aralık)'!L142,0)</f>
        <v>0</v>
      </c>
      <c r="O142" s="157">
        <f t="shared" si="44"/>
        <v>0</v>
      </c>
      <c r="P142" s="158">
        <f t="shared" si="45"/>
        <v>0</v>
      </c>
      <c r="Q142" s="158">
        <f t="shared" si="46"/>
        <v>0</v>
      </c>
      <c r="R142" s="159">
        <f t="shared" si="47"/>
        <v>0</v>
      </c>
      <c r="S142" s="62"/>
      <c r="T142" s="138">
        <f t="shared" si="48"/>
        <v>0</v>
      </c>
      <c r="U142" s="138">
        <f t="shared" si="49"/>
        <v>0</v>
      </c>
      <c r="V142" s="138">
        <f t="shared" si="50"/>
        <v>0</v>
      </c>
      <c r="W142" s="138">
        <f t="shared" si="51"/>
        <v>0</v>
      </c>
      <c r="X142" s="138">
        <f t="shared" si="52"/>
        <v>0</v>
      </c>
      <c r="Y142" s="138">
        <f t="shared" si="53"/>
        <v>0</v>
      </c>
      <c r="Z142" s="138">
        <f t="shared" si="54"/>
        <v>0</v>
      </c>
      <c r="AA142" s="62"/>
      <c r="AB142" s="62"/>
      <c r="AC142" s="62"/>
    </row>
    <row r="143" spans="1:29" ht="23.1" customHeight="1" x14ac:dyDescent="0.25">
      <c r="A143" s="362">
        <v>88</v>
      </c>
      <c r="B143" s="141" t="str">
        <f>IF('Proje ve Personel Bilgileri'!C104&gt;0,'Proje ve Personel Bilgileri'!C104,"")</f>
        <v/>
      </c>
      <c r="C143" s="157">
        <f>IF('G011A (Ocak-Temmuz)'!C143&lt;&gt;"",'G011A (Ocak-Temmuz)'!C143,0)</f>
        <v>0</v>
      </c>
      <c r="D143" s="158">
        <f>IF('G011A (Ocak-Temmuz)'!L143&lt;&gt;"",'G011A (Ocak-Temmuz)'!L143,0)</f>
        <v>0</v>
      </c>
      <c r="E143" s="150">
        <f>IF('G011A (Şubat-Ağustos)'!C143&lt;&gt;"",'G011A (Şubat-Ağustos)'!C143,0)</f>
        <v>0</v>
      </c>
      <c r="F143" s="149">
        <f>IF('G011A (Şubat-Ağustos)'!L143&lt;&gt;"",'G011A (Şubat-Ağustos)'!L143,0)</f>
        <v>0</v>
      </c>
      <c r="G143" s="150">
        <f>IF('G011A (Mart-Eylül)'!C143&lt;&gt;"",'G011A (Mart-Eylül)'!C143,0)</f>
        <v>0</v>
      </c>
      <c r="H143" s="149">
        <f>IF('G011A (Mart-Eylül)'!L143&lt;&gt;"",'G011A (Mart-Eylül)'!L143,0)</f>
        <v>0</v>
      </c>
      <c r="I143" s="150">
        <f>IF('G011A (Nisan-Ekim)'!C143&lt;&gt;"",'G011A (Nisan-Ekim)'!C143,0)</f>
        <v>0</v>
      </c>
      <c r="J143" s="149">
        <f>IF('G011A (Nisan-Ekim)'!L143&lt;&gt;"",'G011A (Nisan-Ekim)'!L143,0)</f>
        <v>0</v>
      </c>
      <c r="K143" s="150">
        <f>IF('G011A (Mayıs-Kasım)'!C143&lt;&gt;"",'G011A (Mayıs-Kasım)'!C143,0)</f>
        <v>0</v>
      </c>
      <c r="L143" s="149">
        <f>IF('G011A (Mayıs-Kasım)'!L143&lt;&gt;"",'G011A (Mayıs-Kasım)'!L143,0)</f>
        <v>0</v>
      </c>
      <c r="M143" s="150">
        <f>IF('G011A (Haziran-Aralık)'!C143&lt;&gt;"",'G011A (Haziran-Aralık)'!C143,0)</f>
        <v>0</v>
      </c>
      <c r="N143" s="149">
        <f>IF('G011A (Haziran-Aralık)'!L143&lt;&gt;"",'G011A (Haziran-Aralık)'!L143,0)</f>
        <v>0</v>
      </c>
      <c r="O143" s="157">
        <f t="shared" si="44"/>
        <v>0</v>
      </c>
      <c r="P143" s="158">
        <f t="shared" si="45"/>
        <v>0</v>
      </c>
      <c r="Q143" s="158">
        <f t="shared" si="46"/>
        <v>0</v>
      </c>
      <c r="R143" s="159">
        <f t="shared" si="47"/>
        <v>0</v>
      </c>
      <c r="S143" s="62"/>
      <c r="T143" s="138">
        <f t="shared" si="48"/>
        <v>0</v>
      </c>
      <c r="U143" s="138">
        <f t="shared" si="49"/>
        <v>0</v>
      </c>
      <c r="V143" s="138">
        <f t="shared" si="50"/>
        <v>0</v>
      </c>
      <c r="W143" s="138">
        <f t="shared" si="51"/>
        <v>0</v>
      </c>
      <c r="X143" s="138">
        <f t="shared" si="52"/>
        <v>0</v>
      </c>
      <c r="Y143" s="138">
        <f t="shared" si="53"/>
        <v>0</v>
      </c>
      <c r="Z143" s="138">
        <f t="shared" si="54"/>
        <v>0</v>
      </c>
      <c r="AA143" s="62"/>
      <c r="AB143" s="62"/>
      <c r="AC143" s="62"/>
    </row>
    <row r="144" spans="1:29" ht="23.1" customHeight="1" x14ac:dyDescent="0.25">
      <c r="A144" s="362">
        <v>89</v>
      </c>
      <c r="B144" s="141" t="str">
        <f>IF('Proje ve Personel Bilgileri'!C105&gt;0,'Proje ve Personel Bilgileri'!C105,"")</f>
        <v/>
      </c>
      <c r="C144" s="157">
        <f>IF('G011A (Ocak-Temmuz)'!C144&lt;&gt;"",'G011A (Ocak-Temmuz)'!C144,0)</f>
        <v>0</v>
      </c>
      <c r="D144" s="158">
        <f>IF('G011A (Ocak-Temmuz)'!L144&lt;&gt;"",'G011A (Ocak-Temmuz)'!L144,0)</f>
        <v>0</v>
      </c>
      <c r="E144" s="150">
        <f>IF('G011A (Şubat-Ağustos)'!C144&lt;&gt;"",'G011A (Şubat-Ağustos)'!C144,0)</f>
        <v>0</v>
      </c>
      <c r="F144" s="149">
        <f>IF('G011A (Şubat-Ağustos)'!L144&lt;&gt;"",'G011A (Şubat-Ağustos)'!L144,0)</f>
        <v>0</v>
      </c>
      <c r="G144" s="150">
        <f>IF('G011A (Mart-Eylül)'!C144&lt;&gt;"",'G011A (Mart-Eylül)'!C144,0)</f>
        <v>0</v>
      </c>
      <c r="H144" s="149">
        <f>IF('G011A (Mart-Eylül)'!L144&lt;&gt;"",'G011A (Mart-Eylül)'!L144,0)</f>
        <v>0</v>
      </c>
      <c r="I144" s="150">
        <f>IF('G011A (Nisan-Ekim)'!C144&lt;&gt;"",'G011A (Nisan-Ekim)'!C144,0)</f>
        <v>0</v>
      </c>
      <c r="J144" s="149">
        <f>IF('G011A (Nisan-Ekim)'!L144&lt;&gt;"",'G011A (Nisan-Ekim)'!L144,0)</f>
        <v>0</v>
      </c>
      <c r="K144" s="150">
        <f>IF('G011A (Mayıs-Kasım)'!C144&lt;&gt;"",'G011A (Mayıs-Kasım)'!C144,0)</f>
        <v>0</v>
      </c>
      <c r="L144" s="149">
        <f>IF('G011A (Mayıs-Kasım)'!L144&lt;&gt;"",'G011A (Mayıs-Kasım)'!L144,0)</f>
        <v>0</v>
      </c>
      <c r="M144" s="150">
        <f>IF('G011A (Haziran-Aralık)'!C144&lt;&gt;"",'G011A (Haziran-Aralık)'!C144,0)</f>
        <v>0</v>
      </c>
      <c r="N144" s="149">
        <f>IF('G011A (Haziran-Aralık)'!L144&lt;&gt;"",'G011A (Haziran-Aralık)'!L144,0)</f>
        <v>0</v>
      </c>
      <c r="O144" s="157">
        <f t="shared" si="44"/>
        <v>0</v>
      </c>
      <c r="P144" s="158">
        <f t="shared" si="45"/>
        <v>0</v>
      </c>
      <c r="Q144" s="158">
        <f t="shared" si="46"/>
        <v>0</v>
      </c>
      <c r="R144" s="159">
        <f t="shared" si="47"/>
        <v>0</v>
      </c>
      <c r="S144" s="62"/>
      <c r="T144" s="138">
        <f t="shared" si="48"/>
        <v>0</v>
      </c>
      <c r="U144" s="138">
        <f t="shared" si="49"/>
        <v>0</v>
      </c>
      <c r="V144" s="138">
        <f t="shared" si="50"/>
        <v>0</v>
      </c>
      <c r="W144" s="138">
        <f t="shared" si="51"/>
        <v>0</v>
      </c>
      <c r="X144" s="138">
        <f t="shared" si="52"/>
        <v>0</v>
      </c>
      <c r="Y144" s="138">
        <f t="shared" si="53"/>
        <v>0</v>
      </c>
      <c r="Z144" s="138">
        <f t="shared" si="54"/>
        <v>0</v>
      </c>
      <c r="AA144" s="62"/>
      <c r="AB144" s="62"/>
      <c r="AC144" s="62"/>
    </row>
    <row r="145" spans="1:29" ht="23.1" customHeight="1" x14ac:dyDescent="0.25">
      <c r="A145" s="362">
        <v>90</v>
      </c>
      <c r="B145" s="141" t="str">
        <f>IF('Proje ve Personel Bilgileri'!C106&gt;0,'Proje ve Personel Bilgileri'!C106,"")</f>
        <v/>
      </c>
      <c r="C145" s="157">
        <f>IF('G011A (Ocak-Temmuz)'!C145&lt;&gt;"",'G011A (Ocak-Temmuz)'!C145,0)</f>
        <v>0</v>
      </c>
      <c r="D145" s="158">
        <f>IF('G011A (Ocak-Temmuz)'!L145&lt;&gt;"",'G011A (Ocak-Temmuz)'!L145,0)</f>
        <v>0</v>
      </c>
      <c r="E145" s="150">
        <f>IF('G011A (Şubat-Ağustos)'!C145&lt;&gt;"",'G011A (Şubat-Ağustos)'!C145,0)</f>
        <v>0</v>
      </c>
      <c r="F145" s="149">
        <f>IF('G011A (Şubat-Ağustos)'!L145&lt;&gt;"",'G011A (Şubat-Ağustos)'!L145,0)</f>
        <v>0</v>
      </c>
      <c r="G145" s="150">
        <f>IF('G011A (Mart-Eylül)'!C145&lt;&gt;"",'G011A (Mart-Eylül)'!C145,0)</f>
        <v>0</v>
      </c>
      <c r="H145" s="149">
        <f>IF('G011A (Mart-Eylül)'!L145&lt;&gt;"",'G011A (Mart-Eylül)'!L145,0)</f>
        <v>0</v>
      </c>
      <c r="I145" s="150">
        <f>IF('G011A (Nisan-Ekim)'!C145&lt;&gt;"",'G011A (Nisan-Ekim)'!C145,0)</f>
        <v>0</v>
      </c>
      <c r="J145" s="149">
        <f>IF('G011A (Nisan-Ekim)'!L145&lt;&gt;"",'G011A (Nisan-Ekim)'!L145,0)</f>
        <v>0</v>
      </c>
      <c r="K145" s="150">
        <f>IF('G011A (Mayıs-Kasım)'!C145&lt;&gt;"",'G011A (Mayıs-Kasım)'!C145,0)</f>
        <v>0</v>
      </c>
      <c r="L145" s="149">
        <f>IF('G011A (Mayıs-Kasım)'!L145&lt;&gt;"",'G011A (Mayıs-Kasım)'!L145,0)</f>
        <v>0</v>
      </c>
      <c r="M145" s="150">
        <f>IF('G011A (Haziran-Aralık)'!C145&lt;&gt;"",'G011A (Haziran-Aralık)'!C145,0)</f>
        <v>0</v>
      </c>
      <c r="N145" s="149">
        <f>IF('G011A (Haziran-Aralık)'!L145&lt;&gt;"",'G011A (Haziran-Aralık)'!L145,0)</f>
        <v>0</v>
      </c>
      <c r="O145" s="157">
        <f t="shared" si="44"/>
        <v>0</v>
      </c>
      <c r="P145" s="158">
        <f t="shared" si="45"/>
        <v>0</v>
      </c>
      <c r="Q145" s="158">
        <f t="shared" si="46"/>
        <v>0</v>
      </c>
      <c r="R145" s="159">
        <f t="shared" si="47"/>
        <v>0</v>
      </c>
      <c r="S145" s="62"/>
      <c r="T145" s="138">
        <f t="shared" si="48"/>
        <v>0</v>
      </c>
      <c r="U145" s="138">
        <f t="shared" si="49"/>
        <v>0</v>
      </c>
      <c r="V145" s="138">
        <f t="shared" si="50"/>
        <v>0</v>
      </c>
      <c r="W145" s="138">
        <f t="shared" si="51"/>
        <v>0</v>
      </c>
      <c r="X145" s="138">
        <f t="shared" si="52"/>
        <v>0</v>
      </c>
      <c r="Y145" s="138">
        <f t="shared" si="53"/>
        <v>0</v>
      </c>
      <c r="Z145" s="138">
        <f t="shared" si="54"/>
        <v>0</v>
      </c>
      <c r="AA145" s="62"/>
      <c r="AB145" s="62"/>
      <c r="AC145" s="62"/>
    </row>
    <row r="146" spans="1:29" ht="23.1" customHeight="1" x14ac:dyDescent="0.25">
      <c r="A146" s="362">
        <v>91</v>
      </c>
      <c r="B146" s="141" t="str">
        <f>IF('Proje ve Personel Bilgileri'!C107&gt;0,'Proje ve Personel Bilgileri'!C107,"")</f>
        <v/>
      </c>
      <c r="C146" s="157">
        <f>IF('G011A (Ocak-Temmuz)'!C146&lt;&gt;"",'G011A (Ocak-Temmuz)'!C146,0)</f>
        <v>0</v>
      </c>
      <c r="D146" s="158">
        <f>IF('G011A (Ocak-Temmuz)'!L146&lt;&gt;"",'G011A (Ocak-Temmuz)'!L146,0)</f>
        <v>0</v>
      </c>
      <c r="E146" s="150">
        <f>IF('G011A (Şubat-Ağustos)'!C146&lt;&gt;"",'G011A (Şubat-Ağustos)'!C146,0)</f>
        <v>0</v>
      </c>
      <c r="F146" s="149">
        <f>IF('G011A (Şubat-Ağustos)'!L146&lt;&gt;"",'G011A (Şubat-Ağustos)'!L146,0)</f>
        <v>0</v>
      </c>
      <c r="G146" s="150">
        <f>IF('G011A (Mart-Eylül)'!C146&lt;&gt;"",'G011A (Mart-Eylül)'!C146,0)</f>
        <v>0</v>
      </c>
      <c r="H146" s="149">
        <f>IF('G011A (Mart-Eylül)'!L146&lt;&gt;"",'G011A (Mart-Eylül)'!L146,0)</f>
        <v>0</v>
      </c>
      <c r="I146" s="150">
        <f>IF('G011A (Nisan-Ekim)'!C146&lt;&gt;"",'G011A (Nisan-Ekim)'!C146,0)</f>
        <v>0</v>
      </c>
      <c r="J146" s="149">
        <f>IF('G011A (Nisan-Ekim)'!L146&lt;&gt;"",'G011A (Nisan-Ekim)'!L146,0)</f>
        <v>0</v>
      </c>
      <c r="K146" s="150">
        <f>IF('G011A (Mayıs-Kasım)'!C146&lt;&gt;"",'G011A (Mayıs-Kasım)'!C146,0)</f>
        <v>0</v>
      </c>
      <c r="L146" s="149">
        <f>IF('G011A (Mayıs-Kasım)'!L146&lt;&gt;"",'G011A (Mayıs-Kasım)'!L146,0)</f>
        <v>0</v>
      </c>
      <c r="M146" s="150">
        <f>IF('G011A (Haziran-Aralık)'!C146&lt;&gt;"",'G011A (Haziran-Aralık)'!C146,0)</f>
        <v>0</v>
      </c>
      <c r="N146" s="149">
        <f>IF('G011A (Haziran-Aralık)'!L146&lt;&gt;"",'G011A (Haziran-Aralık)'!L146,0)</f>
        <v>0</v>
      </c>
      <c r="O146" s="157">
        <f t="shared" si="44"/>
        <v>0</v>
      </c>
      <c r="P146" s="158">
        <f t="shared" si="45"/>
        <v>0</v>
      </c>
      <c r="Q146" s="158">
        <f t="shared" si="46"/>
        <v>0</v>
      </c>
      <c r="R146" s="159">
        <f t="shared" si="47"/>
        <v>0</v>
      </c>
      <c r="S146" s="62"/>
      <c r="T146" s="138">
        <f t="shared" si="48"/>
        <v>0</v>
      </c>
      <c r="U146" s="138">
        <f t="shared" si="49"/>
        <v>0</v>
      </c>
      <c r="V146" s="138">
        <f t="shared" si="50"/>
        <v>0</v>
      </c>
      <c r="W146" s="138">
        <f t="shared" si="51"/>
        <v>0</v>
      </c>
      <c r="X146" s="138">
        <f t="shared" si="52"/>
        <v>0</v>
      </c>
      <c r="Y146" s="138">
        <f t="shared" si="53"/>
        <v>0</v>
      </c>
      <c r="Z146" s="138">
        <f t="shared" si="54"/>
        <v>0</v>
      </c>
      <c r="AA146" s="62"/>
      <c r="AB146" s="62"/>
      <c r="AC146" s="62"/>
    </row>
    <row r="147" spans="1:29" ht="23.1" customHeight="1" x14ac:dyDescent="0.25">
      <c r="A147" s="362">
        <v>92</v>
      </c>
      <c r="B147" s="141" t="str">
        <f>IF('Proje ve Personel Bilgileri'!C108&gt;0,'Proje ve Personel Bilgileri'!C108,"")</f>
        <v/>
      </c>
      <c r="C147" s="157">
        <f>IF('G011A (Ocak-Temmuz)'!C147&lt;&gt;"",'G011A (Ocak-Temmuz)'!C147,0)</f>
        <v>0</v>
      </c>
      <c r="D147" s="158">
        <f>IF('G011A (Ocak-Temmuz)'!L147&lt;&gt;"",'G011A (Ocak-Temmuz)'!L147,0)</f>
        <v>0</v>
      </c>
      <c r="E147" s="150">
        <f>IF('G011A (Şubat-Ağustos)'!C147&lt;&gt;"",'G011A (Şubat-Ağustos)'!C147,0)</f>
        <v>0</v>
      </c>
      <c r="F147" s="149">
        <f>IF('G011A (Şubat-Ağustos)'!L147&lt;&gt;"",'G011A (Şubat-Ağustos)'!L147,0)</f>
        <v>0</v>
      </c>
      <c r="G147" s="150">
        <f>IF('G011A (Mart-Eylül)'!C147&lt;&gt;"",'G011A (Mart-Eylül)'!C147,0)</f>
        <v>0</v>
      </c>
      <c r="H147" s="149">
        <f>IF('G011A (Mart-Eylül)'!L147&lt;&gt;"",'G011A (Mart-Eylül)'!L147,0)</f>
        <v>0</v>
      </c>
      <c r="I147" s="150">
        <f>IF('G011A (Nisan-Ekim)'!C147&lt;&gt;"",'G011A (Nisan-Ekim)'!C147,0)</f>
        <v>0</v>
      </c>
      <c r="J147" s="149">
        <f>IF('G011A (Nisan-Ekim)'!L147&lt;&gt;"",'G011A (Nisan-Ekim)'!L147,0)</f>
        <v>0</v>
      </c>
      <c r="K147" s="150">
        <f>IF('G011A (Mayıs-Kasım)'!C147&lt;&gt;"",'G011A (Mayıs-Kasım)'!C147,0)</f>
        <v>0</v>
      </c>
      <c r="L147" s="149">
        <f>IF('G011A (Mayıs-Kasım)'!L147&lt;&gt;"",'G011A (Mayıs-Kasım)'!L147,0)</f>
        <v>0</v>
      </c>
      <c r="M147" s="150">
        <f>IF('G011A (Haziran-Aralık)'!C147&lt;&gt;"",'G011A (Haziran-Aralık)'!C147,0)</f>
        <v>0</v>
      </c>
      <c r="N147" s="149">
        <f>IF('G011A (Haziran-Aralık)'!L147&lt;&gt;"",'G011A (Haziran-Aralık)'!L147,0)</f>
        <v>0</v>
      </c>
      <c r="O147" s="157">
        <f t="shared" si="44"/>
        <v>0</v>
      </c>
      <c r="P147" s="158">
        <f t="shared" si="45"/>
        <v>0</v>
      </c>
      <c r="Q147" s="158">
        <f t="shared" si="46"/>
        <v>0</v>
      </c>
      <c r="R147" s="159">
        <f t="shared" si="47"/>
        <v>0</v>
      </c>
      <c r="S147" s="62"/>
      <c r="T147" s="138">
        <f t="shared" si="48"/>
        <v>0</v>
      </c>
      <c r="U147" s="138">
        <f t="shared" si="49"/>
        <v>0</v>
      </c>
      <c r="V147" s="138">
        <f t="shared" si="50"/>
        <v>0</v>
      </c>
      <c r="W147" s="138">
        <f t="shared" si="51"/>
        <v>0</v>
      </c>
      <c r="X147" s="138">
        <f t="shared" si="52"/>
        <v>0</v>
      </c>
      <c r="Y147" s="138">
        <f t="shared" si="53"/>
        <v>0</v>
      </c>
      <c r="Z147" s="138">
        <f t="shared" si="54"/>
        <v>0</v>
      </c>
      <c r="AA147" s="62"/>
      <c r="AB147" s="62"/>
      <c r="AC147" s="62"/>
    </row>
    <row r="148" spans="1:29" ht="23.1" customHeight="1" x14ac:dyDescent="0.25">
      <c r="A148" s="362">
        <v>93</v>
      </c>
      <c r="B148" s="141" t="str">
        <f>IF('Proje ve Personel Bilgileri'!C109&gt;0,'Proje ve Personel Bilgileri'!C109,"")</f>
        <v/>
      </c>
      <c r="C148" s="157">
        <f>IF('G011A (Ocak-Temmuz)'!C148&lt;&gt;"",'G011A (Ocak-Temmuz)'!C148,0)</f>
        <v>0</v>
      </c>
      <c r="D148" s="158">
        <f>IF('G011A (Ocak-Temmuz)'!L148&lt;&gt;"",'G011A (Ocak-Temmuz)'!L148,0)</f>
        <v>0</v>
      </c>
      <c r="E148" s="150">
        <f>IF('G011A (Şubat-Ağustos)'!C148&lt;&gt;"",'G011A (Şubat-Ağustos)'!C148,0)</f>
        <v>0</v>
      </c>
      <c r="F148" s="149">
        <f>IF('G011A (Şubat-Ağustos)'!L148&lt;&gt;"",'G011A (Şubat-Ağustos)'!L148,0)</f>
        <v>0</v>
      </c>
      <c r="G148" s="150">
        <f>IF('G011A (Mart-Eylül)'!C148&lt;&gt;"",'G011A (Mart-Eylül)'!C148,0)</f>
        <v>0</v>
      </c>
      <c r="H148" s="149">
        <f>IF('G011A (Mart-Eylül)'!L148&lt;&gt;"",'G011A (Mart-Eylül)'!L148,0)</f>
        <v>0</v>
      </c>
      <c r="I148" s="150">
        <f>IF('G011A (Nisan-Ekim)'!C148&lt;&gt;"",'G011A (Nisan-Ekim)'!C148,0)</f>
        <v>0</v>
      </c>
      <c r="J148" s="149">
        <f>IF('G011A (Nisan-Ekim)'!L148&lt;&gt;"",'G011A (Nisan-Ekim)'!L148,0)</f>
        <v>0</v>
      </c>
      <c r="K148" s="150">
        <f>IF('G011A (Mayıs-Kasım)'!C148&lt;&gt;"",'G011A (Mayıs-Kasım)'!C148,0)</f>
        <v>0</v>
      </c>
      <c r="L148" s="149">
        <f>IF('G011A (Mayıs-Kasım)'!L148&lt;&gt;"",'G011A (Mayıs-Kasım)'!L148,0)</f>
        <v>0</v>
      </c>
      <c r="M148" s="150">
        <f>IF('G011A (Haziran-Aralık)'!C148&lt;&gt;"",'G011A (Haziran-Aralık)'!C148,0)</f>
        <v>0</v>
      </c>
      <c r="N148" s="149">
        <f>IF('G011A (Haziran-Aralık)'!L148&lt;&gt;"",'G011A (Haziran-Aralık)'!L148,0)</f>
        <v>0</v>
      </c>
      <c r="O148" s="157">
        <f t="shared" si="44"/>
        <v>0</v>
      </c>
      <c r="P148" s="158">
        <f t="shared" si="45"/>
        <v>0</v>
      </c>
      <c r="Q148" s="158">
        <f t="shared" si="46"/>
        <v>0</v>
      </c>
      <c r="R148" s="159">
        <f t="shared" si="47"/>
        <v>0</v>
      </c>
      <c r="S148" s="62"/>
      <c r="T148" s="138">
        <f t="shared" si="48"/>
        <v>0</v>
      </c>
      <c r="U148" s="138">
        <f t="shared" si="49"/>
        <v>0</v>
      </c>
      <c r="V148" s="138">
        <f t="shared" si="50"/>
        <v>0</v>
      </c>
      <c r="W148" s="138">
        <f t="shared" si="51"/>
        <v>0</v>
      </c>
      <c r="X148" s="138">
        <f t="shared" si="52"/>
        <v>0</v>
      </c>
      <c r="Y148" s="138">
        <f t="shared" si="53"/>
        <v>0</v>
      </c>
      <c r="Z148" s="138">
        <f t="shared" si="54"/>
        <v>0</v>
      </c>
      <c r="AA148" s="62"/>
      <c r="AB148" s="62"/>
      <c r="AC148" s="62"/>
    </row>
    <row r="149" spans="1:29" ht="23.1" customHeight="1" x14ac:dyDescent="0.25">
      <c r="A149" s="362">
        <v>94</v>
      </c>
      <c r="B149" s="141" t="str">
        <f>IF('Proje ve Personel Bilgileri'!C110&gt;0,'Proje ve Personel Bilgileri'!C110,"")</f>
        <v/>
      </c>
      <c r="C149" s="157">
        <f>IF('G011A (Ocak-Temmuz)'!C149&lt;&gt;"",'G011A (Ocak-Temmuz)'!C149,0)</f>
        <v>0</v>
      </c>
      <c r="D149" s="158">
        <f>IF('G011A (Ocak-Temmuz)'!L149&lt;&gt;"",'G011A (Ocak-Temmuz)'!L149,0)</f>
        <v>0</v>
      </c>
      <c r="E149" s="150">
        <f>IF('G011A (Şubat-Ağustos)'!C149&lt;&gt;"",'G011A (Şubat-Ağustos)'!C149,0)</f>
        <v>0</v>
      </c>
      <c r="F149" s="149">
        <f>IF('G011A (Şubat-Ağustos)'!L149&lt;&gt;"",'G011A (Şubat-Ağustos)'!L149,0)</f>
        <v>0</v>
      </c>
      <c r="G149" s="150">
        <f>IF('G011A (Mart-Eylül)'!C149&lt;&gt;"",'G011A (Mart-Eylül)'!C149,0)</f>
        <v>0</v>
      </c>
      <c r="H149" s="149">
        <f>IF('G011A (Mart-Eylül)'!L149&lt;&gt;"",'G011A (Mart-Eylül)'!L149,0)</f>
        <v>0</v>
      </c>
      <c r="I149" s="150">
        <f>IF('G011A (Nisan-Ekim)'!C149&lt;&gt;"",'G011A (Nisan-Ekim)'!C149,0)</f>
        <v>0</v>
      </c>
      <c r="J149" s="149">
        <f>IF('G011A (Nisan-Ekim)'!L149&lt;&gt;"",'G011A (Nisan-Ekim)'!L149,0)</f>
        <v>0</v>
      </c>
      <c r="K149" s="150">
        <f>IF('G011A (Mayıs-Kasım)'!C149&lt;&gt;"",'G011A (Mayıs-Kasım)'!C149,0)</f>
        <v>0</v>
      </c>
      <c r="L149" s="149">
        <f>IF('G011A (Mayıs-Kasım)'!L149&lt;&gt;"",'G011A (Mayıs-Kasım)'!L149,0)</f>
        <v>0</v>
      </c>
      <c r="M149" s="150">
        <f>IF('G011A (Haziran-Aralık)'!C149&lt;&gt;"",'G011A (Haziran-Aralık)'!C149,0)</f>
        <v>0</v>
      </c>
      <c r="N149" s="149">
        <f>IF('G011A (Haziran-Aralık)'!L149&lt;&gt;"",'G011A (Haziran-Aralık)'!L149,0)</f>
        <v>0</v>
      </c>
      <c r="O149" s="157">
        <f t="shared" si="44"/>
        <v>0</v>
      </c>
      <c r="P149" s="158">
        <f t="shared" si="45"/>
        <v>0</v>
      </c>
      <c r="Q149" s="158">
        <f t="shared" si="46"/>
        <v>0</v>
      </c>
      <c r="R149" s="159">
        <f t="shared" si="47"/>
        <v>0</v>
      </c>
      <c r="S149" s="62"/>
      <c r="T149" s="138">
        <f t="shared" si="48"/>
        <v>0</v>
      </c>
      <c r="U149" s="138">
        <f t="shared" si="49"/>
        <v>0</v>
      </c>
      <c r="V149" s="138">
        <f t="shared" si="50"/>
        <v>0</v>
      </c>
      <c r="W149" s="138">
        <f t="shared" si="51"/>
        <v>0</v>
      </c>
      <c r="X149" s="138">
        <f t="shared" si="52"/>
        <v>0</v>
      </c>
      <c r="Y149" s="138">
        <f t="shared" si="53"/>
        <v>0</v>
      </c>
      <c r="Z149" s="138">
        <f t="shared" si="54"/>
        <v>0</v>
      </c>
      <c r="AA149" s="62"/>
      <c r="AB149" s="62"/>
      <c r="AC149" s="62"/>
    </row>
    <row r="150" spans="1:29" ht="23.1" customHeight="1" x14ac:dyDescent="0.25">
      <c r="A150" s="362">
        <v>95</v>
      </c>
      <c r="B150" s="141" t="str">
        <f>IF('Proje ve Personel Bilgileri'!C111&gt;0,'Proje ve Personel Bilgileri'!C111,"")</f>
        <v/>
      </c>
      <c r="C150" s="157">
        <f>IF('G011A (Ocak-Temmuz)'!C150&lt;&gt;"",'G011A (Ocak-Temmuz)'!C150,0)</f>
        <v>0</v>
      </c>
      <c r="D150" s="158">
        <f>IF('G011A (Ocak-Temmuz)'!L150&lt;&gt;"",'G011A (Ocak-Temmuz)'!L150,0)</f>
        <v>0</v>
      </c>
      <c r="E150" s="150">
        <f>IF('G011A (Şubat-Ağustos)'!C150&lt;&gt;"",'G011A (Şubat-Ağustos)'!C150,0)</f>
        <v>0</v>
      </c>
      <c r="F150" s="149">
        <f>IF('G011A (Şubat-Ağustos)'!L150&lt;&gt;"",'G011A (Şubat-Ağustos)'!L150,0)</f>
        <v>0</v>
      </c>
      <c r="G150" s="150">
        <f>IF('G011A (Mart-Eylül)'!C150&lt;&gt;"",'G011A (Mart-Eylül)'!C150,0)</f>
        <v>0</v>
      </c>
      <c r="H150" s="149">
        <f>IF('G011A (Mart-Eylül)'!L150&lt;&gt;"",'G011A (Mart-Eylül)'!L150,0)</f>
        <v>0</v>
      </c>
      <c r="I150" s="150">
        <f>IF('G011A (Nisan-Ekim)'!C150&lt;&gt;"",'G011A (Nisan-Ekim)'!C150,0)</f>
        <v>0</v>
      </c>
      <c r="J150" s="149">
        <f>IF('G011A (Nisan-Ekim)'!L150&lt;&gt;"",'G011A (Nisan-Ekim)'!L150,0)</f>
        <v>0</v>
      </c>
      <c r="K150" s="150">
        <f>IF('G011A (Mayıs-Kasım)'!C150&lt;&gt;"",'G011A (Mayıs-Kasım)'!C150,0)</f>
        <v>0</v>
      </c>
      <c r="L150" s="149">
        <f>IF('G011A (Mayıs-Kasım)'!L150&lt;&gt;"",'G011A (Mayıs-Kasım)'!L150,0)</f>
        <v>0</v>
      </c>
      <c r="M150" s="150">
        <f>IF('G011A (Haziran-Aralık)'!C150&lt;&gt;"",'G011A (Haziran-Aralık)'!C150,0)</f>
        <v>0</v>
      </c>
      <c r="N150" s="149">
        <f>IF('G011A (Haziran-Aralık)'!L150&lt;&gt;"",'G011A (Haziran-Aralık)'!L150,0)</f>
        <v>0</v>
      </c>
      <c r="O150" s="157">
        <f t="shared" si="44"/>
        <v>0</v>
      </c>
      <c r="P150" s="158">
        <f t="shared" si="45"/>
        <v>0</v>
      </c>
      <c r="Q150" s="158">
        <f t="shared" si="46"/>
        <v>0</v>
      </c>
      <c r="R150" s="159">
        <f t="shared" si="47"/>
        <v>0</v>
      </c>
      <c r="S150" s="62"/>
      <c r="T150" s="138">
        <f t="shared" si="48"/>
        <v>0</v>
      </c>
      <c r="U150" s="138">
        <f t="shared" si="49"/>
        <v>0</v>
      </c>
      <c r="V150" s="138">
        <f t="shared" si="50"/>
        <v>0</v>
      </c>
      <c r="W150" s="138">
        <f t="shared" si="51"/>
        <v>0</v>
      </c>
      <c r="X150" s="138">
        <f t="shared" si="52"/>
        <v>0</v>
      </c>
      <c r="Y150" s="138">
        <f t="shared" si="53"/>
        <v>0</v>
      </c>
      <c r="Z150" s="138">
        <f t="shared" si="54"/>
        <v>0</v>
      </c>
      <c r="AA150" s="62"/>
      <c r="AB150" s="62"/>
      <c r="AC150" s="62"/>
    </row>
    <row r="151" spans="1:29" ht="23.1" customHeight="1" x14ac:dyDescent="0.25">
      <c r="A151" s="362">
        <v>96</v>
      </c>
      <c r="B151" s="141" t="str">
        <f>IF('Proje ve Personel Bilgileri'!C112&gt;0,'Proje ve Personel Bilgileri'!C112,"")</f>
        <v/>
      </c>
      <c r="C151" s="157">
        <f>IF('G011A (Ocak-Temmuz)'!C151&lt;&gt;"",'G011A (Ocak-Temmuz)'!C151,0)</f>
        <v>0</v>
      </c>
      <c r="D151" s="158">
        <f>IF('G011A (Ocak-Temmuz)'!L151&lt;&gt;"",'G011A (Ocak-Temmuz)'!L151,0)</f>
        <v>0</v>
      </c>
      <c r="E151" s="150">
        <f>IF('G011A (Şubat-Ağustos)'!C151&lt;&gt;"",'G011A (Şubat-Ağustos)'!C151,0)</f>
        <v>0</v>
      </c>
      <c r="F151" s="149">
        <f>IF('G011A (Şubat-Ağustos)'!L151&lt;&gt;"",'G011A (Şubat-Ağustos)'!L151,0)</f>
        <v>0</v>
      </c>
      <c r="G151" s="150">
        <f>IF('G011A (Mart-Eylül)'!C151&lt;&gt;"",'G011A (Mart-Eylül)'!C151,0)</f>
        <v>0</v>
      </c>
      <c r="H151" s="149">
        <f>IF('G011A (Mart-Eylül)'!L151&lt;&gt;"",'G011A (Mart-Eylül)'!L151,0)</f>
        <v>0</v>
      </c>
      <c r="I151" s="150">
        <f>IF('G011A (Nisan-Ekim)'!C151&lt;&gt;"",'G011A (Nisan-Ekim)'!C151,0)</f>
        <v>0</v>
      </c>
      <c r="J151" s="149">
        <f>IF('G011A (Nisan-Ekim)'!L151&lt;&gt;"",'G011A (Nisan-Ekim)'!L151,0)</f>
        <v>0</v>
      </c>
      <c r="K151" s="150">
        <f>IF('G011A (Mayıs-Kasım)'!C151&lt;&gt;"",'G011A (Mayıs-Kasım)'!C151,0)</f>
        <v>0</v>
      </c>
      <c r="L151" s="149">
        <f>IF('G011A (Mayıs-Kasım)'!L151&lt;&gt;"",'G011A (Mayıs-Kasım)'!L151,0)</f>
        <v>0</v>
      </c>
      <c r="M151" s="150">
        <f>IF('G011A (Haziran-Aralık)'!C151&lt;&gt;"",'G011A (Haziran-Aralık)'!C151,0)</f>
        <v>0</v>
      </c>
      <c r="N151" s="149">
        <f>IF('G011A (Haziran-Aralık)'!L151&lt;&gt;"",'G011A (Haziran-Aralık)'!L151,0)</f>
        <v>0</v>
      </c>
      <c r="O151" s="157">
        <f t="shared" si="44"/>
        <v>0</v>
      </c>
      <c r="P151" s="158">
        <f t="shared" si="45"/>
        <v>0</v>
      </c>
      <c r="Q151" s="158">
        <f t="shared" si="46"/>
        <v>0</v>
      </c>
      <c r="R151" s="159">
        <f t="shared" si="47"/>
        <v>0</v>
      </c>
      <c r="S151" s="62"/>
      <c r="T151" s="138">
        <f t="shared" si="48"/>
        <v>0</v>
      </c>
      <c r="U151" s="138">
        <f t="shared" si="49"/>
        <v>0</v>
      </c>
      <c r="V151" s="138">
        <f t="shared" si="50"/>
        <v>0</v>
      </c>
      <c r="W151" s="138">
        <f t="shared" si="51"/>
        <v>0</v>
      </c>
      <c r="X151" s="138">
        <f t="shared" si="52"/>
        <v>0</v>
      </c>
      <c r="Y151" s="138">
        <f t="shared" si="53"/>
        <v>0</v>
      </c>
      <c r="Z151" s="138">
        <f t="shared" si="54"/>
        <v>0</v>
      </c>
      <c r="AA151" s="62"/>
      <c r="AB151" s="62"/>
      <c r="AC151" s="62"/>
    </row>
    <row r="152" spans="1:29" ht="23.1" customHeight="1" x14ac:dyDescent="0.25">
      <c r="A152" s="362">
        <v>97</v>
      </c>
      <c r="B152" s="141" t="str">
        <f>IF('Proje ve Personel Bilgileri'!C113&gt;0,'Proje ve Personel Bilgileri'!C113,"")</f>
        <v/>
      </c>
      <c r="C152" s="157">
        <f>IF('G011A (Ocak-Temmuz)'!C152&lt;&gt;"",'G011A (Ocak-Temmuz)'!C152,0)</f>
        <v>0</v>
      </c>
      <c r="D152" s="158">
        <f>IF('G011A (Ocak-Temmuz)'!L152&lt;&gt;"",'G011A (Ocak-Temmuz)'!L152,0)</f>
        <v>0</v>
      </c>
      <c r="E152" s="150">
        <f>IF('G011A (Şubat-Ağustos)'!C152&lt;&gt;"",'G011A (Şubat-Ağustos)'!C152,0)</f>
        <v>0</v>
      </c>
      <c r="F152" s="149">
        <f>IF('G011A (Şubat-Ağustos)'!L152&lt;&gt;"",'G011A (Şubat-Ağustos)'!L152,0)</f>
        <v>0</v>
      </c>
      <c r="G152" s="150">
        <f>IF('G011A (Mart-Eylül)'!C152&lt;&gt;"",'G011A (Mart-Eylül)'!C152,0)</f>
        <v>0</v>
      </c>
      <c r="H152" s="149">
        <f>IF('G011A (Mart-Eylül)'!L152&lt;&gt;"",'G011A (Mart-Eylül)'!L152,0)</f>
        <v>0</v>
      </c>
      <c r="I152" s="150">
        <f>IF('G011A (Nisan-Ekim)'!C152&lt;&gt;"",'G011A (Nisan-Ekim)'!C152,0)</f>
        <v>0</v>
      </c>
      <c r="J152" s="149">
        <f>IF('G011A (Nisan-Ekim)'!L152&lt;&gt;"",'G011A (Nisan-Ekim)'!L152,0)</f>
        <v>0</v>
      </c>
      <c r="K152" s="150">
        <f>IF('G011A (Mayıs-Kasım)'!C152&lt;&gt;"",'G011A (Mayıs-Kasım)'!C152,0)</f>
        <v>0</v>
      </c>
      <c r="L152" s="149">
        <f>IF('G011A (Mayıs-Kasım)'!L152&lt;&gt;"",'G011A (Mayıs-Kasım)'!L152,0)</f>
        <v>0</v>
      </c>
      <c r="M152" s="150">
        <f>IF('G011A (Haziran-Aralık)'!C152&lt;&gt;"",'G011A (Haziran-Aralık)'!C152,0)</f>
        <v>0</v>
      </c>
      <c r="N152" s="149">
        <f>IF('G011A (Haziran-Aralık)'!L152&lt;&gt;"",'G011A (Haziran-Aralık)'!L152,0)</f>
        <v>0</v>
      </c>
      <c r="O152" s="157">
        <f t="shared" si="44"/>
        <v>0</v>
      </c>
      <c r="P152" s="158">
        <f t="shared" si="45"/>
        <v>0</v>
      </c>
      <c r="Q152" s="158">
        <f t="shared" si="46"/>
        <v>0</v>
      </c>
      <c r="R152" s="159">
        <f t="shared" si="47"/>
        <v>0</v>
      </c>
      <c r="S152" s="62"/>
      <c r="T152" s="138">
        <f t="shared" si="48"/>
        <v>0</v>
      </c>
      <c r="U152" s="138">
        <f t="shared" si="49"/>
        <v>0</v>
      </c>
      <c r="V152" s="138">
        <f t="shared" si="50"/>
        <v>0</v>
      </c>
      <c r="W152" s="138">
        <f t="shared" si="51"/>
        <v>0</v>
      </c>
      <c r="X152" s="138">
        <f t="shared" si="52"/>
        <v>0</v>
      </c>
      <c r="Y152" s="138">
        <f t="shared" si="53"/>
        <v>0</v>
      </c>
      <c r="Z152" s="138">
        <f t="shared" si="54"/>
        <v>0</v>
      </c>
      <c r="AA152" s="62"/>
      <c r="AB152" s="62"/>
      <c r="AC152" s="62"/>
    </row>
    <row r="153" spans="1:29" ht="23.1" customHeight="1" x14ac:dyDescent="0.25">
      <c r="A153" s="362">
        <v>98</v>
      </c>
      <c r="B153" s="141" t="str">
        <f>IF('Proje ve Personel Bilgileri'!C114&gt;0,'Proje ve Personel Bilgileri'!C114,"")</f>
        <v/>
      </c>
      <c r="C153" s="157">
        <f>IF('G011A (Ocak-Temmuz)'!C153&lt;&gt;"",'G011A (Ocak-Temmuz)'!C153,0)</f>
        <v>0</v>
      </c>
      <c r="D153" s="158">
        <f>IF('G011A (Ocak-Temmuz)'!L153&lt;&gt;"",'G011A (Ocak-Temmuz)'!L153,0)</f>
        <v>0</v>
      </c>
      <c r="E153" s="150">
        <f>IF('G011A (Şubat-Ağustos)'!C153&lt;&gt;"",'G011A (Şubat-Ağustos)'!C153,0)</f>
        <v>0</v>
      </c>
      <c r="F153" s="149">
        <f>IF('G011A (Şubat-Ağustos)'!L153&lt;&gt;"",'G011A (Şubat-Ağustos)'!L153,0)</f>
        <v>0</v>
      </c>
      <c r="G153" s="150">
        <f>IF('G011A (Mart-Eylül)'!C153&lt;&gt;"",'G011A (Mart-Eylül)'!C153,0)</f>
        <v>0</v>
      </c>
      <c r="H153" s="149">
        <f>IF('G011A (Mart-Eylül)'!L153&lt;&gt;"",'G011A (Mart-Eylül)'!L153,0)</f>
        <v>0</v>
      </c>
      <c r="I153" s="150">
        <f>IF('G011A (Nisan-Ekim)'!C153&lt;&gt;"",'G011A (Nisan-Ekim)'!C153,0)</f>
        <v>0</v>
      </c>
      <c r="J153" s="149">
        <f>IF('G011A (Nisan-Ekim)'!L153&lt;&gt;"",'G011A (Nisan-Ekim)'!L153,0)</f>
        <v>0</v>
      </c>
      <c r="K153" s="150">
        <f>IF('G011A (Mayıs-Kasım)'!C153&lt;&gt;"",'G011A (Mayıs-Kasım)'!C153,0)</f>
        <v>0</v>
      </c>
      <c r="L153" s="149">
        <f>IF('G011A (Mayıs-Kasım)'!L153&lt;&gt;"",'G011A (Mayıs-Kasım)'!L153,0)</f>
        <v>0</v>
      </c>
      <c r="M153" s="150">
        <f>IF('G011A (Haziran-Aralık)'!C153&lt;&gt;"",'G011A (Haziran-Aralık)'!C153,0)</f>
        <v>0</v>
      </c>
      <c r="N153" s="149">
        <f>IF('G011A (Haziran-Aralık)'!L153&lt;&gt;"",'G011A (Haziran-Aralık)'!L153,0)</f>
        <v>0</v>
      </c>
      <c r="O153" s="157">
        <f t="shared" si="44"/>
        <v>0</v>
      </c>
      <c r="P153" s="158">
        <f t="shared" si="45"/>
        <v>0</v>
      </c>
      <c r="Q153" s="158">
        <f t="shared" si="46"/>
        <v>0</v>
      </c>
      <c r="R153" s="159">
        <f t="shared" si="47"/>
        <v>0</v>
      </c>
      <c r="S153" s="62"/>
      <c r="T153" s="138">
        <f t="shared" si="48"/>
        <v>0</v>
      </c>
      <c r="U153" s="138">
        <f t="shared" si="49"/>
        <v>0</v>
      </c>
      <c r="V153" s="138">
        <f t="shared" si="50"/>
        <v>0</v>
      </c>
      <c r="W153" s="138">
        <f t="shared" si="51"/>
        <v>0</v>
      </c>
      <c r="X153" s="138">
        <f t="shared" si="52"/>
        <v>0</v>
      </c>
      <c r="Y153" s="138">
        <f t="shared" si="53"/>
        <v>0</v>
      </c>
      <c r="Z153" s="138">
        <f t="shared" si="54"/>
        <v>0</v>
      </c>
      <c r="AA153" s="62"/>
      <c r="AB153" s="62"/>
      <c r="AC153" s="62"/>
    </row>
    <row r="154" spans="1:29" ht="23.1" customHeight="1" x14ac:dyDescent="0.25">
      <c r="A154" s="362">
        <v>99</v>
      </c>
      <c r="B154" s="141" t="str">
        <f>IF('Proje ve Personel Bilgileri'!C115&gt;0,'Proje ve Personel Bilgileri'!C115,"")</f>
        <v/>
      </c>
      <c r="C154" s="157">
        <f>IF('G011A (Ocak-Temmuz)'!C154&lt;&gt;"",'G011A (Ocak-Temmuz)'!C154,0)</f>
        <v>0</v>
      </c>
      <c r="D154" s="158">
        <f>IF('G011A (Ocak-Temmuz)'!L154&lt;&gt;"",'G011A (Ocak-Temmuz)'!L154,0)</f>
        <v>0</v>
      </c>
      <c r="E154" s="150">
        <f>IF('G011A (Şubat-Ağustos)'!C154&lt;&gt;"",'G011A (Şubat-Ağustos)'!C154,0)</f>
        <v>0</v>
      </c>
      <c r="F154" s="149">
        <f>IF('G011A (Şubat-Ağustos)'!L154&lt;&gt;"",'G011A (Şubat-Ağustos)'!L154,0)</f>
        <v>0</v>
      </c>
      <c r="G154" s="150">
        <f>IF('G011A (Mart-Eylül)'!C154&lt;&gt;"",'G011A (Mart-Eylül)'!C154,0)</f>
        <v>0</v>
      </c>
      <c r="H154" s="149">
        <f>IF('G011A (Mart-Eylül)'!L154&lt;&gt;"",'G011A (Mart-Eylül)'!L154,0)</f>
        <v>0</v>
      </c>
      <c r="I154" s="150">
        <f>IF('G011A (Nisan-Ekim)'!C154&lt;&gt;"",'G011A (Nisan-Ekim)'!C154,0)</f>
        <v>0</v>
      </c>
      <c r="J154" s="149">
        <f>IF('G011A (Nisan-Ekim)'!L154&lt;&gt;"",'G011A (Nisan-Ekim)'!L154,0)</f>
        <v>0</v>
      </c>
      <c r="K154" s="150">
        <f>IF('G011A (Mayıs-Kasım)'!C154&lt;&gt;"",'G011A (Mayıs-Kasım)'!C154,0)</f>
        <v>0</v>
      </c>
      <c r="L154" s="149">
        <f>IF('G011A (Mayıs-Kasım)'!L154&lt;&gt;"",'G011A (Mayıs-Kasım)'!L154,0)</f>
        <v>0</v>
      </c>
      <c r="M154" s="150">
        <f>IF('G011A (Haziran-Aralık)'!C154&lt;&gt;"",'G011A (Haziran-Aralık)'!C154,0)</f>
        <v>0</v>
      </c>
      <c r="N154" s="149">
        <f>IF('G011A (Haziran-Aralık)'!L154&lt;&gt;"",'G011A (Haziran-Aralık)'!L154,0)</f>
        <v>0</v>
      </c>
      <c r="O154" s="157">
        <f t="shared" si="44"/>
        <v>0</v>
      </c>
      <c r="P154" s="158">
        <f t="shared" si="45"/>
        <v>0</v>
      </c>
      <c r="Q154" s="158">
        <f t="shared" si="46"/>
        <v>0</v>
      </c>
      <c r="R154" s="159">
        <f t="shared" si="47"/>
        <v>0</v>
      </c>
      <c r="S154" s="62"/>
      <c r="T154" s="138">
        <f t="shared" si="48"/>
        <v>0</v>
      </c>
      <c r="U154" s="138">
        <f t="shared" si="49"/>
        <v>0</v>
      </c>
      <c r="V154" s="138">
        <f t="shared" si="50"/>
        <v>0</v>
      </c>
      <c r="W154" s="138">
        <f t="shared" si="51"/>
        <v>0</v>
      </c>
      <c r="X154" s="138">
        <f t="shared" si="52"/>
        <v>0</v>
      </c>
      <c r="Y154" s="138">
        <f t="shared" si="53"/>
        <v>0</v>
      </c>
      <c r="Z154" s="138">
        <f t="shared" si="54"/>
        <v>0</v>
      </c>
      <c r="AA154" s="62"/>
      <c r="AB154" s="62"/>
      <c r="AC154" s="62"/>
    </row>
    <row r="155" spans="1:29" ht="23.1" customHeight="1" thickBot="1" x14ac:dyDescent="0.3">
      <c r="A155" s="363">
        <v>100</v>
      </c>
      <c r="B155" s="143" t="str">
        <f>IF('Proje ve Personel Bilgileri'!C116&gt;0,'Proje ve Personel Bilgileri'!C116,"")</f>
        <v/>
      </c>
      <c r="C155" s="160">
        <f>IF('G011A (Ocak-Temmuz)'!C155&lt;&gt;"",'G011A (Ocak-Temmuz)'!C155,0)</f>
        <v>0</v>
      </c>
      <c r="D155" s="161">
        <f>IF('G011A (Ocak-Temmuz)'!L155&lt;&gt;"",'G011A (Ocak-Temmuz)'!L155,0)</f>
        <v>0</v>
      </c>
      <c r="E155" s="154">
        <f>IF('G011A (Şubat-Ağustos)'!C155&lt;&gt;"",'G011A (Şubat-Ağustos)'!C155,0)</f>
        <v>0</v>
      </c>
      <c r="F155" s="153">
        <f>IF('G011A (Şubat-Ağustos)'!L155&lt;&gt;"",'G011A (Şubat-Ağustos)'!L155,0)</f>
        <v>0</v>
      </c>
      <c r="G155" s="154">
        <f>IF('G011A (Mart-Eylül)'!C155&lt;&gt;"",'G011A (Mart-Eylül)'!C155,0)</f>
        <v>0</v>
      </c>
      <c r="H155" s="153">
        <f>IF('G011A (Mart-Eylül)'!L155&lt;&gt;"",'G011A (Mart-Eylül)'!L155,0)</f>
        <v>0</v>
      </c>
      <c r="I155" s="154">
        <f>IF('G011A (Nisan-Ekim)'!C155&lt;&gt;"",'G011A (Nisan-Ekim)'!C155,0)</f>
        <v>0</v>
      </c>
      <c r="J155" s="153">
        <f>IF('G011A (Nisan-Ekim)'!L155&lt;&gt;"",'G011A (Nisan-Ekim)'!L155,0)</f>
        <v>0</v>
      </c>
      <c r="K155" s="154">
        <f>IF('G011A (Mayıs-Kasım)'!C155&lt;&gt;"",'G011A (Mayıs-Kasım)'!C155,0)</f>
        <v>0</v>
      </c>
      <c r="L155" s="153">
        <f>IF('G011A (Mayıs-Kasım)'!L155&lt;&gt;"",'G011A (Mayıs-Kasım)'!L155,0)</f>
        <v>0</v>
      </c>
      <c r="M155" s="154">
        <f>IF('G011A (Haziran-Aralık)'!C155&lt;&gt;"",'G011A (Haziran-Aralık)'!C155,0)</f>
        <v>0</v>
      </c>
      <c r="N155" s="153">
        <f>IF('G011A (Haziran-Aralık)'!L155&lt;&gt;"",'G011A (Haziran-Aralık)'!L155,0)</f>
        <v>0</v>
      </c>
      <c r="O155" s="160">
        <f t="shared" si="44"/>
        <v>0</v>
      </c>
      <c r="P155" s="161">
        <f t="shared" si="45"/>
        <v>0</v>
      </c>
      <c r="Q155" s="161">
        <f t="shared" si="46"/>
        <v>0</v>
      </c>
      <c r="R155" s="162">
        <f t="shared" si="47"/>
        <v>0</v>
      </c>
      <c r="S155" s="62"/>
      <c r="T155" s="138">
        <f t="shared" si="48"/>
        <v>0</v>
      </c>
      <c r="U155" s="138">
        <f t="shared" si="49"/>
        <v>0</v>
      </c>
      <c r="V155" s="138">
        <f t="shared" si="50"/>
        <v>0</v>
      </c>
      <c r="W155" s="138">
        <f t="shared" si="51"/>
        <v>0</v>
      </c>
      <c r="X155" s="138">
        <f t="shared" si="52"/>
        <v>0</v>
      </c>
      <c r="Y155" s="138">
        <f t="shared" si="53"/>
        <v>0</v>
      </c>
      <c r="Z155" s="138">
        <f t="shared" si="54"/>
        <v>0</v>
      </c>
      <c r="AA155" s="138">
        <f>IF(ISERROR(IF(SUM(C136:R155)&gt;0,1,0)),1,IF(SUM(C136:R155)&gt;0,1,0))</f>
        <v>0</v>
      </c>
      <c r="AB155" s="62"/>
      <c r="AC155" s="62"/>
    </row>
    <row r="156" spans="1:29" x14ac:dyDescent="0.25">
      <c r="A156" s="62"/>
      <c r="B156" s="10"/>
      <c r="C156" s="10"/>
      <c r="D156" s="10"/>
      <c r="E156" s="10"/>
      <c r="F156" s="10"/>
      <c r="G156" s="10"/>
      <c r="H156" s="10"/>
      <c r="I156" s="10"/>
      <c r="J156" s="2"/>
      <c r="K156" s="62"/>
      <c r="L156" s="92"/>
      <c r="M156" s="92"/>
      <c r="N156" s="92"/>
      <c r="O156" s="92"/>
      <c r="P156" s="92"/>
      <c r="Q156" s="92"/>
      <c r="R156" s="62"/>
      <c r="S156" s="62"/>
      <c r="T156" s="62"/>
      <c r="U156" s="62"/>
      <c r="V156" s="62"/>
      <c r="W156" s="62"/>
      <c r="X156" s="62"/>
      <c r="Y156" s="62"/>
      <c r="Z156" s="62"/>
      <c r="AA156" s="62"/>
      <c r="AB156" s="62"/>
      <c r="AC156" s="62"/>
    </row>
    <row r="157" spans="1:29" x14ac:dyDescent="0.25">
      <c r="A157" s="364" t="s">
        <v>131</v>
      </c>
      <c r="B157" s="10"/>
      <c r="C157" s="10"/>
      <c r="D157" s="10"/>
      <c r="E157" s="10"/>
      <c r="F157" s="10"/>
      <c r="G157" s="10"/>
      <c r="H157" s="10"/>
      <c r="I157" s="10"/>
      <c r="J157" s="2"/>
      <c r="K157" s="62"/>
      <c r="L157" s="92"/>
      <c r="M157" s="92"/>
      <c r="N157" s="92"/>
      <c r="O157" s="92"/>
      <c r="P157" s="92"/>
      <c r="Q157" s="92"/>
      <c r="R157" s="62"/>
      <c r="S157" s="62"/>
      <c r="T157" s="62"/>
      <c r="U157" s="62"/>
      <c r="V157" s="62"/>
      <c r="W157" s="62"/>
      <c r="X157" s="62"/>
      <c r="Y157" s="62"/>
      <c r="Z157" s="62"/>
      <c r="AA157" s="62"/>
      <c r="AB157" s="62"/>
      <c r="AC157" s="62"/>
    </row>
    <row r="158" spans="1:29" x14ac:dyDescent="0.25">
      <c r="A158" s="62"/>
      <c r="B158" s="62"/>
      <c r="C158" s="92"/>
      <c r="D158" s="62"/>
      <c r="E158" s="62"/>
      <c r="F158" s="62"/>
      <c r="G158" s="62"/>
      <c r="H158" s="62"/>
      <c r="I158" s="62"/>
      <c r="J158" s="2"/>
      <c r="K158" s="62"/>
      <c r="L158" s="92"/>
      <c r="M158" s="92"/>
      <c r="N158" s="92"/>
      <c r="O158" s="92"/>
      <c r="P158" s="62"/>
      <c r="Q158" s="62"/>
      <c r="R158" s="62"/>
      <c r="S158" s="62"/>
      <c r="T158" s="62"/>
      <c r="U158" s="62"/>
      <c r="V158" s="62"/>
      <c r="W158" s="62"/>
      <c r="X158" s="62"/>
      <c r="Y158" s="62"/>
      <c r="Z158" s="62"/>
      <c r="AA158" s="62"/>
      <c r="AB158" s="62"/>
      <c r="AC158" s="62"/>
    </row>
    <row r="159" spans="1:29" ht="19.7" x14ac:dyDescent="0.35">
      <c r="A159" s="354" t="s">
        <v>31</v>
      </c>
      <c r="B159" s="355">
        <f ca="1">imzatarihi</f>
        <v>45785</v>
      </c>
      <c r="C159" s="599" t="s">
        <v>32</v>
      </c>
      <c r="D159" s="599"/>
      <c r="E159" s="356" t="str">
        <f>IF(kurulusyetkilisi&gt;0,kurulusyetkilisi,"")</f>
        <v/>
      </c>
      <c r="F159" s="62"/>
      <c r="G159" s="212"/>
      <c r="H159" s="211"/>
      <c r="I159" s="211"/>
      <c r="J159" s="2"/>
      <c r="K159" s="62"/>
      <c r="L159" s="92"/>
      <c r="M159" s="92"/>
      <c r="N159" s="92"/>
      <c r="O159" s="92"/>
      <c r="P159" s="62"/>
      <c r="Q159" s="62"/>
      <c r="R159" s="62"/>
      <c r="S159" s="62"/>
      <c r="T159" s="62"/>
      <c r="U159" s="62"/>
      <c r="V159" s="62"/>
      <c r="W159" s="62"/>
      <c r="X159" s="62"/>
      <c r="Y159" s="62"/>
      <c r="Z159" s="62"/>
      <c r="AA159" s="62"/>
      <c r="AB159" s="62"/>
      <c r="AC159" s="62"/>
    </row>
    <row r="160" spans="1:29" ht="19.7" x14ac:dyDescent="0.35">
      <c r="A160" s="213"/>
      <c r="B160" s="213"/>
      <c r="C160" s="599" t="s">
        <v>33</v>
      </c>
      <c r="D160" s="599"/>
      <c r="E160" s="598"/>
      <c r="F160" s="598"/>
      <c r="G160" s="598"/>
      <c r="H160" s="59"/>
      <c r="I160" s="59"/>
      <c r="J160" s="2"/>
      <c r="K160" s="62"/>
      <c r="L160" s="92"/>
      <c r="M160" s="92"/>
      <c r="N160" s="92"/>
      <c r="O160" s="92"/>
      <c r="P160" s="62"/>
      <c r="Q160" s="62"/>
      <c r="R160" s="62"/>
      <c r="S160" s="62"/>
      <c r="T160" s="62"/>
      <c r="U160" s="62"/>
      <c r="V160" s="62"/>
      <c r="W160" s="62"/>
      <c r="X160" s="62"/>
      <c r="Y160" s="62"/>
      <c r="Z160" s="62"/>
      <c r="AA160" s="62"/>
      <c r="AB160" s="62"/>
      <c r="AC160" s="62"/>
    </row>
    <row r="161" spans="1:29" ht="15.8" customHeight="1" x14ac:dyDescent="0.3">
      <c r="A161" s="635" t="s">
        <v>38</v>
      </c>
      <c r="B161" s="635"/>
      <c r="C161" s="635"/>
      <c r="D161" s="635"/>
      <c r="E161" s="635"/>
      <c r="F161" s="635"/>
      <c r="G161" s="635"/>
      <c r="H161" s="635"/>
      <c r="I161" s="635"/>
      <c r="J161" s="635"/>
      <c r="K161" s="635"/>
      <c r="L161" s="635"/>
      <c r="M161" s="635"/>
      <c r="N161" s="635"/>
      <c r="O161" s="635"/>
      <c r="P161" s="635"/>
      <c r="Q161" s="635"/>
      <c r="R161" s="635"/>
      <c r="S161" s="62"/>
      <c r="T161" s="62"/>
      <c r="U161" s="62"/>
      <c r="V161" s="62"/>
      <c r="W161" s="62"/>
      <c r="X161" s="62"/>
      <c r="Y161" s="62"/>
      <c r="Z161" s="62"/>
      <c r="AA161" s="62"/>
      <c r="AB161" s="62"/>
      <c r="AC161" s="62"/>
    </row>
    <row r="162" spans="1:29" x14ac:dyDescent="0.25">
      <c r="A162" s="625" t="str">
        <f>IF(YilDonem&lt;&gt;"",CONCATENATE(YilDonem," dönemine aittir."),"")</f>
        <v/>
      </c>
      <c r="B162" s="625"/>
      <c r="C162" s="625"/>
      <c r="D162" s="625"/>
      <c r="E162" s="625"/>
      <c r="F162" s="625"/>
      <c r="G162" s="625"/>
      <c r="H162" s="625"/>
      <c r="I162" s="625"/>
      <c r="J162" s="625"/>
      <c r="K162" s="625"/>
      <c r="L162" s="625"/>
      <c r="M162" s="625"/>
      <c r="N162" s="625"/>
      <c r="O162" s="625"/>
      <c r="P162" s="625"/>
      <c r="Q162" s="625"/>
      <c r="R162" s="625"/>
      <c r="S162" s="62"/>
      <c r="T162" s="62"/>
      <c r="U162" s="62"/>
      <c r="V162" s="62"/>
      <c r="W162" s="62"/>
      <c r="X162" s="62"/>
      <c r="Y162" s="62"/>
      <c r="Z162" s="62"/>
      <c r="AA162" s="62"/>
      <c r="AB162" s="62"/>
      <c r="AC162" s="62"/>
    </row>
    <row r="163" spans="1:29" ht="19.7" thickBot="1" x14ac:dyDescent="0.4">
      <c r="A163" s="626" t="s">
        <v>43</v>
      </c>
      <c r="B163" s="626"/>
      <c r="C163" s="626"/>
      <c r="D163" s="626"/>
      <c r="E163" s="626"/>
      <c r="F163" s="626"/>
      <c r="G163" s="626"/>
      <c r="H163" s="626"/>
      <c r="I163" s="626"/>
      <c r="J163" s="626"/>
      <c r="K163" s="626"/>
      <c r="L163" s="626"/>
      <c r="M163" s="626"/>
      <c r="N163" s="626"/>
      <c r="O163" s="626"/>
      <c r="P163" s="626"/>
      <c r="Q163" s="626"/>
      <c r="R163" s="626"/>
      <c r="S163" s="62"/>
      <c r="T163" s="62"/>
      <c r="U163" s="62"/>
      <c r="V163" s="62"/>
      <c r="W163" s="62"/>
      <c r="X163" s="62"/>
      <c r="Y163" s="62"/>
      <c r="Z163" s="62"/>
      <c r="AA163" s="62"/>
      <c r="AB163" s="62"/>
      <c r="AC163" s="62"/>
    </row>
    <row r="164" spans="1:29" ht="31.75" customHeight="1" thickBot="1" x14ac:dyDescent="0.3">
      <c r="A164" s="365" t="s">
        <v>192</v>
      </c>
      <c r="B164" s="627" t="str">
        <f>IF(ProjeNo&gt;0,ProjeNo,"")</f>
        <v/>
      </c>
      <c r="C164" s="628"/>
      <c r="D164" s="628"/>
      <c r="E164" s="628"/>
      <c r="F164" s="628"/>
      <c r="G164" s="628"/>
      <c r="H164" s="628"/>
      <c r="I164" s="628"/>
      <c r="J164" s="628"/>
      <c r="K164" s="628"/>
      <c r="L164" s="628"/>
      <c r="M164" s="628"/>
      <c r="N164" s="628"/>
      <c r="O164" s="628"/>
      <c r="P164" s="628"/>
      <c r="Q164" s="628"/>
      <c r="R164" s="629"/>
      <c r="S164" s="62"/>
      <c r="T164" s="62"/>
      <c r="U164" s="62"/>
      <c r="V164" s="62"/>
      <c r="W164" s="62"/>
      <c r="X164" s="62"/>
      <c r="Y164" s="62"/>
      <c r="Z164" s="62"/>
      <c r="AA164" s="62"/>
      <c r="AB164" s="62"/>
      <c r="AC164" s="62"/>
    </row>
    <row r="165" spans="1:29" ht="31.75" customHeight="1" thickBot="1" x14ac:dyDescent="0.3">
      <c r="A165" s="360" t="s">
        <v>194</v>
      </c>
      <c r="B165" s="630" t="str">
        <f>IF(ProjeAdi&gt;0,ProjeAdi,"")</f>
        <v/>
      </c>
      <c r="C165" s="631"/>
      <c r="D165" s="631"/>
      <c r="E165" s="631"/>
      <c r="F165" s="631"/>
      <c r="G165" s="631"/>
      <c r="H165" s="631"/>
      <c r="I165" s="631"/>
      <c r="J165" s="631"/>
      <c r="K165" s="631"/>
      <c r="L165" s="631"/>
      <c r="M165" s="631"/>
      <c r="N165" s="631"/>
      <c r="O165" s="631"/>
      <c r="P165" s="631"/>
      <c r="Q165" s="631"/>
      <c r="R165" s="632"/>
      <c r="S165" s="62"/>
      <c r="T165" s="62"/>
      <c r="U165" s="62"/>
      <c r="V165" s="62"/>
      <c r="W165" s="62"/>
      <c r="X165" s="62"/>
      <c r="Y165" s="62"/>
      <c r="Z165" s="62"/>
      <c r="AA165" s="62"/>
      <c r="AB165" s="62"/>
      <c r="AC165" s="62"/>
    </row>
    <row r="166" spans="1:29" ht="75.25" customHeight="1" thickBot="1" x14ac:dyDescent="0.3">
      <c r="A166" s="638" t="s">
        <v>3</v>
      </c>
      <c r="B166" s="636" t="s">
        <v>44</v>
      </c>
      <c r="C166" s="633" t="str">
        <f>IF(Dönem=1,"OCAK",IF(Dönem=2,"TEMMUZ",""))</f>
        <v/>
      </c>
      <c r="D166" s="634"/>
      <c r="E166" s="633" t="str">
        <f>IF(Dönem=1,"ŞUBAT",IF(Dönem=2,"AĞUSTOS",""))</f>
        <v/>
      </c>
      <c r="F166" s="634"/>
      <c r="G166" s="633" t="str">
        <f>IF(Dönem=1,"MART",IF(Dönem=2,"EYLÜL",""))</f>
        <v/>
      </c>
      <c r="H166" s="634"/>
      <c r="I166" s="633" t="str">
        <f>IF(Dönem=1,"NİSAN",IF(Dönem=2,"EKİM",""))</f>
        <v/>
      </c>
      <c r="J166" s="634"/>
      <c r="K166" s="633" t="str">
        <f>IF(Dönem=1,"MAYIS",IF(Dönem=2,"KASIM",""))</f>
        <v/>
      </c>
      <c r="L166" s="634"/>
      <c r="M166" s="633" t="str">
        <f>IF(Dönem=1,"HAZİRAN",IF(Dönem=2,"ARALIK",""))</f>
        <v/>
      </c>
      <c r="N166" s="634"/>
      <c r="O166" s="636" t="s">
        <v>39</v>
      </c>
      <c r="P166" s="636" t="s">
        <v>40</v>
      </c>
      <c r="Q166" s="636" t="s">
        <v>41</v>
      </c>
      <c r="R166" s="636" t="s">
        <v>123</v>
      </c>
      <c r="S166" s="357"/>
      <c r="T166" s="357"/>
      <c r="U166" s="62"/>
      <c r="V166" s="62"/>
      <c r="W166" s="62"/>
      <c r="X166" s="62"/>
      <c r="Y166" s="62"/>
      <c r="Z166" s="62"/>
      <c r="AA166" s="62"/>
      <c r="AB166" s="62"/>
      <c r="AC166" s="62"/>
    </row>
    <row r="167" spans="1:29" ht="49.75" customHeight="1" thickBot="1" x14ac:dyDescent="0.3">
      <c r="A167" s="639"/>
      <c r="B167" s="637"/>
      <c r="C167" s="358" t="s">
        <v>22</v>
      </c>
      <c r="D167" s="358" t="s">
        <v>42</v>
      </c>
      <c r="E167" s="358" t="s">
        <v>22</v>
      </c>
      <c r="F167" s="358" t="s">
        <v>42</v>
      </c>
      <c r="G167" s="358" t="s">
        <v>22</v>
      </c>
      <c r="H167" s="358" t="s">
        <v>42</v>
      </c>
      <c r="I167" s="358" t="s">
        <v>22</v>
      </c>
      <c r="J167" s="358" t="s">
        <v>42</v>
      </c>
      <c r="K167" s="358" t="s">
        <v>22</v>
      </c>
      <c r="L167" s="358" t="s">
        <v>42</v>
      </c>
      <c r="M167" s="358" t="s">
        <v>22</v>
      </c>
      <c r="N167" s="358" t="s">
        <v>42</v>
      </c>
      <c r="O167" s="637"/>
      <c r="P167" s="637"/>
      <c r="Q167" s="637"/>
      <c r="R167" s="637"/>
      <c r="S167" s="62"/>
      <c r="T167" s="62"/>
      <c r="U167" s="62"/>
      <c r="V167" s="62"/>
      <c r="W167" s="62"/>
      <c r="X167" s="62"/>
      <c r="Y167" s="62"/>
      <c r="Z167" s="359" t="s">
        <v>77</v>
      </c>
      <c r="AA167" s="62"/>
      <c r="AB167" s="62"/>
      <c r="AC167" s="62"/>
    </row>
    <row r="168" spans="1:29" ht="23.1" customHeight="1" x14ac:dyDescent="0.25">
      <c r="A168" s="361">
        <v>101</v>
      </c>
      <c r="B168" s="139" t="str">
        <f>IF('Proje ve Personel Bilgileri'!C117&gt;0,'Proje ve Personel Bilgileri'!C117,"")</f>
        <v/>
      </c>
      <c r="C168" s="147">
        <f>IF('G011A (Ocak-Temmuz)'!C168&lt;&gt;"",'G011A (Ocak-Temmuz)'!C168,0)</f>
        <v>0</v>
      </c>
      <c r="D168" s="146">
        <f>IF('G011A (Ocak-Temmuz)'!L168&lt;&gt;"",'G011A (Ocak-Temmuz)'!L168,0)</f>
        <v>0</v>
      </c>
      <c r="E168" s="147">
        <f>IF('G011A (Şubat-Ağustos)'!C168&lt;&gt;"",'G011A (Şubat-Ağustos)'!C168,0)</f>
        <v>0</v>
      </c>
      <c r="F168" s="146">
        <f>IF('G011A (Şubat-Ağustos)'!L168&lt;&gt;"",'G011A (Şubat-Ağustos)'!L168,0)</f>
        <v>0</v>
      </c>
      <c r="G168" s="147">
        <f>IF('G011A (Mart-Eylül)'!C168&lt;&gt;"",'G011A (Mart-Eylül)'!C168,0)</f>
        <v>0</v>
      </c>
      <c r="H168" s="146">
        <f>IF('G011A (Mart-Eylül)'!L168&lt;&gt;"",'G011A (Mart-Eylül)'!L168,0)</f>
        <v>0</v>
      </c>
      <c r="I168" s="147">
        <f>IF('G011A (Nisan-Ekim)'!C168&lt;&gt;"",'G011A (Nisan-Ekim)'!C168,0)</f>
        <v>0</v>
      </c>
      <c r="J168" s="146">
        <f>IF('G011A (Nisan-Ekim)'!L168&lt;&gt;"",'G011A (Nisan-Ekim)'!L168,0)</f>
        <v>0</v>
      </c>
      <c r="K168" s="147">
        <f>IF('G011A (Mayıs-Kasım)'!C168&lt;&gt;"",'G011A (Mayıs-Kasım)'!C168,0)</f>
        <v>0</v>
      </c>
      <c r="L168" s="146">
        <f>IF('G011A (Mayıs-Kasım)'!L168&lt;&gt;"",'G011A (Mayıs-Kasım)'!L168,0)</f>
        <v>0</v>
      </c>
      <c r="M168" s="147">
        <f>IF('G011A (Haziran-Aralık)'!C168&lt;&gt;"",'G011A (Haziran-Aralık)'!C168,0)</f>
        <v>0</v>
      </c>
      <c r="N168" s="146">
        <f>IF('G011A (Haziran-Aralık)'!L168&lt;&gt;"",'G011A (Haziran-Aralık)'!L168,0)</f>
        <v>0</v>
      </c>
      <c r="O168" s="147">
        <f>C168+E168+G168+I168+K168+M168</f>
        <v>0</v>
      </c>
      <c r="P168" s="146">
        <f>D168+F168+H168+J168+L168+N168</f>
        <v>0</v>
      </c>
      <c r="Q168" s="146">
        <f>IF(O168=0,0,O168/30)</f>
        <v>0</v>
      </c>
      <c r="R168" s="148">
        <f>IF(P168=0,0,P168/Q168)</f>
        <v>0</v>
      </c>
      <c r="S168" s="62"/>
      <c r="T168" s="138">
        <f>IF(C168&gt;0,1,0)</f>
        <v>0</v>
      </c>
      <c r="U168" s="138">
        <f>IF(E168&gt;0,1,0)</f>
        <v>0</v>
      </c>
      <c r="V168" s="138">
        <f>IF(G168&gt;0,1,0)</f>
        <v>0</v>
      </c>
      <c r="W168" s="138">
        <f>IF(I168&gt;0,1,0)</f>
        <v>0</v>
      </c>
      <c r="X168" s="138">
        <f>IF(K168&gt;0,1,0)</f>
        <v>0</v>
      </c>
      <c r="Y168" s="138">
        <f>IF(M168&gt;0,1,0)</f>
        <v>0</v>
      </c>
      <c r="Z168" s="138">
        <f>SUM(T168:Y168)</f>
        <v>0</v>
      </c>
      <c r="AA168" s="62"/>
      <c r="AB168" s="62"/>
      <c r="AC168" s="62"/>
    </row>
    <row r="169" spans="1:29" ht="23.1" customHeight="1" x14ac:dyDescent="0.25">
      <c r="A169" s="362">
        <v>102</v>
      </c>
      <c r="B169" s="141" t="str">
        <f>IF('Proje ve Personel Bilgileri'!C118&gt;0,'Proje ve Personel Bilgileri'!C118,"")</f>
        <v/>
      </c>
      <c r="C169" s="157">
        <f>IF('G011A (Ocak-Temmuz)'!C169&lt;&gt;"",'G011A (Ocak-Temmuz)'!C169,0)</f>
        <v>0</v>
      </c>
      <c r="D169" s="158">
        <f>IF('G011A (Ocak-Temmuz)'!L169&lt;&gt;"",'G011A (Ocak-Temmuz)'!L169,0)</f>
        <v>0</v>
      </c>
      <c r="E169" s="150">
        <f>IF('G011A (Şubat-Ağustos)'!C169&lt;&gt;"",'G011A (Şubat-Ağustos)'!C169,0)</f>
        <v>0</v>
      </c>
      <c r="F169" s="149">
        <f>IF('G011A (Şubat-Ağustos)'!L169&lt;&gt;"",'G011A (Şubat-Ağustos)'!L169,0)</f>
        <v>0</v>
      </c>
      <c r="G169" s="150">
        <f>IF('G011A (Mart-Eylül)'!C169&lt;&gt;"",'G011A (Mart-Eylül)'!C169,0)</f>
        <v>0</v>
      </c>
      <c r="H169" s="149">
        <f>IF('G011A (Mart-Eylül)'!L169&lt;&gt;"",'G011A (Mart-Eylül)'!L169,0)</f>
        <v>0</v>
      </c>
      <c r="I169" s="150">
        <f>IF('G011A (Nisan-Ekim)'!C169&lt;&gt;"",'G011A (Nisan-Ekim)'!C169,0)</f>
        <v>0</v>
      </c>
      <c r="J169" s="149">
        <f>IF('G011A (Nisan-Ekim)'!L169&lt;&gt;"",'G011A (Nisan-Ekim)'!L169,0)</f>
        <v>0</v>
      </c>
      <c r="K169" s="150">
        <f>IF('G011A (Mayıs-Kasım)'!C169&lt;&gt;"",'G011A (Mayıs-Kasım)'!C169,0)</f>
        <v>0</v>
      </c>
      <c r="L169" s="149">
        <f>IF('G011A (Mayıs-Kasım)'!L169&lt;&gt;"",'G011A (Mayıs-Kasım)'!L169,0)</f>
        <v>0</v>
      </c>
      <c r="M169" s="150">
        <f>IF('G011A (Haziran-Aralık)'!C169&lt;&gt;"",'G011A (Haziran-Aralık)'!C169,0)</f>
        <v>0</v>
      </c>
      <c r="N169" s="149">
        <f>IF('G011A (Haziran-Aralık)'!L169&lt;&gt;"",'G011A (Haziran-Aralık)'!L169,0)</f>
        <v>0</v>
      </c>
      <c r="O169" s="157">
        <f t="shared" ref="O169:O187" si="55">C169+E169+G169+I169+K169+M169</f>
        <v>0</v>
      </c>
      <c r="P169" s="158">
        <f t="shared" ref="P169:P187" si="56">D169+F169+H169+J169+L169+N169</f>
        <v>0</v>
      </c>
      <c r="Q169" s="158">
        <f t="shared" ref="Q169:Q187" si="57">IF(O169=0,0,O169/30)</f>
        <v>0</v>
      </c>
      <c r="R169" s="159">
        <f t="shared" ref="R169:R187" si="58">IF(P169=0,0,P169/Q169)</f>
        <v>0</v>
      </c>
      <c r="S169" s="62"/>
      <c r="T169" s="138">
        <f t="shared" ref="T169:T187" si="59">IF(C169&gt;0,1,0)</f>
        <v>0</v>
      </c>
      <c r="U169" s="138">
        <f t="shared" ref="U169:U187" si="60">IF(E169&gt;0,1,0)</f>
        <v>0</v>
      </c>
      <c r="V169" s="138">
        <f t="shared" ref="V169:V187" si="61">IF(G169&gt;0,1,0)</f>
        <v>0</v>
      </c>
      <c r="W169" s="138">
        <f t="shared" ref="W169:W187" si="62">IF(I169&gt;0,1,0)</f>
        <v>0</v>
      </c>
      <c r="X169" s="138">
        <f t="shared" ref="X169:X187" si="63">IF(K169&gt;0,1,0)</f>
        <v>0</v>
      </c>
      <c r="Y169" s="138">
        <f t="shared" ref="Y169:Y187" si="64">IF(M169&gt;0,1,0)</f>
        <v>0</v>
      </c>
      <c r="Z169" s="138">
        <f t="shared" ref="Z169:Z187" si="65">SUM(T169:Y169)</f>
        <v>0</v>
      </c>
      <c r="AA169" s="62"/>
      <c r="AB169" s="62"/>
      <c r="AC169" s="62"/>
    </row>
    <row r="170" spans="1:29" ht="23.1" customHeight="1" x14ac:dyDescent="0.25">
      <c r="A170" s="362">
        <v>103</v>
      </c>
      <c r="B170" s="141" t="str">
        <f>IF('Proje ve Personel Bilgileri'!C119&gt;0,'Proje ve Personel Bilgileri'!C119,"")</f>
        <v/>
      </c>
      <c r="C170" s="157">
        <f>IF('G011A (Ocak-Temmuz)'!C170&lt;&gt;"",'G011A (Ocak-Temmuz)'!C170,0)</f>
        <v>0</v>
      </c>
      <c r="D170" s="158">
        <f>IF('G011A (Ocak-Temmuz)'!L170&lt;&gt;"",'G011A (Ocak-Temmuz)'!L170,0)</f>
        <v>0</v>
      </c>
      <c r="E170" s="150">
        <f>IF('G011A (Şubat-Ağustos)'!C170&lt;&gt;"",'G011A (Şubat-Ağustos)'!C170,0)</f>
        <v>0</v>
      </c>
      <c r="F170" s="149">
        <f>IF('G011A (Şubat-Ağustos)'!L170&lt;&gt;"",'G011A (Şubat-Ağustos)'!L170,0)</f>
        <v>0</v>
      </c>
      <c r="G170" s="150">
        <f>IF('G011A (Mart-Eylül)'!C170&lt;&gt;"",'G011A (Mart-Eylül)'!C170,0)</f>
        <v>0</v>
      </c>
      <c r="H170" s="149">
        <f>IF('G011A (Mart-Eylül)'!L170&lt;&gt;"",'G011A (Mart-Eylül)'!L170,0)</f>
        <v>0</v>
      </c>
      <c r="I170" s="150">
        <f>IF('G011A (Nisan-Ekim)'!C170&lt;&gt;"",'G011A (Nisan-Ekim)'!C170,0)</f>
        <v>0</v>
      </c>
      <c r="J170" s="149">
        <f>IF('G011A (Nisan-Ekim)'!L170&lt;&gt;"",'G011A (Nisan-Ekim)'!L170,0)</f>
        <v>0</v>
      </c>
      <c r="K170" s="150">
        <f>IF('G011A (Mayıs-Kasım)'!C170&lt;&gt;"",'G011A (Mayıs-Kasım)'!C170,0)</f>
        <v>0</v>
      </c>
      <c r="L170" s="149">
        <f>IF('G011A (Mayıs-Kasım)'!L170&lt;&gt;"",'G011A (Mayıs-Kasım)'!L170,0)</f>
        <v>0</v>
      </c>
      <c r="M170" s="150">
        <f>IF('G011A (Haziran-Aralık)'!C170&lt;&gt;"",'G011A (Haziran-Aralık)'!C170,0)</f>
        <v>0</v>
      </c>
      <c r="N170" s="149">
        <f>IF('G011A (Haziran-Aralık)'!L170&lt;&gt;"",'G011A (Haziran-Aralık)'!L170,0)</f>
        <v>0</v>
      </c>
      <c r="O170" s="157">
        <f t="shared" si="55"/>
        <v>0</v>
      </c>
      <c r="P170" s="158">
        <f t="shared" si="56"/>
        <v>0</v>
      </c>
      <c r="Q170" s="158">
        <f t="shared" si="57"/>
        <v>0</v>
      </c>
      <c r="R170" s="159">
        <f t="shared" si="58"/>
        <v>0</v>
      </c>
      <c r="S170" s="62"/>
      <c r="T170" s="138">
        <f t="shared" si="59"/>
        <v>0</v>
      </c>
      <c r="U170" s="138">
        <f t="shared" si="60"/>
        <v>0</v>
      </c>
      <c r="V170" s="138">
        <f t="shared" si="61"/>
        <v>0</v>
      </c>
      <c r="W170" s="138">
        <f t="shared" si="62"/>
        <v>0</v>
      </c>
      <c r="X170" s="138">
        <f t="shared" si="63"/>
        <v>0</v>
      </c>
      <c r="Y170" s="138">
        <f t="shared" si="64"/>
        <v>0</v>
      </c>
      <c r="Z170" s="138">
        <f t="shared" si="65"/>
        <v>0</v>
      </c>
      <c r="AA170" s="62"/>
      <c r="AB170" s="62"/>
      <c r="AC170" s="62"/>
    </row>
    <row r="171" spans="1:29" ht="23.1" customHeight="1" x14ac:dyDescent="0.25">
      <c r="A171" s="362">
        <v>104</v>
      </c>
      <c r="B171" s="141" t="str">
        <f>IF('Proje ve Personel Bilgileri'!C120&gt;0,'Proje ve Personel Bilgileri'!C120,"")</f>
        <v/>
      </c>
      <c r="C171" s="157">
        <f>IF('G011A (Ocak-Temmuz)'!C171&lt;&gt;"",'G011A (Ocak-Temmuz)'!C171,0)</f>
        <v>0</v>
      </c>
      <c r="D171" s="158">
        <f>IF('G011A (Ocak-Temmuz)'!L171&lt;&gt;"",'G011A (Ocak-Temmuz)'!L171,0)</f>
        <v>0</v>
      </c>
      <c r="E171" s="150">
        <f>IF('G011A (Şubat-Ağustos)'!C171&lt;&gt;"",'G011A (Şubat-Ağustos)'!C171,0)</f>
        <v>0</v>
      </c>
      <c r="F171" s="149">
        <f>IF('G011A (Şubat-Ağustos)'!L171&lt;&gt;"",'G011A (Şubat-Ağustos)'!L171,0)</f>
        <v>0</v>
      </c>
      <c r="G171" s="150">
        <f>IF('G011A (Mart-Eylül)'!C171&lt;&gt;"",'G011A (Mart-Eylül)'!C171,0)</f>
        <v>0</v>
      </c>
      <c r="H171" s="149">
        <f>IF('G011A (Mart-Eylül)'!L171&lt;&gt;"",'G011A (Mart-Eylül)'!L171,0)</f>
        <v>0</v>
      </c>
      <c r="I171" s="150">
        <f>IF('G011A (Nisan-Ekim)'!C171&lt;&gt;"",'G011A (Nisan-Ekim)'!C171,0)</f>
        <v>0</v>
      </c>
      <c r="J171" s="149">
        <f>IF('G011A (Nisan-Ekim)'!L171&lt;&gt;"",'G011A (Nisan-Ekim)'!L171,0)</f>
        <v>0</v>
      </c>
      <c r="K171" s="150">
        <f>IF('G011A (Mayıs-Kasım)'!C171&lt;&gt;"",'G011A (Mayıs-Kasım)'!C171,0)</f>
        <v>0</v>
      </c>
      <c r="L171" s="149">
        <f>IF('G011A (Mayıs-Kasım)'!L171&lt;&gt;"",'G011A (Mayıs-Kasım)'!L171,0)</f>
        <v>0</v>
      </c>
      <c r="M171" s="150">
        <f>IF('G011A (Haziran-Aralık)'!C171&lt;&gt;"",'G011A (Haziran-Aralık)'!C171,0)</f>
        <v>0</v>
      </c>
      <c r="N171" s="149">
        <f>IF('G011A (Haziran-Aralık)'!L171&lt;&gt;"",'G011A (Haziran-Aralık)'!L171,0)</f>
        <v>0</v>
      </c>
      <c r="O171" s="157">
        <f t="shared" si="55"/>
        <v>0</v>
      </c>
      <c r="P171" s="158">
        <f t="shared" si="56"/>
        <v>0</v>
      </c>
      <c r="Q171" s="158">
        <f t="shared" si="57"/>
        <v>0</v>
      </c>
      <c r="R171" s="159">
        <f t="shared" si="58"/>
        <v>0</v>
      </c>
      <c r="S171" s="62"/>
      <c r="T171" s="138">
        <f t="shared" si="59"/>
        <v>0</v>
      </c>
      <c r="U171" s="138">
        <f t="shared" si="60"/>
        <v>0</v>
      </c>
      <c r="V171" s="138">
        <f t="shared" si="61"/>
        <v>0</v>
      </c>
      <c r="W171" s="138">
        <f t="shared" si="62"/>
        <v>0</v>
      </c>
      <c r="X171" s="138">
        <f t="shared" si="63"/>
        <v>0</v>
      </c>
      <c r="Y171" s="138">
        <f t="shared" si="64"/>
        <v>0</v>
      </c>
      <c r="Z171" s="138">
        <f t="shared" si="65"/>
        <v>0</v>
      </c>
      <c r="AA171" s="62"/>
      <c r="AB171" s="62"/>
      <c r="AC171" s="62"/>
    </row>
    <row r="172" spans="1:29" ht="23.1" customHeight="1" x14ac:dyDescent="0.25">
      <c r="A172" s="362">
        <v>105</v>
      </c>
      <c r="B172" s="141" t="str">
        <f>IF('Proje ve Personel Bilgileri'!C121&gt;0,'Proje ve Personel Bilgileri'!C121,"")</f>
        <v/>
      </c>
      <c r="C172" s="157">
        <f>IF('G011A (Ocak-Temmuz)'!C172&lt;&gt;"",'G011A (Ocak-Temmuz)'!C172,0)</f>
        <v>0</v>
      </c>
      <c r="D172" s="158">
        <f>IF('G011A (Ocak-Temmuz)'!L172&lt;&gt;"",'G011A (Ocak-Temmuz)'!L172,0)</f>
        <v>0</v>
      </c>
      <c r="E172" s="150">
        <f>IF('G011A (Şubat-Ağustos)'!C172&lt;&gt;"",'G011A (Şubat-Ağustos)'!C172,0)</f>
        <v>0</v>
      </c>
      <c r="F172" s="149">
        <f>IF('G011A (Şubat-Ağustos)'!L172&lt;&gt;"",'G011A (Şubat-Ağustos)'!L172,0)</f>
        <v>0</v>
      </c>
      <c r="G172" s="150">
        <f>IF('G011A (Mart-Eylül)'!C172&lt;&gt;"",'G011A (Mart-Eylül)'!C172,0)</f>
        <v>0</v>
      </c>
      <c r="H172" s="149">
        <f>IF('G011A (Mart-Eylül)'!L172&lt;&gt;"",'G011A (Mart-Eylül)'!L172,0)</f>
        <v>0</v>
      </c>
      <c r="I172" s="150">
        <f>IF('G011A (Nisan-Ekim)'!C172&lt;&gt;"",'G011A (Nisan-Ekim)'!C172,0)</f>
        <v>0</v>
      </c>
      <c r="J172" s="149">
        <f>IF('G011A (Nisan-Ekim)'!L172&lt;&gt;"",'G011A (Nisan-Ekim)'!L172,0)</f>
        <v>0</v>
      </c>
      <c r="K172" s="150">
        <f>IF('G011A (Mayıs-Kasım)'!C172&lt;&gt;"",'G011A (Mayıs-Kasım)'!C172,0)</f>
        <v>0</v>
      </c>
      <c r="L172" s="149">
        <f>IF('G011A (Mayıs-Kasım)'!L172&lt;&gt;"",'G011A (Mayıs-Kasım)'!L172,0)</f>
        <v>0</v>
      </c>
      <c r="M172" s="150">
        <f>IF('G011A (Haziran-Aralık)'!C172&lt;&gt;"",'G011A (Haziran-Aralık)'!C172,0)</f>
        <v>0</v>
      </c>
      <c r="N172" s="149">
        <f>IF('G011A (Haziran-Aralık)'!L172&lt;&gt;"",'G011A (Haziran-Aralık)'!L172,0)</f>
        <v>0</v>
      </c>
      <c r="O172" s="157">
        <f t="shared" si="55"/>
        <v>0</v>
      </c>
      <c r="P172" s="158">
        <f t="shared" si="56"/>
        <v>0</v>
      </c>
      <c r="Q172" s="158">
        <f t="shared" si="57"/>
        <v>0</v>
      </c>
      <c r="R172" s="159">
        <f t="shared" si="58"/>
        <v>0</v>
      </c>
      <c r="S172" s="62"/>
      <c r="T172" s="138">
        <f t="shared" si="59"/>
        <v>0</v>
      </c>
      <c r="U172" s="138">
        <f t="shared" si="60"/>
        <v>0</v>
      </c>
      <c r="V172" s="138">
        <f t="shared" si="61"/>
        <v>0</v>
      </c>
      <c r="W172" s="138">
        <f t="shared" si="62"/>
        <v>0</v>
      </c>
      <c r="X172" s="138">
        <f t="shared" si="63"/>
        <v>0</v>
      </c>
      <c r="Y172" s="138">
        <f t="shared" si="64"/>
        <v>0</v>
      </c>
      <c r="Z172" s="138">
        <f t="shared" si="65"/>
        <v>0</v>
      </c>
      <c r="AA172" s="62"/>
      <c r="AB172" s="62"/>
      <c r="AC172" s="62"/>
    </row>
    <row r="173" spans="1:29" ht="23.1" customHeight="1" x14ac:dyDescent="0.25">
      <c r="A173" s="362">
        <v>106</v>
      </c>
      <c r="B173" s="141" t="str">
        <f>IF('Proje ve Personel Bilgileri'!C122&gt;0,'Proje ve Personel Bilgileri'!C122,"")</f>
        <v/>
      </c>
      <c r="C173" s="157">
        <f>IF('G011A (Ocak-Temmuz)'!C173&lt;&gt;"",'G011A (Ocak-Temmuz)'!C173,0)</f>
        <v>0</v>
      </c>
      <c r="D173" s="158">
        <f>IF('G011A (Ocak-Temmuz)'!L173&lt;&gt;"",'G011A (Ocak-Temmuz)'!L173,0)</f>
        <v>0</v>
      </c>
      <c r="E173" s="150">
        <f>IF('G011A (Şubat-Ağustos)'!C173&lt;&gt;"",'G011A (Şubat-Ağustos)'!C173,0)</f>
        <v>0</v>
      </c>
      <c r="F173" s="149">
        <f>IF('G011A (Şubat-Ağustos)'!L173&lt;&gt;"",'G011A (Şubat-Ağustos)'!L173,0)</f>
        <v>0</v>
      </c>
      <c r="G173" s="150">
        <f>IF('G011A (Mart-Eylül)'!C173&lt;&gt;"",'G011A (Mart-Eylül)'!C173,0)</f>
        <v>0</v>
      </c>
      <c r="H173" s="149">
        <f>IF('G011A (Mart-Eylül)'!L173&lt;&gt;"",'G011A (Mart-Eylül)'!L173,0)</f>
        <v>0</v>
      </c>
      <c r="I173" s="150">
        <f>IF('G011A (Nisan-Ekim)'!C173&lt;&gt;"",'G011A (Nisan-Ekim)'!C173,0)</f>
        <v>0</v>
      </c>
      <c r="J173" s="149">
        <f>IF('G011A (Nisan-Ekim)'!L173&lt;&gt;"",'G011A (Nisan-Ekim)'!L173,0)</f>
        <v>0</v>
      </c>
      <c r="K173" s="150">
        <f>IF('G011A (Mayıs-Kasım)'!C173&lt;&gt;"",'G011A (Mayıs-Kasım)'!C173,0)</f>
        <v>0</v>
      </c>
      <c r="L173" s="149">
        <f>IF('G011A (Mayıs-Kasım)'!L173&lt;&gt;"",'G011A (Mayıs-Kasım)'!L173,0)</f>
        <v>0</v>
      </c>
      <c r="M173" s="150">
        <f>IF('G011A (Haziran-Aralık)'!C173&lt;&gt;"",'G011A (Haziran-Aralık)'!C173,0)</f>
        <v>0</v>
      </c>
      <c r="N173" s="149">
        <f>IF('G011A (Haziran-Aralık)'!L173&lt;&gt;"",'G011A (Haziran-Aralık)'!L173,0)</f>
        <v>0</v>
      </c>
      <c r="O173" s="157">
        <f t="shared" si="55"/>
        <v>0</v>
      </c>
      <c r="P173" s="158">
        <f t="shared" si="56"/>
        <v>0</v>
      </c>
      <c r="Q173" s="158">
        <f t="shared" si="57"/>
        <v>0</v>
      </c>
      <c r="R173" s="159">
        <f t="shared" si="58"/>
        <v>0</v>
      </c>
      <c r="S173" s="62"/>
      <c r="T173" s="138">
        <f t="shared" si="59"/>
        <v>0</v>
      </c>
      <c r="U173" s="138">
        <f t="shared" si="60"/>
        <v>0</v>
      </c>
      <c r="V173" s="138">
        <f t="shared" si="61"/>
        <v>0</v>
      </c>
      <c r="W173" s="138">
        <f t="shared" si="62"/>
        <v>0</v>
      </c>
      <c r="X173" s="138">
        <f t="shared" si="63"/>
        <v>0</v>
      </c>
      <c r="Y173" s="138">
        <f t="shared" si="64"/>
        <v>0</v>
      </c>
      <c r="Z173" s="138">
        <f t="shared" si="65"/>
        <v>0</v>
      </c>
      <c r="AA173" s="62"/>
      <c r="AB173" s="62"/>
      <c r="AC173" s="62"/>
    </row>
    <row r="174" spans="1:29" ht="23.1" customHeight="1" x14ac:dyDescent="0.25">
      <c r="A174" s="362">
        <v>107</v>
      </c>
      <c r="B174" s="141" t="str">
        <f>IF('Proje ve Personel Bilgileri'!C123&gt;0,'Proje ve Personel Bilgileri'!C123,"")</f>
        <v/>
      </c>
      <c r="C174" s="157">
        <f>IF('G011A (Ocak-Temmuz)'!C174&lt;&gt;"",'G011A (Ocak-Temmuz)'!C174,0)</f>
        <v>0</v>
      </c>
      <c r="D174" s="158">
        <f>IF('G011A (Ocak-Temmuz)'!L174&lt;&gt;"",'G011A (Ocak-Temmuz)'!L174,0)</f>
        <v>0</v>
      </c>
      <c r="E174" s="150">
        <f>IF('G011A (Şubat-Ağustos)'!C174&lt;&gt;"",'G011A (Şubat-Ağustos)'!C174,0)</f>
        <v>0</v>
      </c>
      <c r="F174" s="149">
        <f>IF('G011A (Şubat-Ağustos)'!L174&lt;&gt;"",'G011A (Şubat-Ağustos)'!L174,0)</f>
        <v>0</v>
      </c>
      <c r="G174" s="150">
        <f>IF('G011A (Mart-Eylül)'!C174&lt;&gt;"",'G011A (Mart-Eylül)'!C174,0)</f>
        <v>0</v>
      </c>
      <c r="H174" s="149">
        <f>IF('G011A (Mart-Eylül)'!L174&lt;&gt;"",'G011A (Mart-Eylül)'!L174,0)</f>
        <v>0</v>
      </c>
      <c r="I174" s="150">
        <f>IF('G011A (Nisan-Ekim)'!C174&lt;&gt;"",'G011A (Nisan-Ekim)'!C174,0)</f>
        <v>0</v>
      </c>
      <c r="J174" s="149">
        <f>IF('G011A (Nisan-Ekim)'!L174&lt;&gt;"",'G011A (Nisan-Ekim)'!L174,0)</f>
        <v>0</v>
      </c>
      <c r="K174" s="150">
        <f>IF('G011A (Mayıs-Kasım)'!C174&lt;&gt;"",'G011A (Mayıs-Kasım)'!C174,0)</f>
        <v>0</v>
      </c>
      <c r="L174" s="149">
        <f>IF('G011A (Mayıs-Kasım)'!L174&lt;&gt;"",'G011A (Mayıs-Kasım)'!L174,0)</f>
        <v>0</v>
      </c>
      <c r="M174" s="150">
        <f>IF('G011A (Haziran-Aralık)'!C174&lt;&gt;"",'G011A (Haziran-Aralık)'!C174,0)</f>
        <v>0</v>
      </c>
      <c r="N174" s="149">
        <f>IF('G011A (Haziran-Aralık)'!L174&lt;&gt;"",'G011A (Haziran-Aralık)'!L174,0)</f>
        <v>0</v>
      </c>
      <c r="O174" s="157">
        <f t="shared" si="55"/>
        <v>0</v>
      </c>
      <c r="P174" s="158">
        <f t="shared" si="56"/>
        <v>0</v>
      </c>
      <c r="Q174" s="158">
        <f t="shared" si="57"/>
        <v>0</v>
      </c>
      <c r="R174" s="159">
        <f t="shared" si="58"/>
        <v>0</v>
      </c>
      <c r="S174" s="62"/>
      <c r="T174" s="138">
        <f t="shared" si="59"/>
        <v>0</v>
      </c>
      <c r="U174" s="138">
        <f t="shared" si="60"/>
        <v>0</v>
      </c>
      <c r="V174" s="138">
        <f t="shared" si="61"/>
        <v>0</v>
      </c>
      <c r="W174" s="138">
        <f t="shared" si="62"/>
        <v>0</v>
      </c>
      <c r="X174" s="138">
        <f t="shared" si="63"/>
        <v>0</v>
      </c>
      <c r="Y174" s="138">
        <f t="shared" si="64"/>
        <v>0</v>
      </c>
      <c r="Z174" s="138">
        <f t="shared" si="65"/>
        <v>0</v>
      </c>
      <c r="AA174" s="62"/>
      <c r="AB174" s="62"/>
      <c r="AC174" s="62"/>
    </row>
    <row r="175" spans="1:29" ht="23.1" customHeight="1" x14ac:dyDescent="0.25">
      <c r="A175" s="362">
        <v>108</v>
      </c>
      <c r="B175" s="141" t="str">
        <f>IF('Proje ve Personel Bilgileri'!C124&gt;0,'Proje ve Personel Bilgileri'!C124,"")</f>
        <v/>
      </c>
      <c r="C175" s="157">
        <f>IF('G011A (Ocak-Temmuz)'!C175&lt;&gt;"",'G011A (Ocak-Temmuz)'!C175,0)</f>
        <v>0</v>
      </c>
      <c r="D175" s="158">
        <f>IF('G011A (Ocak-Temmuz)'!L175&lt;&gt;"",'G011A (Ocak-Temmuz)'!L175,0)</f>
        <v>0</v>
      </c>
      <c r="E175" s="150">
        <f>IF('G011A (Şubat-Ağustos)'!C175&lt;&gt;"",'G011A (Şubat-Ağustos)'!C175,0)</f>
        <v>0</v>
      </c>
      <c r="F175" s="149">
        <f>IF('G011A (Şubat-Ağustos)'!L175&lt;&gt;"",'G011A (Şubat-Ağustos)'!L175,0)</f>
        <v>0</v>
      </c>
      <c r="G175" s="150">
        <f>IF('G011A (Mart-Eylül)'!C175&lt;&gt;"",'G011A (Mart-Eylül)'!C175,0)</f>
        <v>0</v>
      </c>
      <c r="H175" s="149">
        <f>IF('G011A (Mart-Eylül)'!L175&lt;&gt;"",'G011A (Mart-Eylül)'!L175,0)</f>
        <v>0</v>
      </c>
      <c r="I175" s="150">
        <f>IF('G011A (Nisan-Ekim)'!C175&lt;&gt;"",'G011A (Nisan-Ekim)'!C175,0)</f>
        <v>0</v>
      </c>
      <c r="J175" s="149">
        <f>IF('G011A (Nisan-Ekim)'!L175&lt;&gt;"",'G011A (Nisan-Ekim)'!L175,0)</f>
        <v>0</v>
      </c>
      <c r="K175" s="150">
        <f>IF('G011A (Mayıs-Kasım)'!C175&lt;&gt;"",'G011A (Mayıs-Kasım)'!C175,0)</f>
        <v>0</v>
      </c>
      <c r="L175" s="149">
        <f>IF('G011A (Mayıs-Kasım)'!L175&lt;&gt;"",'G011A (Mayıs-Kasım)'!L175,0)</f>
        <v>0</v>
      </c>
      <c r="M175" s="150">
        <f>IF('G011A (Haziran-Aralık)'!C175&lt;&gt;"",'G011A (Haziran-Aralık)'!C175,0)</f>
        <v>0</v>
      </c>
      <c r="N175" s="149">
        <f>IF('G011A (Haziran-Aralık)'!L175&lt;&gt;"",'G011A (Haziran-Aralık)'!L175,0)</f>
        <v>0</v>
      </c>
      <c r="O175" s="157">
        <f t="shared" si="55"/>
        <v>0</v>
      </c>
      <c r="P175" s="158">
        <f t="shared" si="56"/>
        <v>0</v>
      </c>
      <c r="Q175" s="158">
        <f t="shared" si="57"/>
        <v>0</v>
      </c>
      <c r="R175" s="159">
        <f t="shared" si="58"/>
        <v>0</v>
      </c>
      <c r="S175" s="62"/>
      <c r="T175" s="138">
        <f t="shared" si="59"/>
        <v>0</v>
      </c>
      <c r="U175" s="138">
        <f t="shared" si="60"/>
        <v>0</v>
      </c>
      <c r="V175" s="138">
        <f t="shared" si="61"/>
        <v>0</v>
      </c>
      <c r="W175" s="138">
        <f t="shared" si="62"/>
        <v>0</v>
      </c>
      <c r="X175" s="138">
        <f t="shared" si="63"/>
        <v>0</v>
      </c>
      <c r="Y175" s="138">
        <f t="shared" si="64"/>
        <v>0</v>
      </c>
      <c r="Z175" s="138">
        <f t="shared" si="65"/>
        <v>0</v>
      </c>
      <c r="AA175" s="62"/>
      <c r="AB175" s="62"/>
      <c r="AC175" s="62"/>
    </row>
    <row r="176" spans="1:29" ht="23.1" customHeight="1" x14ac:dyDescent="0.25">
      <c r="A176" s="362">
        <v>109</v>
      </c>
      <c r="B176" s="141" t="str">
        <f>IF('Proje ve Personel Bilgileri'!C125&gt;0,'Proje ve Personel Bilgileri'!C125,"")</f>
        <v/>
      </c>
      <c r="C176" s="157">
        <f>IF('G011A (Ocak-Temmuz)'!C176&lt;&gt;"",'G011A (Ocak-Temmuz)'!C176,0)</f>
        <v>0</v>
      </c>
      <c r="D176" s="158">
        <f>IF('G011A (Ocak-Temmuz)'!L176&lt;&gt;"",'G011A (Ocak-Temmuz)'!L176,0)</f>
        <v>0</v>
      </c>
      <c r="E176" s="150">
        <f>IF('G011A (Şubat-Ağustos)'!C176&lt;&gt;"",'G011A (Şubat-Ağustos)'!C176,0)</f>
        <v>0</v>
      </c>
      <c r="F176" s="149">
        <f>IF('G011A (Şubat-Ağustos)'!L176&lt;&gt;"",'G011A (Şubat-Ağustos)'!L176,0)</f>
        <v>0</v>
      </c>
      <c r="G176" s="150">
        <f>IF('G011A (Mart-Eylül)'!C176&lt;&gt;"",'G011A (Mart-Eylül)'!C176,0)</f>
        <v>0</v>
      </c>
      <c r="H176" s="149">
        <f>IF('G011A (Mart-Eylül)'!L176&lt;&gt;"",'G011A (Mart-Eylül)'!L176,0)</f>
        <v>0</v>
      </c>
      <c r="I176" s="150">
        <f>IF('G011A (Nisan-Ekim)'!C176&lt;&gt;"",'G011A (Nisan-Ekim)'!C176,0)</f>
        <v>0</v>
      </c>
      <c r="J176" s="149">
        <f>IF('G011A (Nisan-Ekim)'!L176&lt;&gt;"",'G011A (Nisan-Ekim)'!L176,0)</f>
        <v>0</v>
      </c>
      <c r="K176" s="150">
        <f>IF('G011A (Mayıs-Kasım)'!C176&lt;&gt;"",'G011A (Mayıs-Kasım)'!C176,0)</f>
        <v>0</v>
      </c>
      <c r="L176" s="149">
        <f>IF('G011A (Mayıs-Kasım)'!L176&lt;&gt;"",'G011A (Mayıs-Kasım)'!L176,0)</f>
        <v>0</v>
      </c>
      <c r="M176" s="150">
        <f>IF('G011A (Haziran-Aralık)'!C176&lt;&gt;"",'G011A (Haziran-Aralık)'!C176,0)</f>
        <v>0</v>
      </c>
      <c r="N176" s="149">
        <f>IF('G011A (Haziran-Aralık)'!L176&lt;&gt;"",'G011A (Haziran-Aralık)'!L176,0)</f>
        <v>0</v>
      </c>
      <c r="O176" s="157">
        <f t="shared" si="55"/>
        <v>0</v>
      </c>
      <c r="P176" s="158">
        <f t="shared" si="56"/>
        <v>0</v>
      </c>
      <c r="Q176" s="158">
        <f t="shared" si="57"/>
        <v>0</v>
      </c>
      <c r="R176" s="159">
        <f t="shared" si="58"/>
        <v>0</v>
      </c>
      <c r="S176" s="62"/>
      <c r="T176" s="138">
        <f t="shared" si="59"/>
        <v>0</v>
      </c>
      <c r="U176" s="138">
        <f t="shared" si="60"/>
        <v>0</v>
      </c>
      <c r="V176" s="138">
        <f t="shared" si="61"/>
        <v>0</v>
      </c>
      <c r="W176" s="138">
        <f t="shared" si="62"/>
        <v>0</v>
      </c>
      <c r="X176" s="138">
        <f t="shared" si="63"/>
        <v>0</v>
      </c>
      <c r="Y176" s="138">
        <f t="shared" si="64"/>
        <v>0</v>
      </c>
      <c r="Z176" s="138">
        <f t="shared" si="65"/>
        <v>0</v>
      </c>
      <c r="AA176" s="62"/>
      <c r="AB176" s="62"/>
      <c r="AC176" s="62"/>
    </row>
    <row r="177" spans="1:29" ht="23.1" customHeight="1" x14ac:dyDescent="0.25">
      <c r="A177" s="362">
        <v>110</v>
      </c>
      <c r="B177" s="141" t="str">
        <f>IF('Proje ve Personel Bilgileri'!C126&gt;0,'Proje ve Personel Bilgileri'!C126,"")</f>
        <v/>
      </c>
      <c r="C177" s="157">
        <f>IF('G011A (Ocak-Temmuz)'!C177&lt;&gt;"",'G011A (Ocak-Temmuz)'!C177,0)</f>
        <v>0</v>
      </c>
      <c r="D177" s="158">
        <f>IF('G011A (Ocak-Temmuz)'!L177&lt;&gt;"",'G011A (Ocak-Temmuz)'!L177,0)</f>
        <v>0</v>
      </c>
      <c r="E177" s="150">
        <f>IF('G011A (Şubat-Ağustos)'!C177&lt;&gt;"",'G011A (Şubat-Ağustos)'!C177,0)</f>
        <v>0</v>
      </c>
      <c r="F177" s="149">
        <f>IF('G011A (Şubat-Ağustos)'!L177&lt;&gt;"",'G011A (Şubat-Ağustos)'!L177,0)</f>
        <v>0</v>
      </c>
      <c r="G177" s="150">
        <f>IF('G011A (Mart-Eylül)'!C177&lt;&gt;"",'G011A (Mart-Eylül)'!C177,0)</f>
        <v>0</v>
      </c>
      <c r="H177" s="149">
        <f>IF('G011A (Mart-Eylül)'!L177&lt;&gt;"",'G011A (Mart-Eylül)'!L177,0)</f>
        <v>0</v>
      </c>
      <c r="I177" s="150">
        <f>IF('G011A (Nisan-Ekim)'!C177&lt;&gt;"",'G011A (Nisan-Ekim)'!C177,0)</f>
        <v>0</v>
      </c>
      <c r="J177" s="149">
        <f>IF('G011A (Nisan-Ekim)'!L177&lt;&gt;"",'G011A (Nisan-Ekim)'!L177,0)</f>
        <v>0</v>
      </c>
      <c r="K177" s="150">
        <f>IF('G011A (Mayıs-Kasım)'!C177&lt;&gt;"",'G011A (Mayıs-Kasım)'!C177,0)</f>
        <v>0</v>
      </c>
      <c r="L177" s="149">
        <f>IF('G011A (Mayıs-Kasım)'!L177&lt;&gt;"",'G011A (Mayıs-Kasım)'!L177,0)</f>
        <v>0</v>
      </c>
      <c r="M177" s="150">
        <f>IF('G011A (Haziran-Aralık)'!C177&lt;&gt;"",'G011A (Haziran-Aralık)'!C177,0)</f>
        <v>0</v>
      </c>
      <c r="N177" s="149">
        <f>IF('G011A (Haziran-Aralık)'!L177&lt;&gt;"",'G011A (Haziran-Aralık)'!L177,0)</f>
        <v>0</v>
      </c>
      <c r="O177" s="157">
        <f t="shared" si="55"/>
        <v>0</v>
      </c>
      <c r="P177" s="158">
        <f t="shared" si="56"/>
        <v>0</v>
      </c>
      <c r="Q177" s="158">
        <f t="shared" si="57"/>
        <v>0</v>
      </c>
      <c r="R177" s="159">
        <f t="shared" si="58"/>
        <v>0</v>
      </c>
      <c r="S177" s="62"/>
      <c r="T177" s="138">
        <f t="shared" si="59"/>
        <v>0</v>
      </c>
      <c r="U177" s="138">
        <f t="shared" si="60"/>
        <v>0</v>
      </c>
      <c r="V177" s="138">
        <f t="shared" si="61"/>
        <v>0</v>
      </c>
      <c r="W177" s="138">
        <f t="shared" si="62"/>
        <v>0</v>
      </c>
      <c r="X177" s="138">
        <f t="shared" si="63"/>
        <v>0</v>
      </c>
      <c r="Y177" s="138">
        <f t="shared" si="64"/>
        <v>0</v>
      </c>
      <c r="Z177" s="138">
        <f t="shared" si="65"/>
        <v>0</v>
      </c>
      <c r="AA177" s="62"/>
      <c r="AB177" s="62"/>
      <c r="AC177" s="62"/>
    </row>
    <row r="178" spans="1:29" ht="23.1" customHeight="1" x14ac:dyDescent="0.25">
      <c r="A178" s="362">
        <v>111</v>
      </c>
      <c r="B178" s="141" t="str">
        <f>IF('Proje ve Personel Bilgileri'!C127&gt;0,'Proje ve Personel Bilgileri'!C127,"")</f>
        <v/>
      </c>
      <c r="C178" s="157">
        <f>IF('G011A (Ocak-Temmuz)'!C178&lt;&gt;"",'G011A (Ocak-Temmuz)'!C178,0)</f>
        <v>0</v>
      </c>
      <c r="D178" s="158">
        <f>IF('G011A (Ocak-Temmuz)'!L178&lt;&gt;"",'G011A (Ocak-Temmuz)'!L178,0)</f>
        <v>0</v>
      </c>
      <c r="E178" s="150">
        <f>IF('G011A (Şubat-Ağustos)'!C178&lt;&gt;"",'G011A (Şubat-Ağustos)'!C178,0)</f>
        <v>0</v>
      </c>
      <c r="F178" s="149">
        <f>IF('G011A (Şubat-Ağustos)'!L178&lt;&gt;"",'G011A (Şubat-Ağustos)'!L178,0)</f>
        <v>0</v>
      </c>
      <c r="G178" s="150">
        <f>IF('G011A (Mart-Eylül)'!C178&lt;&gt;"",'G011A (Mart-Eylül)'!C178,0)</f>
        <v>0</v>
      </c>
      <c r="H178" s="149">
        <f>IF('G011A (Mart-Eylül)'!L178&lt;&gt;"",'G011A (Mart-Eylül)'!L178,0)</f>
        <v>0</v>
      </c>
      <c r="I178" s="150">
        <f>IF('G011A (Nisan-Ekim)'!C178&lt;&gt;"",'G011A (Nisan-Ekim)'!C178,0)</f>
        <v>0</v>
      </c>
      <c r="J178" s="149">
        <f>IF('G011A (Nisan-Ekim)'!L178&lt;&gt;"",'G011A (Nisan-Ekim)'!L178,0)</f>
        <v>0</v>
      </c>
      <c r="K178" s="150">
        <f>IF('G011A (Mayıs-Kasım)'!C178&lt;&gt;"",'G011A (Mayıs-Kasım)'!C178,0)</f>
        <v>0</v>
      </c>
      <c r="L178" s="149">
        <f>IF('G011A (Mayıs-Kasım)'!L178&lt;&gt;"",'G011A (Mayıs-Kasım)'!L178,0)</f>
        <v>0</v>
      </c>
      <c r="M178" s="150">
        <f>IF('G011A (Haziran-Aralık)'!C178&lt;&gt;"",'G011A (Haziran-Aralık)'!C178,0)</f>
        <v>0</v>
      </c>
      <c r="N178" s="149">
        <f>IF('G011A (Haziran-Aralık)'!L178&lt;&gt;"",'G011A (Haziran-Aralık)'!L178,0)</f>
        <v>0</v>
      </c>
      <c r="O178" s="157">
        <f t="shared" si="55"/>
        <v>0</v>
      </c>
      <c r="P178" s="158">
        <f t="shared" si="56"/>
        <v>0</v>
      </c>
      <c r="Q178" s="158">
        <f t="shared" si="57"/>
        <v>0</v>
      </c>
      <c r="R178" s="159">
        <f t="shared" si="58"/>
        <v>0</v>
      </c>
      <c r="S178" s="62"/>
      <c r="T178" s="138">
        <f t="shared" si="59"/>
        <v>0</v>
      </c>
      <c r="U178" s="138">
        <f t="shared" si="60"/>
        <v>0</v>
      </c>
      <c r="V178" s="138">
        <f t="shared" si="61"/>
        <v>0</v>
      </c>
      <c r="W178" s="138">
        <f t="shared" si="62"/>
        <v>0</v>
      </c>
      <c r="X178" s="138">
        <f t="shared" si="63"/>
        <v>0</v>
      </c>
      <c r="Y178" s="138">
        <f t="shared" si="64"/>
        <v>0</v>
      </c>
      <c r="Z178" s="138">
        <f t="shared" si="65"/>
        <v>0</v>
      </c>
      <c r="AA178" s="62"/>
      <c r="AB178" s="62"/>
      <c r="AC178" s="62"/>
    </row>
    <row r="179" spans="1:29" ht="23.1" customHeight="1" x14ac:dyDescent="0.25">
      <c r="A179" s="362">
        <v>112</v>
      </c>
      <c r="B179" s="141" t="str">
        <f>IF('Proje ve Personel Bilgileri'!C128&gt;0,'Proje ve Personel Bilgileri'!C128,"")</f>
        <v/>
      </c>
      <c r="C179" s="157">
        <f>IF('G011A (Ocak-Temmuz)'!C179&lt;&gt;"",'G011A (Ocak-Temmuz)'!C179,0)</f>
        <v>0</v>
      </c>
      <c r="D179" s="158">
        <f>IF('G011A (Ocak-Temmuz)'!L179&lt;&gt;"",'G011A (Ocak-Temmuz)'!L179,0)</f>
        <v>0</v>
      </c>
      <c r="E179" s="150">
        <f>IF('G011A (Şubat-Ağustos)'!C179&lt;&gt;"",'G011A (Şubat-Ağustos)'!C179,0)</f>
        <v>0</v>
      </c>
      <c r="F179" s="149">
        <f>IF('G011A (Şubat-Ağustos)'!L179&lt;&gt;"",'G011A (Şubat-Ağustos)'!L179,0)</f>
        <v>0</v>
      </c>
      <c r="G179" s="150">
        <f>IF('G011A (Mart-Eylül)'!C179&lt;&gt;"",'G011A (Mart-Eylül)'!C179,0)</f>
        <v>0</v>
      </c>
      <c r="H179" s="149">
        <f>IF('G011A (Mart-Eylül)'!L179&lt;&gt;"",'G011A (Mart-Eylül)'!L179,0)</f>
        <v>0</v>
      </c>
      <c r="I179" s="150">
        <f>IF('G011A (Nisan-Ekim)'!C179&lt;&gt;"",'G011A (Nisan-Ekim)'!C179,0)</f>
        <v>0</v>
      </c>
      <c r="J179" s="149">
        <f>IF('G011A (Nisan-Ekim)'!L179&lt;&gt;"",'G011A (Nisan-Ekim)'!L179,0)</f>
        <v>0</v>
      </c>
      <c r="K179" s="150">
        <f>IF('G011A (Mayıs-Kasım)'!C179&lt;&gt;"",'G011A (Mayıs-Kasım)'!C179,0)</f>
        <v>0</v>
      </c>
      <c r="L179" s="149">
        <f>IF('G011A (Mayıs-Kasım)'!L179&lt;&gt;"",'G011A (Mayıs-Kasım)'!L179,0)</f>
        <v>0</v>
      </c>
      <c r="M179" s="150">
        <f>IF('G011A (Haziran-Aralık)'!C179&lt;&gt;"",'G011A (Haziran-Aralık)'!C179,0)</f>
        <v>0</v>
      </c>
      <c r="N179" s="149">
        <f>IF('G011A (Haziran-Aralık)'!L179&lt;&gt;"",'G011A (Haziran-Aralık)'!L179,0)</f>
        <v>0</v>
      </c>
      <c r="O179" s="157">
        <f t="shared" si="55"/>
        <v>0</v>
      </c>
      <c r="P179" s="158">
        <f t="shared" si="56"/>
        <v>0</v>
      </c>
      <c r="Q179" s="158">
        <f t="shared" si="57"/>
        <v>0</v>
      </c>
      <c r="R179" s="159">
        <f t="shared" si="58"/>
        <v>0</v>
      </c>
      <c r="S179" s="62"/>
      <c r="T179" s="138">
        <f t="shared" si="59"/>
        <v>0</v>
      </c>
      <c r="U179" s="138">
        <f t="shared" si="60"/>
        <v>0</v>
      </c>
      <c r="V179" s="138">
        <f t="shared" si="61"/>
        <v>0</v>
      </c>
      <c r="W179" s="138">
        <f t="shared" si="62"/>
        <v>0</v>
      </c>
      <c r="X179" s="138">
        <f t="shared" si="63"/>
        <v>0</v>
      </c>
      <c r="Y179" s="138">
        <f t="shared" si="64"/>
        <v>0</v>
      </c>
      <c r="Z179" s="138">
        <f t="shared" si="65"/>
        <v>0</v>
      </c>
      <c r="AA179" s="62"/>
      <c r="AB179" s="62"/>
      <c r="AC179" s="62"/>
    </row>
    <row r="180" spans="1:29" ht="23.1" customHeight="1" x14ac:dyDescent="0.25">
      <c r="A180" s="362">
        <v>113</v>
      </c>
      <c r="B180" s="141" t="str">
        <f>IF('Proje ve Personel Bilgileri'!C129&gt;0,'Proje ve Personel Bilgileri'!C129,"")</f>
        <v/>
      </c>
      <c r="C180" s="157">
        <f>IF('G011A (Ocak-Temmuz)'!C180&lt;&gt;"",'G011A (Ocak-Temmuz)'!C180,0)</f>
        <v>0</v>
      </c>
      <c r="D180" s="158">
        <f>IF('G011A (Ocak-Temmuz)'!L180&lt;&gt;"",'G011A (Ocak-Temmuz)'!L180,0)</f>
        <v>0</v>
      </c>
      <c r="E180" s="150">
        <f>IF('G011A (Şubat-Ağustos)'!C180&lt;&gt;"",'G011A (Şubat-Ağustos)'!C180,0)</f>
        <v>0</v>
      </c>
      <c r="F180" s="149">
        <f>IF('G011A (Şubat-Ağustos)'!L180&lt;&gt;"",'G011A (Şubat-Ağustos)'!L180,0)</f>
        <v>0</v>
      </c>
      <c r="G180" s="150">
        <f>IF('G011A (Mart-Eylül)'!C180&lt;&gt;"",'G011A (Mart-Eylül)'!C180,0)</f>
        <v>0</v>
      </c>
      <c r="H180" s="149">
        <f>IF('G011A (Mart-Eylül)'!L180&lt;&gt;"",'G011A (Mart-Eylül)'!L180,0)</f>
        <v>0</v>
      </c>
      <c r="I180" s="150">
        <f>IF('G011A (Nisan-Ekim)'!C180&lt;&gt;"",'G011A (Nisan-Ekim)'!C180,0)</f>
        <v>0</v>
      </c>
      <c r="J180" s="149">
        <f>IF('G011A (Nisan-Ekim)'!L180&lt;&gt;"",'G011A (Nisan-Ekim)'!L180,0)</f>
        <v>0</v>
      </c>
      <c r="K180" s="150">
        <f>IF('G011A (Mayıs-Kasım)'!C180&lt;&gt;"",'G011A (Mayıs-Kasım)'!C180,0)</f>
        <v>0</v>
      </c>
      <c r="L180" s="149">
        <f>IF('G011A (Mayıs-Kasım)'!L180&lt;&gt;"",'G011A (Mayıs-Kasım)'!L180,0)</f>
        <v>0</v>
      </c>
      <c r="M180" s="150">
        <f>IF('G011A (Haziran-Aralık)'!C180&lt;&gt;"",'G011A (Haziran-Aralık)'!C180,0)</f>
        <v>0</v>
      </c>
      <c r="N180" s="149">
        <f>IF('G011A (Haziran-Aralık)'!L180&lt;&gt;"",'G011A (Haziran-Aralık)'!L180,0)</f>
        <v>0</v>
      </c>
      <c r="O180" s="157">
        <f t="shared" si="55"/>
        <v>0</v>
      </c>
      <c r="P180" s="158">
        <f t="shared" si="56"/>
        <v>0</v>
      </c>
      <c r="Q180" s="158">
        <f t="shared" si="57"/>
        <v>0</v>
      </c>
      <c r="R180" s="159">
        <f t="shared" si="58"/>
        <v>0</v>
      </c>
      <c r="S180" s="62"/>
      <c r="T180" s="138">
        <f t="shared" si="59"/>
        <v>0</v>
      </c>
      <c r="U180" s="138">
        <f t="shared" si="60"/>
        <v>0</v>
      </c>
      <c r="V180" s="138">
        <f t="shared" si="61"/>
        <v>0</v>
      </c>
      <c r="W180" s="138">
        <f t="shared" si="62"/>
        <v>0</v>
      </c>
      <c r="X180" s="138">
        <f t="shared" si="63"/>
        <v>0</v>
      </c>
      <c r="Y180" s="138">
        <f t="shared" si="64"/>
        <v>0</v>
      </c>
      <c r="Z180" s="138">
        <f t="shared" si="65"/>
        <v>0</v>
      </c>
      <c r="AA180" s="62"/>
      <c r="AB180" s="62"/>
      <c r="AC180" s="62"/>
    </row>
    <row r="181" spans="1:29" ht="23.1" customHeight="1" x14ac:dyDescent="0.25">
      <c r="A181" s="362">
        <v>114</v>
      </c>
      <c r="B181" s="141" t="str">
        <f>IF('Proje ve Personel Bilgileri'!C130&gt;0,'Proje ve Personel Bilgileri'!C130,"")</f>
        <v/>
      </c>
      <c r="C181" s="157">
        <f>IF('G011A (Ocak-Temmuz)'!C181&lt;&gt;"",'G011A (Ocak-Temmuz)'!C181,0)</f>
        <v>0</v>
      </c>
      <c r="D181" s="158">
        <f>IF('G011A (Ocak-Temmuz)'!L181&lt;&gt;"",'G011A (Ocak-Temmuz)'!L181,0)</f>
        <v>0</v>
      </c>
      <c r="E181" s="150">
        <f>IF('G011A (Şubat-Ağustos)'!C181&lt;&gt;"",'G011A (Şubat-Ağustos)'!C181,0)</f>
        <v>0</v>
      </c>
      <c r="F181" s="149">
        <f>IF('G011A (Şubat-Ağustos)'!L181&lt;&gt;"",'G011A (Şubat-Ağustos)'!L181,0)</f>
        <v>0</v>
      </c>
      <c r="G181" s="150">
        <f>IF('G011A (Mart-Eylül)'!C181&lt;&gt;"",'G011A (Mart-Eylül)'!C181,0)</f>
        <v>0</v>
      </c>
      <c r="H181" s="149">
        <f>IF('G011A (Mart-Eylül)'!L181&lt;&gt;"",'G011A (Mart-Eylül)'!L181,0)</f>
        <v>0</v>
      </c>
      <c r="I181" s="150">
        <f>IF('G011A (Nisan-Ekim)'!C181&lt;&gt;"",'G011A (Nisan-Ekim)'!C181,0)</f>
        <v>0</v>
      </c>
      <c r="J181" s="149">
        <f>IF('G011A (Nisan-Ekim)'!L181&lt;&gt;"",'G011A (Nisan-Ekim)'!L181,0)</f>
        <v>0</v>
      </c>
      <c r="K181" s="150">
        <f>IF('G011A (Mayıs-Kasım)'!C181&lt;&gt;"",'G011A (Mayıs-Kasım)'!C181,0)</f>
        <v>0</v>
      </c>
      <c r="L181" s="149">
        <f>IF('G011A (Mayıs-Kasım)'!L181&lt;&gt;"",'G011A (Mayıs-Kasım)'!L181,0)</f>
        <v>0</v>
      </c>
      <c r="M181" s="150">
        <f>IF('G011A (Haziran-Aralık)'!C181&lt;&gt;"",'G011A (Haziran-Aralık)'!C181,0)</f>
        <v>0</v>
      </c>
      <c r="N181" s="149">
        <f>IF('G011A (Haziran-Aralık)'!L181&lt;&gt;"",'G011A (Haziran-Aralık)'!L181,0)</f>
        <v>0</v>
      </c>
      <c r="O181" s="157">
        <f t="shared" si="55"/>
        <v>0</v>
      </c>
      <c r="P181" s="158">
        <f t="shared" si="56"/>
        <v>0</v>
      </c>
      <c r="Q181" s="158">
        <f t="shared" si="57"/>
        <v>0</v>
      </c>
      <c r="R181" s="159">
        <f t="shared" si="58"/>
        <v>0</v>
      </c>
      <c r="S181" s="62"/>
      <c r="T181" s="138">
        <f t="shared" si="59"/>
        <v>0</v>
      </c>
      <c r="U181" s="138">
        <f t="shared" si="60"/>
        <v>0</v>
      </c>
      <c r="V181" s="138">
        <f t="shared" si="61"/>
        <v>0</v>
      </c>
      <c r="W181" s="138">
        <f t="shared" si="62"/>
        <v>0</v>
      </c>
      <c r="X181" s="138">
        <f t="shared" si="63"/>
        <v>0</v>
      </c>
      <c r="Y181" s="138">
        <f t="shared" si="64"/>
        <v>0</v>
      </c>
      <c r="Z181" s="138">
        <f t="shared" si="65"/>
        <v>0</v>
      </c>
      <c r="AA181" s="62"/>
      <c r="AB181" s="62"/>
      <c r="AC181" s="62"/>
    </row>
    <row r="182" spans="1:29" ht="23.1" customHeight="1" x14ac:dyDescent="0.25">
      <c r="A182" s="362">
        <v>115</v>
      </c>
      <c r="B182" s="141" t="str">
        <f>IF('Proje ve Personel Bilgileri'!C131&gt;0,'Proje ve Personel Bilgileri'!C131,"")</f>
        <v/>
      </c>
      <c r="C182" s="157">
        <f>IF('G011A (Ocak-Temmuz)'!C182&lt;&gt;"",'G011A (Ocak-Temmuz)'!C182,0)</f>
        <v>0</v>
      </c>
      <c r="D182" s="158">
        <f>IF('G011A (Ocak-Temmuz)'!L182&lt;&gt;"",'G011A (Ocak-Temmuz)'!L182,0)</f>
        <v>0</v>
      </c>
      <c r="E182" s="150">
        <f>IF('G011A (Şubat-Ağustos)'!C182&lt;&gt;"",'G011A (Şubat-Ağustos)'!C182,0)</f>
        <v>0</v>
      </c>
      <c r="F182" s="149">
        <f>IF('G011A (Şubat-Ağustos)'!L182&lt;&gt;"",'G011A (Şubat-Ağustos)'!L182,0)</f>
        <v>0</v>
      </c>
      <c r="G182" s="150">
        <f>IF('G011A (Mart-Eylül)'!C182&lt;&gt;"",'G011A (Mart-Eylül)'!C182,0)</f>
        <v>0</v>
      </c>
      <c r="H182" s="149">
        <f>IF('G011A (Mart-Eylül)'!L182&lt;&gt;"",'G011A (Mart-Eylül)'!L182,0)</f>
        <v>0</v>
      </c>
      <c r="I182" s="150">
        <f>IF('G011A (Nisan-Ekim)'!C182&lt;&gt;"",'G011A (Nisan-Ekim)'!C182,0)</f>
        <v>0</v>
      </c>
      <c r="J182" s="149">
        <f>IF('G011A (Nisan-Ekim)'!L182&lt;&gt;"",'G011A (Nisan-Ekim)'!L182,0)</f>
        <v>0</v>
      </c>
      <c r="K182" s="150">
        <f>IF('G011A (Mayıs-Kasım)'!C182&lt;&gt;"",'G011A (Mayıs-Kasım)'!C182,0)</f>
        <v>0</v>
      </c>
      <c r="L182" s="149">
        <f>IF('G011A (Mayıs-Kasım)'!L182&lt;&gt;"",'G011A (Mayıs-Kasım)'!L182,0)</f>
        <v>0</v>
      </c>
      <c r="M182" s="150">
        <f>IF('G011A (Haziran-Aralık)'!C182&lt;&gt;"",'G011A (Haziran-Aralık)'!C182,0)</f>
        <v>0</v>
      </c>
      <c r="N182" s="149">
        <f>IF('G011A (Haziran-Aralık)'!L182&lt;&gt;"",'G011A (Haziran-Aralık)'!L182,0)</f>
        <v>0</v>
      </c>
      <c r="O182" s="157">
        <f t="shared" si="55"/>
        <v>0</v>
      </c>
      <c r="P182" s="158">
        <f t="shared" si="56"/>
        <v>0</v>
      </c>
      <c r="Q182" s="158">
        <f t="shared" si="57"/>
        <v>0</v>
      </c>
      <c r="R182" s="159">
        <f t="shared" si="58"/>
        <v>0</v>
      </c>
      <c r="S182" s="62"/>
      <c r="T182" s="138">
        <f t="shared" si="59"/>
        <v>0</v>
      </c>
      <c r="U182" s="138">
        <f t="shared" si="60"/>
        <v>0</v>
      </c>
      <c r="V182" s="138">
        <f t="shared" si="61"/>
        <v>0</v>
      </c>
      <c r="W182" s="138">
        <f t="shared" si="62"/>
        <v>0</v>
      </c>
      <c r="X182" s="138">
        <f t="shared" si="63"/>
        <v>0</v>
      </c>
      <c r="Y182" s="138">
        <f t="shared" si="64"/>
        <v>0</v>
      </c>
      <c r="Z182" s="138">
        <f t="shared" si="65"/>
        <v>0</v>
      </c>
      <c r="AA182" s="62"/>
      <c r="AB182" s="62"/>
      <c r="AC182" s="62"/>
    </row>
    <row r="183" spans="1:29" ht="23.1" customHeight="1" x14ac:dyDescent="0.25">
      <c r="A183" s="362">
        <v>116</v>
      </c>
      <c r="B183" s="141" t="str">
        <f>IF('Proje ve Personel Bilgileri'!C132&gt;0,'Proje ve Personel Bilgileri'!C132,"")</f>
        <v/>
      </c>
      <c r="C183" s="157">
        <f>IF('G011A (Ocak-Temmuz)'!C183&lt;&gt;"",'G011A (Ocak-Temmuz)'!C183,0)</f>
        <v>0</v>
      </c>
      <c r="D183" s="158">
        <f>IF('G011A (Ocak-Temmuz)'!L183&lt;&gt;"",'G011A (Ocak-Temmuz)'!L183,0)</f>
        <v>0</v>
      </c>
      <c r="E183" s="150">
        <f>IF('G011A (Şubat-Ağustos)'!C183&lt;&gt;"",'G011A (Şubat-Ağustos)'!C183,0)</f>
        <v>0</v>
      </c>
      <c r="F183" s="149">
        <f>IF('G011A (Şubat-Ağustos)'!L183&lt;&gt;"",'G011A (Şubat-Ağustos)'!L183,0)</f>
        <v>0</v>
      </c>
      <c r="G183" s="150">
        <f>IF('G011A (Mart-Eylül)'!C183&lt;&gt;"",'G011A (Mart-Eylül)'!C183,0)</f>
        <v>0</v>
      </c>
      <c r="H183" s="149">
        <f>IF('G011A (Mart-Eylül)'!L183&lt;&gt;"",'G011A (Mart-Eylül)'!L183,0)</f>
        <v>0</v>
      </c>
      <c r="I183" s="150">
        <f>IF('G011A (Nisan-Ekim)'!C183&lt;&gt;"",'G011A (Nisan-Ekim)'!C183,0)</f>
        <v>0</v>
      </c>
      <c r="J183" s="149">
        <f>IF('G011A (Nisan-Ekim)'!L183&lt;&gt;"",'G011A (Nisan-Ekim)'!L183,0)</f>
        <v>0</v>
      </c>
      <c r="K183" s="150">
        <f>IF('G011A (Mayıs-Kasım)'!C183&lt;&gt;"",'G011A (Mayıs-Kasım)'!C183,0)</f>
        <v>0</v>
      </c>
      <c r="L183" s="149">
        <f>IF('G011A (Mayıs-Kasım)'!L183&lt;&gt;"",'G011A (Mayıs-Kasım)'!L183,0)</f>
        <v>0</v>
      </c>
      <c r="M183" s="150">
        <f>IF('G011A (Haziran-Aralık)'!C183&lt;&gt;"",'G011A (Haziran-Aralık)'!C183,0)</f>
        <v>0</v>
      </c>
      <c r="N183" s="149">
        <f>IF('G011A (Haziran-Aralık)'!L183&lt;&gt;"",'G011A (Haziran-Aralık)'!L183,0)</f>
        <v>0</v>
      </c>
      <c r="O183" s="157">
        <f t="shared" si="55"/>
        <v>0</v>
      </c>
      <c r="P183" s="158">
        <f t="shared" si="56"/>
        <v>0</v>
      </c>
      <c r="Q183" s="158">
        <f t="shared" si="57"/>
        <v>0</v>
      </c>
      <c r="R183" s="159">
        <f t="shared" si="58"/>
        <v>0</v>
      </c>
      <c r="S183" s="62"/>
      <c r="T183" s="138">
        <f t="shared" si="59"/>
        <v>0</v>
      </c>
      <c r="U183" s="138">
        <f t="shared" si="60"/>
        <v>0</v>
      </c>
      <c r="V183" s="138">
        <f t="shared" si="61"/>
        <v>0</v>
      </c>
      <c r="W183" s="138">
        <f t="shared" si="62"/>
        <v>0</v>
      </c>
      <c r="X183" s="138">
        <f t="shared" si="63"/>
        <v>0</v>
      </c>
      <c r="Y183" s="138">
        <f t="shared" si="64"/>
        <v>0</v>
      </c>
      <c r="Z183" s="138">
        <f t="shared" si="65"/>
        <v>0</v>
      </c>
      <c r="AA183" s="62"/>
      <c r="AB183" s="62"/>
      <c r="AC183" s="62"/>
    </row>
    <row r="184" spans="1:29" ht="23.1" customHeight="1" x14ac:dyDescent="0.25">
      <c r="A184" s="362">
        <v>117</v>
      </c>
      <c r="B184" s="141" t="str">
        <f>IF('Proje ve Personel Bilgileri'!C133&gt;0,'Proje ve Personel Bilgileri'!C133,"")</f>
        <v/>
      </c>
      <c r="C184" s="157">
        <f>IF('G011A (Ocak-Temmuz)'!C184&lt;&gt;"",'G011A (Ocak-Temmuz)'!C184,0)</f>
        <v>0</v>
      </c>
      <c r="D184" s="158">
        <f>IF('G011A (Ocak-Temmuz)'!L184&lt;&gt;"",'G011A (Ocak-Temmuz)'!L184,0)</f>
        <v>0</v>
      </c>
      <c r="E184" s="150">
        <f>IF('G011A (Şubat-Ağustos)'!C184&lt;&gt;"",'G011A (Şubat-Ağustos)'!C184,0)</f>
        <v>0</v>
      </c>
      <c r="F184" s="149">
        <f>IF('G011A (Şubat-Ağustos)'!L184&lt;&gt;"",'G011A (Şubat-Ağustos)'!L184,0)</f>
        <v>0</v>
      </c>
      <c r="G184" s="150">
        <f>IF('G011A (Mart-Eylül)'!C184&lt;&gt;"",'G011A (Mart-Eylül)'!C184,0)</f>
        <v>0</v>
      </c>
      <c r="H184" s="149">
        <f>IF('G011A (Mart-Eylül)'!L184&lt;&gt;"",'G011A (Mart-Eylül)'!L184,0)</f>
        <v>0</v>
      </c>
      <c r="I184" s="150">
        <f>IF('G011A (Nisan-Ekim)'!C184&lt;&gt;"",'G011A (Nisan-Ekim)'!C184,0)</f>
        <v>0</v>
      </c>
      <c r="J184" s="149">
        <f>IF('G011A (Nisan-Ekim)'!L184&lt;&gt;"",'G011A (Nisan-Ekim)'!L184,0)</f>
        <v>0</v>
      </c>
      <c r="K184" s="150">
        <f>IF('G011A (Mayıs-Kasım)'!C184&lt;&gt;"",'G011A (Mayıs-Kasım)'!C184,0)</f>
        <v>0</v>
      </c>
      <c r="L184" s="149">
        <f>IF('G011A (Mayıs-Kasım)'!L184&lt;&gt;"",'G011A (Mayıs-Kasım)'!L184,0)</f>
        <v>0</v>
      </c>
      <c r="M184" s="150">
        <f>IF('G011A (Haziran-Aralık)'!C184&lt;&gt;"",'G011A (Haziran-Aralık)'!C184,0)</f>
        <v>0</v>
      </c>
      <c r="N184" s="149">
        <f>IF('G011A (Haziran-Aralık)'!L184&lt;&gt;"",'G011A (Haziran-Aralık)'!L184,0)</f>
        <v>0</v>
      </c>
      <c r="O184" s="157">
        <f t="shared" si="55"/>
        <v>0</v>
      </c>
      <c r="P184" s="158">
        <f t="shared" si="56"/>
        <v>0</v>
      </c>
      <c r="Q184" s="158">
        <f t="shared" si="57"/>
        <v>0</v>
      </c>
      <c r="R184" s="159">
        <f t="shared" si="58"/>
        <v>0</v>
      </c>
      <c r="S184" s="62"/>
      <c r="T184" s="138">
        <f t="shared" si="59"/>
        <v>0</v>
      </c>
      <c r="U184" s="138">
        <f t="shared" si="60"/>
        <v>0</v>
      </c>
      <c r="V184" s="138">
        <f t="shared" si="61"/>
        <v>0</v>
      </c>
      <c r="W184" s="138">
        <f t="shared" si="62"/>
        <v>0</v>
      </c>
      <c r="X184" s="138">
        <f t="shared" si="63"/>
        <v>0</v>
      </c>
      <c r="Y184" s="138">
        <f t="shared" si="64"/>
        <v>0</v>
      </c>
      <c r="Z184" s="138">
        <f t="shared" si="65"/>
        <v>0</v>
      </c>
      <c r="AA184" s="62"/>
      <c r="AB184" s="62"/>
      <c r="AC184" s="62"/>
    </row>
    <row r="185" spans="1:29" ht="23.1" customHeight="1" x14ac:dyDescent="0.25">
      <c r="A185" s="362">
        <v>118</v>
      </c>
      <c r="B185" s="141" t="str">
        <f>IF('Proje ve Personel Bilgileri'!C134&gt;0,'Proje ve Personel Bilgileri'!C134,"")</f>
        <v/>
      </c>
      <c r="C185" s="157">
        <f>IF('G011A (Ocak-Temmuz)'!C185&lt;&gt;"",'G011A (Ocak-Temmuz)'!C185,0)</f>
        <v>0</v>
      </c>
      <c r="D185" s="158">
        <f>IF('G011A (Ocak-Temmuz)'!L185&lt;&gt;"",'G011A (Ocak-Temmuz)'!L185,0)</f>
        <v>0</v>
      </c>
      <c r="E185" s="150">
        <f>IF('G011A (Şubat-Ağustos)'!C185&lt;&gt;"",'G011A (Şubat-Ağustos)'!C185,0)</f>
        <v>0</v>
      </c>
      <c r="F185" s="149">
        <f>IF('G011A (Şubat-Ağustos)'!L185&lt;&gt;"",'G011A (Şubat-Ağustos)'!L185,0)</f>
        <v>0</v>
      </c>
      <c r="G185" s="150">
        <f>IF('G011A (Mart-Eylül)'!C185&lt;&gt;"",'G011A (Mart-Eylül)'!C185,0)</f>
        <v>0</v>
      </c>
      <c r="H185" s="149">
        <f>IF('G011A (Mart-Eylül)'!L185&lt;&gt;"",'G011A (Mart-Eylül)'!L185,0)</f>
        <v>0</v>
      </c>
      <c r="I185" s="150">
        <f>IF('G011A (Nisan-Ekim)'!C185&lt;&gt;"",'G011A (Nisan-Ekim)'!C185,0)</f>
        <v>0</v>
      </c>
      <c r="J185" s="149">
        <f>IF('G011A (Nisan-Ekim)'!L185&lt;&gt;"",'G011A (Nisan-Ekim)'!L185,0)</f>
        <v>0</v>
      </c>
      <c r="K185" s="150">
        <f>IF('G011A (Mayıs-Kasım)'!C185&lt;&gt;"",'G011A (Mayıs-Kasım)'!C185,0)</f>
        <v>0</v>
      </c>
      <c r="L185" s="149">
        <f>IF('G011A (Mayıs-Kasım)'!L185&lt;&gt;"",'G011A (Mayıs-Kasım)'!L185,0)</f>
        <v>0</v>
      </c>
      <c r="M185" s="150">
        <f>IF('G011A (Haziran-Aralık)'!C185&lt;&gt;"",'G011A (Haziran-Aralık)'!C185,0)</f>
        <v>0</v>
      </c>
      <c r="N185" s="149">
        <f>IF('G011A (Haziran-Aralık)'!L185&lt;&gt;"",'G011A (Haziran-Aralık)'!L185,0)</f>
        <v>0</v>
      </c>
      <c r="O185" s="157">
        <f t="shared" si="55"/>
        <v>0</v>
      </c>
      <c r="P185" s="158">
        <f t="shared" si="56"/>
        <v>0</v>
      </c>
      <c r="Q185" s="158">
        <f t="shared" si="57"/>
        <v>0</v>
      </c>
      <c r="R185" s="159">
        <f t="shared" si="58"/>
        <v>0</v>
      </c>
      <c r="S185" s="62"/>
      <c r="T185" s="138">
        <f t="shared" si="59"/>
        <v>0</v>
      </c>
      <c r="U185" s="138">
        <f t="shared" si="60"/>
        <v>0</v>
      </c>
      <c r="V185" s="138">
        <f t="shared" si="61"/>
        <v>0</v>
      </c>
      <c r="W185" s="138">
        <f t="shared" si="62"/>
        <v>0</v>
      </c>
      <c r="X185" s="138">
        <f t="shared" si="63"/>
        <v>0</v>
      </c>
      <c r="Y185" s="138">
        <f t="shared" si="64"/>
        <v>0</v>
      </c>
      <c r="Z185" s="138">
        <f t="shared" si="65"/>
        <v>0</v>
      </c>
      <c r="AA185" s="62"/>
      <c r="AB185" s="62"/>
      <c r="AC185" s="62"/>
    </row>
    <row r="186" spans="1:29" ht="23.1" customHeight="1" x14ac:dyDescent="0.25">
      <c r="A186" s="362">
        <v>119</v>
      </c>
      <c r="B186" s="141" t="str">
        <f>IF('Proje ve Personel Bilgileri'!C135&gt;0,'Proje ve Personel Bilgileri'!C135,"")</f>
        <v/>
      </c>
      <c r="C186" s="157">
        <f>IF('G011A (Ocak-Temmuz)'!C186&lt;&gt;"",'G011A (Ocak-Temmuz)'!C186,0)</f>
        <v>0</v>
      </c>
      <c r="D186" s="158">
        <f>IF('G011A (Ocak-Temmuz)'!L186&lt;&gt;"",'G011A (Ocak-Temmuz)'!L186,0)</f>
        <v>0</v>
      </c>
      <c r="E186" s="150">
        <f>IF('G011A (Şubat-Ağustos)'!C186&lt;&gt;"",'G011A (Şubat-Ağustos)'!C186,0)</f>
        <v>0</v>
      </c>
      <c r="F186" s="149">
        <f>IF('G011A (Şubat-Ağustos)'!L186&lt;&gt;"",'G011A (Şubat-Ağustos)'!L186,0)</f>
        <v>0</v>
      </c>
      <c r="G186" s="150">
        <f>IF('G011A (Mart-Eylül)'!C186&lt;&gt;"",'G011A (Mart-Eylül)'!C186,0)</f>
        <v>0</v>
      </c>
      <c r="H186" s="149">
        <f>IF('G011A (Mart-Eylül)'!L186&lt;&gt;"",'G011A (Mart-Eylül)'!L186,0)</f>
        <v>0</v>
      </c>
      <c r="I186" s="150">
        <f>IF('G011A (Nisan-Ekim)'!C186&lt;&gt;"",'G011A (Nisan-Ekim)'!C186,0)</f>
        <v>0</v>
      </c>
      <c r="J186" s="149">
        <f>IF('G011A (Nisan-Ekim)'!L186&lt;&gt;"",'G011A (Nisan-Ekim)'!L186,0)</f>
        <v>0</v>
      </c>
      <c r="K186" s="150">
        <f>IF('G011A (Mayıs-Kasım)'!C186&lt;&gt;"",'G011A (Mayıs-Kasım)'!C186,0)</f>
        <v>0</v>
      </c>
      <c r="L186" s="149">
        <f>IF('G011A (Mayıs-Kasım)'!L186&lt;&gt;"",'G011A (Mayıs-Kasım)'!L186,0)</f>
        <v>0</v>
      </c>
      <c r="M186" s="150">
        <f>IF('G011A (Haziran-Aralık)'!C186&lt;&gt;"",'G011A (Haziran-Aralık)'!C186,0)</f>
        <v>0</v>
      </c>
      <c r="N186" s="149">
        <f>IF('G011A (Haziran-Aralık)'!L186&lt;&gt;"",'G011A (Haziran-Aralık)'!L186,0)</f>
        <v>0</v>
      </c>
      <c r="O186" s="157">
        <f t="shared" si="55"/>
        <v>0</v>
      </c>
      <c r="P186" s="158">
        <f t="shared" si="56"/>
        <v>0</v>
      </c>
      <c r="Q186" s="158">
        <f t="shared" si="57"/>
        <v>0</v>
      </c>
      <c r="R186" s="159">
        <f t="shared" si="58"/>
        <v>0</v>
      </c>
      <c r="S186" s="62"/>
      <c r="T186" s="138">
        <f t="shared" si="59"/>
        <v>0</v>
      </c>
      <c r="U186" s="138">
        <f t="shared" si="60"/>
        <v>0</v>
      </c>
      <c r="V186" s="138">
        <f t="shared" si="61"/>
        <v>0</v>
      </c>
      <c r="W186" s="138">
        <f t="shared" si="62"/>
        <v>0</v>
      </c>
      <c r="X186" s="138">
        <f t="shared" si="63"/>
        <v>0</v>
      </c>
      <c r="Y186" s="138">
        <f t="shared" si="64"/>
        <v>0</v>
      </c>
      <c r="Z186" s="138">
        <f t="shared" si="65"/>
        <v>0</v>
      </c>
      <c r="AA186" s="62"/>
      <c r="AB186" s="62"/>
      <c r="AC186" s="62"/>
    </row>
    <row r="187" spans="1:29" ht="23.1" customHeight="1" thickBot="1" x14ac:dyDescent="0.3">
      <c r="A187" s="363">
        <v>120</v>
      </c>
      <c r="B187" s="143" t="str">
        <f>IF('Proje ve Personel Bilgileri'!C136&gt;0,'Proje ve Personel Bilgileri'!C136,"")</f>
        <v/>
      </c>
      <c r="C187" s="160">
        <f>IF('G011A (Ocak-Temmuz)'!C187&lt;&gt;"",'G011A (Ocak-Temmuz)'!C187,0)</f>
        <v>0</v>
      </c>
      <c r="D187" s="161">
        <f>IF('G011A (Ocak-Temmuz)'!L187&lt;&gt;"",'G011A (Ocak-Temmuz)'!L187,0)</f>
        <v>0</v>
      </c>
      <c r="E187" s="154">
        <f>IF('G011A (Şubat-Ağustos)'!C187&lt;&gt;"",'G011A (Şubat-Ağustos)'!C187,0)</f>
        <v>0</v>
      </c>
      <c r="F187" s="153">
        <f>IF('G011A (Şubat-Ağustos)'!L187&lt;&gt;"",'G011A (Şubat-Ağustos)'!L187,0)</f>
        <v>0</v>
      </c>
      <c r="G187" s="154">
        <f>IF('G011A (Mart-Eylül)'!C187&lt;&gt;"",'G011A (Mart-Eylül)'!C187,0)</f>
        <v>0</v>
      </c>
      <c r="H187" s="153">
        <f>IF('G011A (Mart-Eylül)'!L187&lt;&gt;"",'G011A (Mart-Eylül)'!L187,0)</f>
        <v>0</v>
      </c>
      <c r="I187" s="154">
        <f>IF('G011A (Nisan-Ekim)'!C187&lt;&gt;"",'G011A (Nisan-Ekim)'!C187,0)</f>
        <v>0</v>
      </c>
      <c r="J187" s="153">
        <f>IF('G011A (Nisan-Ekim)'!L187&lt;&gt;"",'G011A (Nisan-Ekim)'!L187,0)</f>
        <v>0</v>
      </c>
      <c r="K187" s="154">
        <f>IF('G011A (Mayıs-Kasım)'!C187&lt;&gt;"",'G011A (Mayıs-Kasım)'!C187,0)</f>
        <v>0</v>
      </c>
      <c r="L187" s="153">
        <f>IF('G011A (Mayıs-Kasım)'!L187&lt;&gt;"",'G011A (Mayıs-Kasım)'!L187,0)</f>
        <v>0</v>
      </c>
      <c r="M187" s="154">
        <f>IF('G011A (Haziran-Aralık)'!C187&lt;&gt;"",'G011A (Haziran-Aralık)'!C187,0)</f>
        <v>0</v>
      </c>
      <c r="N187" s="153">
        <f>IF('G011A (Haziran-Aralık)'!L187&lt;&gt;"",'G011A (Haziran-Aralık)'!L187,0)</f>
        <v>0</v>
      </c>
      <c r="O187" s="160">
        <f t="shared" si="55"/>
        <v>0</v>
      </c>
      <c r="P187" s="161">
        <f t="shared" si="56"/>
        <v>0</v>
      </c>
      <c r="Q187" s="161">
        <f t="shared" si="57"/>
        <v>0</v>
      </c>
      <c r="R187" s="162">
        <f t="shared" si="58"/>
        <v>0</v>
      </c>
      <c r="S187" s="62"/>
      <c r="T187" s="138">
        <f t="shared" si="59"/>
        <v>0</v>
      </c>
      <c r="U187" s="138">
        <f t="shared" si="60"/>
        <v>0</v>
      </c>
      <c r="V187" s="138">
        <f t="shared" si="61"/>
        <v>0</v>
      </c>
      <c r="W187" s="138">
        <f t="shared" si="62"/>
        <v>0</v>
      </c>
      <c r="X187" s="138">
        <f t="shared" si="63"/>
        <v>0</v>
      </c>
      <c r="Y187" s="138">
        <f t="shared" si="64"/>
        <v>0</v>
      </c>
      <c r="Z187" s="138">
        <f t="shared" si="65"/>
        <v>0</v>
      </c>
      <c r="AA187" s="138">
        <f>IF(ISERROR(IF(SUM(C168:R187)&gt;0,1,0)),1,IF(SUM(C168:R187)&gt;0,1,0))</f>
        <v>0</v>
      </c>
      <c r="AB187" s="62"/>
      <c r="AC187" s="62"/>
    </row>
    <row r="188" spans="1:29" x14ac:dyDescent="0.25">
      <c r="A188" s="62"/>
      <c r="B188" s="10"/>
      <c r="C188" s="10"/>
      <c r="D188" s="10"/>
      <c r="E188" s="10"/>
      <c r="F188" s="10"/>
      <c r="G188" s="10"/>
      <c r="H188" s="10"/>
      <c r="I188" s="10"/>
      <c r="J188" s="2"/>
      <c r="K188" s="62"/>
      <c r="L188" s="92"/>
      <c r="M188" s="92"/>
      <c r="N188" s="92"/>
      <c r="O188" s="92"/>
      <c r="P188" s="92"/>
      <c r="Q188" s="92"/>
      <c r="R188" s="62"/>
      <c r="S188" s="62"/>
      <c r="T188" s="62"/>
      <c r="U188" s="62"/>
      <c r="V188" s="62"/>
      <c r="W188" s="62"/>
      <c r="X188" s="62"/>
      <c r="Y188" s="62"/>
      <c r="Z188" s="62"/>
      <c r="AA188" s="62"/>
      <c r="AB188" s="62"/>
      <c r="AC188" s="62"/>
    </row>
    <row r="189" spans="1:29" x14ac:dyDescent="0.25">
      <c r="A189" s="364" t="s">
        <v>131</v>
      </c>
      <c r="B189" s="10"/>
      <c r="C189" s="10"/>
      <c r="D189" s="10"/>
      <c r="E189" s="10"/>
      <c r="F189" s="10"/>
      <c r="G189" s="10"/>
      <c r="H189" s="10"/>
      <c r="I189" s="10"/>
      <c r="J189" s="2"/>
      <c r="K189" s="62"/>
      <c r="L189" s="92"/>
      <c r="M189" s="92"/>
      <c r="N189" s="92"/>
      <c r="O189" s="92"/>
      <c r="P189" s="92"/>
      <c r="Q189" s="92"/>
      <c r="R189" s="62"/>
      <c r="S189" s="62"/>
      <c r="T189" s="62"/>
      <c r="U189" s="62"/>
      <c r="V189" s="62"/>
      <c r="W189" s="62"/>
      <c r="X189" s="62"/>
      <c r="Y189" s="62"/>
      <c r="Z189" s="62"/>
      <c r="AA189" s="62"/>
      <c r="AB189" s="62"/>
      <c r="AC189" s="62"/>
    </row>
    <row r="190" spans="1:29" x14ac:dyDescent="0.25">
      <c r="A190" s="62"/>
      <c r="B190" s="62"/>
      <c r="C190" s="92"/>
      <c r="D190" s="62"/>
      <c r="E190" s="62"/>
      <c r="F190" s="62"/>
      <c r="G190" s="62"/>
      <c r="H190" s="62"/>
      <c r="I190" s="62"/>
      <c r="J190" s="2"/>
      <c r="K190" s="62"/>
      <c r="L190" s="92"/>
      <c r="M190" s="92"/>
      <c r="N190" s="92"/>
      <c r="O190" s="92"/>
      <c r="P190" s="62"/>
      <c r="Q190" s="62"/>
      <c r="R190" s="62"/>
      <c r="S190" s="62"/>
      <c r="T190" s="62"/>
      <c r="U190" s="62"/>
      <c r="V190" s="62"/>
      <c r="W190" s="62"/>
      <c r="X190" s="62"/>
      <c r="Y190" s="62"/>
      <c r="Z190" s="62"/>
      <c r="AA190" s="62"/>
      <c r="AB190" s="62"/>
      <c r="AC190" s="62"/>
    </row>
    <row r="191" spans="1:29" ht="19.7" x14ac:dyDescent="0.35">
      <c r="A191" s="354" t="s">
        <v>31</v>
      </c>
      <c r="B191" s="355">
        <f ca="1">imzatarihi</f>
        <v>45785</v>
      </c>
      <c r="C191" s="599" t="s">
        <v>32</v>
      </c>
      <c r="D191" s="599"/>
      <c r="E191" s="356" t="str">
        <f>IF(kurulusyetkilisi&gt;0,kurulusyetkilisi,"")</f>
        <v/>
      </c>
      <c r="F191" s="62"/>
      <c r="G191" s="212"/>
      <c r="H191" s="211"/>
      <c r="I191" s="211"/>
      <c r="J191" s="2"/>
      <c r="K191" s="62"/>
      <c r="L191" s="92"/>
      <c r="M191" s="92"/>
      <c r="N191" s="92"/>
      <c r="O191" s="92"/>
      <c r="P191" s="62"/>
      <c r="Q191" s="62"/>
      <c r="R191" s="62"/>
      <c r="S191" s="62"/>
      <c r="T191" s="62"/>
      <c r="U191" s="62"/>
      <c r="V191" s="62"/>
      <c r="W191" s="62"/>
      <c r="X191" s="62"/>
      <c r="Y191" s="62"/>
      <c r="Z191" s="62"/>
      <c r="AA191" s="62"/>
      <c r="AB191" s="62"/>
      <c r="AC191" s="62"/>
    </row>
    <row r="192" spans="1:29" ht="19.7" x14ac:dyDescent="0.35">
      <c r="A192" s="213"/>
      <c r="B192" s="213"/>
      <c r="C192" s="599" t="s">
        <v>33</v>
      </c>
      <c r="D192" s="599"/>
      <c r="E192" s="598"/>
      <c r="F192" s="598"/>
      <c r="G192" s="598"/>
      <c r="H192" s="59"/>
      <c r="I192" s="59"/>
      <c r="J192" s="2"/>
      <c r="K192" s="62"/>
      <c r="L192" s="92"/>
      <c r="M192" s="92"/>
      <c r="N192" s="92"/>
      <c r="O192" s="92"/>
      <c r="P192" s="62"/>
      <c r="Q192" s="62"/>
      <c r="R192" s="62"/>
      <c r="S192" s="62"/>
      <c r="T192" s="62"/>
      <c r="U192" s="62"/>
      <c r="V192" s="62"/>
      <c r="W192" s="62"/>
      <c r="X192" s="62"/>
      <c r="Y192" s="62"/>
      <c r="Z192" s="62"/>
      <c r="AA192" s="62"/>
      <c r="AB192" s="62"/>
      <c r="AC192" s="62"/>
    </row>
    <row r="193" spans="1:29" ht="15.8" customHeight="1" x14ac:dyDescent="0.3">
      <c r="A193" s="635" t="s">
        <v>38</v>
      </c>
      <c r="B193" s="635"/>
      <c r="C193" s="635"/>
      <c r="D193" s="635"/>
      <c r="E193" s="635"/>
      <c r="F193" s="635"/>
      <c r="G193" s="635"/>
      <c r="H193" s="635"/>
      <c r="I193" s="635"/>
      <c r="J193" s="635"/>
      <c r="K193" s="635"/>
      <c r="L193" s="635"/>
      <c r="M193" s="635"/>
      <c r="N193" s="635"/>
      <c r="O193" s="635"/>
      <c r="P193" s="635"/>
      <c r="Q193" s="635"/>
      <c r="R193" s="635"/>
      <c r="S193" s="62"/>
      <c r="T193" s="62"/>
      <c r="U193" s="62"/>
      <c r="V193" s="62"/>
      <c r="W193" s="62"/>
      <c r="X193" s="62"/>
      <c r="Y193" s="62"/>
      <c r="Z193" s="62"/>
      <c r="AA193" s="62"/>
      <c r="AB193" s="62"/>
      <c r="AC193" s="62"/>
    </row>
    <row r="194" spans="1:29" x14ac:dyDescent="0.25">
      <c r="A194" s="625" t="str">
        <f>IF(YilDonem&lt;&gt;"",CONCATENATE(YilDonem," dönemine aittir."),"")</f>
        <v/>
      </c>
      <c r="B194" s="625"/>
      <c r="C194" s="625"/>
      <c r="D194" s="625"/>
      <c r="E194" s="625"/>
      <c r="F194" s="625"/>
      <c r="G194" s="625"/>
      <c r="H194" s="625"/>
      <c r="I194" s="625"/>
      <c r="J194" s="625"/>
      <c r="K194" s="625"/>
      <c r="L194" s="625"/>
      <c r="M194" s="625"/>
      <c r="N194" s="625"/>
      <c r="O194" s="625"/>
      <c r="P194" s="625"/>
      <c r="Q194" s="625"/>
      <c r="R194" s="625"/>
      <c r="S194" s="62"/>
      <c r="T194" s="62"/>
      <c r="U194" s="62"/>
      <c r="V194" s="62"/>
      <c r="W194" s="62"/>
      <c r="X194" s="62"/>
      <c r="Y194" s="62"/>
      <c r="Z194" s="62"/>
      <c r="AA194" s="62"/>
      <c r="AB194" s="62"/>
      <c r="AC194" s="62"/>
    </row>
    <row r="195" spans="1:29" ht="19.7" thickBot="1" x14ac:dyDescent="0.4">
      <c r="A195" s="626" t="s">
        <v>43</v>
      </c>
      <c r="B195" s="626"/>
      <c r="C195" s="626"/>
      <c r="D195" s="626"/>
      <c r="E195" s="626"/>
      <c r="F195" s="626"/>
      <c r="G195" s="626"/>
      <c r="H195" s="626"/>
      <c r="I195" s="626"/>
      <c r="J195" s="626"/>
      <c r="K195" s="626"/>
      <c r="L195" s="626"/>
      <c r="M195" s="626"/>
      <c r="N195" s="626"/>
      <c r="O195" s="626"/>
      <c r="P195" s="626"/>
      <c r="Q195" s="626"/>
      <c r="R195" s="626"/>
      <c r="S195" s="62"/>
      <c r="T195" s="62"/>
      <c r="U195" s="62"/>
      <c r="V195" s="62"/>
      <c r="W195" s="62"/>
      <c r="X195" s="62"/>
      <c r="Y195" s="62"/>
      <c r="Z195" s="62"/>
      <c r="AA195" s="62"/>
      <c r="AB195" s="62"/>
      <c r="AC195" s="62"/>
    </row>
    <row r="196" spans="1:29" ht="31.75" customHeight="1" thickBot="1" x14ac:dyDescent="0.3">
      <c r="A196" s="365" t="s">
        <v>192</v>
      </c>
      <c r="B196" s="627" t="str">
        <f>IF(ProjeNo&gt;0,ProjeNo,"")</f>
        <v/>
      </c>
      <c r="C196" s="628"/>
      <c r="D196" s="628"/>
      <c r="E196" s="628"/>
      <c r="F196" s="628"/>
      <c r="G196" s="628"/>
      <c r="H196" s="628"/>
      <c r="I196" s="628"/>
      <c r="J196" s="628"/>
      <c r="K196" s="628"/>
      <c r="L196" s="628"/>
      <c r="M196" s="628"/>
      <c r="N196" s="628"/>
      <c r="O196" s="628"/>
      <c r="P196" s="628"/>
      <c r="Q196" s="628"/>
      <c r="R196" s="629"/>
      <c r="S196" s="62"/>
      <c r="T196" s="62"/>
      <c r="U196" s="62"/>
      <c r="V196" s="62"/>
      <c r="W196" s="62"/>
      <c r="X196" s="62"/>
      <c r="Y196" s="62"/>
      <c r="Z196" s="62"/>
      <c r="AA196" s="62"/>
      <c r="AB196" s="62"/>
      <c r="AC196" s="62"/>
    </row>
    <row r="197" spans="1:29" ht="31.75" customHeight="1" thickBot="1" x14ac:dyDescent="0.3">
      <c r="A197" s="360" t="s">
        <v>194</v>
      </c>
      <c r="B197" s="630" t="str">
        <f>IF(ProjeAdi&gt;0,ProjeAdi,"")</f>
        <v/>
      </c>
      <c r="C197" s="631"/>
      <c r="D197" s="631"/>
      <c r="E197" s="631"/>
      <c r="F197" s="631"/>
      <c r="G197" s="631"/>
      <c r="H197" s="631"/>
      <c r="I197" s="631"/>
      <c r="J197" s="631"/>
      <c r="K197" s="631"/>
      <c r="L197" s="631"/>
      <c r="M197" s="631"/>
      <c r="N197" s="631"/>
      <c r="O197" s="631"/>
      <c r="P197" s="631"/>
      <c r="Q197" s="631"/>
      <c r="R197" s="632"/>
      <c r="S197" s="62"/>
      <c r="T197" s="62"/>
      <c r="U197" s="62"/>
      <c r="V197" s="62"/>
      <c r="W197" s="62"/>
      <c r="X197" s="62"/>
      <c r="Y197" s="62"/>
      <c r="Z197" s="62"/>
      <c r="AA197" s="62"/>
      <c r="AB197" s="62"/>
      <c r="AC197" s="62"/>
    </row>
    <row r="198" spans="1:29" ht="75.25" customHeight="1" thickBot="1" x14ac:dyDescent="0.3">
      <c r="A198" s="638" t="s">
        <v>3</v>
      </c>
      <c r="B198" s="636" t="s">
        <v>44</v>
      </c>
      <c r="C198" s="633" t="str">
        <f>IF(Dönem=1,"OCAK",IF(Dönem=2,"TEMMUZ",""))</f>
        <v/>
      </c>
      <c r="D198" s="634"/>
      <c r="E198" s="633" t="str">
        <f>IF(Dönem=1,"ŞUBAT",IF(Dönem=2,"AĞUSTOS",""))</f>
        <v/>
      </c>
      <c r="F198" s="634"/>
      <c r="G198" s="633" t="str">
        <f>IF(Dönem=1,"MART",IF(Dönem=2,"EYLÜL",""))</f>
        <v/>
      </c>
      <c r="H198" s="634"/>
      <c r="I198" s="633" t="str">
        <f>IF(Dönem=1,"NİSAN",IF(Dönem=2,"EKİM",""))</f>
        <v/>
      </c>
      <c r="J198" s="634"/>
      <c r="K198" s="633" t="str">
        <f>IF(Dönem=1,"MAYIS",IF(Dönem=2,"KASIM",""))</f>
        <v/>
      </c>
      <c r="L198" s="634"/>
      <c r="M198" s="633" t="str">
        <f>IF(Dönem=1,"HAZİRAN",IF(Dönem=2,"ARALIK",""))</f>
        <v/>
      </c>
      <c r="N198" s="634"/>
      <c r="O198" s="636" t="s">
        <v>39</v>
      </c>
      <c r="P198" s="636" t="s">
        <v>40</v>
      </c>
      <c r="Q198" s="636" t="s">
        <v>41</v>
      </c>
      <c r="R198" s="636" t="s">
        <v>123</v>
      </c>
      <c r="S198" s="357"/>
      <c r="T198" s="357"/>
      <c r="U198" s="62"/>
      <c r="V198" s="62"/>
      <c r="W198" s="62"/>
      <c r="X198" s="62"/>
      <c r="Y198" s="62"/>
      <c r="Z198" s="62"/>
      <c r="AA198" s="62"/>
      <c r="AB198" s="62"/>
      <c r="AC198" s="62"/>
    </row>
    <row r="199" spans="1:29" ht="49.75" customHeight="1" thickBot="1" x14ac:dyDescent="0.3">
      <c r="A199" s="639"/>
      <c r="B199" s="637"/>
      <c r="C199" s="358" t="s">
        <v>22</v>
      </c>
      <c r="D199" s="358" t="s">
        <v>42</v>
      </c>
      <c r="E199" s="358" t="s">
        <v>22</v>
      </c>
      <c r="F199" s="358" t="s">
        <v>42</v>
      </c>
      <c r="G199" s="358" t="s">
        <v>22</v>
      </c>
      <c r="H199" s="358" t="s">
        <v>42</v>
      </c>
      <c r="I199" s="358" t="s">
        <v>22</v>
      </c>
      <c r="J199" s="358" t="s">
        <v>42</v>
      </c>
      <c r="K199" s="358" t="s">
        <v>22</v>
      </c>
      <c r="L199" s="358" t="s">
        <v>42</v>
      </c>
      <c r="M199" s="358" t="s">
        <v>22</v>
      </c>
      <c r="N199" s="358" t="s">
        <v>42</v>
      </c>
      <c r="O199" s="637"/>
      <c r="P199" s="637"/>
      <c r="Q199" s="637"/>
      <c r="R199" s="637"/>
      <c r="S199" s="62"/>
      <c r="T199" s="62"/>
      <c r="U199" s="62"/>
      <c r="V199" s="62"/>
      <c r="W199" s="62"/>
      <c r="X199" s="62"/>
      <c r="Y199" s="62"/>
      <c r="Z199" s="359" t="s">
        <v>77</v>
      </c>
      <c r="AA199" s="62"/>
      <c r="AB199" s="62"/>
      <c r="AC199" s="62"/>
    </row>
    <row r="200" spans="1:29" ht="23.1" customHeight="1" x14ac:dyDescent="0.25">
      <c r="A200" s="361">
        <v>121</v>
      </c>
      <c r="B200" s="139" t="str">
        <f>IF('Proje ve Personel Bilgileri'!C137&gt;0,'Proje ve Personel Bilgileri'!C137,"")</f>
        <v/>
      </c>
      <c r="C200" s="147">
        <f>IF('G011A (Ocak-Temmuz)'!C200&lt;&gt;"",'G011A (Ocak-Temmuz)'!C200,0)</f>
        <v>0</v>
      </c>
      <c r="D200" s="146">
        <f>IF('G011A (Ocak-Temmuz)'!L200&lt;&gt;"",'G011A (Ocak-Temmuz)'!L200,0)</f>
        <v>0</v>
      </c>
      <c r="E200" s="147">
        <f>IF('G011A (Şubat-Ağustos)'!C200&lt;&gt;"",'G011A (Şubat-Ağustos)'!C200,0)</f>
        <v>0</v>
      </c>
      <c r="F200" s="146">
        <f>IF('G011A (Şubat-Ağustos)'!L200&lt;&gt;"",'G011A (Şubat-Ağustos)'!L200,0)</f>
        <v>0</v>
      </c>
      <c r="G200" s="147">
        <f>IF('G011A (Mart-Eylül)'!C200&lt;&gt;"",'G011A (Mart-Eylül)'!C200,0)</f>
        <v>0</v>
      </c>
      <c r="H200" s="146">
        <f>IF('G011A (Mart-Eylül)'!L200&lt;&gt;"",'G011A (Mart-Eylül)'!L200,0)</f>
        <v>0</v>
      </c>
      <c r="I200" s="147">
        <f>IF('G011A (Nisan-Ekim)'!C200&lt;&gt;"",'G011A (Nisan-Ekim)'!C200,0)</f>
        <v>0</v>
      </c>
      <c r="J200" s="146">
        <f>IF('G011A (Nisan-Ekim)'!L200&lt;&gt;"",'G011A (Nisan-Ekim)'!L200,0)</f>
        <v>0</v>
      </c>
      <c r="K200" s="147">
        <f>IF('G011A (Mayıs-Kasım)'!C200&lt;&gt;"",'G011A (Mayıs-Kasım)'!C200,0)</f>
        <v>0</v>
      </c>
      <c r="L200" s="146">
        <f>IF('G011A (Mayıs-Kasım)'!L200&lt;&gt;"",'G011A (Mayıs-Kasım)'!L200,0)</f>
        <v>0</v>
      </c>
      <c r="M200" s="147">
        <f>IF('G011A (Haziran-Aralık)'!C200&lt;&gt;"",'G011A (Haziran-Aralık)'!C200,0)</f>
        <v>0</v>
      </c>
      <c r="N200" s="146">
        <f>IF('G011A (Haziran-Aralık)'!L200&lt;&gt;"",'G011A (Haziran-Aralık)'!L200,0)</f>
        <v>0</v>
      </c>
      <c r="O200" s="147">
        <f>C200+E200+G200+I200+K200+M200</f>
        <v>0</v>
      </c>
      <c r="P200" s="146">
        <f>D200+F200+H200+J200+L200+N200</f>
        <v>0</v>
      </c>
      <c r="Q200" s="146">
        <f>IF(O200=0,0,O200/30)</f>
        <v>0</v>
      </c>
      <c r="R200" s="148">
        <f>IF(P200=0,0,P200/Q200)</f>
        <v>0</v>
      </c>
      <c r="S200" s="62"/>
      <c r="T200" s="138">
        <f>IF(C200&gt;0,1,0)</f>
        <v>0</v>
      </c>
      <c r="U200" s="138">
        <f>IF(E200&gt;0,1,0)</f>
        <v>0</v>
      </c>
      <c r="V200" s="138">
        <f>IF(G200&gt;0,1,0)</f>
        <v>0</v>
      </c>
      <c r="W200" s="138">
        <f>IF(I200&gt;0,1,0)</f>
        <v>0</v>
      </c>
      <c r="X200" s="138">
        <f>IF(K200&gt;0,1,0)</f>
        <v>0</v>
      </c>
      <c r="Y200" s="138">
        <f>IF(M200&gt;0,1,0)</f>
        <v>0</v>
      </c>
      <c r="Z200" s="138">
        <f>SUM(T200:Y200)</f>
        <v>0</v>
      </c>
      <c r="AA200" s="62"/>
      <c r="AB200" s="62"/>
      <c r="AC200" s="62"/>
    </row>
    <row r="201" spans="1:29" ht="23.1" customHeight="1" x14ac:dyDescent="0.25">
      <c r="A201" s="362">
        <v>122</v>
      </c>
      <c r="B201" s="141" t="str">
        <f>IF('Proje ve Personel Bilgileri'!C138&gt;0,'Proje ve Personel Bilgileri'!C138,"")</f>
        <v/>
      </c>
      <c r="C201" s="157">
        <f>IF('G011A (Ocak-Temmuz)'!C201&lt;&gt;"",'G011A (Ocak-Temmuz)'!C201,0)</f>
        <v>0</v>
      </c>
      <c r="D201" s="158">
        <f>IF('G011A (Ocak-Temmuz)'!L201&lt;&gt;"",'G011A (Ocak-Temmuz)'!L201,0)</f>
        <v>0</v>
      </c>
      <c r="E201" s="150">
        <f>IF('G011A (Şubat-Ağustos)'!C201&lt;&gt;"",'G011A (Şubat-Ağustos)'!C201,0)</f>
        <v>0</v>
      </c>
      <c r="F201" s="149">
        <f>IF('G011A (Şubat-Ağustos)'!L201&lt;&gt;"",'G011A (Şubat-Ağustos)'!L201,0)</f>
        <v>0</v>
      </c>
      <c r="G201" s="150">
        <f>IF('G011A (Mart-Eylül)'!C201&lt;&gt;"",'G011A (Mart-Eylül)'!C201,0)</f>
        <v>0</v>
      </c>
      <c r="H201" s="149">
        <f>IF('G011A (Mart-Eylül)'!L201&lt;&gt;"",'G011A (Mart-Eylül)'!L201,0)</f>
        <v>0</v>
      </c>
      <c r="I201" s="150">
        <f>IF('G011A (Nisan-Ekim)'!C201&lt;&gt;"",'G011A (Nisan-Ekim)'!C201,0)</f>
        <v>0</v>
      </c>
      <c r="J201" s="149">
        <f>IF('G011A (Nisan-Ekim)'!L201&lt;&gt;"",'G011A (Nisan-Ekim)'!L201,0)</f>
        <v>0</v>
      </c>
      <c r="K201" s="150">
        <f>IF('G011A (Mayıs-Kasım)'!C201&lt;&gt;"",'G011A (Mayıs-Kasım)'!C201,0)</f>
        <v>0</v>
      </c>
      <c r="L201" s="149">
        <f>IF('G011A (Mayıs-Kasım)'!L201&lt;&gt;"",'G011A (Mayıs-Kasım)'!L201,0)</f>
        <v>0</v>
      </c>
      <c r="M201" s="150">
        <f>IF('G011A (Haziran-Aralık)'!C201&lt;&gt;"",'G011A (Haziran-Aralık)'!C201,0)</f>
        <v>0</v>
      </c>
      <c r="N201" s="149">
        <f>IF('G011A (Haziran-Aralık)'!L201&lt;&gt;"",'G011A (Haziran-Aralık)'!L201,0)</f>
        <v>0</v>
      </c>
      <c r="O201" s="157">
        <f t="shared" ref="O201:O219" si="66">C201+E201+G201+I201+K201+M201</f>
        <v>0</v>
      </c>
      <c r="P201" s="158">
        <f t="shared" ref="P201:P219" si="67">D201+F201+H201+J201+L201+N201</f>
        <v>0</v>
      </c>
      <c r="Q201" s="158">
        <f t="shared" ref="Q201:Q219" si="68">IF(O201=0,0,O201/30)</f>
        <v>0</v>
      </c>
      <c r="R201" s="159">
        <f t="shared" ref="R201:R219" si="69">IF(P201=0,0,P201/Q201)</f>
        <v>0</v>
      </c>
      <c r="S201" s="62"/>
      <c r="T201" s="138">
        <f t="shared" ref="T201:T219" si="70">IF(C201&gt;0,1,0)</f>
        <v>0</v>
      </c>
      <c r="U201" s="138">
        <f t="shared" ref="U201:U219" si="71">IF(E201&gt;0,1,0)</f>
        <v>0</v>
      </c>
      <c r="V201" s="138">
        <f t="shared" ref="V201:V219" si="72">IF(G201&gt;0,1,0)</f>
        <v>0</v>
      </c>
      <c r="W201" s="138">
        <f t="shared" ref="W201:W219" si="73">IF(I201&gt;0,1,0)</f>
        <v>0</v>
      </c>
      <c r="X201" s="138">
        <f t="shared" ref="X201:X219" si="74">IF(K201&gt;0,1,0)</f>
        <v>0</v>
      </c>
      <c r="Y201" s="138">
        <f t="shared" ref="Y201:Y219" si="75">IF(M201&gt;0,1,0)</f>
        <v>0</v>
      </c>
      <c r="Z201" s="138">
        <f t="shared" ref="Z201:Z219" si="76">SUM(T201:Y201)</f>
        <v>0</v>
      </c>
      <c r="AA201" s="62"/>
      <c r="AB201" s="62"/>
      <c r="AC201" s="62"/>
    </row>
    <row r="202" spans="1:29" ht="23.1" customHeight="1" x14ac:dyDescent="0.25">
      <c r="A202" s="362">
        <v>123</v>
      </c>
      <c r="B202" s="141" t="str">
        <f>IF('Proje ve Personel Bilgileri'!C139&gt;0,'Proje ve Personel Bilgileri'!C139,"")</f>
        <v/>
      </c>
      <c r="C202" s="157">
        <f>IF('G011A (Ocak-Temmuz)'!C202&lt;&gt;"",'G011A (Ocak-Temmuz)'!C202,0)</f>
        <v>0</v>
      </c>
      <c r="D202" s="158">
        <f>IF('G011A (Ocak-Temmuz)'!L202&lt;&gt;"",'G011A (Ocak-Temmuz)'!L202,0)</f>
        <v>0</v>
      </c>
      <c r="E202" s="150">
        <f>IF('G011A (Şubat-Ağustos)'!C202&lt;&gt;"",'G011A (Şubat-Ağustos)'!C202,0)</f>
        <v>0</v>
      </c>
      <c r="F202" s="149">
        <f>IF('G011A (Şubat-Ağustos)'!L202&lt;&gt;"",'G011A (Şubat-Ağustos)'!L202,0)</f>
        <v>0</v>
      </c>
      <c r="G202" s="150">
        <f>IF('G011A (Mart-Eylül)'!C202&lt;&gt;"",'G011A (Mart-Eylül)'!C202,0)</f>
        <v>0</v>
      </c>
      <c r="H202" s="149">
        <f>IF('G011A (Mart-Eylül)'!L202&lt;&gt;"",'G011A (Mart-Eylül)'!L202,0)</f>
        <v>0</v>
      </c>
      <c r="I202" s="150">
        <f>IF('G011A (Nisan-Ekim)'!C202&lt;&gt;"",'G011A (Nisan-Ekim)'!C202,0)</f>
        <v>0</v>
      </c>
      <c r="J202" s="149">
        <f>IF('G011A (Nisan-Ekim)'!L202&lt;&gt;"",'G011A (Nisan-Ekim)'!L202,0)</f>
        <v>0</v>
      </c>
      <c r="K202" s="150">
        <f>IF('G011A (Mayıs-Kasım)'!C202&lt;&gt;"",'G011A (Mayıs-Kasım)'!C202,0)</f>
        <v>0</v>
      </c>
      <c r="L202" s="149">
        <f>IF('G011A (Mayıs-Kasım)'!L202&lt;&gt;"",'G011A (Mayıs-Kasım)'!L202,0)</f>
        <v>0</v>
      </c>
      <c r="M202" s="150">
        <f>IF('G011A (Haziran-Aralık)'!C202&lt;&gt;"",'G011A (Haziran-Aralık)'!C202,0)</f>
        <v>0</v>
      </c>
      <c r="N202" s="149">
        <f>IF('G011A (Haziran-Aralık)'!L202&lt;&gt;"",'G011A (Haziran-Aralık)'!L202,0)</f>
        <v>0</v>
      </c>
      <c r="O202" s="157">
        <f t="shared" si="66"/>
        <v>0</v>
      </c>
      <c r="P202" s="158">
        <f t="shared" si="67"/>
        <v>0</v>
      </c>
      <c r="Q202" s="158">
        <f t="shared" si="68"/>
        <v>0</v>
      </c>
      <c r="R202" s="159">
        <f t="shared" si="69"/>
        <v>0</v>
      </c>
      <c r="S202" s="62"/>
      <c r="T202" s="138">
        <f t="shared" si="70"/>
        <v>0</v>
      </c>
      <c r="U202" s="138">
        <f t="shared" si="71"/>
        <v>0</v>
      </c>
      <c r="V202" s="138">
        <f t="shared" si="72"/>
        <v>0</v>
      </c>
      <c r="W202" s="138">
        <f t="shared" si="73"/>
        <v>0</v>
      </c>
      <c r="X202" s="138">
        <f t="shared" si="74"/>
        <v>0</v>
      </c>
      <c r="Y202" s="138">
        <f t="shared" si="75"/>
        <v>0</v>
      </c>
      <c r="Z202" s="138">
        <f t="shared" si="76"/>
        <v>0</v>
      </c>
      <c r="AA202" s="62"/>
      <c r="AB202" s="62"/>
      <c r="AC202" s="62"/>
    </row>
    <row r="203" spans="1:29" ht="23.1" customHeight="1" x14ac:dyDescent="0.25">
      <c r="A203" s="362">
        <v>124</v>
      </c>
      <c r="B203" s="141" t="str">
        <f>IF('Proje ve Personel Bilgileri'!C140&gt;0,'Proje ve Personel Bilgileri'!C140,"")</f>
        <v/>
      </c>
      <c r="C203" s="157">
        <f>IF('G011A (Ocak-Temmuz)'!C203&lt;&gt;"",'G011A (Ocak-Temmuz)'!C203,0)</f>
        <v>0</v>
      </c>
      <c r="D203" s="158">
        <f>IF('G011A (Ocak-Temmuz)'!L203&lt;&gt;"",'G011A (Ocak-Temmuz)'!L203,0)</f>
        <v>0</v>
      </c>
      <c r="E203" s="150">
        <f>IF('G011A (Şubat-Ağustos)'!C203&lt;&gt;"",'G011A (Şubat-Ağustos)'!C203,0)</f>
        <v>0</v>
      </c>
      <c r="F203" s="149">
        <f>IF('G011A (Şubat-Ağustos)'!L203&lt;&gt;"",'G011A (Şubat-Ağustos)'!L203,0)</f>
        <v>0</v>
      </c>
      <c r="G203" s="150">
        <f>IF('G011A (Mart-Eylül)'!C203&lt;&gt;"",'G011A (Mart-Eylül)'!C203,0)</f>
        <v>0</v>
      </c>
      <c r="H203" s="149">
        <f>IF('G011A (Mart-Eylül)'!L203&lt;&gt;"",'G011A (Mart-Eylül)'!L203,0)</f>
        <v>0</v>
      </c>
      <c r="I203" s="150">
        <f>IF('G011A (Nisan-Ekim)'!C203&lt;&gt;"",'G011A (Nisan-Ekim)'!C203,0)</f>
        <v>0</v>
      </c>
      <c r="J203" s="149">
        <f>IF('G011A (Nisan-Ekim)'!L203&lt;&gt;"",'G011A (Nisan-Ekim)'!L203,0)</f>
        <v>0</v>
      </c>
      <c r="K203" s="150">
        <f>IF('G011A (Mayıs-Kasım)'!C203&lt;&gt;"",'G011A (Mayıs-Kasım)'!C203,0)</f>
        <v>0</v>
      </c>
      <c r="L203" s="149">
        <f>IF('G011A (Mayıs-Kasım)'!L203&lt;&gt;"",'G011A (Mayıs-Kasım)'!L203,0)</f>
        <v>0</v>
      </c>
      <c r="M203" s="150">
        <f>IF('G011A (Haziran-Aralık)'!C203&lt;&gt;"",'G011A (Haziran-Aralık)'!C203,0)</f>
        <v>0</v>
      </c>
      <c r="N203" s="149">
        <f>IF('G011A (Haziran-Aralık)'!L203&lt;&gt;"",'G011A (Haziran-Aralık)'!L203,0)</f>
        <v>0</v>
      </c>
      <c r="O203" s="157">
        <f t="shared" si="66"/>
        <v>0</v>
      </c>
      <c r="P203" s="158">
        <f t="shared" si="67"/>
        <v>0</v>
      </c>
      <c r="Q203" s="158">
        <f t="shared" si="68"/>
        <v>0</v>
      </c>
      <c r="R203" s="159">
        <f t="shared" si="69"/>
        <v>0</v>
      </c>
      <c r="S203" s="62"/>
      <c r="T203" s="138">
        <f t="shared" si="70"/>
        <v>0</v>
      </c>
      <c r="U203" s="138">
        <f t="shared" si="71"/>
        <v>0</v>
      </c>
      <c r="V203" s="138">
        <f t="shared" si="72"/>
        <v>0</v>
      </c>
      <c r="W203" s="138">
        <f t="shared" si="73"/>
        <v>0</v>
      </c>
      <c r="X203" s="138">
        <f t="shared" si="74"/>
        <v>0</v>
      </c>
      <c r="Y203" s="138">
        <f t="shared" si="75"/>
        <v>0</v>
      </c>
      <c r="Z203" s="138">
        <f t="shared" si="76"/>
        <v>0</v>
      </c>
      <c r="AA203" s="62"/>
      <c r="AB203" s="62"/>
      <c r="AC203" s="62"/>
    </row>
    <row r="204" spans="1:29" ht="23.1" customHeight="1" x14ac:dyDescent="0.25">
      <c r="A204" s="362">
        <v>125</v>
      </c>
      <c r="B204" s="141" t="str">
        <f>IF('Proje ve Personel Bilgileri'!C141&gt;0,'Proje ve Personel Bilgileri'!C141,"")</f>
        <v/>
      </c>
      <c r="C204" s="157">
        <f>IF('G011A (Ocak-Temmuz)'!C204&lt;&gt;"",'G011A (Ocak-Temmuz)'!C204,0)</f>
        <v>0</v>
      </c>
      <c r="D204" s="158">
        <f>IF('G011A (Ocak-Temmuz)'!L204&lt;&gt;"",'G011A (Ocak-Temmuz)'!L204,0)</f>
        <v>0</v>
      </c>
      <c r="E204" s="150">
        <f>IF('G011A (Şubat-Ağustos)'!C204&lt;&gt;"",'G011A (Şubat-Ağustos)'!C204,0)</f>
        <v>0</v>
      </c>
      <c r="F204" s="149">
        <f>IF('G011A (Şubat-Ağustos)'!L204&lt;&gt;"",'G011A (Şubat-Ağustos)'!L204,0)</f>
        <v>0</v>
      </c>
      <c r="G204" s="150">
        <f>IF('G011A (Mart-Eylül)'!C204&lt;&gt;"",'G011A (Mart-Eylül)'!C204,0)</f>
        <v>0</v>
      </c>
      <c r="H204" s="149">
        <f>IF('G011A (Mart-Eylül)'!L204&lt;&gt;"",'G011A (Mart-Eylül)'!L204,0)</f>
        <v>0</v>
      </c>
      <c r="I204" s="150">
        <f>IF('G011A (Nisan-Ekim)'!C204&lt;&gt;"",'G011A (Nisan-Ekim)'!C204,0)</f>
        <v>0</v>
      </c>
      <c r="J204" s="149">
        <f>IF('G011A (Nisan-Ekim)'!L204&lt;&gt;"",'G011A (Nisan-Ekim)'!L204,0)</f>
        <v>0</v>
      </c>
      <c r="K204" s="150">
        <f>IF('G011A (Mayıs-Kasım)'!C204&lt;&gt;"",'G011A (Mayıs-Kasım)'!C204,0)</f>
        <v>0</v>
      </c>
      <c r="L204" s="149">
        <f>IF('G011A (Mayıs-Kasım)'!L204&lt;&gt;"",'G011A (Mayıs-Kasım)'!L204,0)</f>
        <v>0</v>
      </c>
      <c r="M204" s="150">
        <f>IF('G011A (Haziran-Aralık)'!C204&lt;&gt;"",'G011A (Haziran-Aralık)'!C204,0)</f>
        <v>0</v>
      </c>
      <c r="N204" s="149">
        <f>IF('G011A (Haziran-Aralık)'!L204&lt;&gt;"",'G011A (Haziran-Aralık)'!L204,0)</f>
        <v>0</v>
      </c>
      <c r="O204" s="157">
        <f t="shared" si="66"/>
        <v>0</v>
      </c>
      <c r="P204" s="158">
        <f t="shared" si="67"/>
        <v>0</v>
      </c>
      <c r="Q204" s="158">
        <f t="shared" si="68"/>
        <v>0</v>
      </c>
      <c r="R204" s="159">
        <f t="shared" si="69"/>
        <v>0</v>
      </c>
      <c r="S204" s="62"/>
      <c r="T204" s="138">
        <f t="shared" si="70"/>
        <v>0</v>
      </c>
      <c r="U204" s="138">
        <f t="shared" si="71"/>
        <v>0</v>
      </c>
      <c r="V204" s="138">
        <f t="shared" si="72"/>
        <v>0</v>
      </c>
      <c r="W204" s="138">
        <f t="shared" si="73"/>
        <v>0</v>
      </c>
      <c r="X204" s="138">
        <f t="shared" si="74"/>
        <v>0</v>
      </c>
      <c r="Y204" s="138">
        <f t="shared" si="75"/>
        <v>0</v>
      </c>
      <c r="Z204" s="138">
        <f t="shared" si="76"/>
        <v>0</v>
      </c>
      <c r="AA204" s="62"/>
      <c r="AB204" s="62"/>
      <c r="AC204" s="62"/>
    </row>
    <row r="205" spans="1:29" ht="23.1" customHeight="1" x14ac:dyDescent="0.25">
      <c r="A205" s="362">
        <v>126</v>
      </c>
      <c r="B205" s="141" t="str">
        <f>IF('Proje ve Personel Bilgileri'!C142&gt;0,'Proje ve Personel Bilgileri'!C142,"")</f>
        <v/>
      </c>
      <c r="C205" s="157">
        <f>IF('G011A (Ocak-Temmuz)'!C205&lt;&gt;"",'G011A (Ocak-Temmuz)'!C205,0)</f>
        <v>0</v>
      </c>
      <c r="D205" s="158">
        <f>IF('G011A (Ocak-Temmuz)'!L205&lt;&gt;"",'G011A (Ocak-Temmuz)'!L205,0)</f>
        <v>0</v>
      </c>
      <c r="E205" s="150">
        <f>IF('G011A (Şubat-Ağustos)'!C205&lt;&gt;"",'G011A (Şubat-Ağustos)'!C205,0)</f>
        <v>0</v>
      </c>
      <c r="F205" s="149">
        <f>IF('G011A (Şubat-Ağustos)'!L205&lt;&gt;"",'G011A (Şubat-Ağustos)'!L205,0)</f>
        <v>0</v>
      </c>
      <c r="G205" s="150">
        <f>IF('G011A (Mart-Eylül)'!C205&lt;&gt;"",'G011A (Mart-Eylül)'!C205,0)</f>
        <v>0</v>
      </c>
      <c r="H205" s="149">
        <f>IF('G011A (Mart-Eylül)'!L205&lt;&gt;"",'G011A (Mart-Eylül)'!L205,0)</f>
        <v>0</v>
      </c>
      <c r="I205" s="150">
        <f>IF('G011A (Nisan-Ekim)'!C205&lt;&gt;"",'G011A (Nisan-Ekim)'!C205,0)</f>
        <v>0</v>
      </c>
      <c r="J205" s="149">
        <f>IF('G011A (Nisan-Ekim)'!L205&lt;&gt;"",'G011A (Nisan-Ekim)'!L205,0)</f>
        <v>0</v>
      </c>
      <c r="K205" s="150">
        <f>IF('G011A (Mayıs-Kasım)'!C205&lt;&gt;"",'G011A (Mayıs-Kasım)'!C205,0)</f>
        <v>0</v>
      </c>
      <c r="L205" s="149">
        <f>IF('G011A (Mayıs-Kasım)'!L205&lt;&gt;"",'G011A (Mayıs-Kasım)'!L205,0)</f>
        <v>0</v>
      </c>
      <c r="M205" s="150">
        <f>IF('G011A (Haziran-Aralık)'!C205&lt;&gt;"",'G011A (Haziran-Aralık)'!C205,0)</f>
        <v>0</v>
      </c>
      <c r="N205" s="149">
        <f>IF('G011A (Haziran-Aralık)'!L205&lt;&gt;"",'G011A (Haziran-Aralık)'!L205,0)</f>
        <v>0</v>
      </c>
      <c r="O205" s="157">
        <f t="shared" si="66"/>
        <v>0</v>
      </c>
      <c r="P205" s="158">
        <f t="shared" si="67"/>
        <v>0</v>
      </c>
      <c r="Q205" s="158">
        <f t="shared" si="68"/>
        <v>0</v>
      </c>
      <c r="R205" s="159">
        <f t="shared" si="69"/>
        <v>0</v>
      </c>
      <c r="S205" s="62"/>
      <c r="T205" s="138">
        <f t="shared" si="70"/>
        <v>0</v>
      </c>
      <c r="U205" s="138">
        <f t="shared" si="71"/>
        <v>0</v>
      </c>
      <c r="V205" s="138">
        <f t="shared" si="72"/>
        <v>0</v>
      </c>
      <c r="W205" s="138">
        <f t="shared" si="73"/>
        <v>0</v>
      </c>
      <c r="X205" s="138">
        <f t="shared" si="74"/>
        <v>0</v>
      </c>
      <c r="Y205" s="138">
        <f t="shared" si="75"/>
        <v>0</v>
      </c>
      <c r="Z205" s="138">
        <f t="shared" si="76"/>
        <v>0</v>
      </c>
      <c r="AA205" s="62"/>
      <c r="AB205" s="62"/>
      <c r="AC205" s="62"/>
    </row>
    <row r="206" spans="1:29" ht="23.1" customHeight="1" x14ac:dyDescent="0.25">
      <c r="A206" s="362">
        <v>127</v>
      </c>
      <c r="B206" s="141" t="str">
        <f>IF('Proje ve Personel Bilgileri'!C143&gt;0,'Proje ve Personel Bilgileri'!C143,"")</f>
        <v/>
      </c>
      <c r="C206" s="157">
        <f>IF('G011A (Ocak-Temmuz)'!C206&lt;&gt;"",'G011A (Ocak-Temmuz)'!C206,0)</f>
        <v>0</v>
      </c>
      <c r="D206" s="158">
        <f>IF('G011A (Ocak-Temmuz)'!L206&lt;&gt;"",'G011A (Ocak-Temmuz)'!L206,0)</f>
        <v>0</v>
      </c>
      <c r="E206" s="150">
        <f>IF('G011A (Şubat-Ağustos)'!C206&lt;&gt;"",'G011A (Şubat-Ağustos)'!C206,0)</f>
        <v>0</v>
      </c>
      <c r="F206" s="149">
        <f>IF('G011A (Şubat-Ağustos)'!L206&lt;&gt;"",'G011A (Şubat-Ağustos)'!L206,0)</f>
        <v>0</v>
      </c>
      <c r="G206" s="150">
        <f>IF('G011A (Mart-Eylül)'!C206&lt;&gt;"",'G011A (Mart-Eylül)'!C206,0)</f>
        <v>0</v>
      </c>
      <c r="H206" s="149">
        <f>IF('G011A (Mart-Eylül)'!L206&lt;&gt;"",'G011A (Mart-Eylül)'!L206,0)</f>
        <v>0</v>
      </c>
      <c r="I206" s="150">
        <f>IF('G011A (Nisan-Ekim)'!C206&lt;&gt;"",'G011A (Nisan-Ekim)'!C206,0)</f>
        <v>0</v>
      </c>
      <c r="J206" s="149">
        <f>IF('G011A (Nisan-Ekim)'!L206&lt;&gt;"",'G011A (Nisan-Ekim)'!L206,0)</f>
        <v>0</v>
      </c>
      <c r="K206" s="150">
        <f>IF('G011A (Mayıs-Kasım)'!C206&lt;&gt;"",'G011A (Mayıs-Kasım)'!C206,0)</f>
        <v>0</v>
      </c>
      <c r="L206" s="149">
        <f>IF('G011A (Mayıs-Kasım)'!L206&lt;&gt;"",'G011A (Mayıs-Kasım)'!L206,0)</f>
        <v>0</v>
      </c>
      <c r="M206" s="150">
        <f>IF('G011A (Haziran-Aralık)'!C206&lt;&gt;"",'G011A (Haziran-Aralık)'!C206,0)</f>
        <v>0</v>
      </c>
      <c r="N206" s="149">
        <f>IF('G011A (Haziran-Aralık)'!L206&lt;&gt;"",'G011A (Haziran-Aralık)'!L206,0)</f>
        <v>0</v>
      </c>
      <c r="O206" s="157">
        <f t="shared" si="66"/>
        <v>0</v>
      </c>
      <c r="P206" s="158">
        <f t="shared" si="67"/>
        <v>0</v>
      </c>
      <c r="Q206" s="158">
        <f t="shared" si="68"/>
        <v>0</v>
      </c>
      <c r="R206" s="159">
        <f t="shared" si="69"/>
        <v>0</v>
      </c>
      <c r="S206" s="62"/>
      <c r="T206" s="138">
        <f t="shared" si="70"/>
        <v>0</v>
      </c>
      <c r="U206" s="138">
        <f t="shared" si="71"/>
        <v>0</v>
      </c>
      <c r="V206" s="138">
        <f t="shared" si="72"/>
        <v>0</v>
      </c>
      <c r="W206" s="138">
        <f t="shared" si="73"/>
        <v>0</v>
      </c>
      <c r="X206" s="138">
        <f t="shared" si="74"/>
        <v>0</v>
      </c>
      <c r="Y206" s="138">
        <f t="shared" si="75"/>
        <v>0</v>
      </c>
      <c r="Z206" s="138">
        <f t="shared" si="76"/>
        <v>0</v>
      </c>
      <c r="AA206" s="62"/>
      <c r="AB206" s="62"/>
      <c r="AC206" s="62"/>
    </row>
    <row r="207" spans="1:29" ht="23.1" customHeight="1" x14ac:dyDescent="0.25">
      <c r="A207" s="362">
        <v>128</v>
      </c>
      <c r="B207" s="141" t="str">
        <f>IF('Proje ve Personel Bilgileri'!C144&gt;0,'Proje ve Personel Bilgileri'!C144,"")</f>
        <v/>
      </c>
      <c r="C207" s="157">
        <f>IF('G011A (Ocak-Temmuz)'!C207&lt;&gt;"",'G011A (Ocak-Temmuz)'!C207,0)</f>
        <v>0</v>
      </c>
      <c r="D207" s="158">
        <f>IF('G011A (Ocak-Temmuz)'!L207&lt;&gt;"",'G011A (Ocak-Temmuz)'!L207,0)</f>
        <v>0</v>
      </c>
      <c r="E207" s="150">
        <f>IF('G011A (Şubat-Ağustos)'!C207&lt;&gt;"",'G011A (Şubat-Ağustos)'!C207,0)</f>
        <v>0</v>
      </c>
      <c r="F207" s="149">
        <f>IF('G011A (Şubat-Ağustos)'!L207&lt;&gt;"",'G011A (Şubat-Ağustos)'!L207,0)</f>
        <v>0</v>
      </c>
      <c r="G207" s="150">
        <f>IF('G011A (Mart-Eylül)'!C207&lt;&gt;"",'G011A (Mart-Eylül)'!C207,0)</f>
        <v>0</v>
      </c>
      <c r="H207" s="149">
        <f>IF('G011A (Mart-Eylül)'!L207&lt;&gt;"",'G011A (Mart-Eylül)'!L207,0)</f>
        <v>0</v>
      </c>
      <c r="I207" s="150">
        <f>IF('G011A (Nisan-Ekim)'!C207&lt;&gt;"",'G011A (Nisan-Ekim)'!C207,0)</f>
        <v>0</v>
      </c>
      <c r="J207" s="149">
        <f>IF('G011A (Nisan-Ekim)'!L207&lt;&gt;"",'G011A (Nisan-Ekim)'!L207,0)</f>
        <v>0</v>
      </c>
      <c r="K207" s="150">
        <f>IF('G011A (Mayıs-Kasım)'!C207&lt;&gt;"",'G011A (Mayıs-Kasım)'!C207,0)</f>
        <v>0</v>
      </c>
      <c r="L207" s="149">
        <f>IF('G011A (Mayıs-Kasım)'!L207&lt;&gt;"",'G011A (Mayıs-Kasım)'!L207,0)</f>
        <v>0</v>
      </c>
      <c r="M207" s="150">
        <f>IF('G011A (Haziran-Aralık)'!C207&lt;&gt;"",'G011A (Haziran-Aralık)'!C207,0)</f>
        <v>0</v>
      </c>
      <c r="N207" s="149">
        <f>IF('G011A (Haziran-Aralık)'!L207&lt;&gt;"",'G011A (Haziran-Aralık)'!L207,0)</f>
        <v>0</v>
      </c>
      <c r="O207" s="157">
        <f t="shared" si="66"/>
        <v>0</v>
      </c>
      <c r="P207" s="158">
        <f t="shared" si="67"/>
        <v>0</v>
      </c>
      <c r="Q207" s="158">
        <f t="shared" si="68"/>
        <v>0</v>
      </c>
      <c r="R207" s="159">
        <f t="shared" si="69"/>
        <v>0</v>
      </c>
      <c r="S207" s="62"/>
      <c r="T207" s="138">
        <f t="shared" si="70"/>
        <v>0</v>
      </c>
      <c r="U207" s="138">
        <f t="shared" si="71"/>
        <v>0</v>
      </c>
      <c r="V207" s="138">
        <f t="shared" si="72"/>
        <v>0</v>
      </c>
      <c r="W207" s="138">
        <f t="shared" si="73"/>
        <v>0</v>
      </c>
      <c r="X207" s="138">
        <f t="shared" si="74"/>
        <v>0</v>
      </c>
      <c r="Y207" s="138">
        <f t="shared" si="75"/>
        <v>0</v>
      </c>
      <c r="Z207" s="138">
        <f t="shared" si="76"/>
        <v>0</v>
      </c>
      <c r="AA207" s="62"/>
      <c r="AB207" s="62"/>
      <c r="AC207" s="62"/>
    </row>
    <row r="208" spans="1:29" ht="23.1" customHeight="1" x14ac:dyDescent="0.25">
      <c r="A208" s="362">
        <v>129</v>
      </c>
      <c r="B208" s="141" t="str">
        <f>IF('Proje ve Personel Bilgileri'!C145&gt;0,'Proje ve Personel Bilgileri'!C145,"")</f>
        <v/>
      </c>
      <c r="C208" s="157">
        <f>IF('G011A (Ocak-Temmuz)'!C208&lt;&gt;"",'G011A (Ocak-Temmuz)'!C208,0)</f>
        <v>0</v>
      </c>
      <c r="D208" s="158">
        <f>IF('G011A (Ocak-Temmuz)'!L208&lt;&gt;"",'G011A (Ocak-Temmuz)'!L208,0)</f>
        <v>0</v>
      </c>
      <c r="E208" s="150">
        <f>IF('G011A (Şubat-Ağustos)'!C208&lt;&gt;"",'G011A (Şubat-Ağustos)'!C208,0)</f>
        <v>0</v>
      </c>
      <c r="F208" s="149">
        <f>IF('G011A (Şubat-Ağustos)'!L208&lt;&gt;"",'G011A (Şubat-Ağustos)'!L208,0)</f>
        <v>0</v>
      </c>
      <c r="G208" s="150">
        <f>IF('G011A (Mart-Eylül)'!C208&lt;&gt;"",'G011A (Mart-Eylül)'!C208,0)</f>
        <v>0</v>
      </c>
      <c r="H208" s="149">
        <f>IF('G011A (Mart-Eylül)'!L208&lt;&gt;"",'G011A (Mart-Eylül)'!L208,0)</f>
        <v>0</v>
      </c>
      <c r="I208" s="150">
        <f>IF('G011A (Nisan-Ekim)'!C208&lt;&gt;"",'G011A (Nisan-Ekim)'!C208,0)</f>
        <v>0</v>
      </c>
      <c r="J208" s="149">
        <f>IF('G011A (Nisan-Ekim)'!L208&lt;&gt;"",'G011A (Nisan-Ekim)'!L208,0)</f>
        <v>0</v>
      </c>
      <c r="K208" s="150">
        <f>IF('G011A (Mayıs-Kasım)'!C208&lt;&gt;"",'G011A (Mayıs-Kasım)'!C208,0)</f>
        <v>0</v>
      </c>
      <c r="L208" s="149">
        <f>IF('G011A (Mayıs-Kasım)'!L208&lt;&gt;"",'G011A (Mayıs-Kasım)'!L208,0)</f>
        <v>0</v>
      </c>
      <c r="M208" s="150">
        <f>IF('G011A (Haziran-Aralık)'!C208&lt;&gt;"",'G011A (Haziran-Aralık)'!C208,0)</f>
        <v>0</v>
      </c>
      <c r="N208" s="149">
        <f>IF('G011A (Haziran-Aralık)'!L208&lt;&gt;"",'G011A (Haziran-Aralık)'!L208,0)</f>
        <v>0</v>
      </c>
      <c r="O208" s="157">
        <f t="shared" si="66"/>
        <v>0</v>
      </c>
      <c r="P208" s="158">
        <f t="shared" si="67"/>
        <v>0</v>
      </c>
      <c r="Q208" s="158">
        <f t="shared" si="68"/>
        <v>0</v>
      </c>
      <c r="R208" s="159">
        <f t="shared" si="69"/>
        <v>0</v>
      </c>
      <c r="S208" s="62"/>
      <c r="T208" s="138">
        <f t="shared" si="70"/>
        <v>0</v>
      </c>
      <c r="U208" s="138">
        <f t="shared" si="71"/>
        <v>0</v>
      </c>
      <c r="V208" s="138">
        <f t="shared" si="72"/>
        <v>0</v>
      </c>
      <c r="W208" s="138">
        <f t="shared" si="73"/>
        <v>0</v>
      </c>
      <c r="X208" s="138">
        <f t="shared" si="74"/>
        <v>0</v>
      </c>
      <c r="Y208" s="138">
        <f t="shared" si="75"/>
        <v>0</v>
      </c>
      <c r="Z208" s="138">
        <f t="shared" si="76"/>
        <v>0</v>
      </c>
      <c r="AA208" s="62"/>
      <c r="AB208" s="62"/>
      <c r="AC208" s="62"/>
    </row>
    <row r="209" spans="1:29" ht="23.1" customHeight="1" x14ac:dyDescent="0.25">
      <c r="A209" s="362">
        <v>130</v>
      </c>
      <c r="B209" s="141" t="str">
        <f>IF('Proje ve Personel Bilgileri'!C146&gt;0,'Proje ve Personel Bilgileri'!C146,"")</f>
        <v/>
      </c>
      <c r="C209" s="157">
        <f>IF('G011A (Ocak-Temmuz)'!C209&lt;&gt;"",'G011A (Ocak-Temmuz)'!C209,0)</f>
        <v>0</v>
      </c>
      <c r="D209" s="158">
        <f>IF('G011A (Ocak-Temmuz)'!L209&lt;&gt;"",'G011A (Ocak-Temmuz)'!L209,0)</f>
        <v>0</v>
      </c>
      <c r="E209" s="150">
        <f>IF('G011A (Şubat-Ağustos)'!C209&lt;&gt;"",'G011A (Şubat-Ağustos)'!C209,0)</f>
        <v>0</v>
      </c>
      <c r="F209" s="149">
        <f>IF('G011A (Şubat-Ağustos)'!L209&lt;&gt;"",'G011A (Şubat-Ağustos)'!L209,0)</f>
        <v>0</v>
      </c>
      <c r="G209" s="150">
        <f>IF('G011A (Mart-Eylül)'!C209&lt;&gt;"",'G011A (Mart-Eylül)'!C209,0)</f>
        <v>0</v>
      </c>
      <c r="H209" s="149">
        <f>IF('G011A (Mart-Eylül)'!L209&lt;&gt;"",'G011A (Mart-Eylül)'!L209,0)</f>
        <v>0</v>
      </c>
      <c r="I209" s="150">
        <f>IF('G011A (Nisan-Ekim)'!C209&lt;&gt;"",'G011A (Nisan-Ekim)'!C209,0)</f>
        <v>0</v>
      </c>
      <c r="J209" s="149">
        <f>IF('G011A (Nisan-Ekim)'!L209&lt;&gt;"",'G011A (Nisan-Ekim)'!L209,0)</f>
        <v>0</v>
      </c>
      <c r="K209" s="150">
        <f>IF('G011A (Mayıs-Kasım)'!C209&lt;&gt;"",'G011A (Mayıs-Kasım)'!C209,0)</f>
        <v>0</v>
      </c>
      <c r="L209" s="149">
        <f>IF('G011A (Mayıs-Kasım)'!L209&lt;&gt;"",'G011A (Mayıs-Kasım)'!L209,0)</f>
        <v>0</v>
      </c>
      <c r="M209" s="150">
        <f>IF('G011A (Haziran-Aralık)'!C209&lt;&gt;"",'G011A (Haziran-Aralık)'!C209,0)</f>
        <v>0</v>
      </c>
      <c r="N209" s="149">
        <f>IF('G011A (Haziran-Aralık)'!L209&lt;&gt;"",'G011A (Haziran-Aralık)'!L209,0)</f>
        <v>0</v>
      </c>
      <c r="O209" s="157">
        <f t="shared" si="66"/>
        <v>0</v>
      </c>
      <c r="P209" s="158">
        <f t="shared" si="67"/>
        <v>0</v>
      </c>
      <c r="Q209" s="158">
        <f t="shared" si="68"/>
        <v>0</v>
      </c>
      <c r="R209" s="159">
        <f t="shared" si="69"/>
        <v>0</v>
      </c>
      <c r="S209" s="62"/>
      <c r="T209" s="138">
        <f t="shared" si="70"/>
        <v>0</v>
      </c>
      <c r="U209" s="138">
        <f t="shared" si="71"/>
        <v>0</v>
      </c>
      <c r="V209" s="138">
        <f t="shared" si="72"/>
        <v>0</v>
      </c>
      <c r="W209" s="138">
        <f t="shared" si="73"/>
        <v>0</v>
      </c>
      <c r="X209" s="138">
        <f t="shared" si="74"/>
        <v>0</v>
      </c>
      <c r="Y209" s="138">
        <f t="shared" si="75"/>
        <v>0</v>
      </c>
      <c r="Z209" s="138">
        <f t="shared" si="76"/>
        <v>0</v>
      </c>
      <c r="AA209" s="62"/>
      <c r="AB209" s="62"/>
      <c r="AC209" s="62"/>
    </row>
    <row r="210" spans="1:29" ht="23.1" customHeight="1" x14ac:dyDescent="0.25">
      <c r="A210" s="362">
        <v>131</v>
      </c>
      <c r="B210" s="141" t="str">
        <f>IF('Proje ve Personel Bilgileri'!C147&gt;0,'Proje ve Personel Bilgileri'!C147,"")</f>
        <v/>
      </c>
      <c r="C210" s="157">
        <f>IF('G011A (Ocak-Temmuz)'!C210&lt;&gt;"",'G011A (Ocak-Temmuz)'!C210,0)</f>
        <v>0</v>
      </c>
      <c r="D210" s="158">
        <f>IF('G011A (Ocak-Temmuz)'!L210&lt;&gt;"",'G011A (Ocak-Temmuz)'!L210,0)</f>
        <v>0</v>
      </c>
      <c r="E210" s="150">
        <f>IF('G011A (Şubat-Ağustos)'!C210&lt;&gt;"",'G011A (Şubat-Ağustos)'!C210,0)</f>
        <v>0</v>
      </c>
      <c r="F210" s="149">
        <f>IF('G011A (Şubat-Ağustos)'!L210&lt;&gt;"",'G011A (Şubat-Ağustos)'!L210,0)</f>
        <v>0</v>
      </c>
      <c r="G210" s="150">
        <f>IF('G011A (Mart-Eylül)'!C210&lt;&gt;"",'G011A (Mart-Eylül)'!C210,0)</f>
        <v>0</v>
      </c>
      <c r="H210" s="149">
        <f>IF('G011A (Mart-Eylül)'!L210&lt;&gt;"",'G011A (Mart-Eylül)'!L210,0)</f>
        <v>0</v>
      </c>
      <c r="I210" s="150">
        <f>IF('G011A (Nisan-Ekim)'!C210&lt;&gt;"",'G011A (Nisan-Ekim)'!C210,0)</f>
        <v>0</v>
      </c>
      <c r="J210" s="149">
        <f>IF('G011A (Nisan-Ekim)'!L210&lt;&gt;"",'G011A (Nisan-Ekim)'!L210,0)</f>
        <v>0</v>
      </c>
      <c r="K210" s="150">
        <f>IF('G011A (Mayıs-Kasım)'!C210&lt;&gt;"",'G011A (Mayıs-Kasım)'!C210,0)</f>
        <v>0</v>
      </c>
      <c r="L210" s="149">
        <f>IF('G011A (Mayıs-Kasım)'!L210&lt;&gt;"",'G011A (Mayıs-Kasım)'!L210,0)</f>
        <v>0</v>
      </c>
      <c r="M210" s="150">
        <f>IF('G011A (Haziran-Aralık)'!C210&lt;&gt;"",'G011A (Haziran-Aralık)'!C210,0)</f>
        <v>0</v>
      </c>
      <c r="N210" s="149">
        <f>IF('G011A (Haziran-Aralık)'!L210&lt;&gt;"",'G011A (Haziran-Aralık)'!L210,0)</f>
        <v>0</v>
      </c>
      <c r="O210" s="157">
        <f t="shared" si="66"/>
        <v>0</v>
      </c>
      <c r="P210" s="158">
        <f t="shared" si="67"/>
        <v>0</v>
      </c>
      <c r="Q210" s="158">
        <f t="shared" si="68"/>
        <v>0</v>
      </c>
      <c r="R210" s="159">
        <f t="shared" si="69"/>
        <v>0</v>
      </c>
      <c r="S210" s="62"/>
      <c r="T210" s="138">
        <f t="shared" si="70"/>
        <v>0</v>
      </c>
      <c r="U210" s="138">
        <f t="shared" si="71"/>
        <v>0</v>
      </c>
      <c r="V210" s="138">
        <f t="shared" si="72"/>
        <v>0</v>
      </c>
      <c r="W210" s="138">
        <f t="shared" si="73"/>
        <v>0</v>
      </c>
      <c r="X210" s="138">
        <f t="shared" si="74"/>
        <v>0</v>
      </c>
      <c r="Y210" s="138">
        <f t="shared" si="75"/>
        <v>0</v>
      </c>
      <c r="Z210" s="138">
        <f t="shared" si="76"/>
        <v>0</v>
      </c>
      <c r="AA210" s="62"/>
      <c r="AB210" s="62"/>
      <c r="AC210" s="62"/>
    </row>
    <row r="211" spans="1:29" ht="23.1" customHeight="1" x14ac:dyDescent="0.25">
      <c r="A211" s="362">
        <v>132</v>
      </c>
      <c r="B211" s="141" t="str">
        <f>IF('Proje ve Personel Bilgileri'!C148&gt;0,'Proje ve Personel Bilgileri'!C148,"")</f>
        <v/>
      </c>
      <c r="C211" s="157">
        <f>IF('G011A (Ocak-Temmuz)'!C211&lt;&gt;"",'G011A (Ocak-Temmuz)'!C211,0)</f>
        <v>0</v>
      </c>
      <c r="D211" s="158">
        <f>IF('G011A (Ocak-Temmuz)'!L211&lt;&gt;"",'G011A (Ocak-Temmuz)'!L211,0)</f>
        <v>0</v>
      </c>
      <c r="E211" s="150">
        <f>IF('G011A (Şubat-Ağustos)'!C211&lt;&gt;"",'G011A (Şubat-Ağustos)'!C211,0)</f>
        <v>0</v>
      </c>
      <c r="F211" s="149">
        <f>IF('G011A (Şubat-Ağustos)'!L211&lt;&gt;"",'G011A (Şubat-Ağustos)'!L211,0)</f>
        <v>0</v>
      </c>
      <c r="G211" s="150">
        <f>IF('G011A (Mart-Eylül)'!C211&lt;&gt;"",'G011A (Mart-Eylül)'!C211,0)</f>
        <v>0</v>
      </c>
      <c r="H211" s="149">
        <f>IF('G011A (Mart-Eylül)'!L211&lt;&gt;"",'G011A (Mart-Eylül)'!L211,0)</f>
        <v>0</v>
      </c>
      <c r="I211" s="150">
        <f>IF('G011A (Nisan-Ekim)'!C211&lt;&gt;"",'G011A (Nisan-Ekim)'!C211,0)</f>
        <v>0</v>
      </c>
      <c r="J211" s="149">
        <f>IF('G011A (Nisan-Ekim)'!L211&lt;&gt;"",'G011A (Nisan-Ekim)'!L211,0)</f>
        <v>0</v>
      </c>
      <c r="K211" s="150">
        <f>IF('G011A (Mayıs-Kasım)'!C211&lt;&gt;"",'G011A (Mayıs-Kasım)'!C211,0)</f>
        <v>0</v>
      </c>
      <c r="L211" s="149">
        <f>IF('G011A (Mayıs-Kasım)'!L211&lt;&gt;"",'G011A (Mayıs-Kasım)'!L211,0)</f>
        <v>0</v>
      </c>
      <c r="M211" s="150">
        <f>IF('G011A (Haziran-Aralık)'!C211&lt;&gt;"",'G011A (Haziran-Aralık)'!C211,0)</f>
        <v>0</v>
      </c>
      <c r="N211" s="149">
        <f>IF('G011A (Haziran-Aralık)'!L211&lt;&gt;"",'G011A (Haziran-Aralık)'!L211,0)</f>
        <v>0</v>
      </c>
      <c r="O211" s="157">
        <f t="shared" si="66"/>
        <v>0</v>
      </c>
      <c r="P211" s="158">
        <f t="shared" si="67"/>
        <v>0</v>
      </c>
      <c r="Q211" s="158">
        <f t="shared" si="68"/>
        <v>0</v>
      </c>
      <c r="R211" s="159">
        <f t="shared" si="69"/>
        <v>0</v>
      </c>
      <c r="S211" s="62"/>
      <c r="T211" s="138">
        <f t="shared" si="70"/>
        <v>0</v>
      </c>
      <c r="U211" s="138">
        <f t="shared" si="71"/>
        <v>0</v>
      </c>
      <c r="V211" s="138">
        <f t="shared" si="72"/>
        <v>0</v>
      </c>
      <c r="W211" s="138">
        <f t="shared" si="73"/>
        <v>0</v>
      </c>
      <c r="X211" s="138">
        <f t="shared" si="74"/>
        <v>0</v>
      </c>
      <c r="Y211" s="138">
        <f t="shared" si="75"/>
        <v>0</v>
      </c>
      <c r="Z211" s="138">
        <f t="shared" si="76"/>
        <v>0</v>
      </c>
      <c r="AA211" s="62"/>
      <c r="AB211" s="62"/>
      <c r="AC211" s="62"/>
    </row>
    <row r="212" spans="1:29" ht="23.1" customHeight="1" x14ac:dyDescent="0.25">
      <c r="A212" s="362">
        <v>133</v>
      </c>
      <c r="B212" s="141" t="str">
        <f>IF('Proje ve Personel Bilgileri'!C149&gt;0,'Proje ve Personel Bilgileri'!C149,"")</f>
        <v/>
      </c>
      <c r="C212" s="157">
        <f>IF('G011A (Ocak-Temmuz)'!C212&lt;&gt;"",'G011A (Ocak-Temmuz)'!C212,0)</f>
        <v>0</v>
      </c>
      <c r="D212" s="158">
        <f>IF('G011A (Ocak-Temmuz)'!L212&lt;&gt;"",'G011A (Ocak-Temmuz)'!L212,0)</f>
        <v>0</v>
      </c>
      <c r="E212" s="150">
        <f>IF('G011A (Şubat-Ağustos)'!C212&lt;&gt;"",'G011A (Şubat-Ağustos)'!C212,0)</f>
        <v>0</v>
      </c>
      <c r="F212" s="149">
        <f>IF('G011A (Şubat-Ağustos)'!L212&lt;&gt;"",'G011A (Şubat-Ağustos)'!L212,0)</f>
        <v>0</v>
      </c>
      <c r="G212" s="150">
        <f>IF('G011A (Mart-Eylül)'!C212&lt;&gt;"",'G011A (Mart-Eylül)'!C212,0)</f>
        <v>0</v>
      </c>
      <c r="H212" s="149">
        <f>IF('G011A (Mart-Eylül)'!L212&lt;&gt;"",'G011A (Mart-Eylül)'!L212,0)</f>
        <v>0</v>
      </c>
      <c r="I212" s="150">
        <f>IF('G011A (Nisan-Ekim)'!C212&lt;&gt;"",'G011A (Nisan-Ekim)'!C212,0)</f>
        <v>0</v>
      </c>
      <c r="J212" s="149">
        <f>IF('G011A (Nisan-Ekim)'!L212&lt;&gt;"",'G011A (Nisan-Ekim)'!L212,0)</f>
        <v>0</v>
      </c>
      <c r="K212" s="150">
        <f>IF('G011A (Mayıs-Kasım)'!C212&lt;&gt;"",'G011A (Mayıs-Kasım)'!C212,0)</f>
        <v>0</v>
      </c>
      <c r="L212" s="149">
        <f>IF('G011A (Mayıs-Kasım)'!L212&lt;&gt;"",'G011A (Mayıs-Kasım)'!L212,0)</f>
        <v>0</v>
      </c>
      <c r="M212" s="150">
        <f>IF('G011A (Haziran-Aralık)'!C212&lt;&gt;"",'G011A (Haziran-Aralık)'!C212,0)</f>
        <v>0</v>
      </c>
      <c r="N212" s="149">
        <f>IF('G011A (Haziran-Aralık)'!L212&lt;&gt;"",'G011A (Haziran-Aralık)'!L212,0)</f>
        <v>0</v>
      </c>
      <c r="O212" s="157">
        <f t="shared" si="66"/>
        <v>0</v>
      </c>
      <c r="P212" s="158">
        <f t="shared" si="67"/>
        <v>0</v>
      </c>
      <c r="Q212" s="158">
        <f t="shared" si="68"/>
        <v>0</v>
      </c>
      <c r="R212" s="159">
        <f t="shared" si="69"/>
        <v>0</v>
      </c>
      <c r="S212" s="62"/>
      <c r="T212" s="138">
        <f t="shared" si="70"/>
        <v>0</v>
      </c>
      <c r="U212" s="138">
        <f t="shared" si="71"/>
        <v>0</v>
      </c>
      <c r="V212" s="138">
        <f t="shared" si="72"/>
        <v>0</v>
      </c>
      <c r="W212" s="138">
        <f t="shared" si="73"/>
        <v>0</v>
      </c>
      <c r="X212" s="138">
        <f t="shared" si="74"/>
        <v>0</v>
      </c>
      <c r="Y212" s="138">
        <f t="shared" si="75"/>
        <v>0</v>
      </c>
      <c r="Z212" s="138">
        <f t="shared" si="76"/>
        <v>0</v>
      </c>
      <c r="AA212" s="62"/>
      <c r="AB212" s="62"/>
      <c r="AC212" s="62"/>
    </row>
    <row r="213" spans="1:29" ht="23.1" customHeight="1" x14ac:dyDescent="0.25">
      <c r="A213" s="362">
        <v>134</v>
      </c>
      <c r="B213" s="141" t="str">
        <f>IF('Proje ve Personel Bilgileri'!C150&gt;0,'Proje ve Personel Bilgileri'!C150,"")</f>
        <v/>
      </c>
      <c r="C213" s="157">
        <f>IF('G011A (Ocak-Temmuz)'!C213&lt;&gt;"",'G011A (Ocak-Temmuz)'!C213,0)</f>
        <v>0</v>
      </c>
      <c r="D213" s="158">
        <f>IF('G011A (Ocak-Temmuz)'!L213&lt;&gt;"",'G011A (Ocak-Temmuz)'!L213,0)</f>
        <v>0</v>
      </c>
      <c r="E213" s="150">
        <f>IF('G011A (Şubat-Ağustos)'!C213&lt;&gt;"",'G011A (Şubat-Ağustos)'!C213,0)</f>
        <v>0</v>
      </c>
      <c r="F213" s="149">
        <f>IF('G011A (Şubat-Ağustos)'!L213&lt;&gt;"",'G011A (Şubat-Ağustos)'!L213,0)</f>
        <v>0</v>
      </c>
      <c r="G213" s="150">
        <f>IF('G011A (Mart-Eylül)'!C213&lt;&gt;"",'G011A (Mart-Eylül)'!C213,0)</f>
        <v>0</v>
      </c>
      <c r="H213" s="149">
        <f>IF('G011A (Mart-Eylül)'!L213&lt;&gt;"",'G011A (Mart-Eylül)'!L213,0)</f>
        <v>0</v>
      </c>
      <c r="I213" s="150">
        <f>IF('G011A (Nisan-Ekim)'!C213&lt;&gt;"",'G011A (Nisan-Ekim)'!C213,0)</f>
        <v>0</v>
      </c>
      <c r="J213" s="149">
        <f>IF('G011A (Nisan-Ekim)'!L213&lt;&gt;"",'G011A (Nisan-Ekim)'!L213,0)</f>
        <v>0</v>
      </c>
      <c r="K213" s="150">
        <f>IF('G011A (Mayıs-Kasım)'!C213&lt;&gt;"",'G011A (Mayıs-Kasım)'!C213,0)</f>
        <v>0</v>
      </c>
      <c r="L213" s="149">
        <f>IF('G011A (Mayıs-Kasım)'!L213&lt;&gt;"",'G011A (Mayıs-Kasım)'!L213,0)</f>
        <v>0</v>
      </c>
      <c r="M213" s="150">
        <f>IF('G011A (Haziran-Aralık)'!C213&lt;&gt;"",'G011A (Haziran-Aralık)'!C213,0)</f>
        <v>0</v>
      </c>
      <c r="N213" s="149">
        <f>IF('G011A (Haziran-Aralık)'!L213&lt;&gt;"",'G011A (Haziran-Aralık)'!L213,0)</f>
        <v>0</v>
      </c>
      <c r="O213" s="157">
        <f t="shared" si="66"/>
        <v>0</v>
      </c>
      <c r="P213" s="158">
        <f t="shared" si="67"/>
        <v>0</v>
      </c>
      <c r="Q213" s="158">
        <f t="shared" si="68"/>
        <v>0</v>
      </c>
      <c r="R213" s="159">
        <f t="shared" si="69"/>
        <v>0</v>
      </c>
      <c r="S213" s="62"/>
      <c r="T213" s="138">
        <f t="shared" si="70"/>
        <v>0</v>
      </c>
      <c r="U213" s="138">
        <f t="shared" si="71"/>
        <v>0</v>
      </c>
      <c r="V213" s="138">
        <f t="shared" si="72"/>
        <v>0</v>
      </c>
      <c r="W213" s="138">
        <f t="shared" si="73"/>
        <v>0</v>
      </c>
      <c r="X213" s="138">
        <f t="shared" si="74"/>
        <v>0</v>
      </c>
      <c r="Y213" s="138">
        <f t="shared" si="75"/>
        <v>0</v>
      </c>
      <c r="Z213" s="138">
        <f t="shared" si="76"/>
        <v>0</v>
      </c>
      <c r="AA213" s="62"/>
      <c r="AB213" s="62"/>
      <c r="AC213" s="62"/>
    </row>
    <row r="214" spans="1:29" ht="23.1" customHeight="1" x14ac:dyDescent="0.25">
      <c r="A214" s="362">
        <v>135</v>
      </c>
      <c r="B214" s="141" t="str">
        <f>IF('Proje ve Personel Bilgileri'!C151&gt;0,'Proje ve Personel Bilgileri'!C151,"")</f>
        <v/>
      </c>
      <c r="C214" s="157">
        <f>IF('G011A (Ocak-Temmuz)'!C214&lt;&gt;"",'G011A (Ocak-Temmuz)'!C214,0)</f>
        <v>0</v>
      </c>
      <c r="D214" s="158">
        <f>IF('G011A (Ocak-Temmuz)'!L214&lt;&gt;"",'G011A (Ocak-Temmuz)'!L214,0)</f>
        <v>0</v>
      </c>
      <c r="E214" s="150">
        <f>IF('G011A (Şubat-Ağustos)'!C214&lt;&gt;"",'G011A (Şubat-Ağustos)'!C214,0)</f>
        <v>0</v>
      </c>
      <c r="F214" s="149">
        <f>IF('G011A (Şubat-Ağustos)'!L214&lt;&gt;"",'G011A (Şubat-Ağustos)'!L214,0)</f>
        <v>0</v>
      </c>
      <c r="G214" s="150">
        <f>IF('G011A (Mart-Eylül)'!C214&lt;&gt;"",'G011A (Mart-Eylül)'!C214,0)</f>
        <v>0</v>
      </c>
      <c r="H214" s="149">
        <f>IF('G011A (Mart-Eylül)'!L214&lt;&gt;"",'G011A (Mart-Eylül)'!L214,0)</f>
        <v>0</v>
      </c>
      <c r="I214" s="150">
        <f>IF('G011A (Nisan-Ekim)'!C214&lt;&gt;"",'G011A (Nisan-Ekim)'!C214,0)</f>
        <v>0</v>
      </c>
      <c r="J214" s="149">
        <f>IF('G011A (Nisan-Ekim)'!L214&lt;&gt;"",'G011A (Nisan-Ekim)'!L214,0)</f>
        <v>0</v>
      </c>
      <c r="K214" s="150">
        <f>IF('G011A (Mayıs-Kasım)'!C214&lt;&gt;"",'G011A (Mayıs-Kasım)'!C214,0)</f>
        <v>0</v>
      </c>
      <c r="L214" s="149">
        <f>IF('G011A (Mayıs-Kasım)'!L214&lt;&gt;"",'G011A (Mayıs-Kasım)'!L214,0)</f>
        <v>0</v>
      </c>
      <c r="M214" s="150">
        <f>IF('G011A (Haziran-Aralık)'!C214&lt;&gt;"",'G011A (Haziran-Aralık)'!C214,0)</f>
        <v>0</v>
      </c>
      <c r="N214" s="149">
        <f>IF('G011A (Haziran-Aralık)'!L214&lt;&gt;"",'G011A (Haziran-Aralık)'!L214,0)</f>
        <v>0</v>
      </c>
      <c r="O214" s="157">
        <f t="shared" si="66"/>
        <v>0</v>
      </c>
      <c r="P214" s="158">
        <f t="shared" si="67"/>
        <v>0</v>
      </c>
      <c r="Q214" s="158">
        <f t="shared" si="68"/>
        <v>0</v>
      </c>
      <c r="R214" s="159">
        <f t="shared" si="69"/>
        <v>0</v>
      </c>
      <c r="S214" s="62"/>
      <c r="T214" s="138">
        <f t="shared" si="70"/>
        <v>0</v>
      </c>
      <c r="U214" s="138">
        <f t="shared" si="71"/>
        <v>0</v>
      </c>
      <c r="V214" s="138">
        <f t="shared" si="72"/>
        <v>0</v>
      </c>
      <c r="W214" s="138">
        <f t="shared" si="73"/>
        <v>0</v>
      </c>
      <c r="X214" s="138">
        <f t="shared" si="74"/>
        <v>0</v>
      </c>
      <c r="Y214" s="138">
        <f t="shared" si="75"/>
        <v>0</v>
      </c>
      <c r="Z214" s="138">
        <f t="shared" si="76"/>
        <v>0</v>
      </c>
      <c r="AA214" s="62"/>
      <c r="AB214" s="62"/>
      <c r="AC214" s="62"/>
    </row>
    <row r="215" spans="1:29" ht="23.1" customHeight="1" x14ac:dyDescent="0.25">
      <c r="A215" s="362">
        <v>136</v>
      </c>
      <c r="B215" s="141" t="str">
        <f>IF('Proje ve Personel Bilgileri'!C152&gt;0,'Proje ve Personel Bilgileri'!C152,"")</f>
        <v/>
      </c>
      <c r="C215" s="157">
        <f>IF('G011A (Ocak-Temmuz)'!C215&lt;&gt;"",'G011A (Ocak-Temmuz)'!C215,0)</f>
        <v>0</v>
      </c>
      <c r="D215" s="158">
        <f>IF('G011A (Ocak-Temmuz)'!L215&lt;&gt;"",'G011A (Ocak-Temmuz)'!L215,0)</f>
        <v>0</v>
      </c>
      <c r="E215" s="150">
        <f>IF('G011A (Şubat-Ağustos)'!C215&lt;&gt;"",'G011A (Şubat-Ağustos)'!C215,0)</f>
        <v>0</v>
      </c>
      <c r="F215" s="149">
        <f>IF('G011A (Şubat-Ağustos)'!L215&lt;&gt;"",'G011A (Şubat-Ağustos)'!L215,0)</f>
        <v>0</v>
      </c>
      <c r="G215" s="150">
        <f>IF('G011A (Mart-Eylül)'!C215&lt;&gt;"",'G011A (Mart-Eylül)'!C215,0)</f>
        <v>0</v>
      </c>
      <c r="H215" s="149">
        <f>IF('G011A (Mart-Eylül)'!L215&lt;&gt;"",'G011A (Mart-Eylül)'!L215,0)</f>
        <v>0</v>
      </c>
      <c r="I215" s="150">
        <f>IF('G011A (Nisan-Ekim)'!C215&lt;&gt;"",'G011A (Nisan-Ekim)'!C215,0)</f>
        <v>0</v>
      </c>
      <c r="J215" s="149">
        <f>IF('G011A (Nisan-Ekim)'!L215&lt;&gt;"",'G011A (Nisan-Ekim)'!L215,0)</f>
        <v>0</v>
      </c>
      <c r="K215" s="150">
        <f>IF('G011A (Mayıs-Kasım)'!C215&lt;&gt;"",'G011A (Mayıs-Kasım)'!C215,0)</f>
        <v>0</v>
      </c>
      <c r="L215" s="149">
        <f>IF('G011A (Mayıs-Kasım)'!L215&lt;&gt;"",'G011A (Mayıs-Kasım)'!L215,0)</f>
        <v>0</v>
      </c>
      <c r="M215" s="150">
        <f>IF('G011A (Haziran-Aralık)'!C215&lt;&gt;"",'G011A (Haziran-Aralık)'!C215,0)</f>
        <v>0</v>
      </c>
      <c r="N215" s="149">
        <f>IF('G011A (Haziran-Aralık)'!L215&lt;&gt;"",'G011A (Haziran-Aralık)'!L215,0)</f>
        <v>0</v>
      </c>
      <c r="O215" s="157">
        <f t="shared" si="66"/>
        <v>0</v>
      </c>
      <c r="P215" s="158">
        <f t="shared" si="67"/>
        <v>0</v>
      </c>
      <c r="Q215" s="158">
        <f t="shared" si="68"/>
        <v>0</v>
      </c>
      <c r="R215" s="159">
        <f t="shared" si="69"/>
        <v>0</v>
      </c>
      <c r="S215" s="62"/>
      <c r="T215" s="138">
        <f t="shared" si="70"/>
        <v>0</v>
      </c>
      <c r="U215" s="138">
        <f t="shared" si="71"/>
        <v>0</v>
      </c>
      <c r="V215" s="138">
        <f t="shared" si="72"/>
        <v>0</v>
      </c>
      <c r="W215" s="138">
        <f t="shared" si="73"/>
        <v>0</v>
      </c>
      <c r="X215" s="138">
        <f t="shared" si="74"/>
        <v>0</v>
      </c>
      <c r="Y215" s="138">
        <f t="shared" si="75"/>
        <v>0</v>
      </c>
      <c r="Z215" s="138">
        <f t="shared" si="76"/>
        <v>0</v>
      </c>
      <c r="AA215" s="62"/>
      <c r="AB215" s="62"/>
      <c r="AC215" s="62"/>
    </row>
    <row r="216" spans="1:29" ht="23.1" customHeight="1" x14ac:dyDescent="0.25">
      <c r="A216" s="362">
        <v>137</v>
      </c>
      <c r="B216" s="141" t="str">
        <f>IF('Proje ve Personel Bilgileri'!C153&gt;0,'Proje ve Personel Bilgileri'!C153,"")</f>
        <v/>
      </c>
      <c r="C216" s="157">
        <f>IF('G011A (Ocak-Temmuz)'!C216&lt;&gt;"",'G011A (Ocak-Temmuz)'!C216,0)</f>
        <v>0</v>
      </c>
      <c r="D216" s="158">
        <f>IF('G011A (Ocak-Temmuz)'!L216&lt;&gt;"",'G011A (Ocak-Temmuz)'!L216,0)</f>
        <v>0</v>
      </c>
      <c r="E216" s="150">
        <f>IF('G011A (Şubat-Ağustos)'!C216&lt;&gt;"",'G011A (Şubat-Ağustos)'!C216,0)</f>
        <v>0</v>
      </c>
      <c r="F216" s="149">
        <f>IF('G011A (Şubat-Ağustos)'!L216&lt;&gt;"",'G011A (Şubat-Ağustos)'!L216,0)</f>
        <v>0</v>
      </c>
      <c r="G216" s="150">
        <f>IF('G011A (Mart-Eylül)'!C216&lt;&gt;"",'G011A (Mart-Eylül)'!C216,0)</f>
        <v>0</v>
      </c>
      <c r="H216" s="149">
        <f>IF('G011A (Mart-Eylül)'!L216&lt;&gt;"",'G011A (Mart-Eylül)'!L216,0)</f>
        <v>0</v>
      </c>
      <c r="I216" s="150">
        <f>IF('G011A (Nisan-Ekim)'!C216&lt;&gt;"",'G011A (Nisan-Ekim)'!C216,0)</f>
        <v>0</v>
      </c>
      <c r="J216" s="149">
        <f>IF('G011A (Nisan-Ekim)'!L216&lt;&gt;"",'G011A (Nisan-Ekim)'!L216,0)</f>
        <v>0</v>
      </c>
      <c r="K216" s="150">
        <f>IF('G011A (Mayıs-Kasım)'!C216&lt;&gt;"",'G011A (Mayıs-Kasım)'!C216,0)</f>
        <v>0</v>
      </c>
      <c r="L216" s="149">
        <f>IF('G011A (Mayıs-Kasım)'!L216&lt;&gt;"",'G011A (Mayıs-Kasım)'!L216,0)</f>
        <v>0</v>
      </c>
      <c r="M216" s="150">
        <f>IF('G011A (Haziran-Aralık)'!C216&lt;&gt;"",'G011A (Haziran-Aralık)'!C216,0)</f>
        <v>0</v>
      </c>
      <c r="N216" s="149">
        <f>IF('G011A (Haziran-Aralık)'!L216&lt;&gt;"",'G011A (Haziran-Aralık)'!L216,0)</f>
        <v>0</v>
      </c>
      <c r="O216" s="157">
        <f t="shared" si="66"/>
        <v>0</v>
      </c>
      <c r="P216" s="158">
        <f t="shared" si="67"/>
        <v>0</v>
      </c>
      <c r="Q216" s="158">
        <f t="shared" si="68"/>
        <v>0</v>
      </c>
      <c r="R216" s="159">
        <f t="shared" si="69"/>
        <v>0</v>
      </c>
      <c r="S216" s="62"/>
      <c r="T216" s="138">
        <f t="shared" si="70"/>
        <v>0</v>
      </c>
      <c r="U216" s="138">
        <f t="shared" si="71"/>
        <v>0</v>
      </c>
      <c r="V216" s="138">
        <f t="shared" si="72"/>
        <v>0</v>
      </c>
      <c r="W216" s="138">
        <f t="shared" si="73"/>
        <v>0</v>
      </c>
      <c r="X216" s="138">
        <f t="shared" si="74"/>
        <v>0</v>
      </c>
      <c r="Y216" s="138">
        <f t="shared" si="75"/>
        <v>0</v>
      </c>
      <c r="Z216" s="138">
        <f t="shared" si="76"/>
        <v>0</v>
      </c>
      <c r="AA216" s="62"/>
      <c r="AB216" s="62"/>
      <c r="AC216" s="62"/>
    </row>
    <row r="217" spans="1:29" ht="23.1" customHeight="1" x14ac:dyDescent="0.25">
      <c r="A217" s="362">
        <v>138</v>
      </c>
      <c r="B217" s="141" t="str">
        <f>IF('Proje ve Personel Bilgileri'!C154&gt;0,'Proje ve Personel Bilgileri'!C154,"")</f>
        <v/>
      </c>
      <c r="C217" s="157">
        <f>IF('G011A (Ocak-Temmuz)'!C217&lt;&gt;"",'G011A (Ocak-Temmuz)'!C217,0)</f>
        <v>0</v>
      </c>
      <c r="D217" s="158">
        <f>IF('G011A (Ocak-Temmuz)'!L217&lt;&gt;"",'G011A (Ocak-Temmuz)'!L217,0)</f>
        <v>0</v>
      </c>
      <c r="E217" s="150">
        <f>IF('G011A (Şubat-Ağustos)'!C217&lt;&gt;"",'G011A (Şubat-Ağustos)'!C217,0)</f>
        <v>0</v>
      </c>
      <c r="F217" s="149">
        <f>IF('G011A (Şubat-Ağustos)'!L217&lt;&gt;"",'G011A (Şubat-Ağustos)'!L217,0)</f>
        <v>0</v>
      </c>
      <c r="G217" s="150">
        <f>IF('G011A (Mart-Eylül)'!C217&lt;&gt;"",'G011A (Mart-Eylül)'!C217,0)</f>
        <v>0</v>
      </c>
      <c r="H217" s="149">
        <f>IF('G011A (Mart-Eylül)'!L217&lt;&gt;"",'G011A (Mart-Eylül)'!L217,0)</f>
        <v>0</v>
      </c>
      <c r="I217" s="150">
        <f>IF('G011A (Nisan-Ekim)'!C217&lt;&gt;"",'G011A (Nisan-Ekim)'!C217,0)</f>
        <v>0</v>
      </c>
      <c r="J217" s="149">
        <f>IF('G011A (Nisan-Ekim)'!L217&lt;&gt;"",'G011A (Nisan-Ekim)'!L217,0)</f>
        <v>0</v>
      </c>
      <c r="K217" s="150">
        <f>IF('G011A (Mayıs-Kasım)'!C217&lt;&gt;"",'G011A (Mayıs-Kasım)'!C217,0)</f>
        <v>0</v>
      </c>
      <c r="L217" s="149">
        <f>IF('G011A (Mayıs-Kasım)'!L217&lt;&gt;"",'G011A (Mayıs-Kasım)'!L217,0)</f>
        <v>0</v>
      </c>
      <c r="M217" s="150">
        <f>IF('G011A (Haziran-Aralık)'!C217&lt;&gt;"",'G011A (Haziran-Aralık)'!C217,0)</f>
        <v>0</v>
      </c>
      <c r="N217" s="149">
        <f>IF('G011A (Haziran-Aralık)'!L217&lt;&gt;"",'G011A (Haziran-Aralık)'!L217,0)</f>
        <v>0</v>
      </c>
      <c r="O217" s="157">
        <f t="shared" si="66"/>
        <v>0</v>
      </c>
      <c r="P217" s="158">
        <f t="shared" si="67"/>
        <v>0</v>
      </c>
      <c r="Q217" s="158">
        <f t="shared" si="68"/>
        <v>0</v>
      </c>
      <c r="R217" s="159">
        <f t="shared" si="69"/>
        <v>0</v>
      </c>
      <c r="S217" s="62"/>
      <c r="T217" s="138">
        <f t="shared" si="70"/>
        <v>0</v>
      </c>
      <c r="U217" s="138">
        <f t="shared" si="71"/>
        <v>0</v>
      </c>
      <c r="V217" s="138">
        <f t="shared" si="72"/>
        <v>0</v>
      </c>
      <c r="W217" s="138">
        <f t="shared" si="73"/>
        <v>0</v>
      </c>
      <c r="X217" s="138">
        <f t="shared" si="74"/>
        <v>0</v>
      </c>
      <c r="Y217" s="138">
        <f t="shared" si="75"/>
        <v>0</v>
      </c>
      <c r="Z217" s="138">
        <f t="shared" si="76"/>
        <v>0</v>
      </c>
      <c r="AA217" s="62"/>
      <c r="AB217" s="62"/>
      <c r="AC217" s="62"/>
    </row>
    <row r="218" spans="1:29" ht="23.1" customHeight="1" x14ac:dyDescent="0.25">
      <c r="A218" s="362">
        <v>139</v>
      </c>
      <c r="B218" s="141" t="str">
        <f>IF('Proje ve Personel Bilgileri'!C155&gt;0,'Proje ve Personel Bilgileri'!C155,"")</f>
        <v/>
      </c>
      <c r="C218" s="157">
        <f>IF('G011A (Ocak-Temmuz)'!C218&lt;&gt;"",'G011A (Ocak-Temmuz)'!C218,0)</f>
        <v>0</v>
      </c>
      <c r="D218" s="158">
        <f>IF('G011A (Ocak-Temmuz)'!L218&lt;&gt;"",'G011A (Ocak-Temmuz)'!L218,0)</f>
        <v>0</v>
      </c>
      <c r="E218" s="150">
        <f>IF('G011A (Şubat-Ağustos)'!C218&lt;&gt;"",'G011A (Şubat-Ağustos)'!C218,0)</f>
        <v>0</v>
      </c>
      <c r="F218" s="149">
        <f>IF('G011A (Şubat-Ağustos)'!L218&lt;&gt;"",'G011A (Şubat-Ağustos)'!L218,0)</f>
        <v>0</v>
      </c>
      <c r="G218" s="150">
        <f>IF('G011A (Mart-Eylül)'!C218&lt;&gt;"",'G011A (Mart-Eylül)'!C218,0)</f>
        <v>0</v>
      </c>
      <c r="H218" s="149">
        <f>IF('G011A (Mart-Eylül)'!L218&lt;&gt;"",'G011A (Mart-Eylül)'!L218,0)</f>
        <v>0</v>
      </c>
      <c r="I218" s="150">
        <f>IF('G011A (Nisan-Ekim)'!C218&lt;&gt;"",'G011A (Nisan-Ekim)'!C218,0)</f>
        <v>0</v>
      </c>
      <c r="J218" s="149">
        <f>IF('G011A (Nisan-Ekim)'!L218&lt;&gt;"",'G011A (Nisan-Ekim)'!L218,0)</f>
        <v>0</v>
      </c>
      <c r="K218" s="150">
        <f>IF('G011A (Mayıs-Kasım)'!C218&lt;&gt;"",'G011A (Mayıs-Kasım)'!C218,0)</f>
        <v>0</v>
      </c>
      <c r="L218" s="149">
        <f>IF('G011A (Mayıs-Kasım)'!L218&lt;&gt;"",'G011A (Mayıs-Kasım)'!L218,0)</f>
        <v>0</v>
      </c>
      <c r="M218" s="150">
        <f>IF('G011A (Haziran-Aralık)'!C218&lt;&gt;"",'G011A (Haziran-Aralık)'!C218,0)</f>
        <v>0</v>
      </c>
      <c r="N218" s="149">
        <f>IF('G011A (Haziran-Aralık)'!L218&lt;&gt;"",'G011A (Haziran-Aralık)'!L218,0)</f>
        <v>0</v>
      </c>
      <c r="O218" s="157">
        <f t="shared" si="66"/>
        <v>0</v>
      </c>
      <c r="P218" s="158">
        <f t="shared" si="67"/>
        <v>0</v>
      </c>
      <c r="Q218" s="158">
        <f t="shared" si="68"/>
        <v>0</v>
      </c>
      <c r="R218" s="159">
        <f t="shared" si="69"/>
        <v>0</v>
      </c>
      <c r="S218" s="62"/>
      <c r="T218" s="138">
        <f t="shared" si="70"/>
        <v>0</v>
      </c>
      <c r="U218" s="138">
        <f t="shared" si="71"/>
        <v>0</v>
      </c>
      <c r="V218" s="138">
        <f t="shared" si="72"/>
        <v>0</v>
      </c>
      <c r="W218" s="138">
        <f t="shared" si="73"/>
        <v>0</v>
      </c>
      <c r="X218" s="138">
        <f t="shared" si="74"/>
        <v>0</v>
      </c>
      <c r="Y218" s="138">
        <f t="shared" si="75"/>
        <v>0</v>
      </c>
      <c r="Z218" s="138">
        <f t="shared" si="76"/>
        <v>0</v>
      </c>
      <c r="AA218" s="62"/>
      <c r="AB218" s="62"/>
      <c r="AC218" s="62"/>
    </row>
    <row r="219" spans="1:29" ht="23.1" customHeight="1" thickBot="1" x14ac:dyDescent="0.3">
      <c r="A219" s="363">
        <v>140</v>
      </c>
      <c r="B219" s="143" t="str">
        <f>IF('Proje ve Personel Bilgileri'!C156&gt;0,'Proje ve Personel Bilgileri'!C156,"")</f>
        <v/>
      </c>
      <c r="C219" s="160">
        <f>IF('G011A (Ocak-Temmuz)'!C219&lt;&gt;"",'G011A (Ocak-Temmuz)'!C219,0)</f>
        <v>0</v>
      </c>
      <c r="D219" s="161">
        <f>IF('G011A (Ocak-Temmuz)'!L219&lt;&gt;"",'G011A (Ocak-Temmuz)'!L219,0)</f>
        <v>0</v>
      </c>
      <c r="E219" s="154">
        <f>IF('G011A (Şubat-Ağustos)'!C219&lt;&gt;"",'G011A (Şubat-Ağustos)'!C219,0)</f>
        <v>0</v>
      </c>
      <c r="F219" s="153">
        <f>IF('G011A (Şubat-Ağustos)'!L219&lt;&gt;"",'G011A (Şubat-Ağustos)'!L219,0)</f>
        <v>0</v>
      </c>
      <c r="G219" s="154">
        <f>IF('G011A (Mart-Eylül)'!C219&lt;&gt;"",'G011A (Mart-Eylül)'!C219,0)</f>
        <v>0</v>
      </c>
      <c r="H219" s="153">
        <f>IF('G011A (Mart-Eylül)'!L219&lt;&gt;"",'G011A (Mart-Eylül)'!L219,0)</f>
        <v>0</v>
      </c>
      <c r="I219" s="154">
        <f>IF('G011A (Nisan-Ekim)'!C219&lt;&gt;"",'G011A (Nisan-Ekim)'!C219,0)</f>
        <v>0</v>
      </c>
      <c r="J219" s="153">
        <f>IF('G011A (Nisan-Ekim)'!L219&lt;&gt;"",'G011A (Nisan-Ekim)'!L219,0)</f>
        <v>0</v>
      </c>
      <c r="K219" s="154">
        <f>IF('G011A (Mayıs-Kasım)'!C219&lt;&gt;"",'G011A (Mayıs-Kasım)'!C219,0)</f>
        <v>0</v>
      </c>
      <c r="L219" s="153">
        <f>IF('G011A (Mayıs-Kasım)'!L219&lt;&gt;"",'G011A (Mayıs-Kasım)'!L219,0)</f>
        <v>0</v>
      </c>
      <c r="M219" s="154">
        <f>IF('G011A (Haziran-Aralık)'!C219&lt;&gt;"",'G011A (Haziran-Aralık)'!C219,0)</f>
        <v>0</v>
      </c>
      <c r="N219" s="153">
        <f>IF('G011A (Haziran-Aralık)'!L219&lt;&gt;"",'G011A (Haziran-Aralık)'!L219,0)</f>
        <v>0</v>
      </c>
      <c r="O219" s="160">
        <f t="shared" si="66"/>
        <v>0</v>
      </c>
      <c r="P219" s="161">
        <f t="shared" si="67"/>
        <v>0</v>
      </c>
      <c r="Q219" s="161">
        <f t="shared" si="68"/>
        <v>0</v>
      </c>
      <c r="R219" s="162">
        <f t="shared" si="69"/>
        <v>0</v>
      </c>
      <c r="S219" s="62"/>
      <c r="T219" s="138">
        <f t="shared" si="70"/>
        <v>0</v>
      </c>
      <c r="U219" s="138">
        <f t="shared" si="71"/>
        <v>0</v>
      </c>
      <c r="V219" s="138">
        <f t="shared" si="72"/>
        <v>0</v>
      </c>
      <c r="W219" s="138">
        <f t="shared" si="73"/>
        <v>0</v>
      </c>
      <c r="X219" s="138">
        <f t="shared" si="74"/>
        <v>0</v>
      </c>
      <c r="Y219" s="138">
        <f t="shared" si="75"/>
        <v>0</v>
      </c>
      <c r="Z219" s="138">
        <f t="shared" si="76"/>
        <v>0</v>
      </c>
      <c r="AA219" s="138">
        <f>IF(ISERROR(IF(SUM(C200:R219)&gt;0,1,0)),1,IF(SUM(C200:R219)&gt;0,1,0))</f>
        <v>0</v>
      </c>
      <c r="AB219" s="62"/>
      <c r="AC219" s="62"/>
    </row>
    <row r="220" spans="1:29" x14ac:dyDescent="0.25">
      <c r="A220" s="62"/>
      <c r="B220" s="10"/>
      <c r="C220" s="10"/>
      <c r="D220" s="10"/>
      <c r="E220" s="10"/>
      <c r="F220" s="10"/>
      <c r="G220" s="10"/>
      <c r="H220" s="10"/>
      <c r="I220" s="10"/>
      <c r="J220" s="2"/>
      <c r="K220" s="62"/>
      <c r="L220" s="92"/>
      <c r="M220" s="92"/>
      <c r="N220" s="92"/>
      <c r="O220" s="92"/>
      <c r="P220" s="92"/>
      <c r="Q220" s="92"/>
      <c r="R220" s="62"/>
      <c r="S220" s="62"/>
      <c r="T220" s="62"/>
      <c r="U220" s="62"/>
      <c r="V220" s="62"/>
      <c r="W220" s="62"/>
      <c r="X220" s="62"/>
      <c r="Y220" s="62"/>
      <c r="Z220" s="62"/>
      <c r="AA220" s="62"/>
      <c r="AB220" s="62"/>
      <c r="AC220" s="62"/>
    </row>
    <row r="221" spans="1:29" x14ac:dyDescent="0.25">
      <c r="A221" s="364" t="s">
        <v>131</v>
      </c>
      <c r="B221" s="10"/>
      <c r="C221" s="10"/>
      <c r="D221" s="10"/>
      <c r="E221" s="10"/>
      <c r="F221" s="10"/>
      <c r="G221" s="10"/>
      <c r="H221" s="10"/>
      <c r="I221" s="10"/>
      <c r="J221" s="2"/>
      <c r="K221" s="62"/>
      <c r="L221" s="92"/>
      <c r="M221" s="92"/>
      <c r="N221" s="92"/>
      <c r="O221" s="92"/>
      <c r="P221" s="92"/>
      <c r="Q221" s="92"/>
      <c r="R221" s="62"/>
      <c r="S221" s="62"/>
      <c r="T221" s="62"/>
      <c r="U221" s="62"/>
      <c r="V221" s="62"/>
      <c r="W221" s="62"/>
      <c r="X221" s="62"/>
      <c r="Y221" s="62"/>
      <c r="Z221" s="62"/>
      <c r="AA221" s="62"/>
      <c r="AB221" s="62"/>
      <c r="AC221" s="62"/>
    </row>
    <row r="222" spans="1:29" x14ac:dyDescent="0.25">
      <c r="A222" s="62"/>
      <c r="B222" s="62"/>
      <c r="C222" s="92"/>
      <c r="D222" s="62"/>
      <c r="E222" s="62"/>
      <c r="F222" s="62"/>
      <c r="G222" s="62"/>
      <c r="H222" s="62"/>
      <c r="I222" s="62"/>
      <c r="J222" s="2"/>
      <c r="K222" s="62"/>
      <c r="L222" s="92"/>
      <c r="M222" s="92"/>
      <c r="N222" s="92"/>
      <c r="O222" s="92"/>
      <c r="P222" s="62"/>
      <c r="Q222" s="62"/>
      <c r="R222" s="62"/>
      <c r="S222" s="62"/>
      <c r="T222" s="62"/>
      <c r="U222" s="62"/>
      <c r="V222" s="62"/>
      <c r="W222" s="62"/>
      <c r="X222" s="62"/>
      <c r="Y222" s="62"/>
      <c r="Z222" s="62"/>
      <c r="AA222" s="62"/>
      <c r="AB222" s="62"/>
      <c r="AC222" s="62"/>
    </row>
    <row r="223" spans="1:29" ht="19.7" x14ac:dyDescent="0.35">
      <c r="A223" s="354" t="s">
        <v>31</v>
      </c>
      <c r="B223" s="355">
        <f ca="1">imzatarihi</f>
        <v>45785</v>
      </c>
      <c r="C223" s="599" t="s">
        <v>32</v>
      </c>
      <c r="D223" s="599"/>
      <c r="E223" s="356" t="str">
        <f>IF(kurulusyetkilisi&gt;0,kurulusyetkilisi,"")</f>
        <v/>
      </c>
      <c r="F223" s="62"/>
      <c r="G223" s="212"/>
      <c r="H223" s="211"/>
      <c r="I223" s="211"/>
      <c r="J223" s="2"/>
      <c r="K223" s="62"/>
      <c r="L223" s="92"/>
      <c r="M223" s="92"/>
      <c r="N223" s="92"/>
      <c r="O223" s="92"/>
      <c r="P223" s="62"/>
      <c r="Q223" s="62"/>
      <c r="R223" s="62"/>
      <c r="S223" s="62"/>
      <c r="T223" s="62"/>
      <c r="U223" s="62"/>
      <c r="V223" s="62"/>
      <c r="W223" s="62"/>
      <c r="X223" s="62"/>
      <c r="Y223" s="62"/>
      <c r="Z223" s="62"/>
      <c r="AA223" s="62"/>
      <c r="AB223" s="62"/>
      <c r="AC223" s="62"/>
    </row>
    <row r="224" spans="1:29" ht="19.7" x14ac:dyDescent="0.35">
      <c r="A224" s="213"/>
      <c r="B224" s="213"/>
      <c r="C224" s="599" t="s">
        <v>33</v>
      </c>
      <c r="D224" s="599"/>
      <c r="E224" s="598"/>
      <c r="F224" s="598"/>
      <c r="G224" s="598"/>
      <c r="H224" s="59"/>
      <c r="I224" s="59"/>
      <c r="J224" s="2"/>
      <c r="K224" s="62"/>
      <c r="L224" s="92"/>
      <c r="M224" s="92"/>
      <c r="N224" s="92"/>
      <c r="O224" s="92"/>
      <c r="P224" s="62"/>
      <c r="Q224" s="62"/>
      <c r="R224" s="62"/>
      <c r="S224" s="62"/>
      <c r="T224" s="62"/>
      <c r="U224" s="62"/>
      <c r="V224" s="62"/>
      <c r="W224" s="62"/>
      <c r="X224" s="62"/>
      <c r="Y224" s="62"/>
      <c r="Z224" s="62"/>
      <c r="AA224" s="62"/>
      <c r="AB224" s="62"/>
      <c r="AC224" s="62"/>
    </row>
    <row r="225" spans="1:29" ht="15.8" customHeight="1" x14ac:dyDescent="0.3">
      <c r="A225" s="635" t="s">
        <v>38</v>
      </c>
      <c r="B225" s="635"/>
      <c r="C225" s="635"/>
      <c r="D225" s="635"/>
      <c r="E225" s="635"/>
      <c r="F225" s="635"/>
      <c r="G225" s="635"/>
      <c r="H225" s="635"/>
      <c r="I225" s="635"/>
      <c r="J225" s="635"/>
      <c r="K225" s="635"/>
      <c r="L225" s="635"/>
      <c r="M225" s="635"/>
      <c r="N225" s="635"/>
      <c r="O225" s="635"/>
      <c r="P225" s="635"/>
      <c r="Q225" s="635"/>
      <c r="R225" s="635"/>
      <c r="S225" s="62"/>
      <c r="T225" s="62"/>
      <c r="U225" s="62"/>
      <c r="V225" s="62"/>
      <c r="W225" s="62"/>
      <c r="X225" s="62"/>
      <c r="Y225" s="62"/>
      <c r="Z225" s="62"/>
      <c r="AA225" s="62"/>
      <c r="AB225" s="62"/>
      <c r="AC225" s="62"/>
    </row>
    <row r="226" spans="1:29" x14ac:dyDescent="0.25">
      <c r="A226" s="625" t="str">
        <f>IF(YilDonem&lt;&gt;"",CONCATENATE(YilDonem," dönemine aittir."),"")</f>
        <v/>
      </c>
      <c r="B226" s="625"/>
      <c r="C226" s="625"/>
      <c r="D226" s="625"/>
      <c r="E226" s="625"/>
      <c r="F226" s="625"/>
      <c r="G226" s="625"/>
      <c r="H226" s="625"/>
      <c r="I226" s="625"/>
      <c r="J226" s="625"/>
      <c r="K226" s="625"/>
      <c r="L226" s="625"/>
      <c r="M226" s="625"/>
      <c r="N226" s="625"/>
      <c r="O226" s="625"/>
      <c r="P226" s="625"/>
      <c r="Q226" s="625"/>
      <c r="R226" s="625"/>
      <c r="S226" s="62"/>
      <c r="T226" s="62"/>
      <c r="U226" s="62"/>
      <c r="V226" s="62"/>
      <c r="W226" s="62"/>
      <c r="X226" s="62"/>
      <c r="Y226" s="62"/>
      <c r="Z226" s="62"/>
      <c r="AA226" s="62"/>
      <c r="AB226" s="62"/>
      <c r="AC226" s="62"/>
    </row>
    <row r="227" spans="1:29" ht="19.7" thickBot="1" x14ac:dyDescent="0.4">
      <c r="A227" s="626" t="s">
        <v>43</v>
      </c>
      <c r="B227" s="626"/>
      <c r="C227" s="626"/>
      <c r="D227" s="626"/>
      <c r="E227" s="626"/>
      <c r="F227" s="626"/>
      <c r="G227" s="626"/>
      <c r="H227" s="626"/>
      <c r="I227" s="626"/>
      <c r="J227" s="626"/>
      <c r="K227" s="626"/>
      <c r="L227" s="626"/>
      <c r="M227" s="626"/>
      <c r="N227" s="626"/>
      <c r="O227" s="626"/>
      <c r="P227" s="626"/>
      <c r="Q227" s="626"/>
      <c r="R227" s="626"/>
      <c r="S227" s="62"/>
      <c r="T227" s="62"/>
      <c r="U227" s="62"/>
      <c r="V227" s="62"/>
      <c r="W227" s="62"/>
      <c r="X227" s="62"/>
      <c r="Y227" s="62"/>
      <c r="Z227" s="62"/>
      <c r="AA227" s="62"/>
      <c r="AB227" s="62"/>
      <c r="AC227" s="62"/>
    </row>
    <row r="228" spans="1:29" ht="31.75" customHeight="1" thickBot="1" x14ac:dyDescent="0.3">
      <c r="A228" s="365" t="s">
        <v>192</v>
      </c>
      <c r="B228" s="627" t="str">
        <f>IF(ProjeNo&gt;0,ProjeNo,"")</f>
        <v/>
      </c>
      <c r="C228" s="628"/>
      <c r="D228" s="628"/>
      <c r="E228" s="628"/>
      <c r="F228" s="628"/>
      <c r="G228" s="628"/>
      <c r="H228" s="628"/>
      <c r="I228" s="628"/>
      <c r="J228" s="628"/>
      <c r="K228" s="628"/>
      <c r="L228" s="628"/>
      <c r="M228" s="628"/>
      <c r="N228" s="628"/>
      <c r="O228" s="628"/>
      <c r="P228" s="628"/>
      <c r="Q228" s="628"/>
      <c r="R228" s="629"/>
      <c r="S228" s="62"/>
      <c r="T228" s="62"/>
      <c r="U228" s="62"/>
      <c r="V228" s="62"/>
      <c r="W228" s="62"/>
      <c r="X228" s="62"/>
      <c r="Y228" s="62"/>
      <c r="Z228" s="62"/>
      <c r="AA228" s="62"/>
      <c r="AB228" s="62"/>
      <c r="AC228" s="62"/>
    </row>
    <row r="229" spans="1:29" ht="31.75" customHeight="1" thickBot="1" x14ac:dyDescent="0.3">
      <c r="A229" s="360" t="s">
        <v>194</v>
      </c>
      <c r="B229" s="630" t="str">
        <f>IF(ProjeAdi&gt;0,ProjeAdi,"")</f>
        <v/>
      </c>
      <c r="C229" s="631"/>
      <c r="D229" s="631"/>
      <c r="E229" s="631"/>
      <c r="F229" s="631"/>
      <c r="G229" s="631"/>
      <c r="H229" s="631"/>
      <c r="I229" s="631"/>
      <c r="J229" s="631"/>
      <c r="K229" s="631"/>
      <c r="L229" s="631"/>
      <c r="M229" s="631"/>
      <c r="N229" s="631"/>
      <c r="O229" s="631"/>
      <c r="P229" s="631"/>
      <c r="Q229" s="631"/>
      <c r="R229" s="632"/>
      <c r="S229" s="62"/>
      <c r="T229" s="62"/>
      <c r="U229" s="62"/>
      <c r="V229" s="62"/>
      <c r="W229" s="62"/>
      <c r="X229" s="62"/>
      <c r="Y229" s="62"/>
      <c r="Z229" s="62"/>
      <c r="AA229" s="62"/>
      <c r="AB229" s="62"/>
      <c r="AC229" s="62"/>
    </row>
    <row r="230" spans="1:29" ht="75.25" customHeight="1" thickBot="1" x14ac:dyDescent="0.3">
      <c r="A230" s="638" t="s">
        <v>3</v>
      </c>
      <c r="B230" s="636" t="s">
        <v>44</v>
      </c>
      <c r="C230" s="633" t="str">
        <f>IF(Dönem=1,"OCAK",IF(Dönem=2,"TEMMUZ",""))</f>
        <v/>
      </c>
      <c r="D230" s="634"/>
      <c r="E230" s="633" t="str">
        <f>IF(Dönem=1,"ŞUBAT",IF(Dönem=2,"AĞUSTOS",""))</f>
        <v/>
      </c>
      <c r="F230" s="634"/>
      <c r="G230" s="633" t="str">
        <f>IF(Dönem=1,"MART",IF(Dönem=2,"EYLÜL",""))</f>
        <v/>
      </c>
      <c r="H230" s="634"/>
      <c r="I230" s="633" t="str">
        <f>IF(Dönem=1,"NİSAN",IF(Dönem=2,"EKİM",""))</f>
        <v/>
      </c>
      <c r="J230" s="634"/>
      <c r="K230" s="633" t="str">
        <f>IF(Dönem=1,"MAYIS",IF(Dönem=2,"KASIM",""))</f>
        <v/>
      </c>
      <c r="L230" s="634"/>
      <c r="M230" s="633" t="str">
        <f>IF(Dönem=1,"HAZİRAN",IF(Dönem=2,"ARALIK",""))</f>
        <v/>
      </c>
      <c r="N230" s="634"/>
      <c r="O230" s="636" t="s">
        <v>39</v>
      </c>
      <c r="P230" s="636" t="s">
        <v>40</v>
      </c>
      <c r="Q230" s="636" t="s">
        <v>41</v>
      </c>
      <c r="R230" s="636" t="s">
        <v>123</v>
      </c>
      <c r="S230" s="357"/>
      <c r="T230" s="357"/>
      <c r="U230" s="62"/>
      <c r="V230" s="62"/>
      <c r="W230" s="62"/>
      <c r="X230" s="62"/>
      <c r="Y230" s="62"/>
      <c r="Z230" s="62"/>
      <c r="AA230" s="62"/>
      <c r="AB230" s="62"/>
      <c r="AC230" s="62"/>
    </row>
    <row r="231" spans="1:29" ht="49.75" customHeight="1" thickBot="1" x14ac:dyDescent="0.3">
      <c r="A231" s="639"/>
      <c r="B231" s="637"/>
      <c r="C231" s="358" t="s">
        <v>22</v>
      </c>
      <c r="D231" s="358" t="s">
        <v>42</v>
      </c>
      <c r="E231" s="358" t="s">
        <v>22</v>
      </c>
      <c r="F231" s="358" t="s">
        <v>42</v>
      </c>
      <c r="G231" s="358" t="s">
        <v>22</v>
      </c>
      <c r="H231" s="358" t="s">
        <v>42</v>
      </c>
      <c r="I231" s="358" t="s">
        <v>22</v>
      </c>
      <c r="J231" s="358" t="s">
        <v>42</v>
      </c>
      <c r="K231" s="358" t="s">
        <v>22</v>
      </c>
      <c r="L231" s="358" t="s">
        <v>42</v>
      </c>
      <c r="M231" s="358" t="s">
        <v>22</v>
      </c>
      <c r="N231" s="358" t="s">
        <v>42</v>
      </c>
      <c r="O231" s="637"/>
      <c r="P231" s="637"/>
      <c r="Q231" s="637"/>
      <c r="R231" s="637"/>
      <c r="S231" s="62"/>
      <c r="T231" s="62"/>
      <c r="U231" s="62"/>
      <c r="V231" s="62"/>
      <c r="W231" s="62"/>
      <c r="X231" s="62"/>
      <c r="Y231" s="62"/>
      <c r="Z231" s="359" t="s">
        <v>77</v>
      </c>
      <c r="AA231" s="62"/>
      <c r="AB231" s="62"/>
      <c r="AC231" s="62"/>
    </row>
    <row r="232" spans="1:29" ht="23.1" customHeight="1" x14ac:dyDescent="0.25">
      <c r="A232" s="361">
        <v>141</v>
      </c>
      <c r="B232" s="139" t="str">
        <f>IF('Proje ve Personel Bilgileri'!C157&gt;0,'Proje ve Personel Bilgileri'!C157,"")</f>
        <v/>
      </c>
      <c r="C232" s="147">
        <f>IF('G011A (Ocak-Temmuz)'!C232&lt;&gt;"",'G011A (Ocak-Temmuz)'!C232,0)</f>
        <v>0</v>
      </c>
      <c r="D232" s="146">
        <f>IF('G011A (Ocak-Temmuz)'!L232&lt;&gt;"",'G011A (Ocak-Temmuz)'!L232,0)</f>
        <v>0</v>
      </c>
      <c r="E232" s="147">
        <f>IF('G011A (Şubat-Ağustos)'!C232&lt;&gt;"",'G011A (Şubat-Ağustos)'!C232,0)</f>
        <v>0</v>
      </c>
      <c r="F232" s="146">
        <f>IF('G011A (Şubat-Ağustos)'!L232&lt;&gt;"",'G011A (Şubat-Ağustos)'!L232,0)</f>
        <v>0</v>
      </c>
      <c r="G232" s="147">
        <f>IF('G011A (Mart-Eylül)'!C232&lt;&gt;"",'G011A (Mart-Eylül)'!C232,0)</f>
        <v>0</v>
      </c>
      <c r="H232" s="146">
        <f>IF('G011A (Mart-Eylül)'!L232&lt;&gt;"",'G011A (Mart-Eylül)'!L232,0)</f>
        <v>0</v>
      </c>
      <c r="I232" s="147">
        <f>IF('G011A (Nisan-Ekim)'!C232&lt;&gt;"",'G011A (Nisan-Ekim)'!C232,0)</f>
        <v>0</v>
      </c>
      <c r="J232" s="146">
        <f>IF('G011A (Nisan-Ekim)'!L232&lt;&gt;"",'G011A (Nisan-Ekim)'!L232,0)</f>
        <v>0</v>
      </c>
      <c r="K232" s="147">
        <f>IF('G011A (Mayıs-Kasım)'!C232&lt;&gt;"",'G011A (Mayıs-Kasım)'!C232,0)</f>
        <v>0</v>
      </c>
      <c r="L232" s="146">
        <f>IF('G011A (Mayıs-Kasım)'!L232&lt;&gt;"",'G011A (Mayıs-Kasım)'!L232,0)</f>
        <v>0</v>
      </c>
      <c r="M232" s="147">
        <f>IF('G011A (Haziran-Aralık)'!C232&lt;&gt;"",'G011A (Haziran-Aralık)'!C232,0)</f>
        <v>0</v>
      </c>
      <c r="N232" s="146">
        <f>IF('G011A (Haziran-Aralık)'!L232&lt;&gt;"",'G011A (Haziran-Aralık)'!L232,0)</f>
        <v>0</v>
      </c>
      <c r="O232" s="147">
        <f>C232+E232+G232+I232+K232+M232</f>
        <v>0</v>
      </c>
      <c r="P232" s="146">
        <f>D232+F232+H232+J232+L232+N232</f>
        <v>0</v>
      </c>
      <c r="Q232" s="146">
        <f>IF(O232=0,0,O232/30)</f>
        <v>0</v>
      </c>
      <c r="R232" s="148">
        <f>IF(P232=0,0,P232/Q232)</f>
        <v>0</v>
      </c>
      <c r="S232" s="62"/>
      <c r="T232" s="138">
        <f>IF(C232&gt;0,1,0)</f>
        <v>0</v>
      </c>
      <c r="U232" s="138">
        <f>IF(E232&gt;0,1,0)</f>
        <v>0</v>
      </c>
      <c r="V232" s="138">
        <f>IF(G232&gt;0,1,0)</f>
        <v>0</v>
      </c>
      <c r="W232" s="138">
        <f>IF(I232&gt;0,1,0)</f>
        <v>0</v>
      </c>
      <c r="X232" s="138">
        <f>IF(K232&gt;0,1,0)</f>
        <v>0</v>
      </c>
      <c r="Y232" s="138">
        <f>IF(M232&gt;0,1,0)</f>
        <v>0</v>
      </c>
      <c r="Z232" s="138">
        <f>SUM(T232:Y232)</f>
        <v>0</v>
      </c>
      <c r="AA232" s="62"/>
      <c r="AB232" s="62"/>
      <c r="AC232" s="62"/>
    </row>
    <row r="233" spans="1:29" ht="23.1" customHeight="1" x14ac:dyDescent="0.25">
      <c r="A233" s="362">
        <v>142</v>
      </c>
      <c r="B233" s="141" t="str">
        <f>IF('Proje ve Personel Bilgileri'!C158&gt;0,'Proje ve Personel Bilgileri'!C158,"")</f>
        <v/>
      </c>
      <c r="C233" s="157">
        <f>IF('G011A (Ocak-Temmuz)'!C233&lt;&gt;"",'G011A (Ocak-Temmuz)'!C233,0)</f>
        <v>0</v>
      </c>
      <c r="D233" s="158">
        <f>IF('G011A (Ocak-Temmuz)'!L233&lt;&gt;"",'G011A (Ocak-Temmuz)'!L233,0)</f>
        <v>0</v>
      </c>
      <c r="E233" s="150">
        <f>IF('G011A (Şubat-Ağustos)'!C233&lt;&gt;"",'G011A (Şubat-Ağustos)'!C233,0)</f>
        <v>0</v>
      </c>
      <c r="F233" s="149">
        <f>IF('G011A (Şubat-Ağustos)'!L233&lt;&gt;"",'G011A (Şubat-Ağustos)'!L233,0)</f>
        <v>0</v>
      </c>
      <c r="G233" s="150">
        <f>IF('G011A (Mart-Eylül)'!C233&lt;&gt;"",'G011A (Mart-Eylül)'!C233,0)</f>
        <v>0</v>
      </c>
      <c r="H233" s="149">
        <f>IF('G011A (Mart-Eylül)'!L233&lt;&gt;"",'G011A (Mart-Eylül)'!L233,0)</f>
        <v>0</v>
      </c>
      <c r="I233" s="150">
        <f>IF('G011A (Nisan-Ekim)'!C233&lt;&gt;"",'G011A (Nisan-Ekim)'!C233,0)</f>
        <v>0</v>
      </c>
      <c r="J233" s="149">
        <f>IF('G011A (Nisan-Ekim)'!L233&lt;&gt;"",'G011A (Nisan-Ekim)'!L233,0)</f>
        <v>0</v>
      </c>
      <c r="K233" s="150">
        <f>IF('G011A (Mayıs-Kasım)'!C233&lt;&gt;"",'G011A (Mayıs-Kasım)'!C233,0)</f>
        <v>0</v>
      </c>
      <c r="L233" s="149">
        <f>IF('G011A (Mayıs-Kasım)'!L233&lt;&gt;"",'G011A (Mayıs-Kasım)'!L233,0)</f>
        <v>0</v>
      </c>
      <c r="M233" s="150">
        <f>IF('G011A (Haziran-Aralık)'!C233&lt;&gt;"",'G011A (Haziran-Aralık)'!C233,0)</f>
        <v>0</v>
      </c>
      <c r="N233" s="149">
        <f>IF('G011A (Haziran-Aralık)'!L233&lt;&gt;"",'G011A (Haziran-Aralık)'!L233,0)</f>
        <v>0</v>
      </c>
      <c r="O233" s="157">
        <f t="shared" ref="O233:O251" si="77">C233+E233+G233+I233+K233+M233</f>
        <v>0</v>
      </c>
      <c r="P233" s="158">
        <f t="shared" ref="P233:P251" si="78">D233+F233+H233+J233+L233+N233</f>
        <v>0</v>
      </c>
      <c r="Q233" s="158">
        <f t="shared" ref="Q233:Q251" si="79">IF(O233=0,0,O233/30)</f>
        <v>0</v>
      </c>
      <c r="R233" s="159">
        <f t="shared" ref="R233:R251" si="80">IF(P233=0,0,P233/Q233)</f>
        <v>0</v>
      </c>
      <c r="S233" s="62"/>
      <c r="T233" s="138">
        <f t="shared" ref="T233:T251" si="81">IF(C233&gt;0,1,0)</f>
        <v>0</v>
      </c>
      <c r="U233" s="138">
        <f t="shared" ref="U233:U251" si="82">IF(E233&gt;0,1,0)</f>
        <v>0</v>
      </c>
      <c r="V233" s="138">
        <f t="shared" ref="V233:V251" si="83">IF(G233&gt;0,1,0)</f>
        <v>0</v>
      </c>
      <c r="W233" s="138">
        <f t="shared" ref="W233:W251" si="84">IF(I233&gt;0,1,0)</f>
        <v>0</v>
      </c>
      <c r="X233" s="138">
        <f t="shared" ref="X233:X251" si="85">IF(K233&gt;0,1,0)</f>
        <v>0</v>
      </c>
      <c r="Y233" s="138">
        <f t="shared" ref="Y233:Y251" si="86">IF(M233&gt;0,1,0)</f>
        <v>0</v>
      </c>
      <c r="Z233" s="138">
        <f t="shared" ref="Z233:Z251" si="87">SUM(T233:Y233)</f>
        <v>0</v>
      </c>
      <c r="AA233" s="62"/>
      <c r="AB233" s="62"/>
      <c r="AC233" s="62"/>
    </row>
    <row r="234" spans="1:29" ht="23.1" customHeight="1" x14ac:dyDescent="0.25">
      <c r="A234" s="362">
        <v>143</v>
      </c>
      <c r="B234" s="141" t="str">
        <f>IF('Proje ve Personel Bilgileri'!C159&gt;0,'Proje ve Personel Bilgileri'!C159,"")</f>
        <v/>
      </c>
      <c r="C234" s="157">
        <f>IF('G011A (Ocak-Temmuz)'!C234&lt;&gt;"",'G011A (Ocak-Temmuz)'!C234,0)</f>
        <v>0</v>
      </c>
      <c r="D234" s="158">
        <f>IF('G011A (Ocak-Temmuz)'!L234&lt;&gt;"",'G011A (Ocak-Temmuz)'!L234,0)</f>
        <v>0</v>
      </c>
      <c r="E234" s="150">
        <f>IF('G011A (Şubat-Ağustos)'!C234&lt;&gt;"",'G011A (Şubat-Ağustos)'!C234,0)</f>
        <v>0</v>
      </c>
      <c r="F234" s="149">
        <f>IF('G011A (Şubat-Ağustos)'!L234&lt;&gt;"",'G011A (Şubat-Ağustos)'!L234,0)</f>
        <v>0</v>
      </c>
      <c r="G234" s="150">
        <f>IF('G011A (Mart-Eylül)'!C234&lt;&gt;"",'G011A (Mart-Eylül)'!C234,0)</f>
        <v>0</v>
      </c>
      <c r="H234" s="149">
        <f>IF('G011A (Mart-Eylül)'!L234&lt;&gt;"",'G011A (Mart-Eylül)'!L234,0)</f>
        <v>0</v>
      </c>
      <c r="I234" s="150">
        <f>IF('G011A (Nisan-Ekim)'!C234&lt;&gt;"",'G011A (Nisan-Ekim)'!C234,0)</f>
        <v>0</v>
      </c>
      <c r="J234" s="149">
        <f>IF('G011A (Nisan-Ekim)'!L234&lt;&gt;"",'G011A (Nisan-Ekim)'!L234,0)</f>
        <v>0</v>
      </c>
      <c r="K234" s="150">
        <f>IF('G011A (Mayıs-Kasım)'!C234&lt;&gt;"",'G011A (Mayıs-Kasım)'!C234,0)</f>
        <v>0</v>
      </c>
      <c r="L234" s="149">
        <f>IF('G011A (Mayıs-Kasım)'!L234&lt;&gt;"",'G011A (Mayıs-Kasım)'!L234,0)</f>
        <v>0</v>
      </c>
      <c r="M234" s="150">
        <f>IF('G011A (Haziran-Aralık)'!C234&lt;&gt;"",'G011A (Haziran-Aralık)'!C234,0)</f>
        <v>0</v>
      </c>
      <c r="N234" s="149">
        <f>IF('G011A (Haziran-Aralık)'!L234&lt;&gt;"",'G011A (Haziran-Aralık)'!L234,0)</f>
        <v>0</v>
      </c>
      <c r="O234" s="157">
        <f t="shared" si="77"/>
        <v>0</v>
      </c>
      <c r="P234" s="158">
        <f t="shared" si="78"/>
        <v>0</v>
      </c>
      <c r="Q234" s="158">
        <f t="shared" si="79"/>
        <v>0</v>
      </c>
      <c r="R234" s="159">
        <f t="shared" si="80"/>
        <v>0</v>
      </c>
      <c r="S234" s="62"/>
      <c r="T234" s="138">
        <f t="shared" si="81"/>
        <v>0</v>
      </c>
      <c r="U234" s="138">
        <f t="shared" si="82"/>
        <v>0</v>
      </c>
      <c r="V234" s="138">
        <f t="shared" si="83"/>
        <v>0</v>
      </c>
      <c r="W234" s="138">
        <f t="shared" si="84"/>
        <v>0</v>
      </c>
      <c r="X234" s="138">
        <f t="shared" si="85"/>
        <v>0</v>
      </c>
      <c r="Y234" s="138">
        <f t="shared" si="86"/>
        <v>0</v>
      </c>
      <c r="Z234" s="138">
        <f t="shared" si="87"/>
        <v>0</v>
      </c>
      <c r="AA234" s="62"/>
      <c r="AB234" s="62"/>
      <c r="AC234" s="62"/>
    </row>
    <row r="235" spans="1:29" ht="23.1" customHeight="1" x14ac:dyDescent="0.25">
      <c r="A235" s="362">
        <v>144</v>
      </c>
      <c r="B235" s="141" t="str">
        <f>IF('Proje ve Personel Bilgileri'!C160&gt;0,'Proje ve Personel Bilgileri'!C160,"")</f>
        <v/>
      </c>
      <c r="C235" s="157">
        <f>IF('G011A (Ocak-Temmuz)'!C235&lt;&gt;"",'G011A (Ocak-Temmuz)'!C235,0)</f>
        <v>0</v>
      </c>
      <c r="D235" s="158">
        <f>IF('G011A (Ocak-Temmuz)'!L235&lt;&gt;"",'G011A (Ocak-Temmuz)'!L235,0)</f>
        <v>0</v>
      </c>
      <c r="E235" s="150">
        <f>IF('G011A (Şubat-Ağustos)'!C235&lt;&gt;"",'G011A (Şubat-Ağustos)'!C235,0)</f>
        <v>0</v>
      </c>
      <c r="F235" s="149">
        <f>IF('G011A (Şubat-Ağustos)'!L235&lt;&gt;"",'G011A (Şubat-Ağustos)'!L235,0)</f>
        <v>0</v>
      </c>
      <c r="G235" s="150">
        <f>IF('G011A (Mart-Eylül)'!C235&lt;&gt;"",'G011A (Mart-Eylül)'!C235,0)</f>
        <v>0</v>
      </c>
      <c r="H235" s="149">
        <f>IF('G011A (Mart-Eylül)'!L235&lt;&gt;"",'G011A (Mart-Eylül)'!L235,0)</f>
        <v>0</v>
      </c>
      <c r="I235" s="150">
        <f>IF('G011A (Nisan-Ekim)'!C235&lt;&gt;"",'G011A (Nisan-Ekim)'!C235,0)</f>
        <v>0</v>
      </c>
      <c r="J235" s="149">
        <f>IF('G011A (Nisan-Ekim)'!L235&lt;&gt;"",'G011A (Nisan-Ekim)'!L235,0)</f>
        <v>0</v>
      </c>
      <c r="K235" s="150">
        <f>IF('G011A (Mayıs-Kasım)'!C235&lt;&gt;"",'G011A (Mayıs-Kasım)'!C235,0)</f>
        <v>0</v>
      </c>
      <c r="L235" s="149">
        <f>IF('G011A (Mayıs-Kasım)'!L235&lt;&gt;"",'G011A (Mayıs-Kasım)'!L235,0)</f>
        <v>0</v>
      </c>
      <c r="M235" s="150">
        <f>IF('G011A (Haziran-Aralık)'!C235&lt;&gt;"",'G011A (Haziran-Aralık)'!C235,0)</f>
        <v>0</v>
      </c>
      <c r="N235" s="149">
        <f>IF('G011A (Haziran-Aralık)'!L235&lt;&gt;"",'G011A (Haziran-Aralık)'!L235,0)</f>
        <v>0</v>
      </c>
      <c r="O235" s="157">
        <f t="shared" si="77"/>
        <v>0</v>
      </c>
      <c r="P235" s="158">
        <f t="shared" si="78"/>
        <v>0</v>
      </c>
      <c r="Q235" s="158">
        <f t="shared" si="79"/>
        <v>0</v>
      </c>
      <c r="R235" s="159">
        <f t="shared" si="80"/>
        <v>0</v>
      </c>
      <c r="S235" s="62"/>
      <c r="T235" s="138">
        <f t="shared" si="81"/>
        <v>0</v>
      </c>
      <c r="U235" s="138">
        <f t="shared" si="82"/>
        <v>0</v>
      </c>
      <c r="V235" s="138">
        <f t="shared" si="83"/>
        <v>0</v>
      </c>
      <c r="W235" s="138">
        <f t="shared" si="84"/>
        <v>0</v>
      </c>
      <c r="X235" s="138">
        <f t="shared" si="85"/>
        <v>0</v>
      </c>
      <c r="Y235" s="138">
        <f t="shared" si="86"/>
        <v>0</v>
      </c>
      <c r="Z235" s="138">
        <f t="shared" si="87"/>
        <v>0</v>
      </c>
      <c r="AA235" s="62"/>
      <c r="AB235" s="62"/>
      <c r="AC235" s="62"/>
    </row>
    <row r="236" spans="1:29" ht="23.1" customHeight="1" x14ac:dyDescent="0.25">
      <c r="A236" s="362">
        <v>145</v>
      </c>
      <c r="B236" s="141" t="str">
        <f>IF('Proje ve Personel Bilgileri'!C161&gt;0,'Proje ve Personel Bilgileri'!C161,"")</f>
        <v/>
      </c>
      <c r="C236" s="157">
        <f>IF('G011A (Ocak-Temmuz)'!C236&lt;&gt;"",'G011A (Ocak-Temmuz)'!C236,0)</f>
        <v>0</v>
      </c>
      <c r="D236" s="158">
        <f>IF('G011A (Ocak-Temmuz)'!L236&lt;&gt;"",'G011A (Ocak-Temmuz)'!L236,0)</f>
        <v>0</v>
      </c>
      <c r="E236" s="150">
        <f>IF('G011A (Şubat-Ağustos)'!C236&lt;&gt;"",'G011A (Şubat-Ağustos)'!C236,0)</f>
        <v>0</v>
      </c>
      <c r="F236" s="149">
        <f>IF('G011A (Şubat-Ağustos)'!L236&lt;&gt;"",'G011A (Şubat-Ağustos)'!L236,0)</f>
        <v>0</v>
      </c>
      <c r="G236" s="150">
        <f>IF('G011A (Mart-Eylül)'!C236&lt;&gt;"",'G011A (Mart-Eylül)'!C236,0)</f>
        <v>0</v>
      </c>
      <c r="H236" s="149">
        <f>IF('G011A (Mart-Eylül)'!L236&lt;&gt;"",'G011A (Mart-Eylül)'!L236,0)</f>
        <v>0</v>
      </c>
      <c r="I236" s="150">
        <f>IF('G011A (Nisan-Ekim)'!C236&lt;&gt;"",'G011A (Nisan-Ekim)'!C236,0)</f>
        <v>0</v>
      </c>
      <c r="J236" s="149">
        <f>IF('G011A (Nisan-Ekim)'!L236&lt;&gt;"",'G011A (Nisan-Ekim)'!L236,0)</f>
        <v>0</v>
      </c>
      <c r="K236" s="150">
        <f>IF('G011A (Mayıs-Kasım)'!C236&lt;&gt;"",'G011A (Mayıs-Kasım)'!C236,0)</f>
        <v>0</v>
      </c>
      <c r="L236" s="149">
        <f>IF('G011A (Mayıs-Kasım)'!L236&lt;&gt;"",'G011A (Mayıs-Kasım)'!L236,0)</f>
        <v>0</v>
      </c>
      <c r="M236" s="150">
        <f>IF('G011A (Haziran-Aralık)'!C236&lt;&gt;"",'G011A (Haziran-Aralık)'!C236,0)</f>
        <v>0</v>
      </c>
      <c r="N236" s="149">
        <f>IF('G011A (Haziran-Aralık)'!L236&lt;&gt;"",'G011A (Haziran-Aralık)'!L236,0)</f>
        <v>0</v>
      </c>
      <c r="O236" s="157">
        <f t="shared" si="77"/>
        <v>0</v>
      </c>
      <c r="P236" s="158">
        <f t="shared" si="78"/>
        <v>0</v>
      </c>
      <c r="Q236" s="158">
        <f t="shared" si="79"/>
        <v>0</v>
      </c>
      <c r="R236" s="159">
        <f t="shared" si="80"/>
        <v>0</v>
      </c>
      <c r="S236" s="62"/>
      <c r="T236" s="138">
        <f t="shared" si="81"/>
        <v>0</v>
      </c>
      <c r="U236" s="138">
        <f t="shared" si="82"/>
        <v>0</v>
      </c>
      <c r="V236" s="138">
        <f t="shared" si="83"/>
        <v>0</v>
      </c>
      <c r="W236" s="138">
        <f t="shared" si="84"/>
        <v>0</v>
      </c>
      <c r="X236" s="138">
        <f t="shared" si="85"/>
        <v>0</v>
      </c>
      <c r="Y236" s="138">
        <f t="shared" si="86"/>
        <v>0</v>
      </c>
      <c r="Z236" s="138">
        <f t="shared" si="87"/>
        <v>0</v>
      </c>
      <c r="AA236" s="62"/>
      <c r="AB236" s="62"/>
      <c r="AC236" s="62"/>
    </row>
    <row r="237" spans="1:29" ht="23.1" customHeight="1" x14ac:dyDescent="0.25">
      <c r="A237" s="362">
        <v>146</v>
      </c>
      <c r="B237" s="141" t="str">
        <f>IF('Proje ve Personel Bilgileri'!C162&gt;0,'Proje ve Personel Bilgileri'!C162,"")</f>
        <v/>
      </c>
      <c r="C237" s="157">
        <f>IF('G011A (Ocak-Temmuz)'!C237&lt;&gt;"",'G011A (Ocak-Temmuz)'!C237,0)</f>
        <v>0</v>
      </c>
      <c r="D237" s="158">
        <f>IF('G011A (Ocak-Temmuz)'!L237&lt;&gt;"",'G011A (Ocak-Temmuz)'!L237,0)</f>
        <v>0</v>
      </c>
      <c r="E237" s="150">
        <f>IF('G011A (Şubat-Ağustos)'!C237&lt;&gt;"",'G011A (Şubat-Ağustos)'!C237,0)</f>
        <v>0</v>
      </c>
      <c r="F237" s="149">
        <f>IF('G011A (Şubat-Ağustos)'!L237&lt;&gt;"",'G011A (Şubat-Ağustos)'!L237,0)</f>
        <v>0</v>
      </c>
      <c r="G237" s="150">
        <f>IF('G011A (Mart-Eylül)'!C237&lt;&gt;"",'G011A (Mart-Eylül)'!C237,0)</f>
        <v>0</v>
      </c>
      <c r="H237" s="149">
        <f>IF('G011A (Mart-Eylül)'!L237&lt;&gt;"",'G011A (Mart-Eylül)'!L237,0)</f>
        <v>0</v>
      </c>
      <c r="I237" s="150">
        <f>IF('G011A (Nisan-Ekim)'!C237&lt;&gt;"",'G011A (Nisan-Ekim)'!C237,0)</f>
        <v>0</v>
      </c>
      <c r="J237" s="149">
        <f>IF('G011A (Nisan-Ekim)'!L237&lt;&gt;"",'G011A (Nisan-Ekim)'!L237,0)</f>
        <v>0</v>
      </c>
      <c r="K237" s="150">
        <f>IF('G011A (Mayıs-Kasım)'!C237&lt;&gt;"",'G011A (Mayıs-Kasım)'!C237,0)</f>
        <v>0</v>
      </c>
      <c r="L237" s="149">
        <f>IF('G011A (Mayıs-Kasım)'!L237&lt;&gt;"",'G011A (Mayıs-Kasım)'!L237,0)</f>
        <v>0</v>
      </c>
      <c r="M237" s="150">
        <f>IF('G011A (Haziran-Aralık)'!C237&lt;&gt;"",'G011A (Haziran-Aralık)'!C237,0)</f>
        <v>0</v>
      </c>
      <c r="N237" s="149">
        <f>IF('G011A (Haziran-Aralık)'!L237&lt;&gt;"",'G011A (Haziran-Aralık)'!L237,0)</f>
        <v>0</v>
      </c>
      <c r="O237" s="157">
        <f t="shared" si="77"/>
        <v>0</v>
      </c>
      <c r="P237" s="158">
        <f t="shared" si="78"/>
        <v>0</v>
      </c>
      <c r="Q237" s="158">
        <f t="shared" si="79"/>
        <v>0</v>
      </c>
      <c r="R237" s="159">
        <f t="shared" si="80"/>
        <v>0</v>
      </c>
      <c r="S237" s="62"/>
      <c r="T237" s="138">
        <f t="shared" si="81"/>
        <v>0</v>
      </c>
      <c r="U237" s="138">
        <f t="shared" si="82"/>
        <v>0</v>
      </c>
      <c r="V237" s="138">
        <f t="shared" si="83"/>
        <v>0</v>
      </c>
      <c r="W237" s="138">
        <f t="shared" si="84"/>
        <v>0</v>
      </c>
      <c r="X237" s="138">
        <f t="shared" si="85"/>
        <v>0</v>
      </c>
      <c r="Y237" s="138">
        <f t="shared" si="86"/>
        <v>0</v>
      </c>
      <c r="Z237" s="138">
        <f t="shared" si="87"/>
        <v>0</v>
      </c>
      <c r="AA237" s="62"/>
      <c r="AB237" s="62"/>
      <c r="AC237" s="62"/>
    </row>
    <row r="238" spans="1:29" ht="23.1" customHeight="1" x14ac:dyDescent="0.25">
      <c r="A238" s="362">
        <v>147</v>
      </c>
      <c r="B238" s="141" t="str">
        <f>IF('Proje ve Personel Bilgileri'!C163&gt;0,'Proje ve Personel Bilgileri'!C163,"")</f>
        <v/>
      </c>
      <c r="C238" s="157">
        <f>IF('G011A (Ocak-Temmuz)'!C238&lt;&gt;"",'G011A (Ocak-Temmuz)'!C238,0)</f>
        <v>0</v>
      </c>
      <c r="D238" s="158">
        <f>IF('G011A (Ocak-Temmuz)'!L238&lt;&gt;"",'G011A (Ocak-Temmuz)'!L238,0)</f>
        <v>0</v>
      </c>
      <c r="E238" s="150">
        <f>IF('G011A (Şubat-Ağustos)'!C238&lt;&gt;"",'G011A (Şubat-Ağustos)'!C238,0)</f>
        <v>0</v>
      </c>
      <c r="F238" s="149">
        <f>IF('G011A (Şubat-Ağustos)'!L238&lt;&gt;"",'G011A (Şubat-Ağustos)'!L238,0)</f>
        <v>0</v>
      </c>
      <c r="G238" s="150">
        <f>IF('G011A (Mart-Eylül)'!C238&lt;&gt;"",'G011A (Mart-Eylül)'!C238,0)</f>
        <v>0</v>
      </c>
      <c r="H238" s="149">
        <f>IF('G011A (Mart-Eylül)'!L238&lt;&gt;"",'G011A (Mart-Eylül)'!L238,0)</f>
        <v>0</v>
      </c>
      <c r="I238" s="150">
        <f>IF('G011A (Nisan-Ekim)'!C238&lt;&gt;"",'G011A (Nisan-Ekim)'!C238,0)</f>
        <v>0</v>
      </c>
      <c r="J238" s="149">
        <f>IF('G011A (Nisan-Ekim)'!L238&lt;&gt;"",'G011A (Nisan-Ekim)'!L238,0)</f>
        <v>0</v>
      </c>
      <c r="K238" s="150">
        <f>IF('G011A (Mayıs-Kasım)'!C238&lt;&gt;"",'G011A (Mayıs-Kasım)'!C238,0)</f>
        <v>0</v>
      </c>
      <c r="L238" s="149">
        <f>IF('G011A (Mayıs-Kasım)'!L238&lt;&gt;"",'G011A (Mayıs-Kasım)'!L238,0)</f>
        <v>0</v>
      </c>
      <c r="M238" s="150">
        <f>IF('G011A (Haziran-Aralık)'!C238&lt;&gt;"",'G011A (Haziran-Aralık)'!C238,0)</f>
        <v>0</v>
      </c>
      <c r="N238" s="149">
        <f>IF('G011A (Haziran-Aralık)'!L238&lt;&gt;"",'G011A (Haziran-Aralık)'!L238,0)</f>
        <v>0</v>
      </c>
      <c r="O238" s="157">
        <f t="shared" si="77"/>
        <v>0</v>
      </c>
      <c r="P238" s="158">
        <f t="shared" si="78"/>
        <v>0</v>
      </c>
      <c r="Q238" s="158">
        <f t="shared" si="79"/>
        <v>0</v>
      </c>
      <c r="R238" s="159">
        <f t="shared" si="80"/>
        <v>0</v>
      </c>
      <c r="S238" s="62"/>
      <c r="T238" s="138">
        <f t="shared" si="81"/>
        <v>0</v>
      </c>
      <c r="U238" s="138">
        <f t="shared" si="82"/>
        <v>0</v>
      </c>
      <c r="V238" s="138">
        <f t="shared" si="83"/>
        <v>0</v>
      </c>
      <c r="W238" s="138">
        <f t="shared" si="84"/>
        <v>0</v>
      </c>
      <c r="X238" s="138">
        <f t="shared" si="85"/>
        <v>0</v>
      </c>
      <c r="Y238" s="138">
        <f t="shared" si="86"/>
        <v>0</v>
      </c>
      <c r="Z238" s="138">
        <f t="shared" si="87"/>
        <v>0</v>
      </c>
      <c r="AA238" s="62"/>
      <c r="AB238" s="62"/>
      <c r="AC238" s="62"/>
    </row>
    <row r="239" spans="1:29" ht="23.1" customHeight="1" x14ac:dyDescent="0.25">
      <c r="A239" s="362">
        <v>148</v>
      </c>
      <c r="B239" s="141" t="str">
        <f>IF('Proje ve Personel Bilgileri'!C164&gt;0,'Proje ve Personel Bilgileri'!C164,"")</f>
        <v/>
      </c>
      <c r="C239" s="157">
        <f>IF('G011A (Ocak-Temmuz)'!C239&lt;&gt;"",'G011A (Ocak-Temmuz)'!C239,0)</f>
        <v>0</v>
      </c>
      <c r="D239" s="158">
        <f>IF('G011A (Ocak-Temmuz)'!L239&lt;&gt;"",'G011A (Ocak-Temmuz)'!L239,0)</f>
        <v>0</v>
      </c>
      <c r="E239" s="150">
        <f>IF('G011A (Şubat-Ağustos)'!C239&lt;&gt;"",'G011A (Şubat-Ağustos)'!C239,0)</f>
        <v>0</v>
      </c>
      <c r="F239" s="149">
        <f>IF('G011A (Şubat-Ağustos)'!L239&lt;&gt;"",'G011A (Şubat-Ağustos)'!L239,0)</f>
        <v>0</v>
      </c>
      <c r="G239" s="150">
        <f>IF('G011A (Mart-Eylül)'!C239&lt;&gt;"",'G011A (Mart-Eylül)'!C239,0)</f>
        <v>0</v>
      </c>
      <c r="H239" s="149">
        <f>IF('G011A (Mart-Eylül)'!L239&lt;&gt;"",'G011A (Mart-Eylül)'!L239,0)</f>
        <v>0</v>
      </c>
      <c r="I239" s="150">
        <f>IF('G011A (Nisan-Ekim)'!C239&lt;&gt;"",'G011A (Nisan-Ekim)'!C239,0)</f>
        <v>0</v>
      </c>
      <c r="J239" s="149">
        <f>IF('G011A (Nisan-Ekim)'!L239&lt;&gt;"",'G011A (Nisan-Ekim)'!L239,0)</f>
        <v>0</v>
      </c>
      <c r="K239" s="150">
        <f>IF('G011A (Mayıs-Kasım)'!C239&lt;&gt;"",'G011A (Mayıs-Kasım)'!C239,0)</f>
        <v>0</v>
      </c>
      <c r="L239" s="149">
        <f>IF('G011A (Mayıs-Kasım)'!L239&lt;&gt;"",'G011A (Mayıs-Kasım)'!L239,0)</f>
        <v>0</v>
      </c>
      <c r="M239" s="150">
        <f>IF('G011A (Haziran-Aralık)'!C239&lt;&gt;"",'G011A (Haziran-Aralık)'!C239,0)</f>
        <v>0</v>
      </c>
      <c r="N239" s="149">
        <f>IF('G011A (Haziran-Aralık)'!L239&lt;&gt;"",'G011A (Haziran-Aralık)'!L239,0)</f>
        <v>0</v>
      </c>
      <c r="O239" s="157">
        <f t="shared" si="77"/>
        <v>0</v>
      </c>
      <c r="P239" s="158">
        <f t="shared" si="78"/>
        <v>0</v>
      </c>
      <c r="Q239" s="158">
        <f t="shared" si="79"/>
        <v>0</v>
      </c>
      <c r="R239" s="159">
        <f t="shared" si="80"/>
        <v>0</v>
      </c>
      <c r="S239" s="62"/>
      <c r="T239" s="138">
        <f t="shared" si="81"/>
        <v>0</v>
      </c>
      <c r="U239" s="138">
        <f t="shared" si="82"/>
        <v>0</v>
      </c>
      <c r="V239" s="138">
        <f t="shared" si="83"/>
        <v>0</v>
      </c>
      <c r="W239" s="138">
        <f t="shared" si="84"/>
        <v>0</v>
      </c>
      <c r="X239" s="138">
        <f t="shared" si="85"/>
        <v>0</v>
      </c>
      <c r="Y239" s="138">
        <f t="shared" si="86"/>
        <v>0</v>
      </c>
      <c r="Z239" s="138">
        <f t="shared" si="87"/>
        <v>0</v>
      </c>
      <c r="AA239" s="62"/>
      <c r="AB239" s="62"/>
      <c r="AC239" s="62"/>
    </row>
    <row r="240" spans="1:29" ht="23.1" customHeight="1" x14ac:dyDescent="0.25">
      <c r="A240" s="362">
        <v>149</v>
      </c>
      <c r="B240" s="141" t="str">
        <f>IF('Proje ve Personel Bilgileri'!C165&gt;0,'Proje ve Personel Bilgileri'!C165,"")</f>
        <v/>
      </c>
      <c r="C240" s="157">
        <f>IF('G011A (Ocak-Temmuz)'!C240&lt;&gt;"",'G011A (Ocak-Temmuz)'!C240,0)</f>
        <v>0</v>
      </c>
      <c r="D240" s="158">
        <f>IF('G011A (Ocak-Temmuz)'!L240&lt;&gt;"",'G011A (Ocak-Temmuz)'!L240,0)</f>
        <v>0</v>
      </c>
      <c r="E240" s="150">
        <f>IF('G011A (Şubat-Ağustos)'!C240&lt;&gt;"",'G011A (Şubat-Ağustos)'!C240,0)</f>
        <v>0</v>
      </c>
      <c r="F240" s="149">
        <f>IF('G011A (Şubat-Ağustos)'!L240&lt;&gt;"",'G011A (Şubat-Ağustos)'!L240,0)</f>
        <v>0</v>
      </c>
      <c r="G240" s="150">
        <f>IF('G011A (Mart-Eylül)'!C240&lt;&gt;"",'G011A (Mart-Eylül)'!C240,0)</f>
        <v>0</v>
      </c>
      <c r="H240" s="149">
        <f>IF('G011A (Mart-Eylül)'!L240&lt;&gt;"",'G011A (Mart-Eylül)'!L240,0)</f>
        <v>0</v>
      </c>
      <c r="I240" s="150">
        <f>IF('G011A (Nisan-Ekim)'!C240&lt;&gt;"",'G011A (Nisan-Ekim)'!C240,0)</f>
        <v>0</v>
      </c>
      <c r="J240" s="149">
        <f>IF('G011A (Nisan-Ekim)'!L240&lt;&gt;"",'G011A (Nisan-Ekim)'!L240,0)</f>
        <v>0</v>
      </c>
      <c r="K240" s="150">
        <f>IF('G011A (Mayıs-Kasım)'!C240&lt;&gt;"",'G011A (Mayıs-Kasım)'!C240,0)</f>
        <v>0</v>
      </c>
      <c r="L240" s="149">
        <f>IF('G011A (Mayıs-Kasım)'!L240&lt;&gt;"",'G011A (Mayıs-Kasım)'!L240,0)</f>
        <v>0</v>
      </c>
      <c r="M240" s="150">
        <f>IF('G011A (Haziran-Aralık)'!C240&lt;&gt;"",'G011A (Haziran-Aralık)'!C240,0)</f>
        <v>0</v>
      </c>
      <c r="N240" s="149">
        <f>IF('G011A (Haziran-Aralık)'!L240&lt;&gt;"",'G011A (Haziran-Aralık)'!L240,0)</f>
        <v>0</v>
      </c>
      <c r="O240" s="157">
        <f t="shared" si="77"/>
        <v>0</v>
      </c>
      <c r="P240" s="158">
        <f t="shared" si="78"/>
        <v>0</v>
      </c>
      <c r="Q240" s="158">
        <f t="shared" si="79"/>
        <v>0</v>
      </c>
      <c r="R240" s="159">
        <f t="shared" si="80"/>
        <v>0</v>
      </c>
      <c r="S240" s="62"/>
      <c r="T240" s="138">
        <f t="shared" si="81"/>
        <v>0</v>
      </c>
      <c r="U240" s="138">
        <f t="shared" si="82"/>
        <v>0</v>
      </c>
      <c r="V240" s="138">
        <f t="shared" si="83"/>
        <v>0</v>
      </c>
      <c r="W240" s="138">
        <f t="shared" si="84"/>
        <v>0</v>
      </c>
      <c r="X240" s="138">
        <f t="shared" si="85"/>
        <v>0</v>
      </c>
      <c r="Y240" s="138">
        <f t="shared" si="86"/>
        <v>0</v>
      </c>
      <c r="Z240" s="138">
        <f t="shared" si="87"/>
        <v>0</v>
      </c>
      <c r="AA240" s="62"/>
      <c r="AB240" s="62"/>
      <c r="AC240" s="62"/>
    </row>
    <row r="241" spans="1:29" ht="23.1" customHeight="1" x14ac:dyDescent="0.25">
      <c r="A241" s="362">
        <v>150</v>
      </c>
      <c r="B241" s="141" t="str">
        <f>IF('Proje ve Personel Bilgileri'!C166&gt;0,'Proje ve Personel Bilgileri'!C166,"")</f>
        <v/>
      </c>
      <c r="C241" s="157">
        <f>IF('G011A (Ocak-Temmuz)'!C241&lt;&gt;"",'G011A (Ocak-Temmuz)'!C241,0)</f>
        <v>0</v>
      </c>
      <c r="D241" s="158">
        <f>IF('G011A (Ocak-Temmuz)'!L241&lt;&gt;"",'G011A (Ocak-Temmuz)'!L241,0)</f>
        <v>0</v>
      </c>
      <c r="E241" s="150">
        <f>IF('G011A (Şubat-Ağustos)'!C241&lt;&gt;"",'G011A (Şubat-Ağustos)'!C241,0)</f>
        <v>0</v>
      </c>
      <c r="F241" s="149">
        <f>IF('G011A (Şubat-Ağustos)'!L241&lt;&gt;"",'G011A (Şubat-Ağustos)'!L241,0)</f>
        <v>0</v>
      </c>
      <c r="G241" s="150">
        <f>IF('G011A (Mart-Eylül)'!C241&lt;&gt;"",'G011A (Mart-Eylül)'!C241,0)</f>
        <v>0</v>
      </c>
      <c r="H241" s="149">
        <f>IF('G011A (Mart-Eylül)'!L241&lt;&gt;"",'G011A (Mart-Eylül)'!L241,0)</f>
        <v>0</v>
      </c>
      <c r="I241" s="150">
        <f>IF('G011A (Nisan-Ekim)'!C241&lt;&gt;"",'G011A (Nisan-Ekim)'!C241,0)</f>
        <v>0</v>
      </c>
      <c r="J241" s="149">
        <f>IF('G011A (Nisan-Ekim)'!L241&lt;&gt;"",'G011A (Nisan-Ekim)'!L241,0)</f>
        <v>0</v>
      </c>
      <c r="K241" s="150">
        <f>IF('G011A (Mayıs-Kasım)'!C241&lt;&gt;"",'G011A (Mayıs-Kasım)'!C241,0)</f>
        <v>0</v>
      </c>
      <c r="L241" s="149">
        <f>IF('G011A (Mayıs-Kasım)'!L241&lt;&gt;"",'G011A (Mayıs-Kasım)'!L241,0)</f>
        <v>0</v>
      </c>
      <c r="M241" s="150">
        <f>IF('G011A (Haziran-Aralık)'!C241&lt;&gt;"",'G011A (Haziran-Aralık)'!C241,0)</f>
        <v>0</v>
      </c>
      <c r="N241" s="149">
        <f>IF('G011A (Haziran-Aralık)'!L241&lt;&gt;"",'G011A (Haziran-Aralık)'!L241,0)</f>
        <v>0</v>
      </c>
      <c r="O241" s="157">
        <f t="shared" si="77"/>
        <v>0</v>
      </c>
      <c r="P241" s="158">
        <f t="shared" si="78"/>
        <v>0</v>
      </c>
      <c r="Q241" s="158">
        <f t="shared" si="79"/>
        <v>0</v>
      </c>
      <c r="R241" s="159">
        <f t="shared" si="80"/>
        <v>0</v>
      </c>
      <c r="S241" s="62"/>
      <c r="T241" s="138">
        <f t="shared" si="81"/>
        <v>0</v>
      </c>
      <c r="U241" s="138">
        <f t="shared" si="82"/>
        <v>0</v>
      </c>
      <c r="V241" s="138">
        <f t="shared" si="83"/>
        <v>0</v>
      </c>
      <c r="W241" s="138">
        <f t="shared" si="84"/>
        <v>0</v>
      </c>
      <c r="X241" s="138">
        <f t="shared" si="85"/>
        <v>0</v>
      </c>
      <c r="Y241" s="138">
        <f t="shared" si="86"/>
        <v>0</v>
      </c>
      <c r="Z241" s="138">
        <f t="shared" si="87"/>
        <v>0</v>
      </c>
      <c r="AA241" s="62"/>
      <c r="AB241" s="62"/>
      <c r="AC241" s="62"/>
    </row>
    <row r="242" spans="1:29" ht="23.1" customHeight="1" x14ac:dyDescent="0.25">
      <c r="A242" s="362">
        <v>151</v>
      </c>
      <c r="B242" s="141" t="str">
        <f>IF('Proje ve Personel Bilgileri'!C167&gt;0,'Proje ve Personel Bilgileri'!C167,"")</f>
        <v/>
      </c>
      <c r="C242" s="157">
        <f>IF('G011A (Ocak-Temmuz)'!C242&lt;&gt;"",'G011A (Ocak-Temmuz)'!C242,0)</f>
        <v>0</v>
      </c>
      <c r="D242" s="158">
        <f>IF('G011A (Ocak-Temmuz)'!L242&lt;&gt;"",'G011A (Ocak-Temmuz)'!L242,0)</f>
        <v>0</v>
      </c>
      <c r="E242" s="150">
        <f>IF('G011A (Şubat-Ağustos)'!C242&lt;&gt;"",'G011A (Şubat-Ağustos)'!C242,0)</f>
        <v>0</v>
      </c>
      <c r="F242" s="149">
        <f>IF('G011A (Şubat-Ağustos)'!L242&lt;&gt;"",'G011A (Şubat-Ağustos)'!L242,0)</f>
        <v>0</v>
      </c>
      <c r="G242" s="150">
        <f>IF('G011A (Mart-Eylül)'!C242&lt;&gt;"",'G011A (Mart-Eylül)'!C242,0)</f>
        <v>0</v>
      </c>
      <c r="H242" s="149">
        <f>IF('G011A (Mart-Eylül)'!L242&lt;&gt;"",'G011A (Mart-Eylül)'!L242,0)</f>
        <v>0</v>
      </c>
      <c r="I242" s="150">
        <f>IF('G011A (Nisan-Ekim)'!C242&lt;&gt;"",'G011A (Nisan-Ekim)'!C242,0)</f>
        <v>0</v>
      </c>
      <c r="J242" s="149">
        <f>IF('G011A (Nisan-Ekim)'!L242&lt;&gt;"",'G011A (Nisan-Ekim)'!L242,0)</f>
        <v>0</v>
      </c>
      <c r="K242" s="150">
        <f>IF('G011A (Mayıs-Kasım)'!C242&lt;&gt;"",'G011A (Mayıs-Kasım)'!C242,0)</f>
        <v>0</v>
      </c>
      <c r="L242" s="149">
        <f>IF('G011A (Mayıs-Kasım)'!L242&lt;&gt;"",'G011A (Mayıs-Kasım)'!L242,0)</f>
        <v>0</v>
      </c>
      <c r="M242" s="150">
        <f>IF('G011A (Haziran-Aralık)'!C242&lt;&gt;"",'G011A (Haziran-Aralık)'!C242,0)</f>
        <v>0</v>
      </c>
      <c r="N242" s="149">
        <f>IF('G011A (Haziran-Aralık)'!L242&lt;&gt;"",'G011A (Haziran-Aralık)'!L242,0)</f>
        <v>0</v>
      </c>
      <c r="O242" s="157">
        <f t="shared" si="77"/>
        <v>0</v>
      </c>
      <c r="P242" s="158">
        <f t="shared" si="78"/>
        <v>0</v>
      </c>
      <c r="Q242" s="158">
        <f t="shared" si="79"/>
        <v>0</v>
      </c>
      <c r="R242" s="159">
        <f t="shared" si="80"/>
        <v>0</v>
      </c>
      <c r="S242" s="62"/>
      <c r="T242" s="138">
        <f t="shared" si="81"/>
        <v>0</v>
      </c>
      <c r="U242" s="138">
        <f t="shared" si="82"/>
        <v>0</v>
      </c>
      <c r="V242" s="138">
        <f t="shared" si="83"/>
        <v>0</v>
      </c>
      <c r="W242" s="138">
        <f t="shared" si="84"/>
        <v>0</v>
      </c>
      <c r="X242" s="138">
        <f t="shared" si="85"/>
        <v>0</v>
      </c>
      <c r="Y242" s="138">
        <f t="shared" si="86"/>
        <v>0</v>
      </c>
      <c r="Z242" s="138">
        <f t="shared" si="87"/>
        <v>0</v>
      </c>
      <c r="AA242" s="62"/>
      <c r="AB242" s="62"/>
      <c r="AC242" s="62"/>
    </row>
    <row r="243" spans="1:29" ht="23.1" customHeight="1" x14ac:dyDescent="0.25">
      <c r="A243" s="362">
        <v>152</v>
      </c>
      <c r="B243" s="141" t="str">
        <f>IF('Proje ve Personel Bilgileri'!C168&gt;0,'Proje ve Personel Bilgileri'!C168,"")</f>
        <v/>
      </c>
      <c r="C243" s="157">
        <f>IF('G011A (Ocak-Temmuz)'!C243&lt;&gt;"",'G011A (Ocak-Temmuz)'!C243,0)</f>
        <v>0</v>
      </c>
      <c r="D243" s="158">
        <f>IF('G011A (Ocak-Temmuz)'!L243&lt;&gt;"",'G011A (Ocak-Temmuz)'!L243,0)</f>
        <v>0</v>
      </c>
      <c r="E243" s="150">
        <f>IF('G011A (Şubat-Ağustos)'!C243&lt;&gt;"",'G011A (Şubat-Ağustos)'!C243,0)</f>
        <v>0</v>
      </c>
      <c r="F243" s="149">
        <f>IF('G011A (Şubat-Ağustos)'!L243&lt;&gt;"",'G011A (Şubat-Ağustos)'!L243,0)</f>
        <v>0</v>
      </c>
      <c r="G243" s="150">
        <f>IF('G011A (Mart-Eylül)'!C243&lt;&gt;"",'G011A (Mart-Eylül)'!C243,0)</f>
        <v>0</v>
      </c>
      <c r="H243" s="149">
        <f>IF('G011A (Mart-Eylül)'!L243&lt;&gt;"",'G011A (Mart-Eylül)'!L243,0)</f>
        <v>0</v>
      </c>
      <c r="I243" s="150">
        <f>IF('G011A (Nisan-Ekim)'!C243&lt;&gt;"",'G011A (Nisan-Ekim)'!C243,0)</f>
        <v>0</v>
      </c>
      <c r="J243" s="149">
        <f>IF('G011A (Nisan-Ekim)'!L243&lt;&gt;"",'G011A (Nisan-Ekim)'!L243,0)</f>
        <v>0</v>
      </c>
      <c r="K243" s="150">
        <f>IF('G011A (Mayıs-Kasım)'!C243&lt;&gt;"",'G011A (Mayıs-Kasım)'!C243,0)</f>
        <v>0</v>
      </c>
      <c r="L243" s="149">
        <f>IF('G011A (Mayıs-Kasım)'!L243&lt;&gt;"",'G011A (Mayıs-Kasım)'!L243,0)</f>
        <v>0</v>
      </c>
      <c r="M243" s="150">
        <f>IF('G011A (Haziran-Aralık)'!C243&lt;&gt;"",'G011A (Haziran-Aralık)'!C243,0)</f>
        <v>0</v>
      </c>
      <c r="N243" s="149">
        <f>IF('G011A (Haziran-Aralık)'!L243&lt;&gt;"",'G011A (Haziran-Aralık)'!L243,0)</f>
        <v>0</v>
      </c>
      <c r="O243" s="157">
        <f t="shared" si="77"/>
        <v>0</v>
      </c>
      <c r="P243" s="158">
        <f t="shared" si="78"/>
        <v>0</v>
      </c>
      <c r="Q243" s="158">
        <f t="shared" si="79"/>
        <v>0</v>
      </c>
      <c r="R243" s="159">
        <f t="shared" si="80"/>
        <v>0</v>
      </c>
      <c r="S243" s="62"/>
      <c r="T243" s="138">
        <f t="shared" si="81"/>
        <v>0</v>
      </c>
      <c r="U243" s="138">
        <f t="shared" si="82"/>
        <v>0</v>
      </c>
      <c r="V243" s="138">
        <f t="shared" si="83"/>
        <v>0</v>
      </c>
      <c r="W243" s="138">
        <f t="shared" si="84"/>
        <v>0</v>
      </c>
      <c r="X243" s="138">
        <f t="shared" si="85"/>
        <v>0</v>
      </c>
      <c r="Y243" s="138">
        <f t="shared" si="86"/>
        <v>0</v>
      </c>
      <c r="Z243" s="138">
        <f t="shared" si="87"/>
        <v>0</v>
      </c>
      <c r="AA243" s="62"/>
      <c r="AB243" s="62"/>
      <c r="AC243" s="62"/>
    </row>
    <row r="244" spans="1:29" ht="23.1" customHeight="1" x14ac:dyDescent="0.25">
      <c r="A244" s="362">
        <v>153</v>
      </c>
      <c r="B244" s="141" t="str">
        <f>IF('Proje ve Personel Bilgileri'!C169&gt;0,'Proje ve Personel Bilgileri'!C169,"")</f>
        <v/>
      </c>
      <c r="C244" s="157">
        <f>IF('G011A (Ocak-Temmuz)'!C244&lt;&gt;"",'G011A (Ocak-Temmuz)'!C244,0)</f>
        <v>0</v>
      </c>
      <c r="D244" s="158">
        <f>IF('G011A (Ocak-Temmuz)'!L244&lt;&gt;"",'G011A (Ocak-Temmuz)'!L244,0)</f>
        <v>0</v>
      </c>
      <c r="E244" s="150">
        <f>IF('G011A (Şubat-Ağustos)'!C244&lt;&gt;"",'G011A (Şubat-Ağustos)'!C244,0)</f>
        <v>0</v>
      </c>
      <c r="F244" s="149">
        <f>IF('G011A (Şubat-Ağustos)'!L244&lt;&gt;"",'G011A (Şubat-Ağustos)'!L244,0)</f>
        <v>0</v>
      </c>
      <c r="G244" s="150">
        <f>IF('G011A (Mart-Eylül)'!C244&lt;&gt;"",'G011A (Mart-Eylül)'!C244,0)</f>
        <v>0</v>
      </c>
      <c r="H244" s="149">
        <f>IF('G011A (Mart-Eylül)'!L244&lt;&gt;"",'G011A (Mart-Eylül)'!L244,0)</f>
        <v>0</v>
      </c>
      <c r="I244" s="150">
        <f>IF('G011A (Nisan-Ekim)'!C244&lt;&gt;"",'G011A (Nisan-Ekim)'!C244,0)</f>
        <v>0</v>
      </c>
      <c r="J244" s="149">
        <f>IF('G011A (Nisan-Ekim)'!L244&lt;&gt;"",'G011A (Nisan-Ekim)'!L244,0)</f>
        <v>0</v>
      </c>
      <c r="K244" s="150">
        <f>IF('G011A (Mayıs-Kasım)'!C244&lt;&gt;"",'G011A (Mayıs-Kasım)'!C244,0)</f>
        <v>0</v>
      </c>
      <c r="L244" s="149">
        <f>IF('G011A (Mayıs-Kasım)'!L244&lt;&gt;"",'G011A (Mayıs-Kasım)'!L244,0)</f>
        <v>0</v>
      </c>
      <c r="M244" s="150">
        <f>IF('G011A (Haziran-Aralık)'!C244&lt;&gt;"",'G011A (Haziran-Aralık)'!C244,0)</f>
        <v>0</v>
      </c>
      <c r="N244" s="149">
        <f>IF('G011A (Haziran-Aralık)'!L244&lt;&gt;"",'G011A (Haziran-Aralık)'!L244,0)</f>
        <v>0</v>
      </c>
      <c r="O244" s="157">
        <f t="shared" si="77"/>
        <v>0</v>
      </c>
      <c r="P244" s="158">
        <f t="shared" si="78"/>
        <v>0</v>
      </c>
      <c r="Q244" s="158">
        <f t="shared" si="79"/>
        <v>0</v>
      </c>
      <c r="R244" s="159">
        <f t="shared" si="80"/>
        <v>0</v>
      </c>
      <c r="S244" s="62"/>
      <c r="T244" s="138">
        <f t="shared" si="81"/>
        <v>0</v>
      </c>
      <c r="U244" s="138">
        <f t="shared" si="82"/>
        <v>0</v>
      </c>
      <c r="V244" s="138">
        <f t="shared" si="83"/>
        <v>0</v>
      </c>
      <c r="W244" s="138">
        <f t="shared" si="84"/>
        <v>0</v>
      </c>
      <c r="X244" s="138">
        <f t="shared" si="85"/>
        <v>0</v>
      </c>
      <c r="Y244" s="138">
        <f t="shared" si="86"/>
        <v>0</v>
      </c>
      <c r="Z244" s="138">
        <f t="shared" si="87"/>
        <v>0</v>
      </c>
      <c r="AA244" s="62"/>
      <c r="AB244" s="62"/>
      <c r="AC244" s="62"/>
    </row>
    <row r="245" spans="1:29" ht="23.1" customHeight="1" x14ac:dyDescent="0.25">
      <c r="A245" s="362">
        <v>154</v>
      </c>
      <c r="B245" s="141" t="str">
        <f>IF('Proje ve Personel Bilgileri'!C170&gt;0,'Proje ve Personel Bilgileri'!C170,"")</f>
        <v/>
      </c>
      <c r="C245" s="157">
        <f>IF('G011A (Ocak-Temmuz)'!C245&lt;&gt;"",'G011A (Ocak-Temmuz)'!C245,0)</f>
        <v>0</v>
      </c>
      <c r="D245" s="158">
        <f>IF('G011A (Ocak-Temmuz)'!L245&lt;&gt;"",'G011A (Ocak-Temmuz)'!L245,0)</f>
        <v>0</v>
      </c>
      <c r="E245" s="150">
        <f>IF('G011A (Şubat-Ağustos)'!C245&lt;&gt;"",'G011A (Şubat-Ağustos)'!C245,0)</f>
        <v>0</v>
      </c>
      <c r="F245" s="149">
        <f>IF('G011A (Şubat-Ağustos)'!L245&lt;&gt;"",'G011A (Şubat-Ağustos)'!L245,0)</f>
        <v>0</v>
      </c>
      <c r="G245" s="150">
        <f>IF('G011A (Mart-Eylül)'!C245&lt;&gt;"",'G011A (Mart-Eylül)'!C245,0)</f>
        <v>0</v>
      </c>
      <c r="H245" s="149">
        <f>IF('G011A (Mart-Eylül)'!L245&lt;&gt;"",'G011A (Mart-Eylül)'!L245,0)</f>
        <v>0</v>
      </c>
      <c r="I245" s="150">
        <f>IF('G011A (Nisan-Ekim)'!C245&lt;&gt;"",'G011A (Nisan-Ekim)'!C245,0)</f>
        <v>0</v>
      </c>
      <c r="J245" s="149">
        <f>IF('G011A (Nisan-Ekim)'!L245&lt;&gt;"",'G011A (Nisan-Ekim)'!L245,0)</f>
        <v>0</v>
      </c>
      <c r="K245" s="150">
        <f>IF('G011A (Mayıs-Kasım)'!C245&lt;&gt;"",'G011A (Mayıs-Kasım)'!C245,0)</f>
        <v>0</v>
      </c>
      <c r="L245" s="149">
        <f>IF('G011A (Mayıs-Kasım)'!L245&lt;&gt;"",'G011A (Mayıs-Kasım)'!L245,0)</f>
        <v>0</v>
      </c>
      <c r="M245" s="150">
        <f>IF('G011A (Haziran-Aralık)'!C245&lt;&gt;"",'G011A (Haziran-Aralık)'!C245,0)</f>
        <v>0</v>
      </c>
      <c r="N245" s="149">
        <f>IF('G011A (Haziran-Aralık)'!L245&lt;&gt;"",'G011A (Haziran-Aralık)'!L245,0)</f>
        <v>0</v>
      </c>
      <c r="O245" s="157">
        <f t="shared" si="77"/>
        <v>0</v>
      </c>
      <c r="P245" s="158">
        <f t="shared" si="78"/>
        <v>0</v>
      </c>
      <c r="Q245" s="158">
        <f t="shared" si="79"/>
        <v>0</v>
      </c>
      <c r="R245" s="159">
        <f t="shared" si="80"/>
        <v>0</v>
      </c>
      <c r="S245" s="62"/>
      <c r="T245" s="138">
        <f t="shared" si="81"/>
        <v>0</v>
      </c>
      <c r="U245" s="138">
        <f t="shared" si="82"/>
        <v>0</v>
      </c>
      <c r="V245" s="138">
        <f t="shared" si="83"/>
        <v>0</v>
      </c>
      <c r="W245" s="138">
        <f t="shared" si="84"/>
        <v>0</v>
      </c>
      <c r="X245" s="138">
        <f t="shared" si="85"/>
        <v>0</v>
      </c>
      <c r="Y245" s="138">
        <f t="shared" si="86"/>
        <v>0</v>
      </c>
      <c r="Z245" s="138">
        <f t="shared" si="87"/>
        <v>0</v>
      </c>
      <c r="AA245" s="62"/>
      <c r="AB245" s="62"/>
      <c r="AC245" s="62"/>
    </row>
    <row r="246" spans="1:29" ht="23.1" customHeight="1" x14ac:dyDescent="0.25">
      <c r="A246" s="362">
        <v>155</v>
      </c>
      <c r="B246" s="141" t="str">
        <f>IF('Proje ve Personel Bilgileri'!C171&gt;0,'Proje ve Personel Bilgileri'!C171,"")</f>
        <v/>
      </c>
      <c r="C246" s="157">
        <f>IF('G011A (Ocak-Temmuz)'!C246&lt;&gt;"",'G011A (Ocak-Temmuz)'!C246,0)</f>
        <v>0</v>
      </c>
      <c r="D246" s="158">
        <f>IF('G011A (Ocak-Temmuz)'!L246&lt;&gt;"",'G011A (Ocak-Temmuz)'!L246,0)</f>
        <v>0</v>
      </c>
      <c r="E246" s="150">
        <f>IF('G011A (Şubat-Ağustos)'!C246&lt;&gt;"",'G011A (Şubat-Ağustos)'!C246,0)</f>
        <v>0</v>
      </c>
      <c r="F246" s="149">
        <f>IF('G011A (Şubat-Ağustos)'!L246&lt;&gt;"",'G011A (Şubat-Ağustos)'!L246,0)</f>
        <v>0</v>
      </c>
      <c r="G246" s="150">
        <f>IF('G011A (Mart-Eylül)'!C246&lt;&gt;"",'G011A (Mart-Eylül)'!C246,0)</f>
        <v>0</v>
      </c>
      <c r="H246" s="149">
        <f>IF('G011A (Mart-Eylül)'!L246&lt;&gt;"",'G011A (Mart-Eylül)'!L246,0)</f>
        <v>0</v>
      </c>
      <c r="I246" s="150">
        <f>IF('G011A (Nisan-Ekim)'!C246&lt;&gt;"",'G011A (Nisan-Ekim)'!C246,0)</f>
        <v>0</v>
      </c>
      <c r="J246" s="149">
        <f>IF('G011A (Nisan-Ekim)'!L246&lt;&gt;"",'G011A (Nisan-Ekim)'!L246,0)</f>
        <v>0</v>
      </c>
      <c r="K246" s="150">
        <f>IF('G011A (Mayıs-Kasım)'!C246&lt;&gt;"",'G011A (Mayıs-Kasım)'!C246,0)</f>
        <v>0</v>
      </c>
      <c r="L246" s="149">
        <f>IF('G011A (Mayıs-Kasım)'!L246&lt;&gt;"",'G011A (Mayıs-Kasım)'!L246,0)</f>
        <v>0</v>
      </c>
      <c r="M246" s="150">
        <f>IF('G011A (Haziran-Aralık)'!C246&lt;&gt;"",'G011A (Haziran-Aralık)'!C246,0)</f>
        <v>0</v>
      </c>
      <c r="N246" s="149">
        <f>IF('G011A (Haziran-Aralık)'!L246&lt;&gt;"",'G011A (Haziran-Aralık)'!L246,0)</f>
        <v>0</v>
      </c>
      <c r="O246" s="157">
        <f t="shared" si="77"/>
        <v>0</v>
      </c>
      <c r="P246" s="158">
        <f t="shared" si="78"/>
        <v>0</v>
      </c>
      <c r="Q246" s="158">
        <f t="shared" si="79"/>
        <v>0</v>
      </c>
      <c r="R246" s="159">
        <f t="shared" si="80"/>
        <v>0</v>
      </c>
      <c r="S246" s="62"/>
      <c r="T246" s="138">
        <f t="shared" si="81"/>
        <v>0</v>
      </c>
      <c r="U246" s="138">
        <f t="shared" si="82"/>
        <v>0</v>
      </c>
      <c r="V246" s="138">
        <f t="shared" si="83"/>
        <v>0</v>
      </c>
      <c r="W246" s="138">
        <f t="shared" si="84"/>
        <v>0</v>
      </c>
      <c r="X246" s="138">
        <f t="shared" si="85"/>
        <v>0</v>
      </c>
      <c r="Y246" s="138">
        <f t="shared" si="86"/>
        <v>0</v>
      </c>
      <c r="Z246" s="138">
        <f t="shared" si="87"/>
        <v>0</v>
      </c>
      <c r="AA246" s="62"/>
      <c r="AB246" s="62"/>
      <c r="AC246" s="62"/>
    </row>
    <row r="247" spans="1:29" ht="23.1" customHeight="1" x14ac:dyDescent="0.25">
      <c r="A247" s="362">
        <v>156</v>
      </c>
      <c r="B247" s="141" t="str">
        <f>IF('Proje ve Personel Bilgileri'!C172&gt;0,'Proje ve Personel Bilgileri'!C172,"")</f>
        <v/>
      </c>
      <c r="C247" s="157">
        <f>IF('G011A (Ocak-Temmuz)'!C247&lt;&gt;"",'G011A (Ocak-Temmuz)'!C247,0)</f>
        <v>0</v>
      </c>
      <c r="D247" s="158">
        <f>IF('G011A (Ocak-Temmuz)'!L247&lt;&gt;"",'G011A (Ocak-Temmuz)'!L247,0)</f>
        <v>0</v>
      </c>
      <c r="E247" s="150">
        <f>IF('G011A (Şubat-Ağustos)'!C247&lt;&gt;"",'G011A (Şubat-Ağustos)'!C247,0)</f>
        <v>0</v>
      </c>
      <c r="F247" s="149">
        <f>IF('G011A (Şubat-Ağustos)'!L247&lt;&gt;"",'G011A (Şubat-Ağustos)'!L247,0)</f>
        <v>0</v>
      </c>
      <c r="G247" s="150">
        <f>IF('G011A (Mart-Eylül)'!C247&lt;&gt;"",'G011A (Mart-Eylül)'!C247,0)</f>
        <v>0</v>
      </c>
      <c r="H247" s="149">
        <f>IF('G011A (Mart-Eylül)'!L247&lt;&gt;"",'G011A (Mart-Eylül)'!L247,0)</f>
        <v>0</v>
      </c>
      <c r="I247" s="150">
        <f>IF('G011A (Nisan-Ekim)'!C247&lt;&gt;"",'G011A (Nisan-Ekim)'!C247,0)</f>
        <v>0</v>
      </c>
      <c r="J247" s="149">
        <f>IF('G011A (Nisan-Ekim)'!L247&lt;&gt;"",'G011A (Nisan-Ekim)'!L247,0)</f>
        <v>0</v>
      </c>
      <c r="K247" s="150">
        <f>IF('G011A (Mayıs-Kasım)'!C247&lt;&gt;"",'G011A (Mayıs-Kasım)'!C247,0)</f>
        <v>0</v>
      </c>
      <c r="L247" s="149">
        <f>IF('G011A (Mayıs-Kasım)'!L247&lt;&gt;"",'G011A (Mayıs-Kasım)'!L247,0)</f>
        <v>0</v>
      </c>
      <c r="M247" s="150">
        <f>IF('G011A (Haziran-Aralık)'!C247&lt;&gt;"",'G011A (Haziran-Aralık)'!C247,0)</f>
        <v>0</v>
      </c>
      <c r="N247" s="149">
        <f>IF('G011A (Haziran-Aralık)'!L247&lt;&gt;"",'G011A (Haziran-Aralık)'!L247,0)</f>
        <v>0</v>
      </c>
      <c r="O247" s="157">
        <f t="shared" si="77"/>
        <v>0</v>
      </c>
      <c r="P247" s="158">
        <f t="shared" si="78"/>
        <v>0</v>
      </c>
      <c r="Q247" s="158">
        <f t="shared" si="79"/>
        <v>0</v>
      </c>
      <c r="R247" s="159">
        <f t="shared" si="80"/>
        <v>0</v>
      </c>
      <c r="S247" s="62"/>
      <c r="T247" s="138">
        <f t="shared" si="81"/>
        <v>0</v>
      </c>
      <c r="U247" s="138">
        <f t="shared" si="82"/>
        <v>0</v>
      </c>
      <c r="V247" s="138">
        <f t="shared" si="83"/>
        <v>0</v>
      </c>
      <c r="W247" s="138">
        <f t="shared" si="84"/>
        <v>0</v>
      </c>
      <c r="X247" s="138">
        <f t="shared" si="85"/>
        <v>0</v>
      </c>
      <c r="Y247" s="138">
        <f t="shared" si="86"/>
        <v>0</v>
      </c>
      <c r="Z247" s="138">
        <f t="shared" si="87"/>
        <v>0</v>
      </c>
      <c r="AA247" s="62"/>
      <c r="AB247" s="62"/>
      <c r="AC247" s="62"/>
    </row>
    <row r="248" spans="1:29" ht="23.1" customHeight="1" x14ac:dyDescent="0.25">
      <c r="A248" s="362">
        <v>157</v>
      </c>
      <c r="B248" s="141" t="str">
        <f>IF('Proje ve Personel Bilgileri'!C173&gt;0,'Proje ve Personel Bilgileri'!C173,"")</f>
        <v/>
      </c>
      <c r="C248" s="157">
        <f>IF('G011A (Ocak-Temmuz)'!C248&lt;&gt;"",'G011A (Ocak-Temmuz)'!C248,0)</f>
        <v>0</v>
      </c>
      <c r="D248" s="158">
        <f>IF('G011A (Ocak-Temmuz)'!L248&lt;&gt;"",'G011A (Ocak-Temmuz)'!L248,0)</f>
        <v>0</v>
      </c>
      <c r="E248" s="150">
        <f>IF('G011A (Şubat-Ağustos)'!C248&lt;&gt;"",'G011A (Şubat-Ağustos)'!C248,0)</f>
        <v>0</v>
      </c>
      <c r="F248" s="149">
        <f>IF('G011A (Şubat-Ağustos)'!L248&lt;&gt;"",'G011A (Şubat-Ağustos)'!L248,0)</f>
        <v>0</v>
      </c>
      <c r="G248" s="150">
        <f>IF('G011A (Mart-Eylül)'!C248&lt;&gt;"",'G011A (Mart-Eylül)'!C248,0)</f>
        <v>0</v>
      </c>
      <c r="H248" s="149">
        <f>IF('G011A (Mart-Eylül)'!L248&lt;&gt;"",'G011A (Mart-Eylül)'!L248,0)</f>
        <v>0</v>
      </c>
      <c r="I248" s="150">
        <f>IF('G011A (Nisan-Ekim)'!C248&lt;&gt;"",'G011A (Nisan-Ekim)'!C248,0)</f>
        <v>0</v>
      </c>
      <c r="J248" s="149">
        <f>IF('G011A (Nisan-Ekim)'!L248&lt;&gt;"",'G011A (Nisan-Ekim)'!L248,0)</f>
        <v>0</v>
      </c>
      <c r="K248" s="150">
        <f>IF('G011A (Mayıs-Kasım)'!C248&lt;&gt;"",'G011A (Mayıs-Kasım)'!C248,0)</f>
        <v>0</v>
      </c>
      <c r="L248" s="149">
        <f>IF('G011A (Mayıs-Kasım)'!L248&lt;&gt;"",'G011A (Mayıs-Kasım)'!L248,0)</f>
        <v>0</v>
      </c>
      <c r="M248" s="150">
        <f>IF('G011A (Haziran-Aralık)'!C248&lt;&gt;"",'G011A (Haziran-Aralık)'!C248,0)</f>
        <v>0</v>
      </c>
      <c r="N248" s="149">
        <f>IF('G011A (Haziran-Aralık)'!L248&lt;&gt;"",'G011A (Haziran-Aralık)'!L248,0)</f>
        <v>0</v>
      </c>
      <c r="O248" s="157">
        <f t="shared" si="77"/>
        <v>0</v>
      </c>
      <c r="P248" s="158">
        <f t="shared" si="78"/>
        <v>0</v>
      </c>
      <c r="Q248" s="158">
        <f t="shared" si="79"/>
        <v>0</v>
      </c>
      <c r="R248" s="159">
        <f t="shared" si="80"/>
        <v>0</v>
      </c>
      <c r="S248" s="62"/>
      <c r="T248" s="138">
        <f t="shared" si="81"/>
        <v>0</v>
      </c>
      <c r="U248" s="138">
        <f t="shared" si="82"/>
        <v>0</v>
      </c>
      <c r="V248" s="138">
        <f t="shared" si="83"/>
        <v>0</v>
      </c>
      <c r="W248" s="138">
        <f t="shared" si="84"/>
        <v>0</v>
      </c>
      <c r="X248" s="138">
        <f t="shared" si="85"/>
        <v>0</v>
      </c>
      <c r="Y248" s="138">
        <f t="shared" si="86"/>
        <v>0</v>
      </c>
      <c r="Z248" s="138">
        <f t="shared" si="87"/>
        <v>0</v>
      </c>
      <c r="AA248" s="62"/>
      <c r="AB248" s="62"/>
      <c r="AC248" s="62"/>
    </row>
    <row r="249" spans="1:29" ht="23.1" customHeight="1" x14ac:dyDescent="0.25">
      <c r="A249" s="362">
        <v>158</v>
      </c>
      <c r="B249" s="141" t="str">
        <f>IF('Proje ve Personel Bilgileri'!C174&gt;0,'Proje ve Personel Bilgileri'!C174,"")</f>
        <v/>
      </c>
      <c r="C249" s="157">
        <f>IF('G011A (Ocak-Temmuz)'!C249&lt;&gt;"",'G011A (Ocak-Temmuz)'!C249,0)</f>
        <v>0</v>
      </c>
      <c r="D249" s="158">
        <f>IF('G011A (Ocak-Temmuz)'!L249&lt;&gt;"",'G011A (Ocak-Temmuz)'!L249,0)</f>
        <v>0</v>
      </c>
      <c r="E249" s="150">
        <f>IF('G011A (Şubat-Ağustos)'!C249&lt;&gt;"",'G011A (Şubat-Ağustos)'!C249,0)</f>
        <v>0</v>
      </c>
      <c r="F249" s="149">
        <f>IF('G011A (Şubat-Ağustos)'!L249&lt;&gt;"",'G011A (Şubat-Ağustos)'!L249,0)</f>
        <v>0</v>
      </c>
      <c r="G249" s="150">
        <f>IF('G011A (Mart-Eylül)'!C249&lt;&gt;"",'G011A (Mart-Eylül)'!C249,0)</f>
        <v>0</v>
      </c>
      <c r="H249" s="149">
        <f>IF('G011A (Mart-Eylül)'!L249&lt;&gt;"",'G011A (Mart-Eylül)'!L249,0)</f>
        <v>0</v>
      </c>
      <c r="I249" s="150">
        <f>IF('G011A (Nisan-Ekim)'!C249&lt;&gt;"",'G011A (Nisan-Ekim)'!C249,0)</f>
        <v>0</v>
      </c>
      <c r="J249" s="149">
        <f>IF('G011A (Nisan-Ekim)'!L249&lt;&gt;"",'G011A (Nisan-Ekim)'!L249,0)</f>
        <v>0</v>
      </c>
      <c r="K249" s="150">
        <f>IF('G011A (Mayıs-Kasım)'!C249&lt;&gt;"",'G011A (Mayıs-Kasım)'!C249,0)</f>
        <v>0</v>
      </c>
      <c r="L249" s="149">
        <f>IF('G011A (Mayıs-Kasım)'!L249&lt;&gt;"",'G011A (Mayıs-Kasım)'!L249,0)</f>
        <v>0</v>
      </c>
      <c r="M249" s="150">
        <f>IF('G011A (Haziran-Aralık)'!C249&lt;&gt;"",'G011A (Haziran-Aralık)'!C249,0)</f>
        <v>0</v>
      </c>
      <c r="N249" s="149">
        <f>IF('G011A (Haziran-Aralık)'!L249&lt;&gt;"",'G011A (Haziran-Aralık)'!L249,0)</f>
        <v>0</v>
      </c>
      <c r="O249" s="157">
        <f t="shared" si="77"/>
        <v>0</v>
      </c>
      <c r="P249" s="158">
        <f t="shared" si="78"/>
        <v>0</v>
      </c>
      <c r="Q249" s="158">
        <f t="shared" si="79"/>
        <v>0</v>
      </c>
      <c r="R249" s="159">
        <f t="shared" si="80"/>
        <v>0</v>
      </c>
      <c r="S249" s="62"/>
      <c r="T249" s="138">
        <f t="shared" si="81"/>
        <v>0</v>
      </c>
      <c r="U249" s="138">
        <f t="shared" si="82"/>
        <v>0</v>
      </c>
      <c r="V249" s="138">
        <f t="shared" si="83"/>
        <v>0</v>
      </c>
      <c r="W249" s="138">
        <f t="shared" si="84"/>
        <v>0</v>
      </c>
      <c r="X249" s="138">
        <f t="shared" si="85"/>
        <v>0</v>
      </c>
      <c r="Y249" s="138">
        <f t="shared" si="86"/>
        <v>0</v>
      </c>
      <c r="Z249" s="138">
        <f t="shared" si="87"/>
        <v>0</v>
      </c>
      <c r="AA249" s="62"/>
      <c r="AB249" s="62"/>
      <c r="AC249" s="62"/>
    </row>
    <row r="250" spans="1:29" ht="23.1" customHeight="1" x14ac:dyDescent="0.25">
      <c r="A250" s="362">
        <v>159</v>
      </c>
      <c r="B250" s="141" t="str">
        <f>IF('Proje ve Personel Bilgileri'!C175&gt;0,'Proje ve Personel Bilgileri'!C175,"")</f>
        <v/>
      </c>
      <c r="C250" s="157">
        <f>IF('G011A (Ocak-Temmuz)'!C250&lt;&gt;"",'G011A (Ocak-Temmuz)'!C250,0)</f>
        <v>0</v>
      </c>
      <c r="D250" s="158">
        <f>IF('G011A (Ocak-Temmuz)'!L250&lt;&gt;"",'G011A (Ocak-Temmuz)'!L250,0)</f>
        <v>0</v>
      </c>
      <c r="E250" s="150">
        <f>IF('G011A (Şubat-Ağustos)'!C250&lt;&gt;"",'G011A (Şubat-Ağustos)'!C250,0)</f>
        <v>0</v>
      </c>
      <c r="F250" s="149">
        <f>IF('G011A (Şubat-Ağustos)'!L250&lt;&gt;"",'G011A (Şubat-Ağustos)'!L250,0)</f>
        <v>0</v>
      </c>
      <c r="G250" s="150">
        <f>IF('G011A (Mart-Eylül)'!C250&lt;&gt;"",'G011A (Mart-Eylül)'!C250,0)</f>
        <v>0</v>
      </c>
      <c r="H250" s="149">
        <f>IF('G011A (Mart-Eylül)'!L250&lt;&gt;"",'G011A (Mart-Eylül)'!L250,0)</f>
        <v>0</v>
      </c>
      <c r="I250" s="150">
        <f>IF('G011A (Nisan-Ekim)'!C250&lt;&gt;"",'G011A (Nisan-Ekim)'!C250,0)</f>
        <v>0</v>
      </c>
      <c r="J250" s="149">
        <f>IF('G011A (Nisan-Ekim)'!L250&lt;&gt;"",'G011A (Nisan-Ekim)'!L250,0)</f>
        <v>0</v>
      </c>
      <c r="K250" s="150">
        <f>IF('G011A (Mayıs-Kasım)'!C250&lt;&gt;"",'G011A (Mayıs-Kasım)'!C250,0)</f>
        <v>0</v>
      </c>
      <c r="L250" s="149">
        <f>IF('G011A (Mayıs-Kasım)'!L250&lt;&gt;"",'G011A (Mayıs-Kasım)'!L250,0)</f>
        <v>0</v>
      </c>
      <c r="M250" s="150">
        <f>IF('G011A (Haziran-Aralık)'!C250&lt;&gt;"",'G011A (Haziran-Aralık)'!C250,0)</f>
        <v>0</v>
      </c>
      <c r="N250" s="149">
        <f>IF('G011A (Haziran-Aralık)'!L250&lt;&gt;"",'G011A (Haziran-Aralık)'!L250,0)</f>
        <v>0</v>
      </c>
      <c r="O250" s="157">
        <f t="shared" si="77"/>
        <v>0</v>
      </c>
      <c r="P250" s="158">
        <f t="shared" si="78"/>
        <v>0</v>
      </c>
      <c r="Q250" s="158">
        <f t="shared" si="79"/>
        <v>0</v>
      </c>
      <c r="R250" s="159">
        <f t="shared" si="80"/>
        <v>0</v>
      </c>
      <c r="S250" s="62"/>
      <c r="T250" s="138">
        <f t="shared" si="81"/>
        <v>0</v>
      </c>
      <c r="U250" s="138">
        <f t="shared" si="82"/>
        <v>0</v>
      </c>
      <c r="V250" s="138">
        <f t="shared" si="83"/>
        <v>0</v>
      </c>
      <c r="W250" s="138">
        <f t="shared" si="84"/>
        <v>0</v>
      </c>
      <c r="X250" s="138">
        <f t="shared" si="85"/>
        <v>0</v>
      </c>
      <c r="Y250" s="138">
        <f t="shared" si="86"/>
        <v>0</v>
      </c>
      <c r="Z250" s="138">
        <f t="shared" si="87"/>
        <v>0</v>
      </c>
      <c r="AA250" s="62"/>
      <c r="AB250" s="62"/>
      <c r="AC250" s="62"/>
    </row>
    <row r="251" spans="1:29" ht="23.1" customHeight="1" thickBot="1" x14ac:dyDescent="0.3">
      <c r="A251" s="363">
        <v>160</v>
      </c>
      <c r="B251" s="143" t="str">
        <f>IF('Proje ve Personel Bilgileri'!C176&gt;0,'Proje ve Personel Bilgileri'!C176,"")</f>
        <v/>
      </c>
      <c r="C251" s="160">
        <f>IF('G011A (Ocak-Temmuz)'!C251&lt;&gt;"",'G011A (Ocak-Temmuz)'!C251,0)</f>
        <v>0</v>
      </c>
      <c r="D251" s="161">
        <f>IF('G011A (Ocak-Temmuz)'!L251&lt;&gt;"",'G011A (Ocak-Temmuz)'!L251,0)</f>
        <v>0</v>
      </c>
      <c r="E251" s="154">
        <f>IF('G011A (Şubat-Ağustos)'!C251&lt;&gt;"",'G011A (Şubat-Ağustos)'!C251,0)</f>
        <v>0</v>
      </c>
      <c r="F251" s="153">
        <f>IF('G011A (Şubat-Ağustos)'!L251&lt;&gt;"",'G011A (Şubat-Ağustos)'!L251,0)</f>
        <v>0</v>
      </c>
      <c r="G251" s="154">
        <f>IF('G011A (Mart-Eylül)'!C251&lt;&gt;"",'G011A (Mart-Eylül)'!C251,0)</f>
        <v>0</v>
      </c>
      <c r="H251" s="153">
        <f>IF('G011A (Mart-Eylül)'!L251&lt;&gt;"",'G011A (Mart-Eylül)'!L251,0)</f>
        <v>0</v>
      </c>
      <c r="I251" s="154">
        <f>IF('G011A (Nisan-Ekim)'!C251&lt;&gt;"",'G011A (Nisan-Ekim)'!C251,0)</f>
        <v>0</v>
      </c>
      <c r="J251" s="153">
        <f>IF('G011A (Nisan-Ekim)'!L251&lt;&gt;"",'G011A (Nisan-Ekim)'!L251,0)</f>
        <v>0</v>
      </c>
      <c r="K251" s="154">
        <f>IF('G011A (Mayıs-Kasım)'!C251&lt;&gt;"",'G011A (Mayıs-Kasım)'!C251,0)</f>
        <v>0</v>
      </c>
      <c r="L251" s="153">
        <f>IF('G011A (Mayıs-Kasım)'!L251&lt;&gt;"",'G011A (Mayıs-Kasım)'!L251,0)</f>
        <v>0</v>
      </c>
      <c r="M251" s="154">
        <f>IF('G011A (Haziran-Aralık)'!C251&lt;&gt;"",'G011A (Haziran-Aralık)'!C251,0)</f>
        <v>0</v>
      </c>
      <c r="N251" s="153">
        <f>IF('G011A (Haziran-Aralık)'!L251&lt;&gt;"",'G011A (Haziran-Aralık)'!L251,0)</f>
        <v>0</v>
      </c>
      <c r="O251" s="160">
        <f t="shared" si="77"/>
        <v>0</v>
      </c>
      <c r="P251" s="161">
        <f t="shared" si="78"/>
        <v>0</v>
      </c>
      <c r="Q251" s="161">
        <f t="shared" si="79"/>
        <v>0</v>
      </c>
      <c r="R251" s="162">
        <f t="shared" si="80"/>
        <v>0</v>
      </c>
      <c r="S251" s="62"/>
      <c r="T251" s="138">
        <f t="shared" si="81"/>
        <v>0</v>
      </c>
      <c r="U251" s="138">
        <f t="shared" si="82"/>
        <v>0</v>
      </c>
      <c r="V251" s="138">
        <f t="shared" si="83"/>
        <v>0</v>
      </c>
      <c r="W251" s="138">
        <f t="shared" si="84"/>
        <v>0</v>
      </c>
      <c r="X251" s="138">
        <f t="shared" si="85"/>
        <v>0</v>
      </c>
      <c r="Y251" s="138">
        <f t="shared" si="86"/>
        <v>0</v>
      </c>
      <c r="Z251" s="138">
        <f t="shared" si="87"/>
        <v>0</v>
      </c>
      <c r="AA251" s="138">
        <f>IF(ISERROR(IF(SUM(C232:R251)&gt;0,1,0)),1,IF(SUM(C232:R251)&gt;0,1,0))</f>
        <v>0</v>
      </c>
      <c r="AB251" s="62"/>
      <c r="AC251" s="62"/>
    </row>
    <row r="252" spans="1:29" x14ac:dyDescent="0.25">
      <c r="A252" s="62"/>
      <c r="B252" s="10"/>
      <c r="C252" s="10"/>
      <c r="D252" s="10"/>
      <c r="E252" s="10"/>
      <c r="F252" s="10"/>
      <c r="G252" s="10"/>
      <c r="H252" s="10"/>
      <c r="I252" s="10"/>
      <c r="J252" s="2"/>
      <c r="K252" s="62"/>
      <c r="L252" s="92"/>
      <c r="M252" s="92"/>
      <c r="N252" s="92"/>
      <c r="O252" s="92"/>
      <c r="P252" s="92"/>
      <c r="Q252" s="92"/>
      <c r="R252" s="62"/>
      <c r="S252" s="62"/>
      <c r="T252" s="62"/>
      <c r="U252" s="62"/>
      <c r="V252" s="62"/>
      <c r="W252" s="62"/>
      <c r="X252" s="62"/>
      <c r="Y252" s="62"/>
      <c r="Z252" s="62"/>
      <c r="AA252" s="62"/>
      <c r="AB252" s="62"/>
      <c r="AC252" s="62"/>
    </row>
    <row r="253" spans="1:29" x14ac:dyDescent="0.25">
      <c r="A253" s="364" t="s">
        <v>131</v>
      </c>
      <c r="B253" s="10"/>
      <c r="C253" s="10"/>
      <c r="D253" s="10"/>
      <c r="E253" s="10"/>
      <c r="F253" s="10"/>
      <c r="G253" s="10"/>
      <c r="H253" s="10"/>
      <c r="I253" s="10"/>
      <c r="J253" s="2"/>
      <c r="K253" s="62"/>
      <c r="L253" s="92"/>
      <c r="M253" s="92"/>
      <c r="N253" s="92"/>
      <c r="O253" s="92"/>
      <c r="P253" s="92"/>
      <c r="Q253" s="92"/>
      <c r="R253" s="62"/>
      <c r="S253" s="62"/>
      <c r="T253" s="62"/>
      <c r="U253" s="62"/>
      <c r="V253" s="62"/>
      <c r="W253" s="62"/>
      <c r="X253" s="62"/>
      <c r="Y253" s="62"/>
      <c r="Z253" s="62"/>
      <c r="AA253" s="62"/>
      <c r="AB253" s="62"/>
      <c r="AC253" s="62"/>
    </row>
    <row r="254" spans="1:29" x14ac:dyDescent="0.25">
      <c r="A254" s="62"/>
      <c r="B254" s="62"/>
      <c r="C254" s="92"/>
      <c r="D254" s="62"/>
      <c r="E254" s="62"/>
      <c r="F254" s="62"/>
      <c r="G254" s="62"/>
      <c r="H254" s="62"/>
      <c r="I254" s="62"/>
      <c r="J254" s="2"/>
      <c r="K254" s="62"/>
      <c r="L254" s="92"/>
      <c r="M254" s="92"/>
      <c r="N254" s="92"/>
      <c r="O254" s="92"/>
      <c r="P254" s="62"/>
      <c r="Q254" s="62"/>
      <c r="R254" s="62"/>
      <c r="S254" s="62"/>
      <c r="T254" s="62"/>
      <c r="U254" s="62"/>
      <c r="V254" s="62"/>
      <c r="W254" s="62"/>
      <c r="X254" s="62"/>
      <c r="Y254" s="62"/>
      <c r="Z254" s="62"/>
      <c r="AA254" s="62"/>
      <c r="AB254" s="62"/>
      <c r="AC254" s="62"/>
    </row>
    <row r="255" spans="1:29" ht="19.7" x14ac:dyDescent="0.35">
      <c r="A255" s="354" t="s">
        <v>31</v>
      </c>
      <c r="B255" s="355">
        <f ca="1">imzatarihi</f>
        <v>45785</v>
      </c>
      <c r="C255" s="599" t="s">
        <v>32</v>
      </c>
      <c r="D255" s="599"/>
      <c r="E255" s="356" t="str">
        <f>IF(kurulusyetkilisi&gt;0,kurulusyetkilisi,"")</f>
        <v/>
      </c>
      <c r="F255" s="62"/>
      <c r="G255" s="212"/>
      <c r="H255" s="211"/>
      <c r="I255" s="211"/>
      <c r="J255" s="2"/>
      <c r="K255" s="62"/>
      <c r="L255" s="92"/>
      <c r="M255" s="92"/>
      <c r="N255" s="92"/>
      <c r="O255" s="92"/>
      <c r="P255" s="62"/>
      <c r="Q255" s="62"/>
      <c r="R255" s="62"/>
      <c r="S255" s="62"/>
      <c r="T255" s="62"/>
      <c r="U255" s="62"/>
      <c r="V255" s="62"/>
      <c r="W255" s="62"/>
      <c r="X255" s="62"/>
      <c r="Y255" s="62"/>
      <c r="Z255" s="62"/>
      <c r="AA255" s="62"/>
      <c r="AB255" s="62"/>
      <c r="AC255" s="62"/>
    </row>
    <row r="256" spans="1:29" ht="19.7" x14ac:dyDescent="0.35">
      <c r="A256" s="213"/>
      <c r="B256" s="213"/>
      <c r="C256" s="599" t="s">
        <v>33</v>
      </c>
      <c r="D256" s="599"/>
      <c r="E256" s="598"/>
      <c r="F256" s="598"/>
      <c r="G256" s="598"/>
      <c r="H256" s="59"/>
      <c r="I256" s="59"/>
      <c r="J256" s="2"/>
      <c r="K256" s="62"/>
      <c r="L256" s="92"/>
      <c r="M256" s="92"/>
      <c r="N256" s="92"/>
      <c r="O256" s="92"/>
      <c r="P256" s="62"/>
      <c r="Q256" s="62"/>
      <c r="R256" s="62"/>
      <c r="S256" s="62"/>
      <c r="T256" s="62"/>
      <c r="U256" s="62"/>
      <c r="V256" s="62"/>
      <c r="W256" s="62"/>
      <c r="X256" s="62"/>
      <c r="Y256" s="62"/>
      <c r="Z256" s="62"/>
      <c r="AA256" s="62"/>
      <c r="AB256" s="62"/>
      <c r="AC256" s="62"/>
    </row>
    <row r="257" spans="1:29" ht="15.8" customHeight="1" x14ac:dyDescent="0.3">
      <c r="A257" s="635" t="s">
        <v>38</v>
      </c>
      <c r="B257" s="635"/>
      <c r="C257" s="635"/>
      <c r="D257" s="635"/>
      <c r="E257" s="635"/>
      <c r="F257" s="635"/>
      <c r="G257" s="635"/>
      <c r="H257" s="635"/>
      <c r="I257" s="635"/>
      <c r="J257" s="635"/>
      <c r="K257" s="635"/>
      <c r="L257" s="635"/>
      <c r="M257" s="635"/>
      <c r="N257" s="635"/>
      <c r="O257" s="635"/>
      <c r="P257" s="635"/>
      <c r="Q257" s="635"/>
      <c r="R257" s="635"/>
      <c r="S257" s="62"/>
      <c r="T257" s="62"/>
      <c r="U257" s="62"/>
      <c r="V257" s="62"/>
      <c r="W257" s="62"/>
      <c r="X257" s="62"/>
      <c r="Y257" s="62"/>
      <c r="Z257" s="62"/>
      <c r="AA257" s="62"/>
      <c r="AB257" s="62"/>
      <c r="AC257" s="62"/>
    </row>
    <row r="258" spans="1:29" x14ac:dyDescent="0.25">
      <c r="A258" s="625" t="str">
        <f>IF(YilDonem&lt;&gt;"",CONCATENATE(YilDonem," dönemine aittir."),"")</f>
        <v/>
      </c>
      <c r="B258" s="625"/>
      <c r="C258" s="625"/>
      <c r="D258" s="625"/>
      <c r="E258" s="625"/>
      <c r="F258" s="625"/>
      <c r="G258" s="625"/>
      <c r="H258" s="625"/>
      <c r="I258" s="625"/>
      <c r="J258" s="625"/>
      <c r="K258" s="625"/>
      <c r="L258" s="625"/>
      <c r="M258" s="625"/>
      <c r="N258" s="625"/>
      <c r="O258" s="625"/>
      <c r="P258" s="625"/>
      <c r="Q258" s="625"/>
      <c r="R258" s="625"/>
      <c r="S258" s="62"/>
      <c r="T258" s="62"/>
      <c r="U258" s="62"/>
      <c r="V258" s="62"/>
      <c r="W258" s="62"/>
      <c r="X258" s="62"/>
      <c r="Y258" s="62"/>
      <c r="Z258" s="62"/>
      <c r="AA258" s="62"/>
      <c r="AB258" s="62"/>
      <c r="AC258" s="62"/>
    </row>
    <row r="259" spans="1:29" ht="19.7" thickBot="1" x14ac:dyDescent="0.4">
      <c r="A259" s="626" t="s">
        <v>43</v>
      </c>
      <c r="B259" s="626"/>
      <c r="C259" s="626"/>
      <c r="D259" s="626"/>
      <c r="E259" s="626"/>
      <c r="F259" s="626"/>
      <c r="G259" s="626"/>
      <c r="H259" s="626"/>
      <c r="I259" s="626"/>
      <c r="J259" s="626"/>
      <c r="K259" s="626"/>
      <c r="L259" s="626"/>
      <c r="M259" s="626"/>
      <c r="N259" s="626"/>
      <c r="O259" s="626"/>
      <c r="P259" s="626"/>
      <c r="Q259" s="626"/>
      <c r="R259" s="626"/>
      <c r="S259" s="62"/>
      <c r="T259" s="62"/>
      <c r="U259" s="62"/>
      <c r="V259" s="62"/>
      <c r="W259" s="62"/>
      <c r="X259" s="62"/>
      <c r="Y259" s="62"/>
      <c r="Z259" s="62"/>
      <c r="AA259" s="62"/>
      <c r="AB259" s="62"/>
      <c r="AC259" s="62"/>
    </row>
    <row r="260" spans="1:29" ht="31.75" customHeight="1" thickBot="1" x14ac:dyDescent="0.3">
      <c r="A260" s="365" t="s">
        <v>192</v>
      </c>
      <c r="B260" s="627" t="str">
        <f>IF(ProjeNo&gt;0,ProjeNo,"")</f>
        <v/>
      </c>
      <c r="C260" s="628"/>
      <c r="D260" s="628"/>
      <c r="E260" s="628"/>
      <c r="F260" s="628"/>
      <c r="G260" s="628"/>
      <c r="H260" s="628"/>
      <c r="I260" s="628"/>
      <c r="J260" s="628"/>
      <c r="K260" s="628"/>
      <c r="L260" s="628"/>
      <c r="M260" s="628"/>
      <c r="N260" s="628"/>
      <c r="O260" s="628"/>
      <c r="P260" s="628"/>
      <c r="Q260" s="628"/>
      <c r="R260" s="629"/>
      <c r="S260" s="62"/>
      <c r="T260" s="62"/>
      <c r="U260" s="62"/>
      <c r="V260" s="62"/>
      <c r="W260" s="62"/>
      <c r="X260" s="62"/>
      <c r="Y260" s="62"/>
      <c r="Z260" s="62"/>
      <c r="AA260" s="62"/>
      <c r="AB260" s="62"/>
      <c r="AC260" s="62"/>
    </row>
    <row r="261" spans="1:29" ht="31.75" customHeight="1" thickBot="1" x14ac:dyDescent="0.3">
      <c r="A261" s="360" t="s">
        <v>194</v>
      </c>
      <c r="B261" s="630" t="str">
        <f>IF(ProjeAdi&gt;0,ProjeAdi,"")</f>
        <v/>
      </c>
      <c r="C261" s="631"/>
      <c r="D261" s="631"/>
      <c r="E261" s="631"/>
      <c r="F261" s="631"/>
      <c r="G261" s="631"/>
      <c r="H261" s="631"/>
      <c r="I261" s="631"/>
      <c r="J261" s="631"/>
      <c r="K261" s="631"/>
      <c r="L261" s="631"/>
      <c r="M261" s="631"/>
      <c r="N261" s="631"/>
      <c r="O261" s="631"/>
      <c r="P261" s="631"/>
      <c r="Q261" s="631"/>
      <c r="R261" s="632"/>
      <c r="S261" s="62"/>
      <c r="T261" s="62"/>
      <c r="U261" s="62"/>
      <c r="V261" s="62"/>
      <c r="W261" s="62"/>
      <c r="X261" s="62"/>
      <c r="Y261" s="62"/>
      <c r="Z261" s="62"/>
      <c r="AA261" s="62"/>
      <c r="AB261" s="62"/>
      <c r="AC261" s="62"/>
    </row>
    <row r="262" spans="1:29" ht="75.25" customHeight="1" thickBot="1" x14ac:dyDescent="0.3">
      <c r="A262" s="638" t="s">
        <v>3</v>
      </c>
      <c r="B262" s="636" t="s">
        <v>44</v>
      </c>
      <c r="C262" s="633" t="str">
        <f>IF(Dönem=1,"OCAK",IF(Dönem=2,"TEMMUZ",""))</f>
        <v/>
      </c>
      <c r="D262" s="634"/>
      <c r="E262" s="633" t="str">
        <f>IF(Dönem=1,"ŞUBAT",IF(Dönem=2,"AĞUSTOS",""))</f>
        <v/>
      </c>
      <c r="F262" s="634"/>
      <c r="G262" s="633" t="str">
        <f>IF(Dönem=1,"MART",IF(Dönem=2,"EYLÜL",""))</f>
        <v/>
      </c>
      <c r="H262" s="634"/>
      <c r="I262" s="633" t="str">
        <f>IF(Dönem=1,"NİSAN",IF(Dönem=2,"EKİM",""))</f>
        <v/>
      </c>
      <c r="J262" s="634"/>
      <c r="K262" s="633" t="str">
        <f>IF(Dönem=1,"MAYIS",IF(Dönem=2,"KASIM",""))</f>
        <v/>
      </c>
      <c r="L262" s="634"/>
      <c r="M262" s="633" t="str">
        <f>IF(Dönem=1,"HAZİRAN",IF(Dönem=2,"ARALIK",""))</f>
        <v/>
      </c>
      <c r="N262" s="634"/>
      <c r="O262" s="636" t="s">
        <v>39</v>
      </c>
      <c r="P262" s="636" t="s">
        <v>40</v>
      </c>
      <c r="Q262" s="636" t="s">
        <v>41</v>
      </c>
      <c r="R262" s="636" t="s">
        <v>123</v>
      </c>
      <c r="S262" s="357"/>
      <c r="T262" s="357"/>
      <c r="U262" s="62"/>
      <c r="V262" s="62"/>
      <c r="W262" s="62"/>
      <c r="X262" s="62"/>
      <c r="Y262" s="62"/>
      <c r="Z262" s="62"/>
      <c r="AA262" s="62"/>
      <c r="AB262" s="62"/>
      <c r="AC262" s="62"/>
    </row>
    <row r="263" spans="1:29" ht="49.75" customHeight="1" thickBot="1" x14ac:dyDescent="0.3">
      <c r="A263" s="639"/>
      <c r="B263" s="637"/>
      <c r="C263" s="358" t="s">
        <v>22</v>
      </c>
      <c r="D263" s="358" t="s">
        <v>42</v>
      </c>
      <c r="E263" s="358" t="s">
        <v>22</v>
      </c>
      <c r="F263" s="358" t="s">
        <v>42</v>
      </c>
      <c r="G263" s="358" t="s">
        <v>22</v>
      </c>
      <c r="H263" s="358" t="s">
        <v>42</v>
      </c>
      <c r="I263" s="358" t="s">
        <v>22</v>
      </c>
      <c r="J263" s="358" t="s">
        <v>42</v>
      </c>
      <c r="K263" s="358" t="s">
        <v>22</v>
      </c>
      <c r="L263" s="358" t="s">
        <v>42</v>
      </c>
      <c r="M263" s="358" t="s">
        <v>22</v>
      </c>
      <c r="N263" s="358" t="s">
        <v>42</v>
      </c>
      <c r="O263" s="637"/>
      <c r="P263" s="637"/>
      <c r="Q263" s="637"/>
      <c r="R263" s="637"/>
      <c r="S263" s="62"/>
      <c r="T263" s="62"/>
      <c r="U263" s="62"/>
      <c r="V263" s="62"/>
      <c r="W263" s="62"/>
      <c r="X263" s="62"/>
      <c r="Y263" s="62"/>
      <c r="Z263" s="359" t="s">
        <v>77</v>
      </c>
      <c r="AA263" s="62"/>
      <c r="AB263" s="62"/>
      <c r="AC263" s="62"/>
    </row>
    <row r="264" spans="1:29" ht="23.1" customHeight="1" x14ac:dyDescent="0.25">
      <c r="A264" s="361">
        <v>161</v>
      </c>
      <c r="B264" s="139" t="str">
        <f>IF('Proje ve Personel Bilgileri'!C177&gt;0,'Proje ve Personel Bilgileri'!C177,"")</f>
        <v/>
      </c>
      <c r="C264" s="147">
        <f>IF('G011A (Ocak-Temmuz)'!C264&lt;&gt;"",'G011A (Ocak-Temmuz)'!C264,0)</f>
        <v>0</v>
      </c>
      <c r="D264" s="146">
        <f>IF('G011A (Ocak-Temmuz)'!L264&lt;&gt;"",'G011A (Ocak-Temmuz)'!L264,0)</f>
        <v>0</v>
      </c>
      <c r="E264" s="147">
        <f>IF('G011A (Şubat-Ağustos)'!C264&lt;&gt;"",'G011A (Şubat-Ağustos)'!C264,0)</f>
        <v>0</v>
      </c>
      <c r="F264" s="146">
        <f>IF('G011A (Şubat-Ağustos)'!L264&lt;&gt;"",'G011A (Şubat-Ağustos)'!L264,0)</f>
        <v>0</v>
      </c>
      <c r="G264" s="147">
        <f>IF('G011A (Mart-Eylül)'!C264&lt;&gt;"",'G011A (Mart-Eylül)'!C264,0)</f>
        <v>0</v>
      </c>
      <c r="H264" s="146">
        <f>IF('G011A (Mart-Eylül)'!L264&lt;&gt;"",'G011A (Mart-Eylül)'!L264,0)</f>
        <v>0</v>
      </c>
      <c r="I264" s="147">
        <f>IF('G011A (Nisan-Ekim)'!C264&lt;&gt;"",'G011A (Nisan-Ekim)'!C264,0)</f>
        <v>0</v>
      </c>
      <c r="J264" s="146">
        <f>IF('G011A (Nisan-Ekim)'!L264&lt;&gt;"",'G011A (Nisan-Ekim)'!L264,0)</f>
        <v>0</v>
      </c>
      <c r="K264" s="147">
        <f>IF('G011A (Mayıs-Kasım)'!C264&lt;&gt;"",'G011A (Mayıs-Kasım)'!C264,0)</f>
        <v>0</v>
      </c>
      <c r="L264" s="146">
        <f>IF('G011A (Mayıs-Kasım)'!L264&lt;&gt;"",'G011A (Mayıs-Kasım)'!L264,0)</f>
        <v>0</v>
      </c>
      <c r="M264" s="147">
        <f>IF('G011A (Haziran-Aralık)'!C264&lt;&gt;"",'G011A (Haziran-Aralık)'!C264,0)</f>
        <v>0</v>
      </c>
      <c r="N264" s="146">
        <f>IF('G011A (Haziran-Aralık)'!L264&lt;&gt;"",'G011A (Haziran-Aralık)'!L264,0)</f>
        <v>0</v>
      </c>
      <c r="O264" s="147">
        <f>C264+E264+G264+I264+K264+M264</f>
        <v>0</v>
      </c>
      <c r="P264" s="146">
        <f>D264+F264+H264+J264+L264+N264</f>
        <v>0</v>
      </c>
      <c r="Q264" s="146">
        <f>IF(O264=0,0,O264/30)</f>
        <v>0</v>
      </c>
      <c r="R264" s="148">
        <f>IF(P264=0,0,P264/Q264)</f>
        <v>0</v>
      </c>
      <c r="S264" s="62"/>
      <c r="T264" s="138">
        <f>IF(C264&gt;0,1,0)</f>
        <v>0</v>
      </c>
      <c r="U264" s="138">
        <f>IF(E264&gt;0,1,0)</f>
        <v>0</v>
      </c>
      <c r="V264" s="138">
        <f>IF(G264&gt;0,1,0)</f>
        <v>0</v>
      </c>
      <c r="W264" s="138">
        <f>IF(I264&gt;0,1,0)</f>
        <v>0</v>
      </c>
      <c r="X264" s="138">
        <f>IF(K264&gt;0,1,0)</f>
        <v>0</v>
      </c>
      <c r="Y264" s="138">
        <f>IF(M264&gt;0,1,0)</f>
        <v>0</v>
      </c>
      <c r="Z264" s="138">
        <f>SUM(T264:Y264)</f>
        <v>0</v>
      </c>
      <c r="AA264" s="62"/>
      <c r="AB264" s="62"/>
      <c r="AC264" s="62"/>
    </row>
    <row r="265" spans="1:29" ht="23.1" customHeight="1" x14ac:dyDescent="0.25">
      <c r="A265" s="362">
        <v>162</v>
      </c>
      <c r="B265" s="141" t="str">
        <f>IF('Proje ve Personel Bilgileri'!C178&gt;0,'Proje ve Personel Bilgileri'!C178,"")</f>
        <v/>
      </c>
      <c r="C265" s="157">
        <f>IF('G011A (Ocak-Temmuz)'!C265&lt;&gt;"",'G011A (Ocak-Temmuz)'!C265,0)</f>
        <v>0</v>
      </c>
      <c r="D265" s="158">
        <f>IF('G011A (Ocak-Temmuz)'!L265&lt;&gt;"",'G011A (Ocak-Temmuz)'!L265,0)</f>
        <v>0</v>
      </c>
      <c r="E265" s="150">
        <f>IF('G011A (Şubat-Ağustos)'!C265&lt;&gt;"",'G011A (Şubat-Ağustos)'!C265,0)</f>
        <v>0</v>
      </c>
      <c r="F265" s="149">
        <f>IF('G011A (Şubat-Ağustos)'!L265&lt;&gt;"",'G011A (Şubat-Ağustos)'!L265,0)</f>
        <v>0</v>
      </c>
      <c r="G265" s="150">
        <f>IF('G011A (Mart-Eylül)'!C265&lt;&gt;"",'G011A (Mart-Eylül)'!C265,0)</f>
        <v>0</v>
      </c>
      <c r="H265" s="149">
        <f>IF('G011A (Mart-Eylül)'!L265&lt;&gt;"",'G011A (Mart-Eylül)'!L265,0)</f>
        <v>0</v>
      </c>
      <c r="I265" s="150">
        <f>IF('G011A (Nisan-Ekim)'!C265&lt;&gt;"",'G011A (Nisan-Ekim)'!C265,0)</f>
        <v>0</v>
      </c>
      <c r="J265" s="149">
        <f>IF('G011A (Nisan-Ekim)'!L265&lt;&gt;"",'G011A (Nisan-Ekim)'!L265,0)</f>
        <v>0</v>
      </c>
      <c r="K265" s="150">
        <f>IF('G011A (Mayıs-Kasım)'!C265&lt;&gt;"",'G011A (Mayıs-Kasım)'!C265,0)</f>
        <v>0</v>
      </c>
      <c r="L265" s="149">
        <f>IF('G011A (Mayıs-Kasım)'!L265&lt;&gt;"",'G011A (Mayıs-Kasım)'!L265,0)</f>
        <v>0</v>
      </c>
      <c r="M265" s="150">
        <f>IF('G011A (Haziran-Aralık)'!C265&lt;&gt;"",'G011A (Haziran-Aralık)'!C265,0)</f>
        <v>0</v>
      </c>
      <c r="N265" s="149">
        <f>IF('G011A (Haziran-Aralık)'!L265&lt;&gt;"",'G011A (Haziran-Aralık)'!L265,0)</f>
        <v>0</v>
      </c>
      <c r="O265" s="157">
        <f t="shared" ref="O265:O283" si="88">C265+E265+G265+I265+K265+M265</f>
        <v>0</v>
      </c>
      <c r="P265" s="158">
        <f t="shared" ref="P265:P283" si="89">D265+F265+H265+J265+L265+N265</f>
        <v>0</v>
      </c>
      <c r="Q265" s="158">
        <f t="shared" ref="Q265:Q283" si="90">IF(O265=0,0,O265/30)</f>
        <v>0</v>
      </c>
      <c r="R265" s="159">
        <f t="shared" ref="R265:R283" si="91">IF(P265=0,0,P265/Q265)</f>
        <v>0</v>
      </c>
      <c r="S265" s="62"/>
      <c r="T265" s="138">
        <f t="shared" ref="T265:T283" si="92">IF(C265&gt;0,1,0)</f>
        <v>0</v>
      </c>
      <c r="U265" s="138">
        <f t="shared" ref="U265:U283" si="93">IF(E265&gt;0,1,0)</f>
        <v>0</v>
      </c>
      <c r="V265" s="138">
        <f t="shared" ref="V265:V283" si="94">IF(G265&gt;0,1,0)</f>
        <v>0</v>
      </c>
      <c r="W265" s="138">
        <f t="shared" ref="W265:W283" si="95">IF(I265&gt;0,1,0)</f>
        <v>0</v>
      </c>
      <c r="X265" s="138">
        <f t="shared" ref="X265:X283" si="96">IF(K265&gt;0,1,0)</f>
        <v>0</v>
      </c>
      <c r="Y265" s="138">
        <f t="shared" ref="Y265:Y283" si="97">IF(M265&gt;0,1,0)</f>
        <v>0</v>
      </c>
      <c r="Z265" s="138">
        <f t="shared" ref="Z265:Z283" si="98">SUM(T265:Y265)</f>
        <v>0</v>
      </c>
      <c r="AA265" s="62"/>
      <c r="AB265" s="62"/>
      <c r="AC265" s="62"/>
    </row>
    <row r="266" spans="1:29" ht="23.1" customHeight="1" x14ac:dyDescent="0.25">
      <c r="A266" s="362">
        <v>163</v>
      </c>
      <c r="B266" s="141" t="str">
        <f>IF('Proje ve Personel Bilgileri'!C179&gt;0,'Proje ve Personel Bilgileri'!C179,"")</f>
        <v/>
      </c>
      <c r="C266" s="157">
        <f>IF('G011A (Ocak-Temmuz)'!C266&lt;&gt;"",'G011A (Ocak-Temmuz)'!C266,0)</f>
        <v>0</v>
      </c>
      <c r="D266" s="158">
        <f>IF('G011A (Ocak-Temmuz)'!L266&lt;&gt;"",'G011A (Ocak-Temmuz)'!L266,0)</f>
        <v>0</v>
      </c>
      <c r="E266" s="150">
        <f>IF('G011A (Şubat-Ağustos)'!C266&lt;&gt;"",'G011A (Şubat-Ağustos)'!C266,0)</f>
        <v>0</v>
      </c>
      <c r="F266" s="149">
        <f>IF('G011A (Şubat-Ağustos)'!L266&lt;&gt;"",'G011A (Şubat-Ağustos)'!L266,0)</f>
        <v>0</v>
      </c>
      <c r="G266" s="150">
        <f>IF('G011A (Mart-Eylül)'!C266&lt;&gt;"",'G011A (Mart-Eylül)'!C266,0)</f>
        <v>0</v>
      </c>
      <c r="H266" s="149">
        <f>IF('G011A (Mart-Eylül)'!L266&lt;&gt;"",'G011A (Mart-Eylül)'!L266,0)</f>
        <v>0</v>
      </c>
      <c r="I266" s="150">
        <f>IF('G011A (Nisan-Ekim)'!C266&lt;&gt;"",'G011A (Nisan-Ekim)'!C266,0)</f>
        <v>0</v>
      </c>
      <c r="J266" s="149">
        <f>IF('G011A (Nisan-Ekim)'!L266&lt;&gt;"",'G011A (Nisan-Ekim)'!L266,0)</f>
        <v>0</v>
      </c>
      <c r="K266" s="150">
        <f>IF('G011A (Mayıs-Kasım)'!C266&lt;&gt;"",'G011A (Mayıs-Kasım)'!C266,0)</f>
        <v>0</v>
      </c>
      <c r="L266" s="149">
        <f>IF('G011A (Mayıs-Kasım)'!L266&lt;&gt;"",'G011A (Mayıs-Kasım)'!L266,0)</f>
        <v>0</v>
      </c>
      <c r="M266" s="150">
        <f>IF('G011A (Haziran-Aralık)'!C266&lt;&gt;"",'G011A (Haziran-Aralık)'!C266,0)</f>
        <v>0</v>
      </c>
      <c r="N266" s="149">
        <f>IF('G011A (Haziran-Aralık)'!L266&lt;&gt;"",'G011A (Haziran-Aralık)'!L266,0)</f>
        <v>0</v>
      </c>
      <c r="O266" s="157">
        <f t="shared" si="88"/>
        <v>0</v>
      </c>
      <c r="P266" s="158">
        <f t="shared" si="89"/>
        <v>0</v>
      </c>
      <c r="Q266" s="158">
        <f t="shared" si="90"/>
        <v>0</v>
      </c>
      <c r="R266" s="159">
        <f t="shared" si="91"/>
        <v>0</v>
      </c>
      <c r="S266" s="62"/>
      <c r="T266" s="138">
        <f t="shared" si="92"/>
        <v>0</v>
      </c>
      <c r="U266" s="138">
        <f t="shared" si="93"/>
        <v>0</v>
      </c>
      <c r="V266" s="138">
        <f t="shared" si="94"/>
        <v>0</v>
      </c>
      <c r="W266" s="138">
        <f t="shared" si="95"/>
        <v>0</v>
      </c>
      <c r="X266" s="138">
        <f t="shared" si="96"/>
        <v>0</v>
      </c>
      <c r="Y266" s="138">
        <f t="shared" si="97"/>
        <v>0</v>
      </c>
      <c r="Z266" s="138">
        <f t="shared" si="98"/>
        <v>0</v>
      </c>
      <c r="AA266" s="62"/>
      <c r="AB266" s="62"/>
      <c r="AC266" s="62"/>
    </row>
    <row r="267" spans="1:29" ht="23.1" customHeight="1" x14ac:dyDescent="0.25">
      <c r="A267" s="362">
        <v>164</v>
      </c>
      <c r="B267" s="141" t="str">
        <f>IF('Proje ve Personel Bilgileri'!C180&gt;0,'Proje ve Personel Bilgileri'!C180,"")</f>
        <v/>
      </c>
      <c r="C267" s="157">
        <f>IF('G011A (Ocak-Temmuz)'!C267&lt;&gt;"",'G011A (Ocak-Temmuz)'!C267,0)</f>
        <v>0</v>
      </c>
      <c r="D267" s="158">
        <f>IF('G011A (Ocak-Temmuz)'!L267&lt;&gt;"",'G011A (Ocak-Temmuz)'!L267,0)</f>
        <v>0</v>
      </c>
      <c r="E267" s="150">
        <f>IF('G011A (Şubat-Ağustos)'!C267&lt;&gt;"",'G011A (Şubat-Ağustos)'!C267,0)</f>
        <v>0</v>
      </c>
      <c r="F267" s="149">
        <f>IF('G011A (Şubat-Ağustos)'!L267&lt;&gt;"",'G011A (Şubat-Ağustos)'!L267,0)</f>
        <v>0</v>
      </c>
      <c r="G267" s="150">
        <f>IF('G011A (Mart-Eylül)'!C267&lt;&gt;"",'G011A (Mart-Eylül)'!C267,0)</f>
        <v>0</v>
      </c>
      <c r="H267" s="149">
        <f>IF('G011A (Mart-Eylül)'!L267&lt;&gt;"",'G011A (Mart-Eylül)'!L267,0)</f>
        <v>0</v>
      </c>
      <c r="I267" s="150">
        <f>IF('G011A (Nisan-Ekim)'!C267&lt;&gt;"",'G011A (Nisan-Ekim)'!C267,0)</f>
        <v>0</v>
      </c>
      <c r="J267" s="149">
        <f>IF('G011A (Nisan-Ekim)'!L267&lt;&gt;"",'G011A (Nisan-Ekim)'!L267,0)</f>
        <v>0</v>
      </c>
      <c r="K267" s="150">
        <f>IF('G011A (Mayıs-Kasım)'!C267&lt;&gt;"",'G011A (Mayıs-Kasım)'!C267,0)</f>
        <v>0</v>
      </c>
      <c r="L267" s="149">
        <f>IF('G011A (Mayıs-Kasım)'!L267&lt;&gt;"",'G011A (Mayıs-Kasım)'!L267,0)</f>
        <v>0</v>
      </c>
      <c r="M267" s="150">
        <f>IF('G011A (Haziran-Aralık)'!C267&lt;&gt;"",'G011A (Haziran-Aralık)'!C267,0)</f>
        <v>0</v>
      </c>
      <c r="N267" s="149">
        <f>IF('G011A (Haziran-Aralık)'!L267&lt;&gt;"",'G011A (Haziran-Aralık)'!L267,0)</f>
        <v>0</v>
      </c>
      <c r="O267" s="157">
        <f t="shared" si="88"/>
        <v>0</v>
      </c>
      <c r="P267" s="158">
        <f t="shared" si="89"/>
        <v>0</v>
      </c>
      <c r="Q267" s="158">
        <f t="shared" si="90"/>
        <v>0</v>
      </c>
      <c r="R267" s="159">
        <f t="shared" si="91"/>
        <v>0</v>
      </c>
      <c r="S267" s="62"/>
      <c r="T267" s="138">
        <f t="shared" si="92"/>
        <v>0</v>
      </c>
      <c r="U267" s="138">
        <f t="shared" si="93"/>
        <v>0</v>
      </c>
      <c r="V267" s="138">
        <f t="shared" si="94"/>
        <v>0</v>
      </c>
      <c r="W267" s="138">
        <f t="shared" si="95"/>
        <v>0</v>
      </c>
      <c r="X267" s="138">
        <f t="shared" si="96"/>
        <v>0</v>
      </c>
      <c r="Y267" s="138">
        <f t="shared" si="97"/>
        <v>0</v>
      </c>
      <c r="Z267" s="138">
        <f t="shared" si="98"/>
        <v>0</v>
      </c>
      <c r="AA267" s="62"/>
      <c r="AB267" s="62"/>
      <c r="AC267" s="62"/>
    </row>
    <row r="268" spans="1:29" ht="23.1" customHeight="1" x14ac:dyDescent="0.25">
      <c r="A268" s="362">
        <v>165</v>
      </c>
      <c r="B268" s="141" t="str">
        <f>IF('Proje ve Personel Bilgileri'!C181&gt;0,'Proje ve Personel Bilgileri'!C181,"")</f>
        <v/>
      </c>
      <c r="C268" s="157">
        <f>IF('G011A (Ocak-Temmuz)'!C268&lt;&gt;"",'G011A (Ocak-Temmuz)'!C268,0)</f>
        <v>0</v>
      </c>
      <c r="D268" s="158">
        <f>IF('G011A (Ocak-Temmuz)'!L268&lt;&gt;"",'G011A (Ocak-Temmuz)'!L268,0)</f>
        <v>0</v>
      </c>
      <c r="E268" s="150">
        <f>IF('G011A (Şubat-Ağustos)'!C268&lt;&gt;"",'G011A (Şubat-Ağustos)'!C268,0)</f>
        <v>0</v>
      </c>
      <c r="F268" s="149">
        <f>IF('G011A (Şubat-Ağustos)'!L268&lt;&gt;"",'G011A (Şubat-Ağustos)'!L268,0)</f>
        <v>0</v>
      </c>
      <c r="G268" s="150">
        <f>IF('G011A (Mart-Eylül)'!C268&lt;&gt;"",'G011A (Mart-Eylül)'!C268,0)</f>
        <v>0</v>
      </c>
      <c r="H268" s="149">
        <f>IF('G011A (Mart-Eylül)'!L268&lt;&gt;"",'G011A (Mart-Eylül)'!L268,0)</f>
        <v>0</v>
      </c>
      <c r="I268" s="150">
        <f>IF('G011A (Nisan-Ekim)'!C268&lt;&gt;"",'G011A (Nisan-Ekim)'!C268,0)</f>
        <v>0</v>
      </c>
      <c r="J268" s="149">
        <f>IF('G011A (Nisan-Ekim)'!L268&lt;&gt;"",'G011A (Nisan-Ekim)'!L268,0)</f>
        <v>0</v>
      </c>
      <c r="K268" s="150">
        <f>IF('G011A (Mayıs-Kasım)'!C268&lt;&gt;"",'G011A (Mayıs-Kasım)'!C268,0)</f>
        <v>0</v>
      </c>
      <c r="L268" s="149">
        <f>IF('G011A (Mayıs-Kasım)'!L268&lt;&gt;"",'G011A (Mayıs-Kasım)'!L268,0)</f>
        <v>0</v>
      </c>
      <c r="M268" s="150">
        <f>IF('G011A (Haziran-Aralık)'!C268&lt;&gt;"",'G011A (Haziran-Aralık)'!C268,0)</f>
        <v>0</v>
      </c>
      <c r="N268" s="149">
        <f>IF('G011A (Haziran-Aralık)'!L268&lt;&gt;"",'G011A (Haziran-Aralık)'!L268,0)</f>
        <v>0</v>
      </c>
      <c r="O268" s="157">
        <f t="shared" si="88"/>
        <v>0</v>
      </c>
      <c r="P268" s="158">
        <f t="shared" si="89"/>
        <v>0</v>
      </c>
      <c r="Q268" s="158">
        <f t="shared" si="90"/>
        <v>0</v>
      </c>
      <c r="R268" s="159">
        <f t="shared" si="91"/>
        <v>0</v>
      </c>
      <c r="S268" s="62"/>
      <c r="T268" s="138">
        <f t="shared" si="92"/>
        <v>0</v>
      </c>
      <c r="U268" s="138">
        <f t="shared" si="93"/>
        <v>0</v>
      </c>
      <c r="V268" s="138">
        <f t="shared" si="94"/>
        <v>0</v>
      </c>
      <c r="W268" s="138">
        <f t="shared" si="95"/>
        <v>0</v>
      </c>
      <c r="X268" s="138">
        <f t="shared" si="96"/>
        <v>0</v>
      </c>
      <c r="Y268" s="138">
        <f t="shared" si="97"/>
        <v>0</v>
      </c>
      <c r="Z268" s="138">
        <f t="shared" si="98"/>
        <v>0</v>
      </c>
      <c r="AA268" s="62"/>
      <c r="AB268" s="62"/>
      <c r="AC268" s="62"/>
    </row>
    <row r="269" spans="1:29" ht="23.1" customHeight="1" x14ac:dyDescent="0.25">
      <c r="A269" s="362">
        <v>166</v>
      </c>
      <c r="B269" s="141" t="str">
        <f>IF('Proje ve Personel Bilgileri'!C182&gt;0,'Proje ve Personel Bilgileri'!C182,"")</f>
        <v/>
      </c>
      <c r="C269" s="157">
        <f>IF('G011A (Ocak-Temmuz)'!C269&lt;&gt;"",'G011A (Ocak-Temmuz)'!C269,0)</f>
        <v>0</v>
      </c>
      <c r="D269" s="158">
        <f>IF('G011A (Ocak-Temmuz)'!L269&lt;&gt;"",'G011A (Ocak-Temmuz)'!L269,0)</f>
        <v>0</v>
      </c>
      <c r="E269" s="150">
        <f>IF('G011A (Şubat-Ağustos)'!C269&lt;&gt;"",'G011A (Şubat-Ağustos)'!C269,0)</f>
        <v>0</v>
      </c>
      <c r="F269" s="149">
        <f>IF('G011A (Şubat-Ağustos)'!L269&lt;&gt;"",'G011A (Şubat-Ağustos)'!L269,0)</f>
        <v>0</v>
      </c>
      <c r="G269" s="150">
        <f>IF('G011A (Mart-Eylül)'!C269&lt;&gt;"",'G011A (Mart-Eylül)'!C269,0)</f>
        <v>0</v>
      </c>
      <c r="H269" s="149">
        <f>IF('G011A (Mart-Eylül)'!L269&lt;&gt;"",'G011A (Mart-Eylül)'!L269,0)</f>
        <v>0</v>
      </c>
      <c r="I269" s="150">
        <f>IF('G011A (Nisan-Ekim)'!C269&lt;&gt;"",'G011A (Nisan-Ekim)'!C269,0)</f>
        <v>0</v>
      </c>
      <c r="J269" s="149">
        <f>IF('G011A (Nisan-Ekim)'!L269&lt;&gt;"",'G011A (Nisan-Ekim)'!L269,0)</f>
        <v>0</v>
      </c>
      <c r="K269" s="150">
        <f>IF('G011A (Mayıs-Kasım)'!C269&lt;&gt;"",'G011A (Mayıs-Kasım)'!C269,0)</f>
        <v>0</v>
      </c>
      <c r="L269" s="149">
        <f>IF('G011A (Mayıs-Kasım)'!L269&lt;&gt;"",'G011A (Mayıs-Kasım)'!L269,0)</f>
        <v>0</v>
      </c>
      <c r="M269" s="150">
        <f>IF('G011A (Haziran-Aralık)'!C269&lt;&gt;"",'G011A (Haziran-Aralık)'!C269,0)</f>
        <v>0</v>
      </c>
      <c r="N269" s="149">
        <f>IF('G011A (Haziran-Aralık)'!L269&lt;&gt;"",'G011A (Haziran-Aralık)'!L269,0)</f>
        <v>0</v>
      </c>
      <c r="O269" s="157">
        <f t="shared" si="88"/>
        <v>0</v>
      </c>
      <c r="P269" s="158">
        <f t="shared" si="89"/>
        <v>0</v>
      </c>
      <c r="Q269" s="158">
        <f t="shared" si="90"/>
        <v>0</v>
      </c>
      <c r="R269" s="159">
        <f t="shared" si="91"/>
        <v>0</v>
      </c>
      <c r="S269" s="62"/>
      <c r="T269" s="138">
        <f t="shared" si="92"/>
        <v>0</v>
      </c>
      <c r="U269" s="138">
        <f t="shared" si="93"/>
        <v>0</v>
      </c>
      <c r="V269" s="138">
        <f t="shared" si="94"/>
        <v>0</v>
      </c>
      <c r="W269" s="138">
        <f t="shared" si="95"/>
        <v>0</v>
      </c>
      <c r="X269" s="138">
        <f t="shared" si="96"/>
        <v>0</v>
      </c>
      <c r="Y269" s="138">
        <f t="shared" si="97"/>
        <v>0</v>
      </c>
      <c r="Z269" s="138">
        <f t="shared" si="98"/>
        <v>0</v>
      </c>
      <c r="AA269" s="62"/>
      <c r="AB269" s="62"/>
      <c r="AC269" s="62"/>
    </row>
    <row r="270" spans="1:29" ht="23.1" customHeight="1" x14ac:dyDescent="0.25">
      <c r="A270" s="362">
        <v>167</v>
      </c>
      <c r="B270" s="141" t="str">
        <f>IF('Proje ve Personel Bilgileri'!C183&gt;0,'Proje ve Personel Bilgileri'!C183,"")</f>
        <v/>
      </c>
      <c r="C270" s="157">
        <f>IF('G011A (Ocak-Temmuz)'!C270&lt;&gt;"",'G011A (Ocak-Temmuz)'!C270,0)</f>
        <v>0</v>
      </c>
      <c r="D270" s="158">
        <f>IF('G011A (Ocak-Temmuz)'!L270&lt;&gt;"",'G011A (Ocak-Temmuz)'!L270,0)</f>
        <v>0</v>
      </c>
      <c r="E270" s="150">
        <f>IF('G011A (Şubat-Ağustos)'!C270&lt;&gt;"",'G011A (Şubat-Ağustos)'!C270,0)</f>
        <v>0</v>
      </c>
      <c r="F270" s="149">
        <f>IF('G011A (Şubat-Ağustos)'!L270&lt;&gt;"",'G011A (Şubat-Ağustos)'!L270,0)</f>
        <v>0</v>
      </c>
      <c r="G270" s="150">
        <f>IF('G011A (Mart-Eylül)'!C270&lt;&gt;"",'G011A (Mart-Eylül)'!C270,0)</f>
        <v>0</v>
      </c>
      <c r="H270" s="149">
        <f>IF('G011A (Mart-Eylül)'!L270&lt;&gt;"",'G011A (Mart-Eylül)'!L270,0)</f>
        <v>0</v>
      </c>
      <c r="I270" s="150">
        <f>IF('G011A (Nisan-Ekim)'!C270&lt;&gt;"",'G011A (Nisan-Ekim)'!C270,0)</f>
        <v>0</v>
      </c>
      <c r="J270" s="149">
        <f>IF('G011A (Nisan-Ekim)'!L270&lt;&gt;"",'G011A (Nisan-Ekim)'!L270,0)</f>
        <v>0</v>
      </c>
      <c r="K270" s="150">
        <f>IF('G011A (Mayıs-Kasım)'!C270&lt;&gt;"",'G011A (Mayıs-Kasım)'!C270,0)</f>
        <v>0</v>
      </c>
      <c r="L270" s="149">
        <f>IF('G011A (Mayıs-Kasım)'!L270&lt;&gt;"",'G011A (Mayıs-Kasım)'!L270,0)</f>
        <v>0</v>
      </c>
      <c r="M270" s="150">
        <f>IF('G011A (Haziran-Aralık)'!C270&lt;&gt;"",'G011A (Haziran-Aralık)'!C270,0)</f>
        <v>0</v>
      </c>
      <c r="N270" s="149">
        <f>IF('G011A (Haziran-Aralık)'!L270&lt;&gt;"",'G011A (Haziran-Aralık)'!L270,0)</f>
        <v>0</v>
      </c>
      <c r="O270" s="157">
        <f t="shared" si="88"/>
        <v>0</v>
      </c>
      <c r="P270" s="158">
        <f t="shared" si="89"/>
        <v>0</v>
      </c>
      <c r="Q270" s="158">
        <f t="shared" si="90"/>
        <v>0</v>
      </c>
      <c r="R270" s="159">
        <f t="shared" si="91"/>
        <v>0</v>
      </c>
      <c r="S270" s="62"/>
      <c r="T270" s="138">
        <f t="shared" si="92"/>
        <v>0</v>
      </c>
      <c r="U270" s="138">
        <f t="shared" si="93"/>
        <v>0</v>
      </c>
      <c r="V270" s="138">
        <f t="shared" si="94"/>
        <v>0</v>
      </c>
      <c r="W270" s="138">
        <f t="shared" si="95"/>
        <v>0</v>
      </c>
      <c r="X270" s="138">
        <f t="shared" si="96"/>
        <v>0</v>
      </c>
      <c r="Y270" s="138">
        <f t="shared" si="97"/>
        <v>0</v>
      </c>
      <c r="Z270" s="138">
        <f t="shared" si="98"/>
        <v>0</v>
      </c>
      <c r="AA270" s="62"/>
      <c r="AB270" s="62"/>
      <c r="AC270" s="62"/>
    </row>
    <row r="271" spans="1:29" ht="23.1" customHeight="1" x14ac:dyDescent="0.25">
      <c r="A271" s="362">
        <v>168</v>
      </c>
      <c r="B271" s="141" t="str">
        <f>IF('Proje ve Personel Bilgileri'!C184&gt;0,'Proje ve Personel Bilgileri'!C184,"")</f>
        <v/>
      </c>
      <c r="C271" s="157">
        <f>IF('G011A (Ocak-Temmuz)'!C271&lt;&gt;"",'G011A (Ocak-Temmuz)'!C271,0)</f>
        <v>0</v>
      </c>
      <c r="D271" s="158">
        <f>IF('G011A (Ocak-Temmuz)'!L271&lt;&gt;"",'G011A (Ocak-Temmuz)'!L271,0)</f>
        <v>0</v>
      </c>
      <c r="E271" s="150">
        <f>IF('G011A (Şubat-Ağustos)'!C271&lt;&gt;"",'G011A (Şubat-Ağustos)'!C271,0)</f>
        <v>0</v>
      </c>
      <c r="F271" s="149">
        <f>IF('G011A (Şubat-Ağustos)'!L271&lt;&gt;"",'G011A (Şubat-Ağustos)'!L271,0)</f>
        <v>0</v>
      </c>
      <c r="G271" s="150">
        <f>IF('G011A (Mart-Eylül)'!C271&lt;&gt;"",'G011A (Mart-Eylül)'!C271,0)</f>
        <v>0</v>
      </c>
      <c r="H271" s="149">
        <f>IF('G011A (Mart-Eylül)'!L271&lt;&gt;"",'G011A (Mart-Eylül)'!L271,0)</f>
        <v>0</v>
      </c>
      <c r="I271" s="150">
        <f>IF('G011A (Nisan-Ekim)'!C271&lt;&gt;"",'G011A (Nisan-Ekim)'!C271,0)</f>
        <v>0</v>
      </c>
      <c r="J271" s="149">
        <f>IF('G011A (Nisan-Ekim)'!L271&lt;&gt;"",'G011A (Nisan-Ekim)'!L271,0)</f>
        <v>0</v>
      </c>
      <c r="K271" s="150">
        <f>IF('G011A (Mayıs-Kasım)'!C271&lt;&gt;"",'G011A (Mayıs-Kasım)'!C271,0)</f>
        <v>0</v>
      </c>
      <c r="L271" s="149">
        <f>IF('G011A (Mayıs-Kasım)'!L271&lt;&gt;"",'G011A (Mayıs-Kasım)'!L271,0)</f>
        <v>0</v>
      </c>
      <c r="M271" s="150">
        <f>IF('G011A (Haziran-Aralık)'!C271&lt;&gt;"",'G011A (Haziran-Aralık)'!C271,0)</f>
        <v>0</v>
      </c>
      <c r="N271" s="149">
        <f>IF('G011A (Haziran-Aralık)'!L271&lt;&gt;"",'G011A (Haziran-Aralık)'!L271,0)</f>
        <v>0</v>
      </c>
      <c r="O271" s="157">
        <f t="shared" si="88"/>
        <v>0</v>
      </c>
      <c r="P271" s="158">
        <f t="shared" si="89"/>
        <v>0</v>
      </c>
      <c r="Q271" s="158">
        <f t="shared" si="90"/>
        <v>0</v>
      </c>
      <c r="R271" s="159">
        <f t="shared" si="91"/>
        <v>0</v>
      </c>
      <c r="S271" s="62"/>
      <c r="T271" s="138">
        <f t="shared" si="92"/>
        <v>0</v>
      </c>
      <c r="U271" s="138">
        <f t="shared" si="93"/>
        <v>0</v>
      </c>
      <c r="V271" s="138">
        <f t="shared" si="94"/>
        <v>0</v>
      </c>
      <c r="W271" s="138">
        <f t="shared" si="95"/>
        <v>0</v>
      </c>
      <c r="X271" s="138">
        <f t="shared" si="96"/>
        <v>0</v>
      </c>
      <c r="Y271" s="138">
        <f t="shared" si="97"/>
        <v>0</v>
      </c>
      <c r="Z271" s="138">
        <f t="shared" si="98"/>
        <v>0</v>
      </c>
      <c r="AA271" s="62"/>
      <c r="AB271" s="62"/>
      <c r="AC271" s="62"/>
    </row>
    <row r="272" spans="1:29" ht="23.1" customHeight="1" x14ac:dyDescent="0.25">
      <c r="A272" s="362">
        <v>169</v>
      </c>
      <c r="B272" s="141" t="str">
        <f>IF('Proje ve Personel Bilgileri'!C185&gt;0,'Proje ve Personel Bilgileri'!C185,"")</f>
        <v/>
      </c>
      <c r="C272" s="157">
        <f>IF('G011A (Ocak-Temmuz)'!C272&lt;&gt;"",'G011A (Ocak-Temmuz)'!C272,0)</f>
        <v>0</v>
      </c>
      <c r="D272" s="158">
        <f>IF('G011A (Ocak-Temmuz)'!L272&lt;&gt;"",'G011A (Ocak-Temmuz)'!L272,0)</f>
        <v>0</v>
      </c>
      <c r="E272" s="150">
        <f>IF('G011A (Şubat-Ağustos)'!C272&lt;&gt;"",'G011A (Şubat-Ağustos)'!C272,0)</f>
        <v>0</v>
      </c>
      <c r="F272" s="149">
        <f>IF('G011A (Şubat-Ağustos)'!L272&lt;&gt;"",'G011A (Şubat-Ağustos)'!L272,0)</f>
        <v>0</v>
      </c>
      <c r="G272" s="150">
        <f>IF('G011A (Mart-Eylül)'!C272&lt;&gt;"",'G011A (Mart-Eylül)'!C272,0)</f>
        <v>0</v>
      </c>
      <c r="H272" s="149">
        <f>IF('G011A (Mart-Eylül)'!L272&lt;&gt;"",'G011A (Mart-Eylül)'!L272,0)</f>
        <v>0</v>
      </c>
      <c r="I272" s="150">
        <f>IF('G011A (Nisan-Ekim)'!C272&lt;&gt;"",'G011A (Nisan-Ekim)'!C272,0)</f>
        <v>0</v>
      </c>
      <c r="J272" s="149">
        <f>IF('G011A (Nisan-Ekim)'!L272&lt;&gt;"",'G011A (Nisan-Ekim)'!L272,0)</f>
        <v>0</v>
      </c>
      <c r="K272" s="150">
        <f>IF('G011A (Mayıs-Kasım)'!C272&lt;&gt;"",'G011A (Mayıs-Kasım)'!C272,0)</f>
        <v>0</v>
      </c>
      <c r="L272" s="149">
        <f>IF('G011A (Mayıs-Kasım)'!L272&lt;&gt;"",'G011A (Mayıs-Kasım)'!L272,0)</f>
        <v>0</v>
      </c>
      <c r="M272" s="150">
        <f>IF('G011A (Haziran-Aralık)'!C272&lt;&gt;"",'G011A (Haziran-Aralık)'!C272,0)</f>
        <v>0</v>
      </c>
      <c r="N272" s="149">
        <f>IF('G011A (Haziran-Aralık)'!L272&lt;&gt;"",'G011A (Haziran-Aralık)'!L272,0)</f>
        <v>0</v>
      </c>
      <c r="O272" s="157">
        <f t="shared" si="88"/>
        <v>0</v>
      </c>
      <c r="P272" s="158">
        <f t="shared" si="89"/>
        <v>0</v>
      </c>
      <c r="Q272" s="158">
        <f t="shared" si="90"/>
        <v>0</v>
      </c>
      <c r="R272" s="159">
        <f t="shared" si="91"/>
        <v>0</v>
      </c>
      <c r="S272" s="62"/>
      <c r="T272" s="138">
        <f t="shared" si="92"/>
        <v>0</v>
      </c>
      <c r="U272" s="138">
        <f t="shared" si="93"/>
        <v>0</v>
      </c>
      <c r="V272" s="138">
        <f t="shared" si="94"/>
        <v>0</v>
      </c>
      <c r="W272" s="138">
        <f t="shared" si="95"/>
        <v>0</v>
      </c>
      <c r="X272" s="138">
        <f t="shared" si="96"/>
        <v>0</v>
      </c>
      <c r="Y272" s="138">
        <f t="shared" si="97"/>
        <v>0</v>
      </c>
      <c r="Z272" s="138">
        <f t="shared" si="98"/>
        <v>0</v>
      </c>
      <c r="AA272" s="62"/>
      <c r="AB272" s="62"/>
      <c r="AC272" s="62"/>
    </row>
    <row r="273" spans="1:29" ht="23.1" customHeight="1" x14ac:dyDescent="0.25">
      <c r="A273" s="362">
        <v>170</v>
      </c>
      <c r="B273" s="141" t="str">
        <f>IF('Proje ve Personel Bilgileri'!C186&gt;0,'Proje ve Personel Bilgileri'!C186,"")</f>
        <v/>
      </c>
      <c r="C273" s="157">
        <f>IF('G011A (Ocak-Temmuz)'!C273&lt;&gt;"",'G011A (Ocak-Temmuz)'!C273,0)</f>
        <v>0</v>
      </c>
      <c r="D273" s="158">
        <f>IF('G011A (Ocak-Temmuz)'!L273&lt;&gt;"",'G011A (Ocak-Temmuz)'!L273,0)</f>
        <v>0</v>
      </c>
      <c r="E273" s="150">
        <f>IF('G011A (Şubat-Ağustos)'!C273&lt;&gt;"",'G011A (Şubat-Ağustos)'!C273,0)</f>
        <v>0</v>
      </c>
      <c r="F273" s="149">
        <f>IF('G011A (Şubat-Ağustos)'!L273&lt;&gt;"",'G011A (Şubat-Ağustos)'!L273,0)</f>
        <v>0</v>
      </c>
      <c r="G273" s="150">
        <f>IF('G011A (Mart-Eylül)'!C273&lt;&gt;"",'G011A (Mart-Eylül)'!C273,0)</f>
        <v>0</v>
      </c>
      <c r="H273" s="149">
        <f>IF('G011A (Mart-Eylül)'!L273&lt;&gt;"",'G011A (Mart-Eylül)'!L273,0)</f>
        <v>0</v>
      </c>
      <c r="I273" s="150">
        <f>IF('G011A (Nisan-Ekim)'!C273&lt;&gt;"",'G011A (Nisan-Ekim)'!C273,0)</f>
        <v>0</v>
      </c>
      <c r="J273" s="149">
        <f>IF('G011A (Nisan-Ekim)'!L273&lt;&gt;"",'G011A (Nisan-Ekim)'!L273,0)</f>
        <v>0</v>
      </c>
      <c r="K273" s="150">
        <f>IF('G011A (Mayıs-Kasım)'!C273&lt;&gt;"",'G011A (Mayıs-Kasım)'!C273,0)</f>
        <v>0</v>
      </c>
      <c r="L273" s="149">
        <f>IF('G011A (Mayıs-Kasım)'!L273&lt;&gt;"",'G011A (Mayıs-Kasım)'!L273,0)</f>
        <v>0</v>
      </c>
      <c r="M273" s="150">
        <f>IF('G011A (Haziran-Aralık)'!C273&lt;&gt;"",'G011A (Haziran-Aralık)'!C273,0)</f>
        <v>0</v>
      </c>
      <c r="N273" s="149">
        <f>IF('G011A (Haziran-Aralık)'!L273&lt;&gt;"",'G011A (Haziran-Aralık)'!L273,0)</f>
        <v>0</v>
      </c>
      <c r="O273" s="157">
        <f t="shared" si="88"/>
        <v>0</v>
      </c>
      <c r="P273" s="158">
        <f t="shared" si="89"/>
        <v>0</v>
      </c>
      <c r="Q273" s="158">
        <f t="shared" si="90"/>
        <v>0</v>
      </c>
      <c r="R273" s="159">
        <f t="shared" si="91"/>
        <v>0</v>
      </c>
      <c r="S273" s="62"/>
      <c r="T273" s="138">
        <f t="shared" si="92"/>
        <v>0</v>
      </c>
      <c r="U273" s="138">
        <f t="shared" si="93"/>
        <v>0</v>
      </c>
      <c r="V273" s="138">
        <f t="shared" si="94"/>
        <v>0</v>
      </c>
      <c r="W273" s="138">
        <f t="shared" si="95"/>
        <v>0</v>
      </c>
      <c r="X273" s="138">
        <f t="shared" si="96"/>
        <v>0</v>
      </c>
      <c r="Y273" s="138">
        <f t="shared" si="97"/>
        <v>0</v>
      </c>
      <c r="Z273" s="138">
        <f t="shared" si="98"/>
        <v>0</v>
      </c>
      <c r="AA273" s="62"/>
      <c r="AB273" s="62"/>
      <c r="AC273" s="62"/>
    </row>
    <row r="274" spans="1:29" ht="23.1" customHeight="1" x14ac:dyDescent="0.25">
      <c r="A274" s="362">
        <v>171</v>
      </c>
      <c r="B274" s="141" t="str">
        <f>IF('Proje ve Personel Bilgileri'!C187&gt;0,'Proje ve Personel Bilgileri'!C187,"")</f>
        <v/>
      </c>
      <c r="C274" s="157">
        <f>IF('G011A (Ocak-Temmuz)'!C274&lt;&gt;"",'G011A (Ocak-Temmuz)'!C274,0)</f>
        <v>0</v>
      </c>
      <c r="D274" s="158">
        <f>IF('G011A (Ocak-Temmuz)'!L274&lt;&gt;"",'G011A (Ocak-Temmuz)'!L274,0)</f>
        <v>0</v>
      </c>
      <c r="E274" s="150">
        <f>IF('G011A (Şubat-Ağustos)'!C274&lt;&gt;"",'G011A (Şubat-Ağustos)'!C274,0)</f>
        <v>0</v>
      </c>
      <c r="F274" s="149">
        <f>IF('G011A (Şubat-Ağustos)'!L274&lt;&gt;"",'G011A (Şubat-Ağustos)'!L274,0)</f>
        <v>0</v>
      </c>
      <c r="G274" s="150">
        <f>IF('G011A (Mart-Eylül)'!C274&lt;&gt;"",'G011A (Mart-Eylül)'!C274,0)</f>
        <v>0</v>
      </c>
      <c r="H274" s="149">
        <f>IF('G011A (Mart-Eylül)'!L274&lt;&gt;"",'G011A (Mart-Eylül)'!L274,0)</f>
        <v>0</v>
      </c>
      <c r="I274" s="150">
        <f>IF('G011A (Nisan-Ekim)'!C274&lt;&gt;"",'G011A (Nisan-Ekim)'!C274,0)</f>
        <v>0</v>
      </c>
      <c r="J274" s="149">
        <f>IF('G011A (Nisan-Ekim)'!L274&lt;&gt;"",'G011A (Nisan-Ekim)'!L274,0)</f>
        <v>0</v>
      </c>
      <c r="K274" s="150">
        <f>IF('G011A (Mayıs-Kasım)'!C274&lt;&gt;"",'G011A (Mayıs-Kasım)'!C274,0)</f>
        <v>0</v>
      </c>
      <c r="L274" s="149">
        <f>IF('G011A (Mayıs-Kasım)'!L274&lt;&gt;"",'G011A (Mayıs-Kasım)'!L274,0)</f>
        <v>0</v>
      </c>
      <c r="M274" s="150">
        <f>IF('G011A (Haziran-Aralık)'!C274&lt;&gt;"",'G011A (Haziran-Aralık)'!C274,0)</f>
        <v>0</v>
      </c>
      <c r="N274" s="149">
        <f>IF('G011A (Haziran-Aralık)'!L274&lt;&gt;"",'G011A (Haziran-Aralık)'!L274,0)</f>
        <v>0</v>
      </c>
      <c r="O274" s="157">
        <f t="shared" si="88"/>
        <v>0</v>
      </c>
      <c r="P274" s="158">
        <f t="shared" si="89"/>
        <v>0</v>
      </c>
      <c r="Q274" s="158">
        <f t="shared" si="90"/>
        <v>0</v>
      </c>
      <c r="R274" s="159">
        <f t="shared" si="91"/>
        <v>0</v>
      </c>
      <c r="S274" s="62"/>
      <c r="T274" s="138">
        <f t="shared" si="92"/>
        <v>0</v>
      </c>
      <c r="U274" s="138">
        <f t="shared" si="93"/>
        <v>0</v>
      </c>
      <c r="V274" s="138">
        <f t="shared" si="94"/>
        <v>0</v>
      </c>
      <c r="W274" s="138">
        <f t="shared" si="95"/>
        <v>0</v>
      </c>
      <c r="X274" s="138">
        <f t="shared" si="96"/>
        <v>0</v>
      </c>
      <c r="Y274" s="138">
        <f t="shared" si="97"/>
        <v>0</v>
      </c>
      <c r="Z274" s="138">
        <f t="shared" si="98"/>
        <v>0</v>
      </c>
      <c r="AA274" s="62"/>
      <c r="AB274" s="62"/>
      <c r="AC274" s="62"/>
    </row>
    <row r="275" spans="1:29" ht="23.1" customHeight="1" x14ac:dyDescent="0.25">
      <c r="A275" s="362">
        <v>172</v>
      </c>
      <c r="B275" s="141" t="str">
        <f>IF('Proje ve Personel Bilgileri'!C188&gt;0,'Proje ve Personel Bilgileri'!C188,"")</f>
        <v/>
      </c>
      <c r="C275" s="157">
        <f>IF('G011A (Ocak-Temmuz)'!C275&lt;&gt;"",'G011A (Ocak-Temmuz)'!C275,0)</f>
        <v>0</v>
      </c>
      <c r="D275" s="158">
        <f>IF('G011A (Ocak-Temmuz)'!L275&lt;&gt;"",'G011A (Ocak-Temmuz)'!L275,0)</f>
        <v>0</v>
      </c>
      <c r="E275" s="150">
        <f>IF('G011A (Şubat-Ağustos)'!C275&lt;&gt;"",'G011A (Şubat-Ağustos)'!C275,0)</f>
        <v>0</v>
      </c>
      <c r="F275" s="149">
        <f>IF('G011A (Şubat-Ağustos)'!L275&lt;&gt;"",'G011A (Şubat-Ağustos)'!L275,0)</f>
        <v>0</v>
      </c>
      <c r="G275" s="150">
        <f>IF('G011A (Mart-Eylül)'!C275&lt;&gt;"",'G011A (Mart-Eylül)'!C275,0)</f>
        <v>0</v>
      </c>
      <c r="H275" s="149">
        <f>IF('G011A (Mart-Eylül)'!L275&lt;&gt;"",'G011A (Mart-Eylül)'!L275,0)</f>
        <v>0</v>
      </c>
      <c r="I275" s="150">
        <f>IF('G011A (Nisan-Ekim)'!C275&lt;&gt;"",'G011A (Nisan-Ekim)'!C275,0)</f>
        <v>0</v>
      </c>
      <c r="J275" s="149">
        <f>IF('G011A (Nisan-Ekim)'!L275&lt;&gt;"",'G011A (Nisan-Ekim)'!L275,0)</f>
        <v>0</v>
      </c>
      <c r="K275" s="150">
        <f>IF('G011A (Mayıs-Kasım)'!C275&lt;&gt;"",'G011A (Mayıs-Kasım)'!C275,0)</f>
        <v>0</v>
      </c>
      <c r="L275" s="149">
        <f>IF('G011A (Mayıs-Kasım)'!L275&lt;&gt;"",'G011A (Mayıs-Kasım)'!L275,0)</f>
        <v>0</v>
      </c>
      <c r="M275" s="150">
        <f>IF('G011A (Haziran-Aralık)'!C275&lt;&gt;"",'G011A (Haziran-Aralık)'!C275,0)</f>
        <v>0</v>
      </c>
      <c r="N275" s="149">
        <f>IF('G011A (Haziran-Aralık)'!L275&lt;&gt;"",'G011A (Haziran-Aralık)'!L275,0)</f>
        <v>0</v>
      </c>
      <c r="O275" s="157">
        <f t="shared" si="88"/>
        <v>0</v>
      </c>
      <c r="P275" s="158">
        <f t="shared" si="89"/>
        <v>0</v>
      </c>
      <c r="Q275" s="158">
        <f t="shared" si="90"/>
        <v>0</v>
      </c>
      <c r="R275" s="159">
        <f t="shared" si="91"/>
        <v>0</v>
      </c>
      <c r="S275" s="62"/>
      <c r="T275" s="138">
        <f t="shared" si="92"/>
        <v>0</v>
      </c>
      <c r="U275" s="138">
        <f t="shared" si="93"/>
        <v>0</v>
      </c>
      <c r="V275" s="138">
        <f t="shared" si="94"/>
        <v>0</v>
      </c>
      <c r="W275" s="138">
        <f t="shared" si="95"/>
        <v>0</v>
      </c>
      <c r="X275" s="138">
        <f t="shared" si="96"/>
        <v>0</v>
      </c>
      <c r="Y275" s="138">
        <f t="shared" si="97"/>
        <v>0</v>
      </c>
      <c r="Z275" s="138">
        <f t="shared" si="98"/>
        <v>0</v>
      </c>
      <c r="AA275" s="62"/>
      <c r="AB275" s="62"/>
      <c r="AC275" s="62"/>
    </row>
    <row r="276" spans="1:29" ht="23.1" customHeight="1" x14ac:dyDescent="0.25">
      <c r="A276" s="362">
        <v>173</v>
      </c>
      <c r="B276" s="141" t="str">
        <f>IF('Proje ve Personel Bilgileri'!C189&gt;0,'Proje ve Personel Bilgileri'!C189,"")</f>
        <v/>
      </c>
      <c r="C276" s="157">
        <f>IF('G011A (Ocak-Temmuz)'!C276&lt;&gt;"",'G011A (Ocak-Temmuz)'!C276,0)</f>
        <v>0</v>
      </c>
      <c r="D276" s="158">
        <f>IF('G011A (Ocak-Temmuz)'!L276&lt;&gt;"",'G011A (Ocak-Temmuz)'!L276,0)</f>
        <v>0</v>
      </c>
      <c r="E276" s="150">
        <f>IF('G011A (Şubat-Ağustos)'!C276&lt;&gt;"",'G011A (Şubat-Ağustos)'!C276,0)</f>
        <v>0</v>
      </c>
      <c r="F276" s="149">
        <f>IF('G011A (Şubat-Ağustos)'!L276&lt;&gt;"",'G011A (Şubat-Ağustos)'!L276,0)</f>
        <v>0</v>
      </c>
      <c r="G276" s="150">
        <f>IF('G011A (Mart-Eylül)'!C276&lt;&gt;"",'G011A (Mart-Eylül)'!C276,0)</f>
        <v>0</v>
      </c>
      <c r="H276" s="149">
        <f>IF('G011A (Mart-Eylül)'!L276&lt;&gt;"",'G011A (Mart-Eylül)'!L276,0)</f>
        <v>0</v>
      </c>
      <c r="I276" s="150">
        <f>IF('G011A (Nisan-Ekim)'!C276&lt;&gt;"",'G011A (Nisan-Ekim)'!C276,0)</f>
        <v>0</v>
      </c>
      <c r="J276" s="149">
        <f>IF('G011A (Nisan-Ekim)'!L276&lt;&gt;"",'G011A (Nisan-Ekim)'!L276,0)</f>
        <v>0</v>
      </c>
      <c r="K276" s="150">
        <f>IF('G011A (Mayıs-Kasım)'!C276&lt;&gt;"",'G011A (Mayıs-Kasım)'!C276,0)</f>
        <v>0</v>
      </c>
      <c r="L276" s="149">
        <f>IF('G011A (Mayıs-Kasım)'!L276&lt;&gt;"",'G011A (Mayıs-Kasım)'!L276,0)</f>
        <v>0</v>
      </c>
      <c r="M276" s="150">
        <f>IF('G011A (Haziran-Aralık)'!C276&lt;&gt;"",'G011A (Haziran-Aralık)'!C276,0)</f>
        <v>0</v>
      </c>
      <c r="N276" s="149">
        <f>IF('G011A (Haziran-Aralık)'!L276&lt;&gt;"",'G011A (Haziran-Aralık)'!L276,0)</f>
        <v>0</v>
      </c>
      <c r="O276" s="157">
        <f t="shared" si="88"/>
        <v>0</v>
      </c>
      <c r="P276" s="158">
        <f t="shared" si="89"/>
        <v>0</v>
      </c>
      <c r="Q276" s="158">
        <f t="shared" si="90"/>
        <v>0</v>
      </c>
      <c r="R276" s="159">
        <f t="shared" si="91"/>
        <v>0</v>
      </c>
      <c r="S276" s="62"/>
      <c r="T276" s="138">
        <f t="shared" si="92"/>
        <v>0</v>
      </c>
      <c r="U276" s="138">
        <f t="shared" si="93"/>
        <v>0</v>
      </c>
      <c r="V276" s="138">
        <f t="shared" si="94"/>
        <v>0</v>
      </c>
      <c r="W276" s="138">
        <f t="shared" si="95"/>
        <v>0</v>
      </c>
      <c r="X276" s="138">
        <f t="shared" si="96"/>
        <v>0</v>
      </c>
      <c r="Y276" s="138">
        <f t="shared" si="97"/>
        <v>0</v>
      </c>
      <c r="Z276" s="138">
        <f t="shared" si="98"/>
        <v>0</v>
      </c>
      <c r="AA276" s="62"/>
      <c r="AB276" s="62"/>
      <c r="AC276" s="62"/>
    </row>
    <row r="277" spans="1:29" ht="23.1" customHeight="1" x14ac:dyDescent="0.25">
      <c r="A277" s="362">
        <v>174</v>
      </c>
      <c r="B277" s="141" t="str">
        <f>IF('Proje ve Personel Bilgileri'!C190&gt;0,'Proje ve Personel Bilgileri'!C190,"")</f>
        <v/>
      </c>
      <c r="C277" s="157">
        <f>IF('G011A (Ocak-Temmuz)'!C277&lt;&gt;"",'G011A (Ocak-Temmuz)'!C277,0)</f>
        <v>0</v>
      </c>
      <c r="D277" s="158">
        <f>IF('G011A (Ocak-Temmuz)'!L277&lt;&gt;"",'G011A (Ocak-Temmuz)'!L277,0)</f>
        <v>0</v>
      </c>
      <c r="E277" s="150">
        <f>IF('G011A (Şubat-Ağustos)'!C277&lt;&gt;"",'G011A (Şubat-Ağustos)'!C277,0)</f>
        <v>0</v>
      </c>
      <c r="F277" s="149">
        <f>IF('G011A (Şubat-Ağustos)'!L277&lt;&gt;"",'G011A (Şubat-Ağustos)'!L277,0)</f>
        <v>0</v>
      </c>
      <c r="G277" s="150">
        <f>IF('G011A (Mart-Eylül)'!C277&lt;&gt;"",'G011A (Mart-Eylül)'!C277,0)</f>
        <v>0</v>
      </c>
      <c r="H277" s="149">
        <f>IF('G011A (Mart-Eylül)'!L277&lt;&gt;"",'G011A (Mart-Eylül)'!L277,0)</f>
        <v>0</v>
      </c>
      <c r="I277" s="150">
        <f>IF('G011A (Nisan-Ekim)'!C277&lt;&gt;"",'G011A (Nisan-Ekim)'!C277,0)</f>
        <v>0</v>
      </c>
      <c r="J277" s="149">
        <f>IF('G011A (Nisan-Ekim)'!L277&lt;&gt;"",'G011A (Nisan-Ekim)'!L277,0)</f>
        <v>0</v>
      </c>
      <c r="K277" s="150">
        <f>IF('G011A (Mayıs-Kasım)'!C277&lt;&gt;"",'G011A (Mayıs-Kasım)'!C277,0)</f>
        <v>0</v>
      </c>
      <c r="L277" s="149">
        <f>IF('G011A (Mayıs-Kasım)'!L277&lt;&gt;"",'G011A (Mayıs-Kasım)'!L277,0)</f>
        <v>0</v>
      </c>
      <c r="M277" s="150">
        <f>IF('G011A (Haziran-Aralık)'!C277&lt;&gt;"",'G011A (Haziran-Aralık)'!C277,0)</f>
        <v>0</v>
      </c>
      <c r="N277" s="149">
        <f>IF('G011A (Haziran-Aralık)'!L277&lt;&gt;"",'G011A (Haziran-Aralık)'!L277,0)</f>
        <v>0</v>
      </c>
      <c r="O277" s="157">
        <f t="shared" si="88"/>
        <v>0</v>
      </c>
      <c r="P277" s="158">
        <f t="shared" si="89"/>
        <v>0</v>
      </c>
      <c r="Q277" s="158">
        <f t="shared" si="90"/>
        <v>0</v>
      </c>
      <c r="R277" s="159">
        <f t="shared" si="91"/>
        <v>0</v>
      </c>
      <c r="S277" s="62"/>
      <c r="T277" s="138">
        <f t="shared" si="92"/>
        <v>0</v>
      </c>
      <c r="U277" s="138">
        <f t="shared" si="93"/>
        <v>0</v>
      </c>
      <c r="V277" s="138">
        <f t="shared" si="94"/>
        <v>0</v>
      </c>
      <c r="W277" s="138">
        <f t="shared" si="95"/>
        <v>0</v>
      </c>
      <c r="X277" s="138">
        <f t="shared" si="96"/>
        <v>0</v>
      </c>
      <c r="Y277" s="138">
        <f t="shared" si="97"/>
        <v>0</v>
      </c>
      <c r="Z277" s="138">
        <f t="shared" si="98"/>
        <v>0</v>
      </c>
      <c r="AA277" s="62"/>
      <c r="AB277" s="62"/>
      <c r="AC277" s="62"/>
    </row>
    <row r="278" spans="1:29" ht="23.1" customHeight="1" x14ac:dyDescent="0.25">
      <c r="A278" s="362">
        <v>175</v>
      </c>
      <c r="B278" s="141" t="str">
        <f>IF('Proje ve Personel Bilgileri'!C191&gt;0,'Proje ve Personel Bilgileri'!C191,"")</f>
        <v/>
      </c>
      <c r="C278" s="157">
        <f>IF('G011A (Ocak-Temmuz)'!C278&lt;&gt;"",'G011A (Ocak-Temmuz)'!C278,0)</f>
        <v>0</v>
      </c>
      <c r="D278" s="158">
        <f>IF('G011A (Ocak-Temmuz)'!L278&lt;&gt;"",'G011A (Ocak-Temmuz)'!L278,0)</f>
        <v>0</v>
      </c>
      <c r="E278" s="150">
        <f>IF('G011A (Şubat-Ağustos)'!C278&lt;&gt;"",'G011A (Şubat-Ağustos)'!C278,0)</f>
        <v>0</v>
      </c>
      <c r="F278" s="149">
        <f>IF('G011A (Şubat-Ağustos)'!L278&lt;&gt;"",'G011A (Şubat-Ağustos)'!L278,0)</f>
        <v>0</v>
      </c>
      <c r="G278" s="150">
        <f>IF('G011A (Mart-Eylül)'!C278&lt;&gt;"",'G011A (Mart-Eylül)'!C278,0)</f>
        <v>0</v>
      </c>
      <c r="H278" s="149">
        <f>IF('G011A (Mart-Eylül)'!L278&lt;&gt;"",'G011A (Mart-Eylül)'!L278,0)</f>
        <v>0</v>
      </c>
      <c r="I278" s="150">
        <f>IF('G011A (Nisan-Ekim)'!C278&lt;&gt;"",'G011A (Nisan-Ekim)'!C278,0)</f>
        <v>0</v>
      </c>
      <c r="J278" s="149">
        <f>IF('G011A (Nisan-Ekim)'!L278&lt;&gt;"",'G011A (Nisan-Ekim)'!L278,0)</f>
        <v>0</v>
      </c>
      <c r="K278" s="150">
        <f>IF('G011A (Mayıs-Kasım)'!C278&lt;&gt;"",'G011A (Mayıs-Kasım)'!C278,0)</f>
        <v>0</v>
      </c>
      <c r="L278" s="149">
        <f>IF('G011A (Mayıs-Kasım)'!L278&lt;&gt;"",'G011A (Mayıs-Kasım)'!L278,0)</f>
        <v>0</v>
      </c>
      <c r="M278" s="150">
        <f>IF('G011A (Haziran-Aralık)'!C278&lt;&gt;"",'G011A (Haziran-Aralık)'!C278,0)</f>
        <v>0</v>
      </c>
      <c r="N278" s="149">
        <f>IF('G011A (Haziran-Aralık)'!L278&lt;&gt;"",'G011A (Haziran-Aralık)'!L278,0)</f>
        <v>0</v>
      </c>
      <c r="O278" s="157">
        <f t="shared" si="88"/>
        <v>0</v>
      </c>
      <c r="P278" s="158">
        <f t="shared" si="89"/>
        <v>0</v>
      </c>
      <c r="Q278" s="158">
        <f t="shared" si="90"/>
        <v>0</v>
      </c>
      <c r="R278" s="159">
        <f t="shared" si="91"/>
        <v>0</v>
      </c>
      <c r="S278" s="62"/>
      <c r="T278" s="138">
        <f t="shared" si="92"/>
        <v>0</v>
      </c>
      <c r="U278" s="138">
        <f t="shared" si="93"/>
        <v>0</v>
      </c>
      <c r="V278" s="138">
        <f t="shared" si="94"/>
        <v>0</v>
      </c>
      <c r="W278" s="138">
        <f t="shared" si="95"/>
        <v>0</v>
      </c>
      <c r="X278" s="138">
        <f t="shared" si="96"/>
        <v>0</v>
      </c>
      <c r="Y278" s="138">
        <f t="shared" si="97"/>
        <v>0</v>
      </c>
      <c r="Z278" s="138">
        <f t="shared" si="98"/>
        <v>0</v>
      </c>
      <c r="AA278" s="62"/>
      <c r="AB278" s="62"/>
      <c r="AC278" s="62"/>
    </row>
    <row r="279" spans="1:29" ht="23.1" customHeight="1" x14ac:dyDescent="0.25">
      <c r="A279" s="362">
        <v>176</v>
      </c>
      <c r="B279" s="141" t="str">
        <f>IF('Proje ve Personel Bilgileri'!C192&gt;0,'Proje ve Personel Bilgileri'!C192,"")</f>
        <v/>
      </c>
      <c r="C279" s="157">
        <f>IF('G011A (Ocak-Temmuz)'!C279&lt;&gt;"",'G011A (Ocak-Temmuz)'!C279,0)</f>
        <v>0</v>
      </c>
      <c r="D279" s="158">
        <f>IF('G011A (Ocak-Temmuz)'!L279&lt;&gt;"",'G011A (Ocak-Temmuz)'!L279,0)</f>
        <v>0</v>
      </c>
      <c r="E279" s="150">
        <f>IF('G011A (Şubat-Ağustos)'!C279&lt;&gt;"",'G011A (Şubat-Ağustos)'!C279,0)</f>
        <v>0</v>
      </c>
      <c r="F279" s="149">
        <f>IF('G011A (Şubat-Ağustos)'!L279&lt;&gt;"",'G011A (Şubat-Ağustos)'!L279,0)</f>
        <v>0</v>
      </c>
      <c r="G279" s="150">
        <f>IF('G011A (Mart-Eylül)'!C279&lt;&gt;"",'G011A (Mart-Eylül)'!C279,0)</f>
        <v>0</v>
      </c>
      <c r="H279" s="149">
        <f>IF('G011A (Mart-Eylül)'!L279&lt;&gt;"",'G011A (Mart-Eylül)'!L279,0)</f>
        <v>0</v>
      </c>
      <c r="I279" s="150">
        <f>IF('G011A (Nisan-Ekim)'!C279&lt;&gt;"",'G011A (Nisan-Ekim)'!C279,0)</f>
        <v>0</v>
      </c>
      <c r="J279" s="149">
        <f>IF('G011A (Nisan-Ekim)'!L279&lt;&gt;"",'G011A (Nisan-Ekim)'!L279,0)</f>
        <v>0</v>
      </c>
      <c r="K279" s="150">
        <f>IF('G011A (Mayıs-Kasım)'!C279&lt;&gt;"",'G011A (Mayıs-Kasım)'!C279,0)</f>
        <v>0</v>
      </c>
      <c r="L279" s="149">
        <f>IF('G011A (Mayıs-Kasım)'!L279&lt;&gt;"",'G011A (Mayıs-Kasım)'!L279,0)</f>
        <v>0</v>
      </c>
      <c r="M279" s="150">
        <f>IF('G011A (Haziran-Aralık)'!C279&lt;&gt;"",'G011A (Haziran-Aralık)'!C279,0)</f>
        <v>0</v>
      </c>
      <c r="N279" s="149">
        <f>IF('G011A (Haziran-Aralık)'!L279&lt;&gt;"",'G011A (Haziran-Aralık)'!L279,0)</f>
        <v>0</v>
      </c>
      <c r="O279" s="157">
        <f t="shared" si="88"/>
        <v>0</v>
      </c>
      <c r="P279" s="158">
        <f t="shared" si="89"/>
        <v>0</v>
      </c>
      <c r="Q279" s="158">
        <f t="shared" si="90"/>
        <v>0</v>
      </c>
      <c r="R279" s="159">
        <f t="shared" si="91"/>
        <v>0</v>
      </c>
      <c r="S279" s="62"/>
      <c r="T279" s="138">
        <f t="shared" si="92"/>
        <v>0</v>
      </c>
      <c r="U279" s="138">
        <f t="shared" si="93"/>
        <v>0</v>
      </c>
      <c r="V279" s="138">
        <f t="shared" si="94"/>
        <v>0</v>
      </c>
      <c r="W279" s="138">
        <f t="shared" si="95"/>
        <v>0</v>
      </c>
      <c r="X279" s="138">
        <f t="shared" si="96"/>
        <v>0</v>
      </c>
      <c r="Y279" s="138">
        <f t="shared" si="97"/>
        <v>0</v>
      </c>
      <c r="Z279" s="138">
        <f t="shared" si="98"/>
        <v>0</v>
      </c>
      <c r="AA279" s="62"/>
      <c r="AB279" s="62"/>
      <c r="AC279" s="62"/>
    </row>
    <row r="280" spans="1:29" ht="23.1" customHeight="1" x14ac:dyDescent="0.25">
      <c r="A280" s="362">
        <v>177</v>
      </c>
      <c r="B280" s="141" t="str">
        <f>IF('Proje ve Personel Bilgileri'!C193&gt;0,'Proje ve Personel Bilgileri'!C193,"")</f>
        <v/>
      </c>
      <c r="C280" s="157">
        <f>IF('G011A (Ocak-Temmuz)'!C280&lt;&gt;"",'G011A (Ocak-Temmuz)'!C280,0)</f>
        <v>0</v>
      </c>
      <c r="D280" s="158">
        <f>IF('G011A (Ocak-Temmuz)'!L280&lt;&gt;"",'G011A (Ocak-Temmuz)'!L280,0)</f>
        <v>0</v>
      </c>
      <c r="E280" s="150">
        <f>IF('G011A (Şubat-Ağustos)'!C280&lt;&gt;"",'G011A (Şubat-Ağustos)'!C280,0)</f>
        <v>0</v>
      </c>
      <c r="F280" s="149">
        <f>IF('G011A (Şubat-Ağustos)'!L280&lt;&gt;"",'G011A (Şubat-Ağustos)'!L280,0)</f>
        <v>0</v>
      </c>
      <c r="G280" s="150">
        <f>IF('G011A (Mart-Eylül)'!C280&lt;&gt;"",'G011A (Mart-Eylül)'!C280,0)</f>
        <v>0</v>
      </c>
      <c r="H280" s="149">
        <f>IF('G011A (Mart-Eylül)'!L280&lt;&gt;"",'G011A (Mart-Eylül)'!L280,0)</f>
        <v>0</v>
      </c>
      <c r="I280" s="150">
        <f>IF('G011A (Nisan-Ekim)'!C280&lt;&gt;"",'G011A (Nisan-Ekim)'!C280,0)</f>
        <v>0</v>
      </c>
      <c r="J280" s="149">
        <f>IF('G011A (Nisan-Ekim)'!L280&lt;&gt;"",'G011A (Nisan-Ekim)'!L280,0)</f>
        <v>0</v>
      </c>
      <c r="K280" s="150">
        <f>IF('G011A (Mayıs-Kasım)'!C280&lt;&gt;"",'G011A (Mayıs-Kasım)'!C280,0)</f>
        <v>0</v>
      </c>
      <c r="L280" s="149">
        <f>IF('G011A (Mayıs-Kasım)'!L280&lt;&gt;"",'G011A (Mayıs-Kasım)'!L280,0)</f>
        <v>0</v>
      </c>
      <c r="M280" s="150">
        <f>IF('G011A (Haziran-Aralık)'!C280&lt;&gt;"",'G011A (Haziran-Aralık)'!C280,0)</f>
        <v>0</v>
      </c>
      <c r="N280" s="149">
        <f>IF('G011A (Haziran-Aralık)'!L280&lt;&gt;"",'G011A (Haziran-Aralık)'!L280,0)</f>
        <v>0</v>
      </c>
      <c r="O280" s="157">
        <f t="shared" si="88"/>
        <v>0</v>
      </c>
      <c r="P280" s="158">
        <f t="shared" si="89"/>
        <v>0</v>
      </c>
      <c r="Q280" s="158">
        <f t="shared" si="90"/>
        <v>0</v>
      </c>
      <c r="R280" s="159">
        <f t="shared" si="91"/>
        <v>0</v>
      </c>
      <c r="S280" s="62"/>
      <c r="T280" s="138">
        <f t="shared" si="92"/>
        <v>0</v>
      </c>
      <c r="U280" s="138">
        <f t="shared" si="93"/>
        <v>0</v>
      </c>
      <c r="V280" s="138">
        <f t="shared" si="94"/>
        <v>0</v>
      </c>
      <c r="W280" s="138">
        <f t="shared" si="95"/>
        <v>0</v>
      </c>
      <c r="X280" s="138">
        <f t="shared" si="96"/>
        <v>0</v>
      </c>
      <c r="Y280" s="138">
        <f t="shared" si="97"/>
        <v>0</v>
      </c>
      <c r="Z280" s="138">
        <f t="shared" si="98"/>
        <v>0</v>
      </c>
      <c r="AA280" s="62"/>
      <c r="AB280" s="62"/>
      <c r="AC280" s="62"/>
    </row>
    <row r="281" spans="1:29" ht="23.1" customHeight="1" x14ac:dyDescent="0.25">
      <c r="A281" s="362">
        <v>178</v>
      </c>
      <c r="B281" s="141" t="str">
        <f>IF('Proje ve Personel Bilgileri'!C194&gt;0,'Proje ve Personel Bilgileri'!C194,"")</f>
        <v/>
      </c>
      <c r="C281" s="157">
        <f>IF('G011A (Ocak-Temmuz)'!C281&lt;&gt;"",'G011A (Ocak-Temmuz)'!C281,0)</f>
        <v>0</v>
      </c>
      <c r="D281" s="158">
        <f>IF('G011A (Ocak-Temmuz)'!L281&lt;&gt;"",'G011A (Ocak-Temmuz)'!L281,0)</f>
        <v>0</v>
      </c>
      <c r="E281" s="150">
        <f>IF('G011A (Şubat-Ağustos)'!C281&lt;&gt;"",'G011A (Şubat-Ağustos)'!C281,0)</f>
        <v>0</v>
      </c>
      <c r="F281" s="149">
        <f>IF('G011A (Şubat-Ağustos)'!L281&lt;&gt;"",'G011A (Şubat-Ağustos)'!L281,0)</f>
        <v>0</v>
      </c>
      <c r="G281" s="150">
        <f>IF('G011A (Mart-Eylül)'!C281&lt;&gt;"",'G011A (Mart-Eylül)'!C281,0)</f>
        <v>0</v>
      </c>
      <c r="H281" s="149">
        <f>IF('G011A (Mart-Eylül)'!L281&lt;&gt;"",'G011A (Mart-Eylül)'!L281,0)</f>
        <v>0</v>
      </c>
      <c r="I281" s="150">
        <f>IF('G011A (Nisan-Ekim)'!C281&lt;&gt;"",'G011A (Nisan-Ekim)'!C281,0)</f>
        <v>0</v>
      </c>
      <c r="J281" s="149">
        <f>IF('G011A (Nisan-Ekim)'!L281&lt;&gt;"",'G011A (Nisan-Ekim)'!L281,0)</f>
        <v>0</v>
      </c>
      <c r="K281" s="150">
        <f>IF('G011A (Mayıs-Kasım)'!C281&lt;&gt;"",'G011A (Mayıs-Kasım)'!C281,0)</f>
        <v>0</v>
      </c>
      <c r="L281" s="149">
        <f>IF('G011A (Mayıs-Kasım)'!L281&lt;&gt;"",'G011A (Mayıs-Kasım)'!L281,0)</f>
        <v>0</v>
      </c>
      <c r="M281" s="150">
        <f>IF('G011A (Haziran-Aralık)'!C281&lt;&gt;"",'G011A (Haziran-Aralık)'!C281,0)</f>
        <v>0</v>
      </c>
      <c r="N281" s="149">
        <f>IF('G011A (Haziran-Aralık)'!L281&lt;&gt;"",'G011A (Haziran-Aralık)'!L281,0)</f>
        <v>0</v>
      </c>
      <c r="O281" s="157">
        <f t="shared" si="88"/>
        <v>0</v>
      </c>
      <c r="P281" s="158">
        <f t="shared" si="89"/>
        <v>0</v>
      </c>
      <c r="Q281" s="158">
        <f t="shared" si="90"/>
        <v>0</v>
      </c>
      <c r="R281" s="159">
        <f t="shared" si="91"/>
        <v>0</v>
      </c>
      <c r="S281" s="62"/>
      <c r="T281" s="138">
        <f t="shared" si="92"/>
        <v>0</v>
      </c>
      <c r="U281" s="138">
        <f t="shared" si="93"/>
        <v>0</v>
      </c>
      <c r="V281" s="138">
        <f t="shared" si="94"/>
        <v>0</v>
      </c>
      <c r="W281" s="138">
        <f t="shared" si="95"/>
        <v>0</v>
      </c>
      <c r="X281" s="138">
        <f t="shared" si="96"/>
        <v>0</v>
      </c>
      <c r="Y281" s="138">
        <f t="shared" si="97"/>
        <v>0</v>
      </c>
      <c r="Z281" s="138">
        <f t="shared" si="98"/>
        <v>0</v>
      </c>
      <c r="AA281" s="62"/>
      <c r="AB281" s="62"/>
      <c r="AC281" s="62"/>
    </row>
    <row r="282" spans="1:29" ht="23.1" customHeight="1" x14ac:dyDescent="0.25">
      <c r="A282" s="362">
        <v>179</v>
      </c>
      <c r="B282" s="141" t="str">
        <f>IF('Proje ve Personel Bilgileri'!C195&gt;0,'Proje ve Personel Bilgileri'!C195,"")</f>
        <v/>
      </c>
      <c r="C282" s="157">
        <f>IF('G011A (Ocak-Temmuz)'!C282&lt;&gt;"",'G011A (Ocak-Temmuz)'!C282,0)</f>
        <v>0</v>
      </c>
      <c r="D282" s="158">
        <f>IF('G011A (Ocak-Temmuz)'!L282&lt;&gt;"",'G011A (Ocak-Temmuz)'!L282,0)</f>
        <v>0</v>
      </c>
      <c r="E282" s="150">
        <f>IF('G011A (Şubat-Ağustos)'!C282&lt;&gt;"",'G011A (Şubat-Ağustos)'!C282,0)</f>
        <v>0</v>
      </c>
      <c r="F282" s="149">
        <f>IF('G011A (Şubat-Ağustos)'!L282&lt;&gt;"",'G011A (Şubat-Ağustos)'!L282,0)</f>
        <v>0</v>
      </c>
      <c r="G282" s="150">
        <f>IF('G011A (Mart-Eylül)'!C282&lt;&gt;"",'G011A (Mart-Eylül)'!C282,0)</f>
        <v>0</v>
      </c>
      <c r="H282" s="149">
        <f>IF('G011A (Mart-Eylül)'!L282&lt;&gt;"",'G011A (Mart-Eylül)'!L282,0)</f>
        <v>0</v>
      </c>
      <c r="I282" s="150">
        <f>IF('G011A (Nisan-Ekim)'!C282&lt;&gt;"",'G011A (Nisan-Ekim)'!C282,0)</f>
        <v>0</v>
      </c>
      <c r="J282" s="149">
        <f>IF('G011A (Nisan-Ekim)'!L282&lt;&gt;"",'G011A (Nisan-Ekim)'!L282,0)</f>
        <v>0</v>
      </c>
      <c r="K282" s="150">
        <f>IF('G011A (Mayıs-Kasım)'!C282&lt;&gt;"",'G011A (Mayıs-Kasım)'!C282,0)</f>
        <v>0</v>
      </c>
      <c r="L282" s="149">
        <f>IF('G011A (Mayıs-Kasım)'!L282&lt;&gt;"",'G011A (Mayıs-Kasım)'!L282,0)</f>
        <v>0</v>
      </c>
      <c r="M282" s="150">
        <f>IF('G011A (Haziran-Aralık)'!C282&lt;&gt;"",'G011A (Haziran-Aralık)'!C282,0)</f>
        <v>0</v>
      </c>
      <c r="N282" s="149">
        <f>IF('G011A (Haziran-Aralık)'!L282&lt;&gt;"",'G011A (Haziran-Aralık)'!L282,0)</f>
        <v>0</v>
      </c>
      <c r="O282" s="157">
        <f t="shared" si="88"/>
        <v>0</v>
      </c>
      <c r="P282" s="158">
        <f t="shared" si="89"/>
        <v>0</v>
      </c>
      <c r="Q282" s="158">
        <f t="shared" si="90"/>
        <v>0</v>
      </c>
      <c r="R282" s="159">
        <f t="shared" si="91"/>
        <v>0</v>
      </c>
      <c r="S282" s="62"/>
      <c r="T282" s="138">
        <f t="shared" si="92"/>
        <v>0</v>
      </c>
      <c r="U282" s="138">
        <f t="shared" si="93"/>
        <v>0</v>
      </c>
      <c r="V282" s="138">
        <f t="shared" si="94"/>
        <v>0</v>
      </c>
      <c r="W282" s="138">
        <f t="shared" si="95"/>
        <v>0</v>
      </c>
      <c r="X282" s="138">
        <f t="shared" si="96"/>
        <v>0</v>
      </c>
      <c r="Y282" s="138">
        <f t="shared" si="97"/>
        <v>0</v>
      </c>
      <c r="Z282" s="138">
        <f t="shared" si="98"/>
        <v>0</v>
      </c>
      <c r="AA282" s="62"/>
      <c r="AB282" s="62"/>
      <c r="AC282" s="62"/>
    </row>
    <row r="283" spans="1:29" ht="23.1" customHeight="1" thickBot="1" x14ac:dyDescent="0.3">
      <c r="A283" s="363">
        <v>180</v>
      </c>
      <c r="B283" s="143" t="str">
        <f>IF('Proje ve Personel Bilgileri'!C196&gt;0,'Proje ve Personel Bilgileri'!C196,"")</f>
        <v/>
      </c>
      <c r="C283" s="160">
        <f>IF('G011A (Ocak-Temmuz)'!C283&lt;&gt;"",'G011A (Ocak-Temmuz)'!C283,0)</f>
        <v>0</v>
      </c>
      <c r="D283" s="161">
        <f>IF('G011A (Ocak-Temmuz)'!L283&lt;&gt;"",'G011A (Ocak-Temmuz)'!L283,0)</f>
        <v>0</v>
      </c>
      <c r="E283" s="154">
        <f>IF('G011A (Şubat-Ağustos)'!C283&lt;&gt;"",'G011A (Şubat-Ağustos)'!C283,0)</f>
        <v>0</v>
      </c>
      <c r="F283" s="153">
        <f>IF('G011A (Şubat-Ağustos)'!L283&lt;&gt;"",'G011A (Şubat-Ağustos)'!L283,0)</f>
        <v>0</v>
      </c>
      <c r="G283" s="154">
        <f>IF('G011A (Mart-Eylül)'!C283&lt;&gt;"",'G011A (Mart-Eylül)'!C283,0)</f>
        <v>0</v>
      </c>
      <c r="H283" s="153">
        <f>IF('G011A (Mart-Eylül)'!L283&lt;&gt;"",'G011A (Mart-Eylül)'!L283,0)</f>
        <v>0</v>
      </c>
      <c r="I283" s="154">
        <f>IF('G011A (Nisan-Ekim)'!C283&lt;&gt;"",'G011A (Nisan-Ekim)'!C283,0)</f>
        <v>0</v>
      </c>
      <c r="J283" s="153">
        <f>IF('G011A (Nisan-Ekim)'!L283&lt;&gt;"",'G011A (Nisan-Ekim)'!L283,0)</f>
        <v>0</v>
      </c>
      <c r="K283" s="154">
        <f>IF('G011A (Mayıs-Kasım)'!C283&lt;&gt;"",'G011A (Mayıs-Kasım)'!C283,0)</f>
        <v>0</v>
      </c>
      <c r="L283" s="153">
        <f>IF('G011A (Mayıs-Kasım)'!L283&lt;&gt;"",'G011A (Mayıs-Kasım)'!L283,0)</f>
        <v>0</v>
      </c>
      <c r="M283" s="154">
        <f>IF('G011A (Haziran-Aralık)'!C283&lt;&gt;"",'G011A (Haziran-Aralık)'!C283,0)</f>
        <v>0</v>
      </c>
      <c r="N283" s="153">
        <f>IF('G011A (Haziran-Aralık)'!L283&lt;&gt;"",'G011A (Haziran-Aralık)'!L283,0)</f>
        <v>0</v>
      </c>
      <c r="O283" s="160">
        <f t="shared" si="88"/>
        <v>0</v>
      </c>
      <c r="P283" s="161">
        <f t="shared" si="89"/>
        <v>0</v>
      </c>
      <c r="Q283" s="161">
        <f t="shared" si="90"/>
        <v>0</v>
      </c>
      <c r="R283" s="162">
        <f t="shared" si="91"/>
        <v>0</v>
      </c>
      <c r="S283" s="62"/>
      <c r="T283" s="138">
        <f t="shared" si="92"/>
        <v>0</v>
      </c>
      <c r="U283" s="138">
        <f t="shared" si="93"/>
        <v>0</v>
      </c>
      <c r="V283" s="138">
        <f t="shared" si="94"/>
        <v>0</v>
      </c>
      <c r="W283" s="138">
        <f t="shared" si="95"/>
        <v>0</v>
      </c>
      <c r="X283" s="138">
        <f t="shared" si="96"/>
        <v>0</v>
      </c>
      <c r="Y283" s="138">
        <f t="shared" si="97"/>
        <v>0</v>
      </c>
      <c r="Z283" s="138">
        <f t="shared" si="98"/>
        <v>0</v>
      </c>
      <c r="AA283" s="138">
        <f>IF(ISERROR(IF(SUM(C264:R283)&gt;0,1,0)),1,IF(SUM(C264:R283)&gt;0,1,0))</f>
        <v>0</v>
      </c>
      <c r="AB283" s="62"/>
      <c r="AC283" s="62"/>
    </row>
    <row r="284" spans="1:29" x14ac:dyDescent="0.25">
      <c r="A284" s="62"/>
      <c r="B284" s="10"/>
      <c r="C284" s="10"/>
      <c r="D284" s="10"/>
      <c r="E284" s="10"/>
      <c r="F284" s="10"/>
      <c r="G284" s="10"/>
      <c r="H284" s="10"/>
      <c r="I284" s="10"/>
      <c r="J284" s="2"/>
      <c r="K284" s="62"/>
      <c r="L284" s="92"/>
      <c r="M284" s="92"/>
      <c r="N284" s="92"/>
      <c r="O284" s="92"/>
      <c r="P284" s="92"/>
      <c r="Q284" s="92"/>
      <c r="R284" s="62"/>
      <c r="S284" s="62"/>
      <c r="T284" s="62"/>
      <c r="U284" s="62"/>
      <c r="V284" s="62"/>
      <c r="W284" s="62"/>
      <c r="X284" s="62"/>
      <c r="Y284" s="62"/>
      <c r="Z284" s="62"/>
      <c r="AA284" s="62"/>
      <c r="AB284" s="62"/>
      <c r="AC284" s="62"/>
    </row>
    <row r="285" spans="1:29" x14ac:dyDescent="0.25">
      <c r="A285" s="364" t="s">
        <v>131</v>
      </c>
      <c r="B285" s="10"/>
      <c r="C285" s="10"/>
      <c r="D285" s="10"/>
      <c r="E285" s="10"/>
      <c r="F285" s="10"/>
      <c r="G285" s="10"/>
      <c r="H285" s="10"/>
      <c r="I285" s="10"/>
      <c r="J285" s="2"/>
      <c r="K285" s="62"/>
      <c r="L285" s="92"/>
      <c r="M285" s="92"/>
      <c r="N285" s="92"/>
      <c r="O285" s="92"/>
      <c r="P285" s="92"/>
      <c r="Q285" s="92"/>
      <c r="R285" s="62"/>
      <c r="S285" s="62"/>
      <c r="T285" s="62"/>
      <c r="U285" s="62"/>
      <c r="V285" s="62"/>
      <c r="W285" s="62"/>
      <c r="X285" s="62"/>
      <c r="Y285" s="62"/>
      <c r="Z285" s="62"/>
      <c r="AA285" s="62"/>
      <c r="AB285" s="62"/>
      <c r="AC285" s="62"/>
    </row>
    <row r="286" spans="1:29" x14ac:dyDescent="0.25">
      <c r="A286" s="62"/>
      <c r="B286" s="62"/>
      <c r="C286" s="92"/>
      <c r="D286" s="62"/>
      <c r="E286" s="62"/>
      <c r="F286" s="62"/>
      <c r="G286" s="62"/>
      <c r="H286" s="62"/>
      <c r="I286" s="62"/>
      <c r="J286" s="2"/>
      <c r="K286" s="62"/>
      <c r="L286" s="92"/>
      <c r="M286" s="92"/>
      <c r="N286" s="92"/>
      <c r="O286" s="92"/>
      <c r="P286" s="62"/>
      <c r="Q286" s="62"/>
      <c r="R286" s="62"/>
      <c r="S286" s="62"/>
      <c r="T286" s="62"/>
      <c r="U286" s="62"/>
      <c r="V286" s="62"/>
      <c r="W286" s="62"/>
      <c r="X286" s="62"/>
      <c r="Y286" s="62"/>
      <c r="Z286" s="62"/>
      <c r="AA286" s="62"/>
      <c r="AB286" s="62"/>
      <c r="AC286" s="62"/>
    </row>
    <row r="287" spans="1:29" ht="19.7" x14ac:dyDescent="0.35">
      <c r="A287" s="354" t="s">
        <v>31</v>
      </c>
      <c r="B287" s="355">
        <f ca="1">imzatarihi</f>
        <v>45785</v>
      </c>
      <c r="C287" s="599" t="s">
        <v>32</v>
      </c>
      <c r="D287" s="599"/>
      <c r="E287" s="356" t="str">
        <f>IF(kurulusyetkilisi&gt;0,kurulusyetkilisi,"")</f>
        <v/>
      </c>
      <c r="F287" s="62"/>
      <c r="G287" s="212"/>
      <c r="H287" s="211"/>
      <c r="I287" s="211"/>
      <c r="J287" s="2"/>
      <c r="K287" s="62"/>
      <c r="L287" s="92"/>
      <c r="M287" s="92"/>
      <c r="N287" s="92"/>
      <c r="O287" s="92"/>
      <c r="P287" s="62"/>
      <c r="Q287" s="62"/>
      <c r="R287" s="62"/>
      <c r="S287" s="62"/>
      <c r="T287" s="62"/>
      <c r="U287" s="62"/>
      <c r="V287" s="62"/>
      <c r="W287" s="62"/>
      <c r="X287" s="62"/>
      <c r="Y287" s="62"/>
      <c r="Z287" s="62"/>
      <c r="AA287" s="62"/>
      <c r="AB287" s="62"/>
      <c r="AC287" s="62"/>
    </row>
    <row r="288" spans="1:29" ht="19.7" x14ac:dyDescent="0.35">
      <c r="A288" s="213"/>
      <c r="B288" s="213"/>
      <c r="C288" s="599" t="s">
        <v>33</v>
      </c>
      <c r="D288" s="599"/>
      <c r="E288" s="598"/>
      <c r="F288" s="598"/>
      <c r="G288" s="598"/>
      <c r="H288" s="59"/>
      <c r="I288" s="59"/>
      <c r="J288" s="2"/>
      <c r="K288" s="62"/>
      <c r="L288" s="92"/>
      <c r="M288" s="92"/>
      <c r="N288" s="92"/>
      <c r="O288" s="92"/>
      <c r="P288" s="62"/>
      <c r="Q288" s="62"/>
      <c r="R288" s="62"/>
      <c r="S288" s="62"/>
      <c r="T288" s="62"/>
      <c r="U288" s="62"/>
      <c r="V288" s="62"/>
      <c r="W288" s="62"/>
      <c r="X288" s="62"/>
      <c r="Y288" s="62"/>
      <c r="Z288" s="62"/>
      <c r="AA288" s="62"/>
      <c r="AB288" s="62"/>
      <c r="AC288" s="62"/>
    </row>
    <row r="289" spans="1:29" ht="15.8" customHeight="1" x14ac:dyDescent="0.3">
      <c r="A289" s="635" t="s">
        <v>38</v>
      </c>
      <c r="B289" s="635"/>
      <c r="C289" s="635"/>
      <c r="D289" s="635"/>
      <c r="E289" s="635"/>
      <c r="F289" s="635"/>
      <c r="G289" s="635"/>
      <c r="H289" s="635"/>
      <c r="I289" s="635"/>
      <c r="J289" s="635"/>
      <c r="K289" s="635"/>
      <c r="L289" s="635"/>
      <c r="M289" s="635"/>
      <c r="N289" s="635"/>
      <c r="O289" s="635"/>
      <c r="P289" s="635"/>
      <c r="Q289" s="635"/>
      <c r="R289" s="635"/>
      <c r="S289" s="62"/>
      <c r="T289" s="62"/>
      <c r="U289" s="62"/>
      <c r="V289" s="62"/>
      <c r="W289" s="62"/>
      <c r="X289" s="62"/>
      <c r="Y289" s="62"/>
      <c r="Z289" s="62"/>
      <c r="AA289" s="62"/>
      <c r="AB289" s="62"/>
      <c r="AC289" s="62"/>
    </row>
    <row r="290" spans="1:29" x14ac:dyDescent="0.25">
      <c r="A290" s="625" t="str">
        <f>IF(YilDonem&lt;&gt;"",CONCATENATE(YilDonem," dönemine aittir."),"")</f>
        <v/>
      </c>
      <c r="B290" s="625"/>
      <c r="C290" s="625"/>
      <c r="D290" s="625"/>
      <c r="E290" s="625"/>
      <c r="F290" s="625"/>
      <c r="G290" s="625"/>
      <c r="H290" s="625"/>
      <c r="I290" s="625"/>
      <c r="J290" s="625"/>
      <c r="K290" s="625"/>
      <c r="L290" s="625"/>
      <c r="M290" s="625"/>
      <c r="N290" s="625"/>
      <c r="O290" s="625"/>
      <c r="P290" s="625"/>
      <c r="Q290" s="625"/>
      <c r="R290" s="625"/>
      <c r="S290" s="62"/>
      <c r="T290" s="62"/>
      <c r="U290" s="62"/>
      <c r="V290" s="62"/>
      <c r="W290" s="62"/>
      <c r="X290" s="62"/>
      <c r="Y290" s="62"/>
      <c r="Z290" s="62"/>
      <c r="AA290" s="62"/>
      <c r="AB290" s="62"/>
      <c r="AC290" s="62"/>
    </row>
    <row r="291" spans="1:29" ht="19.7" thickBot="1" x14ac:dyDescent="0.4">
      <c r="A291" s="626" t="s">
        <v>43</v>
      </c>
      <c r="B291" s="626"/>
      <c r="C291" s="626"/>
      <c r="D291" s="626"/>
      <c r="E291" s="626"/>
      <c r="F291" s="626"/>
      <c r="G291" s="626"/>
      <c r="H291" s="626"/>
      <c r="I291" s="626"/>
      <c r="J291" s="626"/>
      <c r="K291" s="626"/>
      <c r="L291" s="626"/>
      <c r="M291" s="626"/>
      <c r="N291" s="626"/>
      <c r="O291" s="626"/>
      <c r="P291" s="626"/>
      <c r="Q291" s="626"/>
      <c r="R291" s="626"/>
      <c r="S291" s="62"/>
      <c r="T291" s="62"/>
      <c r="U291" s="62"/>
      <c r="V291" s="62"/>
      <c r="W291" s="62"/>
      <c r="X291" s="62"/>
      <c r="Y291" s="62"/>
      <c r="Z291" s="62"/>
      <c r="AA291" s="62"/>
      <c r="AB291" s="62"/>
      <c r="AC291" s="62"/>
    </row>
    <row r="292" spans="1:29" ht="31.75" customHeight="1" thickBot="1" x14ac:dyDescent="0.3">
      <c r="A292" s="365" t="s">
        <v>192</v>
      </c>
      <c r="B292" s="627" t="str">
        <f>IF(ProjeNo&gt;0,ProjeNo,"")</f>
        <v/>
      </c>
      <c r="C292" s="628"/>
      <c r="D292" s="628"/>
      <c r="E292" s="628"/>
      <c r="F292" s="628"/>
      <c r="G292" s="628"/>
      <c r="H292" s="628"/>
      <c r="I292" s="628"/>
      <c r="J292" s="628"/>
      <c r="K292" s="628"/>
      <c r="L292" s="628"/>
      <c r="M292" s="628"/>
      <c r="N292" s="628"/>
      <c r="O292" s="628"/>
      <c r="P292" s="628"/>
      <c r="Q292" s="628"/>
      <c r="R292" s="629"/>
      <c r="S292" s="62"/>
      <c r="T292" s="62"/>
      <c r="U292" s="62"/>
      <c r="V292" s="62"/>
      <c r="W292" s="62"/>
      <c r="X292" s="62"/>
      <c r="Y292" s="62"/>
      <c r="Z292" s="62"/>
      <c r="AA292" s="62"/>
      <c r="AB292" s="62"/>
      <c r="AC292" s="62"/>
    </row>
    <row r="293" spans="1:29" ht="31.75" customHeight="1" thickBot="1" x14ac:dyDescent="0.3">
      <c r="A293" s="360" t="s">
        <v>194</v>
      </c>
      <c r="B293" s="630" t="str">
        <f>IF(ProjeAdi&gt;0,ProjeAdi,"")</f>
        <v/>
      </c>
      <c r="C293" s="631"/>
      <c r="D293" s="631"/>
      <c r="E293" s="631"/>
      <c r="F293" s="631"/>
      <c r="G293" s="631"/>
      <c r="H293" s="631"/>
      <c r="I293" s="631"/>
      <c r="J293" s="631"/>
      <c r="K293" s="631"/>
      <c r="L293" s="631"/>
      <c r="M293" s="631"/>
      <c r="N293" s="631"/>
      <c r="O293" s="631"/>
      <c r="P293" s="631"/>
      <c r="Q293" s="631"/>
      <c r="R293" s="632"/>
      <c r="S293" s="62"/>
      <c r="T293" s="62"/>
      <c r="U293" s="62"/>
      <c r="V293" s="62"/>
      <c r="W293" s="62"/>
      <c r="X293" s="62"/>
      <c r="Y293" s="62"/>
      <c r="Z293" s="62"/>
      <c r="AA293" s="62"/>
      <c r="AB293" s="62"/>
      <c r="AC293" s="62"/>
    </row>
    <row r="294" spans="1:29" ht="75.25" customHeight="1" thickBot="1" x14ac:dyDescent="0.3">
      <c r="A294" s="638" t="s">
        <v>3</v>
      </c>
      <c r="B294" s="636" t="s">
        <v>44</v>
      </c>
      <c r="C294" s="633" t="str">
        <f>IF(Dönem=1,"OCAK",IF(Dönem=2,"TEMMUZ",""))</f>
        <v/>
      </c>
      <c r="D294" s="634"/>
      <c r="E294" s="633" t="str">
        <f>IF(Dönem=1,"ŞUBAT",IF(Dönem=2,"AĞUSTOS",""))</f>
        <v/>
      </c>
      <c r="F294" s="634"/>
      <c r="G294" s="633" t="str">
        <f>IF(Dönem=1,"MART",IF(Dönem=2,"EYLÜL",""))</f>
        <v/>
      </c>
      <c r="H294" s="634"/>
      <c r="I294" s="633" t="str">
        <f>IF(Dönem=1,"NİSAN",IF(Dönem=2,"EKİM",""))</f>
        <v/>
      </c>
      <c r="J294" s="634"/>
      <c r="K294" s="633" t="str">
        <f>IF(Dönem=1,"MAYIS",IF(Dönem=2,"KASIM",""))</f>
        <v/>
      </c>
      <c r="L294" s="634"/>
      <c r="M294" s="633" t="str">
        <f>IF(Dönem=1,"HAZİRAN",IF(Dönem=2,"ARALIK",""))</f>
        <v/>
      </c>
      <c r="N294" s="634"/>
      <c r="O294" s="636" t="s">
        <v>39</v>
      </c>
      <c r="P294" s="636" t="s">
        <v>40</v>
      </c>
      <c r="Q294" s="636" t="s">
        <v>41</v>
      </c>
      <c r="R294" s="636" t="s">
        <v>123</v>
      </c>
      <c r="S294" s="357"/>
      <c r="T294" s="357"/>
      <c r="U294" s="62"/>
      <c r="V294" s="62"/>
      <c r="W294" s="62"/>
      <c r="X294" s="62"/>
      <c r="Y294" s="62"/>
      <c r="Z294" s="62"/>
      <c r="AA294" s="62"/>
      <c r="AB294" s="62"/>
      <c r="AC294" s="62"/>
    </row>
    <row r="295" spans="1:29" ht="49.75" customHeight="1" thickBot="1" x14ac:dyDescent="0.3">
      <c r="A295" s="639"/>
      <c r="B295" s="637"/>
      <c r="C295" s="358" t="s">
        <v>22</v>
      </c>
      <c r="D295" s="358" t="s">
        <v>42</v>
      </c>
      <c r="E295" s="358" t="s">
        <v>22</v>
      </c>
      <c r="F295" s="358" t="s">
        <v>42</v>
      </c>
      <c r="G295" s="358" t="s">
        <v>22</v>
      </c>
      <c r="H295" s="358" t="s">
        <v>42</v>
      </c>
      <c r="I295" s="358" t="s">
        <v>22</v>
      </c>
      <c r="J295" s="358" t="s">
        <v>42</v>
      </c>
      <c r="K295" s="358" t="s">
        <v>22</v>
      </c>
      <c r="L295" s="358" t="s">
        <v>42</v>
      </c>
      <c r="M295" s="358" t="s">
        <v>22</v>
      </c>
      <c r="N295" s="358" t="s">
        <v>42</v>
      </c>
      <c r="O295" s="637"/>
      <c r="P295" s="637"/>
      <c r="Q295" s="637"/>
      <c r="R295" s="637"/>
      <c r="S295" s="62"/>
      <c r="T295" s="62"/>
      <c r="U295" s="62"/>
      <c r="V295" s="62"/>
      <c r="W295" s="62"/>
      <c r="X295" s="62"/>
      <c r="Y295" s="62"/>
      <c r="Z295" s="359" t="s">
        <v>77</v>
      </c>
      <c r="AA295" s="62"/>
      <c r="AB295" s="62"/>
      <c r="AC295" s="62"/>
    </row>
    <row r="296" spans="1:29" ht="23.1" customHeight="1" x14ac:dyDescent="0.25">
      <c r="A296" s="361">
        <v>181</v>
      </c>
      <c r="B296" s="139" t="str">
        <f>IF('Proje ve Personel Bilgileri'!C197&gt;0,'Proje ve Personel Bilgileri'!C197,"")</f>
        <v/>
      </c>
      <c r="C296" s="147">
        <f>IF('G011A (Ocak-Temmuz)'!C296&lt;&gt;"",'G011A (Ocak-Temmuz)'!C296,0)</f>
        <v>0</v>
      </c>
      <c r="D296" s="146">
        <f>IF('G011A (Ocak-Temmuz)'!L296&lt;&gt;"",'G011A (Ocak-Temmuz)'!L296,0)</f>
        <v>0</v>
      </c>
      <c r="E296" s="147">
        <f>IF('G011A (Şubat-Ağustos)'!C296&lt;&gt;"",'G011A (Şubat-Ağustos)'!C296,0)</f>
        <v>0</v>
      </c>
      <c r="F296" s="146">
        <f>IF('G011A (Şubat-Ağustos)'!L296&lt;&gt;"",'G011A (Şubat-Ağustos)'!L296,0)</f>
        <v>0</v>
      </c>
      <c r="G296" s="147">
        <f>IF('G011A (Mart-Eylül)'!C296&lt;&gt;"",'G011A (Mart-Eylül)'!C296,0)</f>
        <v>0</v>
      </c>
      <c r="H296" s="146">
        <f>IF('G011A (Mart-Eylül)'!L296&lt;&gt;"",'G011A (Mart-Eylül)'!L296,0)</f>
        <v>0</v>
      </c>
      <c r="I296" s="147">
        <f>IF('G011A (Nisan-Ekim)'!C296&lt;&gt;"",'G011A (Nisan-Ekim)'!C296,0)</f>
        <v>0</v>
      </c>
      <c r="J296" s="146">
        <f>IF('G011A (Nisan-Ekim)'!L296&lt;&gt;"",'G011A (Nisan-Ekim)'!L296,0)</f>
        <v>0</v>
      </c>
      <c r="K296" s="147">
        <f>IF('G011A (Mayıs-Kasım)'!C296&lt;&gt;"",'G011A (Mayıs-Kasım)'!C296,0)</f>
        <v>0</v>
      </c>
      <c r="L296" s="146">
        <f>IF('G011A (Mayıs-Kasım)'!L296&lt;&gt;"",'G011A (Mayıs-Kasım)'!L296,0)</f>
        <v>0</v>
      </c>
      <c r="M296" s="147">
        <f>IF('G011A (Haziran-Aralık)'!C296&lt;&gt;"",'G011A (Haziran-Aralık)'!C296,0)</f>
        <v>0</v>
      </c>
      <c r="N296" s="146">
        <f>IF('G011A (Haziran-Aralık)'!L296&lt;&gt;"",'G011A (Haziran-Aralık)'!L296,0)</f>
        <v>0</v>
      </c>
      <c r="O296" s="147">
        <f>C296+E296+G296+I296+K296+M296</f>
        <v>0</v>
      </c>
      <c r="P296" s="146">
        <f>D296+F296+H296+J296+L296+N296</f>
        <v>0</v>
      </c>
      <c r="Q296" s="146">
        <f>IF(O296=0,0,O296/30)</f>
        <v>0</v>
      </c>
      <c r="R296" s="148">
        <f>IF(P296=0,0,P296/Q296)</f>
        <v>0</v>
      </c>
      <c r="S296" s="62"/>
      <c r="T296" s="138">
        <f>IF(C296&gt;0,1,0)</f>
        <v>0</v>
      </c>
      <c r="U296" s="138">
        <f>IF(E296&gt;0,1,0)</f>
        <v>0</v>
      </c>
      <c r="V296" s="138">
        <f>IF(G296&gt;0,1,0)</f>
        <v>0</v>
      </c>
      <c r="W296" s="138">
        <f>IF(I296&gt;0,1,0)</f>
        <v>0</v>
      </c>
      <c r="X296" s="138">
        <f>IF(K296&gt;0,1,0)</f>
        <v>0</v>
      </c>
      <c r="Y296" s="138">
        <f>IF(M296&gt;0,1,0)</f>
        <v>0</v>
      </c>
      <c r="Z296" s="138">
        <f>SUM(T296:Y296)</f>
        <v>0</v>
      </c>
      <c r="AA296" s="62"/>
      <c r="AB296" s="62"/>
      <c r="AC296" s="62"/>
    </row>
    <row r="297" spans="1:29" ht="23.1" customHeight="1" x14ac:dyDescent="0.25">
      <c r="A297" s="362">
        <v>182</v>
      </c>
      <c r="B297" s="141" t="str">
        <f>IF('Proje ve Personel Bilgileri'!C198&gt;0,'Proje ve Personel Bilgileri'!C198,"")</f>
        <v/>
      </c>
      <c r="C297" s="157">
        <f>IF('G011A (Ocak-Temmuz)'!C297&lt;&gt;"",'G011A (Ocak-Temmuz)'!C297,0)</f>
        <v>0</v>
      </c>
      <c r="D297" s="158">
        <f>IF('G011A (Ocak-Temmuz)'!L297&lt;&gt;"",'G011A (Ocak-Temmuz)'!L297,0)</f>
        <v>0</v>
      </c>
      <c r="E297" s="150">
        <f>IF('G011A (Şubat-Ağustos)'!C297&lt;&gt;"",'G011A (Şubat-Ağustos)'!C297,0)</f>
        <v>0</v>
      </c>
      <c r="F297" s="149">
        <f>IF('G011A (Şubat-Ağustos)'!L297&lt;&gt;"",'G011A (Şubat-Ağustos)'!L297,0)</f>
        <v>0</v>
      </c>
      <c r="G297" s="150">
        <f>IF('G011A (Mart-Eylül)'!C297&lt;&gt;"",'G011A (Mart-Eylül)'!C297,0)</f>
        <v>0</v>
      </c>
      <c r="H297" s="149">
        <f>IF('G011A (Mart-Eylül)'!L297&lt;&gt;"",'G011A (Mart-Eylül)'!L297,0)</f>
        <v>0</v>
      </c>
      <c r="I297" s="150">
        <f>IF('G011A (Nisan-Ekim)'!C297&lt;&gt;"",'G011A (Nisan-Ekim)'!C297,0)</f>
        <v>0</v>
      </c>
      <c r="J297" s="149">
        <f>IF('G011A (Nisan-Ekim)'!L297&lt;&gt;"",'G011A (Nisan-Ekim)'!L297,0)</f>
        <v>0</v>
      </c>
      <c r="K297" s="150">
        <f>IF('G011A (Mayıs-Kasım)'!C297&lt;&gt;"",'G011A (Mayıs-Kasım)'!C297,0)</f>
        <v>0</v>
      </c>
      <c r="L297" s="149">
        <f>IF('G011A (Mayıs-Kasım)'!L297&lt;&gt;"",'G011A (Mayıs-Kasım)'!L297,0)</f>
        <v>0</v>
      </c>
      <c r="M297" s="150">
        <f>IF('G011A (Haziran-Aralık)'!C297&lt;&gt;"",'G011A (Haziran-Aralık)'!C297,0)</f>
        <v>0</v>
      </c>
      <c r="N297" s="149">
        <f>IF('G011A (Haziran-Aralık)'!L297&lt;&gt;"",'G011A (Haziran-Aralık)'!L297,0)</f>
        <v>0</v>
      </c>
      <c r="O297" s="157">
        <f t="shared" ref="O297:O315" si="99">C297+E297+G297+I297+K297+M297</f>
        <v>0</v>
      </c>
      <c r="P297" s="158">
        <f t="shared" ref="P297:P315" si="100">D297+F297+H297+J297+L297+N297</f>
        <v>0</v>
      </c>
      <c r="Q297" s="158">
        <f t="shared" ref="Q297:Q315" si="101">IF(O297=0,0,O297/30)</f>
        <v>0</v>
      </c>
      <c r="R297" s="159">
        <f t="shared" ref="R297:R315" si="102">IF(P297=0,0,P297/Q297)</f>
        <v>0</v>
      </c>
      <c r="S297" s="62"/>
      <c r="T297" s="138">
        <f t="shared" ref="T297:T315" si="103">IF(C297&gt;0,1,0)</f>
        <v>0</v>
      </c>
      <c r="U297" s="138">
        <f t="shared" ref="U297:U315" si="104">IF(E297&gt;0,1,0)</f>
        <v>0</v>
      </c>
      <c r="V297" s="138">
        <f t="shared" ref="V297:V315" si="105">IF(G297&gt;0,1,0)</f>
        <v>0</v>
      </c>
      <c r="W297" s="138">
        <f t="shared" ref="W297:W315" si="106">IF(I297&gt;0,1,0)</f>
        <v>0</v>
      </c>
      <c r="X297" s="138">
        <f t="shared" ref="X297:X315" si="107">IF(K297&gt;0,1,0)</f>
        <v>0</v>
      </c>
      <c r="Y297" s="138">
        <f t="shared" ref="Y297:Y315" si="108">IF(M297&gt;0,1,0)</f>
        <v>0</v>
      </c>
      <c r="Z297" s="138">
        <f t="shared" ref="Z297:Z315" si="109">SUM(T297:Y297)</f>
        <v>0</v>
      </c>
      <c r="AA297" s="62"/>
      <c r="AB297" s="62"/>
      <c r="AC297" s="62"/>
    </row>
    <row r="298" spans="1:29" ht="23.1" customHeight="1" x14ac:dyDescent="0.25">
      <c r="A298" s="362">
        <v>183</v>
      </c>
      <c r="B298" s="141" t="str">
        <f>IF('Proje ve Personel Bilgileri'!C199&gt;0,'Proje ve Personel Bilgileri'!C199,"")</f>
        <v/>
      </c>
      <c r="C298" s="157">
        <f>IF('G011A (Ocak-Temmuz)'!C298&lt;&gt;"",'G011A (Ocak-Temmuz)'!C298,0)</f>
        <v>0</v>
      </c>
      <c r="D298" s="158">
        <f>IF('G011A (Ocak-Temmuz)'!L298&lt;&gt;"",'G011A (Ocak-Temmuz)'!L298,0)</f>
        <v>0</v>
      </c>
      <c r="E298" s="150">
        <f>IF('G011A (Şubat-Ağustos)'!C298&lt;&gt;"",'G011A (Şubat-Ağustos)'!C298,0)</f>
        <v>0</v>
      </c>
      <c r="F298" s="149">
        <f>IF('G011A (Şubat-Ağustos)'!L298&lt;&gt;"",'G011A (Şubat-Ağustos)'!L298,0)</f>
        <v>0</v>
      </c>
      <c r="G298" s="150">
        <f>IF('G011A (Mart-Eylül)'!C298&lt;&gt;"",'G011A (Mart-Eylül)'!C298,0)</f>
        <v>0</v>
      </c>
      <c r="H298" s="149">
        <f>IF('G011A (Mart-Eylül)'!L298&lt;&gt;"",'G011A (Mart-Eylül)'!L298,0)</f>
        <v>0</v>
      </c>
      <c r="I298" s="150">
        <f>IF('G011A (Nisan-Ekim)'!C298&lt;&gt;"",'G011A (Nisan-Ekim)'!C298,0)</f>
        <v>0</v>
      </c>
      <c r="J298" s="149">
        <f>IF('G011A (Nisan-Ekim)'!L298&lt;&gt;"",'G011A (Nisan-Ekim)'!L298,0)</f>
        <v>0</v>
      </c>
      <c r="K298" s="150">
        <f>IF('G011A (Mayıs-Kasım)'!C298&lt;&gt;"",'G011A (Mayıs-Kasım)'!C298,0)</f>
        <v>0</v>
      </c>
      <c r="L298" s="149">
        <f>IF('G011A (Mayıs-Kasım)'!L298&lt;&gt;"",'G011A (Mayıs-Kasım)'!L298,0)</f>
        <v>0</v>
      </c>
      <c r="M298" s="150">
        <f>IF('G011A (Haziran-Aralık)'!C298&lt;&gt;"",'G011A (Haziran-Aralık)'!C298,0)</f>
        <v>0</v>
      </c>
      <c r="N298" s="149">
        <f>IF('G011A (Haziran-Aralık)'!L298&lt;&gt;"",'G011A (Haziran-Aralık)'!L298,0)</f>
        <v>0</v>
      </c>
      <c r="O298" s="157">
        <f t="shared" si="99"/>
        <v>0</v>
      </c>
      <c r="P298" s="158">
        <f t="shared" si="100"/>
        <v>0</v>
      </c>
      <c r="Q298" s="158">
        <f t="shared" si="101"/>
        <v>0</v>
      </c>
      <c r="R298" s="159">
        <f t="shared" si="102"/>
        <v>0</v>
      </c>
      <c r="S298" s="62"/>
      <c r="T298" s="138">
        <f t="shared" si="103"/>
        <v>0</v>
      </c>
      <c r="U298" s="138">
        <f t="shared" si="104"/>
        <v>0</v>
      </c>
      <c r="V298" s="138">
        <f t="shared" si="105"/>
        <v>0</v>
      </c>
      <c r="W298" s="138">
        <f t="shared" si="106"/>
        <v>0</v>
      </c>
      <c r="X298" s="138">
        <f t="shared" si="107"/>
        <v>0</v>
      </c>
      <c r="Y298" s="138">
        <f t="shared" si="108"/>
        <v>0</v>
      </c>
      <c r="Z298" s="138">
        <f t="shared" si="109"/>
        <v>0</v>
      </c>
      <c r="AA298" s="62"/>
      <c r="AB298" s="62"/>
      <c r="AC298" s="62"/>
    </row>
    <row r="299" spans="1:29" ht="23.1" customHeight="1" x14ac:dyDescent="0.25">
      <c r="A299" s="362">
        <v>184</v>
      </c>
      <c r="B299" s="141" t="str">
        <f>IF('Proje ve Personel Bilgileri'!C200&gt;0,'Proje ve Personel Bilgileri'!C200,"")</f>
        <v/>
      </c>
      <c r="C299" s="157">
        <f>IF('G011A (Ocak-Temmuz)'!C299&lt;&gt;"",'G011A (Ocak-Temmuz)'!C299,0)</f>
        <v>0</v>
      </c>
      <c r="D299" s="158">
        <f>IF('G011A (Ocak-Temmuz)'!L299&lt;&gt;"",'G011A (Ocak-Temmuz)'!L299,0)</f>
        <v>0</v>
      </c>
      <c r="E299" s="150">
        <f>IF('G011A (Şubat-Ağustos)'!C299&lt;&gt;"",'G011A (Şubat-Ağustos)'!C299,0)</f>
        <v>0</v>
      </c>
      <c r="F299" s="149">
        <f>IF('G011A (Şubat-Ağustos)'!L299&lt;&gt;"",'G011A (Şubat-Ağustos)'!L299,0)</f>
        <v>0</v>
      </c>
      <c r="G299" s="150">
        <f>IF('G011A (Mart-Eylül)'!C299&lt;&gt;"",'G011A (Mart-Eylül)'!C299,0)</f>
        <v>0</v>
      </c>
      <c r="H299" s="149">
        <f>IF('G011A (Mart-Eylül)'!L299&lt;&gt;"",'G011A (Mart-Eylül)'!L299,0)</f>
        <v>0</v>
      </c>
      <c r="I299" s="150">
        <f>IF('G011A (Nisan-Ekim)'!C299&lt;&gt;"",'G011A (Nisan-Ekim)'!C299,0)</f>
        <v>0</v>
      </c>
      <c r="J299" s="149">
        <f>IF('G011A (Nisan-Ekim)'!L299&lt;&gt;"",'G011A (Nisan-Ekim)'!L299,0)</f>
        <v>0</v>
      </c>
      <c r="K299" s="150">
        <f>IF('G011A (Mayıs-Kasım)'!C299&lt;&gt;"",'G011A (Mayıs-Kasım)'!C299,0)</f>
        <v>0</v>
      </c>
      <c r="L299" s="149">
        <f>IF('G011A (Mayıs-Kasım)'!L299&lt;&gt;"",'G011A (Mayıs-Kasım)'!L299,0)</f>
        <v>0</v>
      </c>
      <c r="M299" s="150">
        <f>IF('G011A (Haziran-Aralık)'!C299&lt;&gt;"",'G011A (Haziran-Aralık)'!C299,0)</f>
        <v>0</v>
      </c>
      <c r="N299" s="149">
        <f>IF('G011A (Haziran-Aralık)'!L299&lt;&gt;"",'G011A (Haziran-Aralık)'!L299,0)</f>
        <v>0</v>
      </c>
      <c r="O299" s="157">
        <f t="shared" si="99"/>
        <v>0</v>
      </c>
      <c r="P299" s="158">
        <f t="shared" si="100"/>
        <v>0</v>
      </c>
      <c r="Q299" s="158">
        <f t="shared" si="101"/>
        <v>0</v>
      </c>
      <c r="R299" s="159">
        <f t="shared" si="102"/>
        <v>0</v>
      </c>
      <c r="S299" s="62"/>
      <c r="T299" s="138">
        <f t="shared" si="103"/>
        <v>0</v>
      </c>
      <c r="U299" s="138">
        <f t="shared" si="104"/>
        <v>0</v>
      </c>
      <c r="V299" s="138">
        <f t="shared" si="105"/>
        <v>0</v>
      </c>
      <c r="W299" s="138">
        <f t="shared" si="106"/>
        <v>0</v>
      </c>
      <c r="X299" s="138">
        <f t="shared" si="107"/>
        <v>0</v>
      </c>
      <c r="Y299" s="138">
        <f t="shared" si="108"/>
        <v>0</v>
      </c>
      <c r="Z299" s="138">
        <f t="shared" si="109"/>
        <v>0</v>
      </c>
      <c r="AA299" s="62"/>
      <c r="AB299" s="62"/>
      <c r="AC299" s="62"/>
    </row>
    <row r="300" spans="1:29" ht="23.1" customHeight="1" x14ac:dyDescent="0.25">
      <c r="A300" s="362">
        <v>185</v>
      </c>
      <c r="B300" s="141" t="str">
        <f>IF('Proje ve Personel Bilgileri'!C201&gt;0,'Proje ve Personel Bilgileri'!C201,"")</f>
        <v/>
      </c>
      <c r="C300" s="157">
        <f>IF('G011A (Ocak-Temmuz)'!C300&lt;&gt;"",'G011A (Ocak-Temmuz)'!C300,0)</f>
        <v>0</v>
      </c>
      <c r="D300" s="158">
        <f>IF('G011A (Ocak-Temmuz)'!L300&lt;&gt;"",'G011A (Ocak-Temmuz)'!L300,0)</f>
        <v>0</v>
      </c>
      <c r="E300" s="150">
        <f>IF('G011A (Şubat-Ağustos)'!C300&lt;&gt;"",'G011A (Şubat-Ağustos)'!C300,0)</f>
        <v>0</v>
      </c>
      <c r="F300" s="149">
        <f>IF('G011A (Şubat-Ağustos)'!L300&lt;&gt;"",'G011A (Şubat-Ağustos)'!L300,0)</f>
        <v>0</v>
      </c>
      <c r="G300" s="150">
        <f>IF('G011A (Mart-Eylül)'!C300&lt;&gt;"",'G011A (Mart-Eylül)'!C300,0)</f>
        <v>0</v>
      </c>
      <c r="H300" s="149">
        <f>IF('G011A (Mart-Eylül)'!L300&lt;&gt;"",'G011A (Mart-Eylül)'!L300,0)</f>
        <v>0</v>
      </c>
      <c r="I300" s="150">
        <f>IF('G011A (Nisan-Ekim)'!C300&lt;&gt;"",'G011A (Nisan-Ekim)'!C300,0)</f>
        <v>0</v>
      </c>
      <c r="J300" s="149">
        <f>IF('G011A (Nisan-Ekim)'!L300&lt;&gt;"",'G011A (Nisan-Ekim)'!L300,0)</f>
        <v>0</v>
      </c>
      <c r="K300" s="150">
        <f>IF('G011A (Mayıs-Kasım)'!C300&lt;&gt;"",'G011A (Mayıs-Kasım)'!C300,0)</f>
        <v>0</v>
      </c>
      <c r="L300" s="149">
        <f>IF('G011A (Mayıs-Kasım)'!L300&lt;&gt;"",'G011A (Mayıs-Kasım)'!L300,0)</f>
        <v>0</v>
      </c>
      <c r="M300" s="150">
        <f>IF('G011A (Haziran-Aralık)'!C300&lt;&gt;"",'G011A (Haziran-Aralık)'!C300,0)</f>
        <v>0</v>
      </c>
      <c r="N300" s="149">
        <f>IF('G011A (Haziran-Aralık)'!L300&lt;&gt;"",'G011A (Haziran-Aralık)'!L300,0)</f>
        <v>0</v>
      </c>
      <c r="O300" s="157">
        <f t="shared" si="99"/>
        <v>0</v>
      </c>
      <c r="P300" s="158">
        <f t="shared" si="100"/>
        <v>0</v>
      </c>
      <c r="Q300" s="158">
        <f t="shared" si="101"/>
        <v>0</v>
      </c>
      <c r="R300" s="159">
        <f t="shared" si="102"/>
        <v>0</v>
      </c>
      <c r="S300" s="62"/>
      <c r="T300" s="138">
        <f t="shared" si="103"/>
        <v>0</v>
      </c>
      <c r="U300" s="138">
        <f t="shared" si="104"/>
        <v>0</v>
      </c>
      <c r="V300" s="138">
        <f t="shared" si="105"/>
        <v>0</v>
      </c>
      <c r="W300" s="138">
        <f t="shared" si="106"/>
        <v>0</v>
      </c>
      <c r="X300" s="138">
        <f t="shared" si="107"/>
        <v>0</v>
      </c>
      <c r="Y300" s="138">
        <f t="shared" si="108"/>
        <v>0</v>
      </c>
      <c r="Z300" s="138">
        <f t="shared" si="109"/>
        <v>0</v>
      </c>
      <c r="AA300" s="62"/>
      <c r="AB300" s="62"/>
      <c r="AC300" s="62"/>
    </row>
    <row r="301" spans="1:29" ht="23.1" customHeight="1" x14ac:dyDescent="0.25">
      <c r="A301" s="362">
        <v>186</v>
      </c>
      <c r="B301" s="141" t="str">
        <f>IF('Proje ve Personel Bilgileri'!C202&gt;0,'Proje ve Personel Bilgileri'!C202,"")</f>
        <v/>
      </c>
      <c r="C301" s="157">
        <f>IF('G011A (Ocak-Temmuz)'!C301&lt;&gt;"",'G011A (Ocak-Temmuz)'!C301,0)</f>
        <v>0</v>
      </c>
      <c r="D301" s="158">
        <f>IF('G011A (Ocak-Temmuz)'!L301&lt;&gt;"",'G011A (Ocak-Temmuz)'!L301,0)</f>
        <v>0</v>
      </c>
      <c r="E301" s="150">
        <f>IF('G011A (Şubat-Ağustos)'!C301&lt;&gt;"",'G011A (Şubat-Ağustos)'!C301,0)</f>
        <v>0</v>
      </c>
      <c r="F301" s="149">
        <f>IF('G011A (Şubat-Ağustos)'!L301&lt;&gt;"",'G011A (Şubat-Ağustos)'!L301,0)</f>
        <v>0</v>
      </c>
      <c r="G301" s="150">
        <f>IF('G011A (Mart-Eylül)'!C301&lt;&gt;"",'G011A (Mart-Eylül)'!C301,0)</f>
        <v>0</v>
      </c>
      <c r="H301" s="149">
        <f>IF('G011A (Mart-Eylül)'!L301&lt;&gt;"",'G011A (Mart-Eylül)'!L301,0)</f>
        <v>0</v>
      </c>
      <c r="I301" s="150">
        <f>IF('G011A (Nisan-Ekim)'!C301&lt;&gt;"",'G011A (Nisan-Ekim)'!C301,0)</f>
        <v>0</v>
      </c>
      <c r="J301" s="149">
        <f>IF('G011A (Nisan-Ekim)'!L301&lt;&gt;"",'G011A (Nisan-Ekim)'!L301,0)</f>
        <v>0</v>
      </c>
      <c r="K301" s="150">
        <f>IF('G011A (Mayıs-Kasım)'!C301&lt;&gt;"",'G011A (Mayıs-Kasım)'!C301,0)</f>
        <v>0</v>
      </c>
      <c r="L301" s="149">
        <f>IF('G011A (Mayıs-Kasım)'!L301&lt;&gt;"",'G011A (Mayıs-Kasım)'!L301,0)</f>
        <v>0</v>
      </c>
      <c r="M301" s="150">
        <f>IF('G011A (Haziran-Aralık)'!C301&lt;&gt;"",'G011A (Haziran-Aralık)'!C301,0)</f>
        <v>0</v>
      </c>
      <c r="N301" s="149">
        <f>IF('G011A (Haziran-Aralık)'!L301&lt;&gt;"",'G011A (Haziran-Aralık)'!L301,0)</f>
        <v>0</v>
      </c>
      <c r="O301" s="157">
        <f t="shared" si="99"/>
        <v>0</v>
      </c>
      <c r="P301" s="158">
        <f t="shared" si="100"/>
        <v>0</v>
      </c>
      <c r="Q301" s="158">
        <f t="shared" si="101"/>
        <v>0</v>
      </c>
      <c r="R301" s="159">
        <f t="shared" si="102"/>
        <v>0</v>
      </c>
      <c r="S301" s="62"/>
      <c r="T301" s="138">
        <f t="shared" si="103"/>
        <v>0</v>
      </c>
      <c r="U301" s="138">
        <f t="shared" si="104"/>
        <v>0</v>
      </c>
      <c r="V301" s="138">
        <f t="shared" si="105"/>
        <v>0</v>
      </c>
      <c r="W301" s="138">
        <f t="shared" si="106"/>
        <v>0</v>
      </c>
      <c r="X301" s="138">
        <f t="shared" si="107"/>
        <v>0</v>
      </c>
      <c r="Y301" s="138">
        <f t="shared" si="108"/>
        <v>0</v>
      </c>
      <c r="Z301" s="138">
        <f t="shared" si="109"/>
        <v>0</v>
      </c>
      <c r="AA301" s="62"/>
      <c r="AB301" s="62"/>
      <c r="AC301" s="62"/>
    </row>
    <row r="302" spans="1:29" ht="23.1" customHeight="1" x14ac:dyDescent="0.25">
      <c r="A302" s="362">
        <v>187</v>
      </c>
      <c r="B302" s="141" t="str">
        <f>IF('Proje ve Personel Bilgileri'!C203&gt;0,'Proje ve Personel Bilgileri'!C203,"")</f>
        <v/>
      </c>
      <c r="C302" s="157">
        <f>IF('G011A (Ocak-Temmuz)'!C302&lt;&gt;"",'G011A (Ocak-Temmuz)'!C302,0)</f>
        <v>0</v>
      </c>
      <c r="D302" s="158">
        <f>IF('G011A (Ocak-Temmuz)'!L302&lt;&gt;"",'G011A (Ocak-Temmuz)'!L302,0)</f>
        <v>0</v>
      </c>
      <c r="E302" s="150">
        <f>IF('G011A (Şubat-Ağustos)'!C302&lt;&gt;"",'G011A (Şubat-Ağustos)'!C302,0)</f>
        <v>0</v>
      </c>
      <c r="F302" s="149">
        <f>IF('G011A (Şubat-Ağustos)'!L302&lt;&gt;"",'G011A (Şubat-Ağustos)'!L302,0)</f>
        <v>0</v>
      </c>
      <c r="G302" s="150">
        <f>IF('G011A (Mart-Eylül)'!C302&lt;&gt;"",'G011A (Mart-Eylül)'!C302,0)</f>
        <v>0</v>
      </c>
      <c r="H302" s="149">
        <f>IF('G011A (Mart-Eylül)'!L302&lt;&gt;"",'G011A (Mart-Eylül)'!L302,0)</f>
        <v>0</v>
      </c>
      <c r="I302" s="150">
        <f>IF('G011A (Nisan-Ekim)'!C302&lt;&gt;"",'G011A (Nisan-Ekim)'!C302,0)</f>
        <v>0</v>
      </c>
      <c r="J302" s="149">
        <f>IF('G011A (Nisan-Ekim)'!L302&lt;&gt;"",'G011A (Nisan-Ekim)'!L302,0)</f>
        <v>0</v>
      </c>
      <c r="K302" s="150">
        <f>IF('G011A (Mayıs-Kasım)'!C302&lt;&gt;"",'G011A (Mayıs-Kasım)'!C302,0)</f>
        <v>0</v>
      </c>
      <c r="L302" s="149">
        <f>IF('G011A (Mayıs-Kasım)'!L302&lt;&gt;"",'G011A (Mayıs-Kasım)'!L302,0)</f>
        <v>0</v>
      </c>
      <c r="M302" s="150">
        <f>IF('G011A (Haziran-Aralık)'!C302&lt;&gt;"",'G011A (Haziran-Aralık)'!C302,0)</f>
        <v>0</v>
      </c>
      <c r="N302" s="149">
        <f>IF('G011A (Haziran-Aralık)'!L302&lt;&gt;"",'G011A (Haziran-Aralık)'!L302,0)</f>
        <v>0</v>
      </c>
      <c r="O302" s="157">
        <f t="shared" si="99"/>
        <v>0</v>
      </c>
      <c r="P302" s="158">
        <f t="shared" si="100"/>
        <v>0</v>
      </c>
      <c r="Q302" s="158">
        <f t="shared" si="101"/>
        <v>0</v>
      </c>
      <c r="R302" s="159">
        <f t="shared" si="102"/>
        <v>0</v>
      </c>
      <c r="S302" s="62"/>
      <c r="T302" s="138">
        <f t="shared" si="103"/>
        <v>0</v>
      </c>
      <c r="U302" s="138">
        <f t="shared" si="104"/>
        <v>0</v>
      </c>
      <c r="V302" s="138">
        <f t="shared" si="105"/>
        <v>0</v>
      </c>
      <c r="W302" s="138">
        <f t="shared" si="106"/>
        <v>0</v>
      </c>
      <c r="X302" s="138">
        <f t="shared" si="107"/>
        <v>0</v>
      </c>
      <c r="Y302" s="138">
        <f t="shared" si="108"/>
        <v>0</v>
      </c>
      <c r="Z302" s="138">
        <f t="shared" si="109"/>
        <v>0</v>
      </c>
      <c r="AA302" s="62"/>
      <c r="AB302" s="62"/>
      <c r="AC302" s="62"/>
    </row>
    <row r="303" spans="1:29" ht="23.1" customHeight="1" x14ac:dyDescent="0.25">
      <c r="A303" s="362">
        <v>188</v>
      </c>
      <c r="B303" s="141" t="str">
        <f>IF('Proje ve Personel Bilgileri'!C204&gt;0,'Proje ve Personel Bilgileri'!C204,"")</f>
        <v/>
      </c>
      <c r="C303" s="157">
        <f>IF('G011A (Ocak-Temmuz)'!C303&lt;&gt;"",'G011A (Ocak-Temmuz)'!C303,0)</f>
        <v>0</v>
      </c>
      <c r="D303" s="158">
        <f>IF('G011A (Ocak-Temmuz)'!L303&lt;&gt;"",'G011A (Ocak-Temmuz)'!L303,0)</f>
        <v>0</v>
      </c>
      <c r="E303" s="150">
        <f>IF('G011A (Şubat-Ağustos)'!C303&lt;&gt;"",'G011A (Şubat-Ağustos)'!C303,0)</f>
        <v>0</v>
      </c>
      <c r="F303" s="149">
        <f>IF('G011A (Şubat-Ağustos)'!L303&lt;&gt;"",'G011A (Şubat-Ağustos)'!L303,0)</f>
        <v>0</v>
      </c>
      <c r="G303" s="150">
        <f>IF('G011A (Mart-Eylül)'!C303&lt;&gt;"",'G011A (Mart-Eylül)'!C303,0)</f>
        <v>0</v>
      </c>
      <c r="H303" s="149">
        <f>IF('G011A (Mart-Eylül)'!L303&lt;&gt;"",'G011A (Mart-Eylül)'!L303,0)</f>
        <v>0</v>
      </c>
      <c r="I303" s="150">
        <f>IF('G011A (Nisan-Ekim)'!C303&lt;&gt;"",'G011A (Nisan-Ekim)'!C303,0)</f>
        <v>0</v>
      </c>
      <c r="J303" s="149">
        <f>IF('G011A (Nisan-Ekim)'!L303&lt;&gt;"",'G011A (Nisan-Ekim)'!L303,0)</f>
        <v>0</v>
      </c>
      <c r="K303" s="150">
        <f>IF('G011A (Mayıs-Kasım)'!C303&lt;&gt;"",'G011A (Mayıs-Kasım)'!C303,0)</f>
        <v>0</v>
      </c>
      <c r="L303" s="149">
        <f>IF('G011A (Mayıs-Kasım)'!L303&lt;&gt;"",'G011A (Mayıs-Kasım)'!L303,0)</f>
        <v>0</v>
      </c>
      <c r="M303" s="150">
        <f>IF('G011A (Haziran-Aralık)'!C303&lt;&gt;"",'G011A (Haziran-Aralık)'!C303,0)</f>
        <v>0</v>
      </c>
      <c r="N303" s="149">
        <f>IF('G011A (Haziran-Aralık)'!L303&lt;&gt;"",'G011A (Haziran-Aralık)'!L303,0)</f>
        <v>0</v>
      </c>
      <c r="O303" s="157">
        <f t="shared" si="99"/>
        <v>0</v>
      </c>
      <c r="P303" s="158">
        <f t="shared" si="100"/>
        <v>0</v>
      </c>
      <c r="Q303" s="158">
        <f t="shared" si="101"/>
        <v>0</v>
      </c>
      <c r="R303" s="159">
        <f t="shared" si="102"/>
        <v>0</v>
      </c>
      <c r="S303" s="62"/>
      <c r="T303" s="138">
        <f t="shared" si="103"/>
        <v>0</v>
      </c>
      <c r="U303" s="138">
        <f t="shared" si="104"/>
        <v>0</v>
      </c>
      <c r="V303" s="138">
        <f t="shared" si="105"/>
        <v>0</v>
      </c>
      <c r="W303" s="138">
        <f t="shared" si="106"/>
        <v>0</v>
      </c>
      <c r="X303" s="138">
        <f t="shared" si="107"/>
        <v>0</v>
      </c>
      <c r="Y303" s="138">
        <f t="shared" si="108"/>
        <v>0</v>
      </c>
      <c r="Z303" s="138">
        <f t="shared" si="109"/>
        <v>0</v>
      </c>
      <c r="AA303" s="62"/>
      <c r="AB303" s="62"/>
      <c r="AC303" s="62"/>
    </row>
    <row r="304" spans="1:29" ht="23.1" customHeight="1" x14ac:dyDescent="0.25">
      <c r="A304" s="362">
        <v>189</v>
      </c>
      <c r="B304" s="141" t="str">
        <f>IF('Proje ve Personel Bilgileri'!C205&gt;0,'Proje ve Personel Bilgileri'!C205,"")</f>
        <v/>
      </c>
      <c r="C304" s="157">
        <f>IF('G011A (Ocak-Temmuz)'!C304&lt;&gt;"",'G011A (Ocak-Temmuz)'!C304,0)</f>
        <v>0</v>
      </c>
      <c r="D304" s="158">
        <f>IF('G011A (Ocak-Temmuz)'!L304&lt;&gt;"",'G011A (Ocak-Temmuz)'!L304,0)</f>
        <v>0</v>
      </c>
      <c r="E304" s="150">
        <f>IF('G011A (Şubat-Ağustos)'!C304&lt;&gt;"",'G011A (Şubat-Ağustos)'!C304,0)</f>
        <v>0</v>
      </c>
      <c r="F304" s="149">
        <f>IF('G011A (Şubat-Ağustos)'!L304&lt;&gt;"",'G011A (Şubat-Ağustos)'!L304,0)</f>
        <v>0</v>
      </c>
      <c r="G304" s="150">
        <f>IF('G011A (Mart-Eylül)'!C304&lt;&gt;"",'G011A (Mart-Eylül)'!C304,0)</f>
        <v>0</v>
      </c>
      <c r="H304" s="149">
        <f>IF('G011A (Mart-Eylül)'!L304&lt;&gt;"",'G011A (Mart-Eylül)'!L304,0)</f>
        <v>0</v>
      </c>
      <c r="I304" s="150">
        <f>IF('G011A (Nisan-Ekim)'!C304&lt;&gt;"",'G011A (Nisan-Ekim)'!C304,0)</f>
        <v>0</v>
      </c>
      <c r="J304" s="149">
        <f>IF('G011A (Nisan-Ekim)'!L304&lt;&gt;"",'G011A (Nisan-Ekim)'!L304,0)</f>
        <v>0</v>
      </c>
      <c r="K304" s="150">
        <f>IF('G011A (Mayıs-Kasım)'!C304&lt;&gt;"",'G011A (Mayıs-Kasım)'!C304,0)</f>
        <v>0</v>
      </c>
      <c r="L304" s="149">
        <f>IF('G011A (Mayıs-Kasım)'!L304&lt;&gt;"",'G011A (Mayıs-Kasım)'!L304,0)</f>
        <v>0</v>
      </c>
      <c r="M304" s="150">
        <f>IF('G011A (Haziran-Aralık)'!C304&lt;&gt;"",'G011A (Haziran-Aralık)'!C304,0)</f>
        <v>0</v>
      </c>
      <c r="N304" s="149">
        <f>IF('G011A (Haziran-Aralık)'!L304&lt;&gt;"",'G011A (Haziran-Aralık)'!L304,0)</f>
        <v>0</v>
      </c>
      <c r="O304" s="157">
        <f t="shared" si="99"/>
        <v>0</v>
      </c>
      <c r="P304" s="158">
        <f t="shared" si="100"/>
        <v>0</v>
      </c>
      <c r="Q304" s="158">
        <f t="shared" si="101"/>
        <v>0</v>
      </c>
      <c r="R304" s="159">
        <f t="shared" si="102"/>
        <v>0</v>
      </c>
      <c r="S304" s="62"/>
      <c r="T304" s="138">
        <f t="shared" si="103"/>
        <v>0</v>
      </c>
      <c r="U304" s="138">
        <f t="shared" si="104"/>
        <v>0</v>
      </c>
      <c r="V304" s="138">
        <f t="shared" si="105"/>
        <v>0</v>
      </c>
      <c r="W304" s="138">
        <f t="shared" si="106"/>
        <v>0</v>
      </c>
      <c r="X304" s="138">
        <f t="shared" si="107"/>
        <v>0</v>
      </c>
      <c r="Y304" s="138">
        <f t="shared" si="108"/>
        <v>0</v>
      </c>
      <c r="Z304" s="138">
        <f t="shared" si="109"/>
        <v>0</v>
      </c>
      <c r="AA304" s="62"/>
      <c r="AB304" s="62"/>
      <c r="AC304" s="62"/>
    </row>
    <row r="305" spans="1:29" ht="23.1" customHeight="1" x14ac:dyDescent="0.25">
      <c r="A305" s="362">
        <v>190</v>
      </c>
      <c r="B305" s="141" t="str">
        <f>IF('Proje ve Personel Bilgileri'!C206&gt;0,'Proje ve Personel Bilgileri'!C206,"")</f>
        <v/>
      </c>
      <c r="C305" s="157">
        <f>IF('G011A (Ocak-Temmuz)'!C305&lt;&gt;"",'G011A (Ocak-Temmuz)'!C305,0)</f>
        <v>0</v>
      </c>
      <c r="D305" s="158">
        <f>IF('G011A (Ocak-Temmuz)'!L305&lt;&gt;"",'G011A (Ocak-Temmuz)'!L305,0)</f>
        <v>0</v>
      </c>
      <c r="E305" s="150">
        <f>IF('G011A (Şubat-Ağustos)'!C305&lt;&gt;"",'G011A (Şubat-Ağustos)'!C305,0)</f>
        <v>0</v>
      </c>
      <c r="F305" s="149">
        <f>IF('G011A (Şubat-Ağustos)'!L305&lt;&gt;"",'G011A (Şubat-Ağustos)'!L305,0)</f>
        <v>0</v>
      </c>
      <c r="G305" s="150">
        <f>IF('G011A (Mart-Eylül)'!C305&lt;&gt;"",'G011A (Mart-Eylül)'!C305,0)</f>
        <v>0</v>
      </c>
      <c r="H305" s="149">
        <f>IF('G011A (Mart-Eylül)'!L305&lt;&gt;"",'G011A (Mart-Eylül)'!L305,0)</f>
        <v>0</v>
      </c>
      <c r="I305" s="150">
        <f>IF('G011A (Nisan-Ekim)'!C305&lt;&gt;"",'G011A (Nisan-Ekim)'!C305,0)</f>
        <v>0</v>
      </c>
      <c r="J305" s="149">
        <f>IF('G011A (Nisan-Ekim)'!L305&lt;&gt;"",'G011A (Nisan-Ekim)'!L305,0)</f>
        <v>0</v>
      </c>
      <c r="K305" s="150">
        <f>IF('G011A (Mayıs-Kasım)'!C305&lt;&gt;"",'G011A (Mayıs-Kasım)'!C305,0)</f>
        <v>0</v>
      </c>
      <c r="L305" s="149">
        <f>IF('G011A (Mayıs-Kasım)'!L305&lt;&gt;"",'G011A (Mayıs-Kasım)'!L305,0)</f>
        <v>0</v>
      </c>
      <c r="M305" s="150">
        <f>IF('G011A (Haziran-Aralık)'!C305&lt;&gt;"",'G011A (Haziran-Aralık)'!C305,0)</f>
        <v>0</v>
      </c>
      <c r="N305" s="149">
        <f>IF('G011A (Haziran-Aralık)'!L305&lt;&gt;"",'G011A (Haziran-Aralık)'!L305,0)</f>
        <v>0</v>
      </c>
      <c r="O305" s="157">
        <f t="shared" si="99"/>
        <v>0</v>
      </c>
      <c r="P305" s="158">
        <f t="shared" si="100"/>
        <v>0</v>
      </c>
      <c r="Q305" s="158">
        <f t="shared" si="101"/>
        <v>0</v>
      </c>
      <c r="R305" s="159">
        <f t="shared" si="102"/>
        <v>0</v>
      </c>
      <c r="S305" s="62"/>
      <c r="T305" s="138">
        <f t="shared" si="103"/>
        <v>0</v>
      </c>
      <c r="U305" s="138">
        <f t="shared" si="104"/>
        <v>0</v>
      </c>
      <c r="V305" s="138">
        <f t="shared" si="105"/>
        <v>0</v>
      </c>
      <c r="W305" s="138">
        <f t="shared" si="106"/>
        <v>0</v>
      </c>
      <c r="X305" s="138">
        <f t="shared" si="107"/>
        <v>0</v>
      </c>
      <c r="Y305" s="138">
        <f t="shared" si="108"/>
        <v>0</v>
      </c>
      <c r="Z305" s="138">
        <f t="shared" si="109"/>
        <v>0</v>
      </c>
      <c r="AA305" s="62"/>
      <c r="AB305" s="62"/>
      <c r="AC305" s="62"/>
    </row>
    <row r="306" spans="1:29" ht="23.1" customHeight="1" x14ac:dyDescent="0.25">
      <c r="A306" s="362">
        <v>191</v>
      </c>
      <c r="B306" s="141" t="str">
        <f>IF('Proje ve Personel Bilgileri'!C207&gt;0,'Proje ve Personel Bilgileri'!C207,"")</f>
        <v/>
      </c>
      <c r="C306" s="157">
        <f>IF('G011A (Ocak-Temmuz)'!C306&lt;&gt;"",'G011A (Ocak-Temmuz)'!C306,0)</f>
        <v>0</v>
      </c>
      <c r="D306" s="158">
        <f>IF('G011A (Ocak-Temmuz)'!L306&lt;&gt;"",'G011A (Ocak-Temmuz)'!L306,0)</f>
        <v>0</v>
      </c>
      <c r="E306" s="150">
        <f>IF('G011A (Şubat-Ağustos)'!C306&lt;&gt;"",'G011A (Şubat-Ağustos)'!C306,0)</f>
        <v>0</v>
      </c>
      <c r="F306" s="149">
        <f>IF('G011A (Şubat-Ağustos)'!L306&lt;&gt;"",'G011A (Şubat-Ağustos)'!L306,0)</f>
        <v>0</v>
      </c>
      <c r="G306" s="150">
        <f>IF('G011A (Mart-Eylül)'!C306&lt;&gt;"",'G011A (Mart-Eylül)'!C306,0)</f>
        <v>0</v>
      </c>
      <c r="H306" s="149">
        <f>IF('G011A (Mart-Eylül)'!L306&lt;&gt;"",'G011A (Mart-Eylül)'!L306,0)</f>
        <v>0</v>
      </c>
      <c r="I306" s="150">
        <f>IF('G011A (Nisan-Ekim)'!C306&lt;&gt;"",'G011A (Nisan-Ekim)'!C306,0)</f>
        <v>0</v>
      </c>
      <c r="J306" s="149">
        <f>IF('G011A (Nisan-Ekim)'!L306&lt;&gt;"",'G011A (Nisan-Ekim)'!L306,0)</f>
        <v>0</v>
      </c>
      <c r="K306" s="150">
        <f>IF('G011A (Mayıs-Kasım)'!C306&lt;&gt;"",'G011A (Mayıs-Kasım)'!C306,0)</f>
        <v>0</v>
      </c>
      <c r="L306" s="149">
        <f>IF('G011A (Mayıs-Kasım)'!L306&lt;&gt;"",'G011A (Mayıs-Kasım)'!L306,0)</f>
        <v>0</v>
      </c>
      <c r="M306" s="150">
        <f>IF('G011A (Haziran-Aralık)'!C306&lt;&gt;"",'G011A (Haziran-Aralık)'!C306,0)</f>
        <v>0</v>
      </c>
      <c r="N306" s="149">
        <f>IF('G011A (Haziran-Aralık)'!L306&lt;&gt;"",'G011A (Haziran-Aralık)'!L306,0)</f>
        <v>0</v>
      </c>
      <c r="O306" s="157">
        <f t="shared" si="99"/>
        <v>0</v>
      </c>
      <c r="P306" s="158">
        <f t="shared" si="100"/>
        <v>0</v>
      </c>
      <c r="Q306" s="158">
        <f t="shared" si="101"/>
        <v>0</v>
      </c>
      <c r="R306" s="159">
        <f t="shared" si="102"/>
        <v>0</v>
      </c>
      <c r="S306" s="62"/>
      <c r="T306" s="138">
        <f t="shared" si="103"/>
        <v>0</v>
      </c>
      <c r="U306" s="138">
        <f t="shared" si="104"/>
        <v>0</v>
      </c>
      <c r="V306" s="138">
        <f t="shared" si="105"/>
        <v>0</v>
      </c>
      <c r="W306" s="138">
        <f t="shared" si="106"/>
        <v>0</v>
      </c>
      <c r="X306" s="138">
        <f t="shared" si="107"/>
        <v>0</v>
      </c>
      <c r="Y306" s="138">
        <f t="shared" si="108"/>
        <v>0</v>
      </c>
      <c r="Z306" s="138">
        <f t="shared" si="109"/>
        <v>0</v>
      </c>
      <c r="AA306" s="62"/>
      <c r="AB306" s="62"/>
      <c r="AC306" s="62"/>
    </row>
    <row r="307" spans="1:29" ht="23.1" customHeight="1" x14ac:dyDescent="0.25">
      <c r="A307" s="362">
        <v>192</v>
      </c>
      <c r="B307" s="141" t="str">
        <f>IF('Proje ve Personel Bilgileri'!C208&gt;0,'Proje ve Personel Bilgileri'!C208,"")</f>
        <v/>
      </c>
      <c r="C307" s="157">
        <f>IF('G011A (Ocak-Temmuz)'!C307&lt;&gt;"",'G011A (Ocak-Temmuz)'!C307,0)</f>
        <v>0</v>
      </c>
      <c r="D307" s="158">
        <f>IF('G011A (Ocak-Temmuz)'!L307&lt;&gt;"",'G011A (Ocak-Temmuz)'!L307,0)</f>
        <v>0</v>
      </c>
      <c r="E307" s="150">
        <f>IF('G011A (Şubat-Ağustos)'!C307&lt;&gt;"",'G011A (Şubat-Ağustos)'!C307,0)</f>
        <v>0</v>
      </c>
      <c r="F307" s="149">
        <f>IF('G011A (Şubat-Ağustos)'!L307&lt;&gt;"",'G011A (Şubat-Ağustos)'!L307,0)</f>
        <v>0</v>
      </c>
      <c r="G307" s="150">
        <f>IF('G011A (Mart-Eylül)'!C307&lt;&gt;"",'G011A (Mart-Eylül)'!C307,0)</f>
        <v>0</v>
      </c>
      <c r="H307" s="149">
        <f>IF('G011A (Mart-Eylül)'!L307&lt;&gt;"",'G011A (Mart-Eylül)'!L307,0)</f>
        <v>0</v>
      </c>
      <c r="I307" s="150">
        <f>IF('G011A (Nisan-Ekim)'!C307&lt;&gt;"",'G011A (Nisan-Ekim)'!C307,0)</f>
        <v>0</v>
      </c>
      <c r="J307" s="149">
        <f>IF('G011A (Nisan-Ekim)'!L307&lt;&gt;"",'G011A (Nisan-Ekim)'!L307,0)</f>
        <v>0</v>
      </c>
      <c r="K307" s="150">
        <f>IF('G011A (Mayıs-Kasım)'!C307&lt;&gt;"",'G011A (Mayıs-Kasım)'!C307,0)</f>
        <v>0</v>
      </c>
      <c r="L307" s="149">
        <f>IF('G011A (Mayıs-Kasım)'!L307&lt;&gt;"",'G011A (Mayıs-Kasım)'!L307,0)</f>
        <v>0</v>
      </c>
      <c r="M307" s="150">
        <f>IF('G011A (Haziran-Aralık)'!C307&lt;&gt;"",'G011A (Haziran-Aralık)'!C307,0)</f>
        <v>0</v>
      </c>
      <c r="N307" s="149">
        <f>IF('G011A (Haziran-Aralık)'!L307&lt;&gt;"",'G011A (Haziran-Aralık)'!L307,0)</f>
        <v>0</v>
      </c>
      <c r="O307" s="157">
        <f t="shared" si="99"/>
        <v>0</v>
      </c>
      <c r="P307" s="158">
        <f t="shared" si="100"/>
        <v>0</v>
      </c>
      <c r="Q307" s="158">
        <f t="shared" si="101"/>
        <v>0</v>
      </c>
      <c r="R307" s="159">
        <f t="shared" si="102"/>
        <v>0</v>
      </c>
      <c r="S307" s="62"/>
      <c r="T307" s="138">
        <f t="shared" si="103"/>
        <v>0</v>
      </c>
      <c r="U307" s="138">
        <f t="shared" si="104"/>
        <v>0</v>
      </c>
      <c r="V307" s="138">
        <f t="shared" si="105"/>
        <v>0</v>
      </c>
      <c r="W307" s="138">
        <f t="shared" si="106"/>
        <v>0</v>
      </c>
      <c r="X307" s="138">
        <f t="shared" si="107"/>
        <v>0</v>
      </c>
      <c r="Y307" s="138">
        <f t="shared" si="108"/>
        <v>0</v>
      </c>
      <c r="Z307" s="138">
        <f t="shared" si="109"/>
        <v>0</v>
      </c>
      <c r="AA307" s="62"/>
      <c r="AB307" s="62"/>
      <c r="AC307" s="62"/>
    </row>
    <row r="308" spans="1:29" ht="23.1" customHeight="1" x14ac:dyDescent="0.25">
      <c r="A308" s="362">
        <v>193</v>
      </c>
      <c r="B308" s="141" t="str">
        <f>IF('Proje ve Personel Bilgileri'!C209&gt;0,'Proje ve Personel Bilgileri'!C209,"")</f>
        <v/>
      </c>
      <c r="C308" s="157">
        <f>IF('G011A (Ocak-Temmuz)'!C308&lt;&gt;"",'G011A (Ocak-Temmuz)'!C308,0)</f>
        <v>0</v>
      </c>
      <c r="D308" s="158">
        <f>IF('G011A (Ocak-Temmuz)'!L308&lt;&gt;"",'G011A (Ocak-Temmuz)'!L308,0)</f>
        <v>0</v>
      </c>
      <c r="E308" s="150">
        <f>IF('G011A (Şubat-Ağustos)'!C308&lt;&gt;"",'G011A (Şubat-Ağustos)'!C308,0)</f>
        <v>0</v>
      </c>
      <c r="F308" s="149">
        <f>IF('G011A (Şubat-Ağustos)'!L308&lt;&gt;"",'G011A (Şubat-Ağustos)'!L308,0)</f>
        <v>0</v>
      </c>
      <c r="G308" s="150">
        <f>IF('G011A (Mart-Eylül)'!C308&lt;&gt;"",'G011A (Mart-Eylül)'!C308,0)</f>
        <v>0</v>
      </c>
      <c r="H308" s="149">
        <f>IF('G011A (Mart-Eylül)'!L308&lt;&gt;"",'G011A (Mart-Eylül)'!L308,0)</f>
        <v>0</v>
      </c>
      <c r="I308" s="150">
        <f>IF('G011A (Nisan-Ekim)'!C308&lt;&gt;"",'G011A (Nisan-Ekim)'!C308,0)</f>
        <v>0</v>
      </c>
      <c r="J308" s="149">
        <f>IF('G011A (Nisan-Ekim)'!L308&lt;&gt;"",'G011A (Nisan-Ekim)'!L308,0)</f>
        <v>0</v>
      </c>
      <c r="K308" s="150">
        <f>IF('G011A (Mayıs-Kasım)'!C308&lt;&gt;"",'G011A (Mayıs-Kasım)'!C308,0)</f>
        <v>0</v>
      </c>
      <c r="L308" s="149">
        <f>IF('G011A (Mayıs-Kasım)'!L308&lt;&gt;"",'G011A (Mayıs-Kasım)'!L308,0)</f>
        <v>0</v>
      </c>
      <c r="M308" s="150">
        <f>IF('G011A (Haziran-Aralık)'!C308&lt;&gt;"",'G011A (Haziran-Aralık)'!C308,0)</f>
        <v>0</v>
      </c>
      <c r="N308" s="149">
        <f>IF('G011A (Haziran-Aralık)'!L308&lt;&gt;"",'G011A (Haziran-Aralık)'!L308,0)</f>
        <v>0</v>
      </c>
      <c r="O308" s="157">
        <f t="shared" si="99"/>
        <v>0</v>
      </c>
      <c r="P308" s="158">
        <f t="shared" si="100"/>
        <v>0</v>
      </c>
      <c r="Q308" s="158">
        <f t="shared" si="101"/>
        <v>0</v>
      </c>
      <c r="R308" s="159">
        <f t="shared" si="102"/>
        <v>0</v>
      </c>
      <c r="S308" s="62"/>
      <c r="T308" s="138">
        <f t="shared" si="103"/>
        <v>0</v>
      </c>
      <c r="U308" s="138">
        <f t="shared" si="104"/>
        <v>0</v>
      </c>
      <c r="V308" s="138">
        <f t="shared" si="105"/>
        <v>0</v>
      </c>
      <c r="W308" s="138">
        <f t="shared" si="106"/>
        <v>0</v>
      </c>
      <c r="X308" s="138">
        <f t="shared" si="107"/>
        <v>0</v>
      </c>
      <c r="Y308" s="138">
        <f t="shared" si="108"/>
        <v>0</v>
      </c>
      <c r="Z308" s="138">
        <f t="shared" si="109"/>
        <v>0</v>
      </c>
      <c r="AA308" s="62"/>
      <c r="AB308" s="62"/>
      <c r="AC308" s="62"/>
    </row>
    <row r="309" spans="1:29" ht="23.1" customHeight="1" x14ac:dyDescent="0.25">
      <c r="A309" s="362">
        <v>194</v>
      </c>
      <c r="B309" s="141" t="str">
        <f>IF('Proje ve Personel Bilgileri'!C210&gt;0,'Proje ve Personel Bilgileri'!C210,"")</f>
        <v/>
      </c>
      <c r="C309" s="157">
        <f>IF('G011A (Ocak-Temmuz)'!C309&lt;&gt;"",'G011A (Ocak-Temmuz)'!C309,0)</f>
        <v>0</v>
      </c>
      <c r="D309" s="158">
        <f>IF('G011A (Ocak-Temmuz)'!L309&lt;&gt;"",'G011A (Ocak-Temmuz)'!L309,0)</f>
        <v>0</v>
      </c>
      <c r="E309" s="150">
        <f>IF('G011A (Şubat-Ağustos)'!C309&lt;&gt;"",'G011A (Şubat-Ağustos)'!C309,0)</f>
        <v>0</v>
      </c>
      <c r="F309" s="149">
        <f>IF('G011A (Şubat-Ağustos)'!L309&lt;&gt;"",'G011A (Şubat-Ağustos)'!L309,0)</f>
        <v>0</v>
      </c>
      <c r="G309" s="150">
        <f>IF('G011A (Mart-Eylül)'!C309&lt;&gt;"",'G011A (Mart-Eylül)'!C309,0)</f>
        <v>0</v>
      </c>
      <c r="H309" s="149">
        <f>IF('G011A (Mart-Eylül)'!L309&lt;&gt;"",'G011A (Mart-Eylül)'!L309,0)</f>
        <v>0</v>
      </c>
      <c r="I309" s="150">
        <f>IF('G011A (Nisan-Ekim)'!C309&lt;&gt;"",'G011A (Nisan-Ekim)'!C309,0)</f>
        <v>0</v>
      </c>
      <c r="J309" s="149">
        <f>IF('G011A (Nisan-Ekim)'!L309&lt;&gt;"",'G011A (Nisan-Ekim)'!L309,0)</f>
        <v>0</v>
      </c>
      <c r="K309" s="150">
        <f>IF('G011A (Mayıs-Kasım)'!C309&lt;&gt;"",'G011A (Mayıs-Kasım)'!C309,0)</f>
        <v>0</v>
      </c>
      <c r="L309" s="149">
        <f>IF('G011A (Mayıs-Kasım)'!L309&lt;&gt;"",'G011A (Mayıs-Kasım)'!L309,0)</f>
        <v>0</v>
      </c>
      <c r="M309" s="150">
        <f>IF('G011A (Haziran-Aralık)'!C309&lt;&gt;"",'G011A (Haziran-Aralık)'!C309,0)</f>
        <v>0</v>
      </c>
      <c r="N309" s="149">
        <f>IF('G011A (Haziran-Aralık)'!L309&lt;&gt;"",'G011A (Haziran-Aralık)'!L309,0)</f>
        <v>0</v>
      </c>
      <c r="O309" s="157">
        <f t="shared" si="99"/>
        <v>0</v>
      </c>
      <c r="P309" s="158">
        <f t="shared" si="100"/>
        <v>0</v>
      </c>
      <c r="Q309" s="158">
        <f t="shared" si="101"/>
        <v>0</v>
      </c>
      <c r="R309" s="159">
        <f t="shared" si="102"/>
        <v>0</v>
      </c>
      <c r="S309" s="62"/>
      <c r="T309" s="138">
        <f t="shared" si="103"/>
        <v>0</v>
      </c>
      <c r="U309" s="138">
        <f t="shared" si="104"/>
        <v>0</v>
      </c>
      <c r="V309" s="138">
        <f t="shared" si="105"/>
        <v>0</v>
      </c>
      <c r="W309" s="138">
        <f t="shared" si="106"/>
        <v>0</v>
      </c>
      <c r="X309" s="138">
        <f t="shared" si="107"/>
        <v>0</v>
      </c>
      <c r="Y309" s="138">
        <f t="shared" si="108"/>
        <v>0</v>
      </c>
      <c r="Z309" s="138">
        <f t="shared" si="109"/>
        <v>0</v>
      </c>
      <c r="AA309" s="62"/>
      <c r="AB309" s="62"/>
      <c r="AC309" s="62"/>
    </row>
    <row r="310" spans="1:29" ht="23.1" customHeight="1" x14ac:dyDescent="0.25">
      <c r="A310" s="362">
        <v>195</v>
      </c>
      <c r="B310" s="141" t="str">
        <f>IF('Proje ve Personel Bilgileri'!C211&gt;0,'Proje ve Personel Bilgileri'!C211,"")</f>
        <v/>
      </c>
      <c r="C310" s="157">
        <f>IF('G011A (Ocak-Temmuz)'!C310&lt;&gt;"",'G011A (Ocak-Temmuz)'!C310,0)</f>
        <v>0</v>
      </c>
      <c r="D310" s="158">
        <f>IF('G011A (Ocak-Temmuz)'!L310&lt;&gt;"",'G011A (Ocak-Temmuz)'!L310,0)</f>
        <v>0</v>
      </c>
      <c r="E310" s="150">
        <f>IF('G011A (Şubat-Ağustos)'!C310&lt;&gt;"",'G011A (Şubat-Ağustos)'!C310,0)</f>
        <v>0</v>
      </c>
      <c r="F310" s="149">
        <f>IF('G011A (Şubat-Ağustos)'!L310&lt;&gt;"",'G011A (Şubat-Ağustos)'!L310,0)</f>
        <v>0</v>
      </c>
      <c r="G310" s="150">
        <f>IF('G011A (Mart-Eylül)'!C310&lt;&gt;"",'G011A (Mart-Eylül)'!C310,0)</f>
        <v>0</v>
      </c>
      <c r="H310" s="149">
        <f>IF('G011A (Mart-Eylül)'!L310&lt;&gt;"",'G011A (Mart-Eylül)'!L310,0)</f>
        <v>0</v>
      </c>
      <c r="I310" s="150">
        <f>IF('G011A (Nisan-Ekim)'!C310&lt;&gt;"",'G011A (Nisan-Ekim)'!C310,0)</f>
        <v>0</v>
      </c>
      <c r="J310" s="149">
        <f>IF('G011A (Nisan-Ekim)'!L310&lt;&gt;"",'G011A (Nisan-Ekim)'!L310,0)</f>
        <v>0</v>
      </c>
      <c r="K310" s="150">
        <f>IF('G011A (Mayıs-Kasım)'!C310&lt;&gt;"",'G011A (Mayıs-Kasım)'!C310,0)</f>
        <v>0</v>
      </c>
      <c r="L310" s="149">
        <f>IF('G011A (Mayıs-Kasım)'!L310&lt;&gt;"",'G011A (Mayıs-Kasım)'!L310,0)</f>
        <v>0</v>
      </c>
      <c r="M310" s="150">
        <f>IF('G011A (Haziran-Aralık)'!C310&lt;&gt;"",'G011A (Haziran-Aralık)'!C310,0)</f>
        <v>0</v>
      </c>
      <c r="N310" s="149">
        <f>IF('G011A (Haziran-Aralık)'!L310&lt;&gt;"",'G011A (Haziran-Aralık)'!L310,0)</f>
        <v>0</v>
      </c>
      <c r="O310" s="157">
        <f t="shared" si="99"/>
        <v>0</v>
      </c>
      <c r="P310" s="158">
        <f t="shared" si="100"/>
        <v>0</v>
      </c>
      <c r="Q310" s="158">
        <f t="shared" si="101"/>
        <v>0</v>
      </c>
      <c r="R310" s="159">
        <f t="shared" si="102"/>
        <v>0</v>
      </c>
      <c r="S310" s="62"/>
      <c r="T310" s="138">
        <f t="shared" si="103"/>
        <v>0</v>
      </c>
      <c r="U310" s="138">
        <f t="shared" si="104"/>
        <v>0</v>
      </c>
      <c r="V310" s="138">
        <f t="shared" si="105"/>
        <v>0</v>
      </c>
      <c r="W310" s="138">
        <f t="shared" si="106"/>
        <v>0</v>
      </c>
      <c r="X310" s="138">
        <f t="shared" si="107"/>
        <v>0</v>
      </c>
      <c r="Y310" s="138">
        <f t="shared" si="108"/>
        <v>0</v>
      </c>
      <c r="Z310" s="138">
        <f t="shared" si="109"/>
        <v>0</v>
      </c>
      <c r="AA310" s="62"/>
      <c r="AB310" s="62"/>
      <c r="AC310" s="62"/>
    </row>
    <row r="311" spans="1:29" ht="23.1" customHeight="1" x14ac:dyDescent="0.25">
      <c r="A311" s="362">
        <v>196</v>
      </c>
      <c r="B311" s="141" t="str">
        <f>IF('Proje ve Personel Bilgileri'!C212&gt;0,'Proje ve Personel Bilgileri'!C212,"")</f>
        <v/>
      </c>
      <c r="C311" s="157">
        <f>IF('G011A (Ocak-Temmuz)'!C311&lt;&gt;"",'G011A (Ocak-Temmuz)'!C311,0)</f>
        <v>0</v>
      </c>
      <c r="D311" s="158">
        <f>IF('G011A (Ocak-Temmuz)'!L311&lt;&gt;"",'G011A (Ocak-Temmuz)'!L311,0)</f>
        <v>0</v>
      </c>
      <c r="E311" s="150">
        <f>IF('G011A (Şubat-Ağustos)'!C311&lt;&gt;"",'G011A (Şubat-Ağustos)'!C311,0)</f>
        <v>0</v>
      </c>
      <c r="F311" s="149">
        <f>IF('G011A (Şubat-Ağustos)'!L311&lt;&gt;"",'G011A (Şubat-Ağustos)'!L311,0)</f>
        <v>0</v>
      </c>
      <c r="G311" s="150">
        <f>IF('G011A (Mart-Eylül)'!C311&lt;&gt;"",'G011A (Mart-Eylül)'!C311,0)</f>
        <v>0</v>
      </c>
      <c r="H311" s="149">
        <f>IF('G011A (Mart-Eylül)'!L311&lt;&gt;"",'G011A (Mart-Eylül)'!L311,0)</f>
        <v>0</v>
      </c>
      <c r="I311" s="150">
        <f>IF('G011A (Nisan-Ekim)'!C311&lt;&gt;"",'G011A (Nisan-Ekim)'!C311,0)</f>
        <v>0</v>
      </c>
      <c r="J311" s="149">
        <f>IF('G011A (Nisan-Ekim)'!L311&lt;&gt;"",'G011A (Nisan-Ekim)'!L311,0)</f>
        <v>0</v>
      </c>
      <c r="K311" s="150">
        <f>IF('G011A (Mayıs-Kasım)'!C311&lt;&gt;"",'G011A (Mayıs-Kasım)'!C311,0)</f>
        <v>0</v>
      </c>
      <c r="L311" s="149">
        <f>IF('G011A (Mayıs-Kasım)'!L311&lt;&gt;"",'G011A (Mayıs-Kasım)'!L311,0)</f>
        <v>0</v>
      </c>
      <c r="M311" s="150">
        <f>IF('G011A (Haziran-Aralık)'!C311&lt;&gt;"",'G011A (Haziran-Aralık)'!C311,0)</f>
        <v>0</v>
      </c>
      <c r="N311" s="149">
        <f>IF('G011A (Haziran-Aralık)'!L311&lt;&gt;"",'G011A (Haziran-Aralık)'!L311,0)</f>
        <v>0</v>
      </c>
      <c r="O311" s="157">
        <f t="shared" si="99"/>
        <v>0</v>
      </c>
      <c r="P311" s="158">
        <f t="shared" si="100"/>
        <v>0</v>
      </c>
      <c r="Q311" s="158">
        <f t="shared" si="101"/>
        <v>0</v>
      </c>
      <c r="R311" s="159">
        <f t="shared" si="102"/>
        <v>0</v>
      </c>
      <c r="S311" s="62"/>
      <c r="T311" s="138">
        <f t="shared" si="103"/>
        <v>0</v>
      </c>
      <c r="U311" s="138">
        <f t="shared" si="104"/>
        <v>0</v>
      </c>
      <c r="V311" s="138">
        <f t="shared" si="105"/>
        <v>0</v>
      </c>
      <c r="W311" s="138">
        <f t="shared" si="106"/>
        <v>0</v>
      </c>
      <c r="X311" s="138">
        <f t="shared" si="107"/>
        <v>0</v>
      </c>
      <c r="Y311" s="138">
        <f t="shared" si="108"/>
        <v>0</v>
      </c>
      <c r="Z311" s="138">
        <f t="shared" si="109"/>
        <v>0</v>
      </c>
      <c r="AA311" s="62"/>
      <c r="AB311" s="62"/>
      <c r="AC311" s="62"/>
    </row>
    <row r="312" spans="1:29" ht="23.1" customHeight="1" x14ac:dyDescent="0.25">
      <c r="A312" s="362">
        <v>197</v>
      </c>
      <c r="B312" s="141" t="str">
        <f>IF('Proje ve Personel Bilgileri'!C213&gt;0,'Proje ve Personel Bilgileri'!C213,"")</f>
        <v/>
      </c>
      <c r="C312" s="157">
        <f>IF('G011A (Ocak-Temmuz)'!C312&lt;&gt;"",'G011A (Ocak-Temmuz)'!C312,0)</f>
        <v>0</v>
      </c>
      <c r="D312" s="158">
        <f>IF('G011A (Ocak-Temmuz)'!L312&lt;&gt;"",'G011A (Ocak-Temmuz)'!L312,0)</f>
        <v>0</v>
      </c>
      <c r="E312" s="150">
        <f>IF('G011A (Şubat-Ağustos)'!C312&lt;&gt;"",'G011A (Şubat-Ağustos)'!C312,0)</f>
        <v>0</v>
      </c>
      <c r="F312" s="149">
        <f>IF('G011A (Şubat-Ağustos)'!L312&lt;&gt;"",'G011A (Şubat-Ağustos)'!L312,0)</f>
        <v>0</v>
      </c>
      <c r="G312" s="150">
        <f>IF('G011A (Mart-Eylül)'!C312&lt;&gt;"",'G011A (Mart-Eylül)'!C312,0)</f>
        <v>0</v>
      </c>
      <c r="H312" s="149">
        <f>IF('G011A (Mart-Eylül)'!L312&lt;&gt;"",'G011A (Mart-Eylül)'!L312,0)</f>
        <v>0</v>
      </c>
      <c r="I312" s="150">
        <f>IF('G011A (Nisan-Ekim)'!C312&lt;&gt;"",'G011A (Nisan-Ekim)'!C312,0)</f>
        <v>0</v>
      </c>
      <c r="J312" s="149">
        <f>IF('G011A (Nisan-Ekim)'!L312&lt;&gt;"",'G011A (Nisan-Ekim)'!L312,0)</f>
        <v>0</v>
      </c>
      <c r="K312" s="150">
        <f>IF('G011A (Mayıs-Kasım)'!C312&lt;&gt;"",'G011A (Mayıs-Kasım)'!C312,0)</f>
        <v>0</v>
      </c>
      <c r="L312" s="149">
        <f>IF('G011A (Mayıs-Kasım)'!L312&lt;&gt;"",'G011A (Mayıs-Kasım)'!L312,0)</f>
        <v>0</v>
      </c>
      <c r="M312" s="150">
        <f>IF('G011A (Haziran-Aralık)'!C312&lt;&gt;"",'G011A (Haziran-Aralık)'!C312,0)</f>
        <v>0</v>
      </c>
      <c r="N312" s="149">
        <f>IF('G011A (Haziran-Aralık)'!L312&lt;&gt;"",'G011A (Haziran-Aralık)'!L312,0)</f>
        <v>0</v>
      </c>
      <c r="O312" s="157">
        <f t="shared" si="99"/>
        <v>0</v>
      </c>
      <c r="P312" s="158">
        <f t="shared" si="100"/>
        <v>0</v>
      </c>
      <c r="Q312" s="158">
        <f t="shared" si="101"/>
        <v>0</v>
      </c>
      <c r="R312" s="159">
        <f t="shared" si="102"/>
        <v>0</v>
      </c>
      <c r="S312" s="62"/>
      <c r="T312" s="138">
        <f t="shared" si="103"/>
        <v>0</v>
      </c>
      <c r="U312" s="138">
        <f t="shared" si="104"/>
        <v>0</v>
      </c>
      <c r="V312" s="138">
        <f t="shared" si="105"/>
        <v>0</v>
      </c>
      <c r="W312" s="138">
        <f t="shared" si="106"/>
        <v>0</v>
      </c>
      <c r="X312" s="138">
        <f t="shared" si="107"/>
        <v>0</v>
      </c>
      <c r="Y312" s="138">
        <f t="shared" si="108"/>
        <v>0</v>
      </c>
      <c r="Z312" s="138">
        <f t="shared" si="109"/>
        <v>0</v>
      </c>
      <c r="AA312" s="62"/>
      <c r="AB312" s="62"/>
      <c r="AC312" s="62"/>
    </row>
    <row r="313" spans="1:29" ht="23.1" customHeight="1" x14ac:dyDescent="0.25">
      <c r="A313" s="362">
        <v>198</v>
      </c>
      <c r="B313" s="141" t="str">
        <f>IF('Proje ve Personel Bilgileri'!C214&gt;0,'Proje ve Personel Bilgileri'!C214,"")</f>
        <v/>
      </c>
      <c r="C313" s="157">
        <f>IF('G011A (Ocak-Temmuz)'!C313&lt;&gt;"",'G011A (Ocak-Temmuz)'!C313,0)</f>
        <v>0</v>
      </c>
      <c r="D313" s="158">
        <f>IF('G011A (Ocak-Temmuz)'!L313&lt;&gt;"",'G011A (Ocak-Temmuz)'!L313,0)</f>
        <v>0</v>
      </c>
      <c r="E313" s="150">
        <f>IF('G011A (Şubat-Ağustos)'!C313&lt;&gt;"",'G011A (Şubat-Ağustos)'!C313,0)</f>
        <v>0</v>
      </c>
      <c r="F313" s="149">
        <f>IF('G011A (Şubat-Ağustos)'!L313&lt;&gt;"",'G011A (Şubat-Ağustos)'!L313,0)</f>
        <v>0</v>
      </c>
      <c r="G313" s="150">
        <f>IF('G011A (Mart-Eylül)'!C313&lt;&gt;"",'G011A (Mart-Eylül)'!C313,0)</f>
        <v>0</v>
      </c>
      <c r="H313" s="149">
        <f>IF('G011A (Mart-Eylül)'!L313&lt;&gt;"",'G011A (Mart-Eylül)'!L313,0)</f>
        <v>0</v>
      </c>
      <c r="I313" s="150">
        <f>IF('G011A (Nisan-Ekim)'!C313&lt;&gt;"",'G011A (Nisan-Ekim)'!C313,0)</f>
        <v>0</v>
      </c>
      <c r="J313" s="149">
        <f>IF('G011A (Nisan-Ekim)'!L313&lt;&gt;"",'G011A (Nisan-Ekim)'!L313,0)</f>
        <v>0</v>
      </c>
      <c r="K313" s="150">
        <f>IF('G011A (Mayıs-Kasım)'!C313&lt;&gt;"",'G011A (Mayıs-Kasım)'!C313,0)</f>
        <v>0</v>
      </c>
      <c r="L313" s="149">
        <f>IF('G011A (Mayıs-Kasım)'!L313&lt;&gt;"",'G011A (Mayıs-Kasım)'!L313,0)</f>
        <v>0</v>
      </c>
      <c r="M313" s="150">
        <f>IF('G011A (Haziran-Aralık)'!C313&lt;&gt;"",'G011A (Haziran-Aralık)'!C313,0)</f>
        <v>0</v>
      </c>
      <c r="N313" s="149">
        <f>IF('G011A (Haziran-Aralık)'!L313&lt;&gt;"",'G011A (Haziran-Aralık)'!L313,0)</f>
        <v>0</v>
      </c>
      <c r="O313" s="157">
        <f t="shared" si="99"/>
        <v>0</v>
      </c>
      <c r="P313" s="158">
        <f t="shared" si="100"/>
        <v>0</v>
      </c>
      <c r="Q313" s="158">
        <f t="shared" si="101"/>
        <v>0</v>
      </c>
      <c r="R313" s="159">
        <f t="shared" si="102"/>
        <v>0</v>
      </c>
      <c r="S313" s="62"/>
      <c r="T313" s="138">
        <f t="shared" si="103"/>
        <v>0</v>
      </c>
      <c r="U313" s="138">
        <f t="shared" si="104"/>
        <v>0</v>
      </c>
      <c r="V313" s="138">
        <f t="shared" si="105"/>
        <v>0</v>
      </c>
      <c r="W313" s="138">
        <f t="shared" si="106"/>
        <v>0</v>
      </c>
      <c r="X313" s="138">
        <f t="shared" si="107"/>
        <v>0</v>
      </c>
      <c r="Y313" s="138">
        <f t="shared" si="108"/>
        <v>0</v>
      </c>
      <c r="Z313" s="138">
        <f t="shared" si="109"/>
        <v>0</v>
      </c>
      <c r="AA313" s="62"/>
      <c r="AB313" s="62"/>
      <c r="AC313" s="62"/>
    </row>
    <row r="314" spans="1:29" ht="23.1" customHeight="1" x14ac:dyDescent="0.25">
      <c r="A314" s="362">
        <v>199</v>
      </c>
      <c r="B314" s="141" t="str">
        <f>IF('Proje ve Personel Bilgileri'!C215&gt;0,'Proje ve Personel Bilgileri'!C215,"")</f>
        <v/>
      </c>
      <c r="C314" s="157">
        <f>IF('G011A (Ocak-Temmuz)'!C314&lt;&gt;"",'G011A (Ocak-Temmuz)'!C314,0)</f>
        <v>0</v>
      </c>
      <c r="D314" s="158">
        <f>IF('G011A (Ocak-Temmuz)'!L314&lt;&gt;"",'G011A (Ocak-Temmuz)'!L314,0)</f>
        <v>0</v>
      </c>
      <c r="E314" s="150">
        <f>IF('G011A (Şubat-Ağustos)'!C314&lt;&gt;"",'G011A (Şubat-Ağustos)'!C314,0)</f>
        <v>0</v>
      </c>
      <c r="F314" s="149">
        <f>IF('G011A (Şubat-Ağustos)'!L314&lt;&gt;"",'G011A (Şubat-Ağustos)'!L314,0)</f>
        <v>0</v>
      </c>
      <c r="G314" s="150">
        <f>IF('G011A (Mart-Eylül)'!C314&lt;&gt;"",'G011A (Mart-Eylül)'!C314,0)</f>
        <v>0</v>
      </c>
      <c r="H314" s="149">
        <f>IF('G011A (Mart-Eylül)'!L314&lt;&gt;"",'G011A (Mart-Eylül)'!L314,0)</f>
        <v>0</v>
      </c>
      <c r="I314" s="150">
        <f>IF('G011A (Nisan-Ekim)'!C314&lt;&gt;"",'G011A (Nisan-Ekim)'!C314,0)</f>
        <v>0</v>
      </c>
      <c r="J314" s="149">
        <f>IF('G011A (Nisan-Ekim)'!L314&lt;&gt;"",'G011A (Nisan-Ekim)'!L314,0)</f>
        <v>0</v>
      </c>
      <c r="K314" s="150">
        <f>IF('G011A (Mayıs-Kasım)'!C314&lt;&gt;"",'G011A (Mayıs-Kasım)'!C314,0)</f>
        <v>0</v>
      </c>
      <c r="L314" s="149">
        <f>IF('G011A (Mayıs-Kasım)'!L314&lt;&gt;"",'G011A (Mayıs-Kasım)'!L314,0)</f>
        <v>0</v>
      </c>
      <c r="M314" s="150">
        <f>IF('G011A (Haziran-Aralık)'!C314&lt;&gt;"",'G011A (Haziran-Aralık)'!C314,0)</f>
        <v>0</v>
      </c>
      <c r="N314" s="149">
        <f>IF('G011A (Haziran-Aralık)'!L314&lt;&gt;"",'G011A (Haziran-Aralık)'!L314,0)</f>
        <v>0</v>
      </c>
      <c r="O314" s="157">
        <f t="shared" si="99"/>
        <v>0</v>
      </c>
      <c r="P314" s="158">
        <f t="shared" si="100"/>
        <v>0</v>
      </c>
      <c r="Q314" s="158">
        <f t="shared" si="101"/>
        <v>0</v>
      </c>
      <c r="R314" s="159">
        <f t="shared" si="102"/>
        <v>0</v>
      </c>
      <c r="S314" s="62"/>
      <c r="T314" s="138">
        <f t="shared" si="103"/>
        <v>0</v>
      </c>
      <c r="U314" s="138">
        <f t="shared" si="104"/>
        <v>0</v>
      </c>
      <c r="V314" s="138">
        <f t="shared" si="105"/>
        <v>0</v>
      </c>
      <c r="W314" s="138">
        <f t="shared" si="106"/>
        <v>0</v>
      </c>
      <c r="X314" s="138">
        <f t="shared" si="107"/>
        <v>0</v>
      </c>
      <c r="Y314" s="138">
        <f t="shared" si="108"/>
        <v>0</v>
      </c>
      <c r="Z314" s="138">
        <f t="shared" si="109"/>
        <v>0</v>
      </c>
      <c r="AA314" s="62"/>
      <c r="AB314" s="62"/>
      <c r="AC314" s="62"/>
    </row>
    <row r="315" spans="1:29" ht="23.1" customHeight="1" thickBot="1" x14ac:dyDescent="0.3">
      <c r="A315" s="363">
        <v>200</v>
      </c>
      <c r="B315" s="143" t="str">
        <f>IF('Proje ve Personel Bilgileri'!C216&gt;0,'Proje ve Personel Bilgileri'!C216,"")</f>
        <v/>
      </c>
      <c r="C315" s="160">
        <f>IF('G011A (Ocak-Temmuz)'!C315&lt;&gt;"",'G011A (Ocak-Temmuz)'!C315,0)</f>
        <v>0</v>
      </c>
      <c r="D315" s="161">
        <f>IF('G011A (Ocak-Temmuz)'!L315&lt;&gt;"",'G011A (Ocak-Temmuz)'!L315,0)</f>
        <v>0</v>
      </c>
      <c r="E315" s="154">
        <f>IF('G011A (Şubat-Ağustos)'!C315&lt;&gt;"",'G011A (Şubat-Ağustos)'!C315,0)</f>
        <v>0</v>
      </c>
      <c r="F315" s="153">
        <f>IF('G011A (Şubat-Ağustos)'!L315&lt;&gt;"",'G011A (Şubat-Ağustos)'!L315,0)</f>
        <v>0</v>
      </c>
      <c r="G315" s="154">
        <f>IF('G011A (Mart-Eylül)'!C315&lt;&gt;"",'G011A (Mart-Eylül)'!C315,0)</f>
        <v>0</v>
      </c>
      <c r="H315" s="153">
        <f>IF('G011A (Mart-Eylül)'!L315&lt;&gt;"",'G011A (Mart-Eylül)'!L315,0)</f>
        <v>0</v>
      </c>
      <c r="I315" s="154">
        <f>IF('G011A (Nisan-Ekim)'!C315&lt;&gt;"",'G011A (Nisan-Ekim)'!C315,0)</f>
        <v>0</v>
      </c>
      <c r="J315" s="153">
        <f>IF('G011A (Nisan-Ekim)'!L315&lt;&gt;"",'G011A (Nisan-Ekim)'!L315,0)</f>
        <v>0</v>
      </c>
      <c r="K315" s="154">
        <f>IF('G011A (Mayıs-Kasım)'!C315&lt;&gt;"",'G011A (Mayıs-Kasım)'!C315,0)</f>
        <v>0</v>
      </c>
      <c r="L315" s="153">
        <f>IF('G011A (Mayıs-Kasım)'!L315&lt;&gt;"",'G011A (Mayıs-Kasım)'!L315,0)</f>
        <v>0</v>
      </c>
      <c r="M315" s="154">
        <f>IF('G011A (Haziran-Aralık)'!C315&lt;&gt;"",'G011A (Haziran-Aralık)'!C315,0)</f>
        <v>0</v>
      </c>
      <c r="N315" s="153">
        <f>IF('G011A (Haziran-Aralık)'!L315&lt;&gt;"",'G011A (Haziran-Aralık)'!L315,0)</f>
        <v>0</v>
      </c>
      <c r="O315" s="160">
        <f t="shared" si="99"/>
        <v>0</v>
      </c>
      <c r="P315" s="161">
        <f t="shared" si="100"/>
        <v>0</v>
      </c>
      <c r="Q315" s="161">
        <f t="shared" si="101"/>
        <v>0</v>
      </c>
      <c r="R315" s="162">
        <f t="shared" si="102"/>
        <v>0</v>
      </c>
      <c r="S315" s="62"/>
      <c r="T315" s="138">
        <f t="shared" si="103"/>
        <v>0</v>
      </c>
      <c r="U315" s="138">
        <f t="shared" si="104"/>
        <v>0</v>
      </c>
      <c r="V315" s="138">
        <f t="shared" si="105"/>
        <v>0</v>
      </c>
      <c r="W315" s="138">
        <f t="shared" si="106"/>
        <v>0</v>
      </c>
      <c r="X315" s="138">
        <f t="shared" si="107"/>
        <v>0</v>
      </c>
      <c r="Y315" s="138">
        <f t="shared" si="108"/>
        <v>0</v>
      </c>
      <c r="Z315" s="138">
        <f t="shared" si="109"/>
        <v>0</v>
      </c>
      <c r="AA315" s="138">
        <f>IF(ISERROR(IF(SUM(C296:R315)&gt;0,1,0)),1,IF(SUM(C296:R315)&gt;0,1,0))</f>
        <v>0</v>
      </c>
      <c r="AB315" s="62"/>
      <c r="AC315" s="62"/>
    </row>
    <row r="316" spans="1:29" x14ac:dyDescent="0.25">
      <c r="A316" s="62"/>
      <c r="B316" s="10"/>
      <c r="C316" s="10"/>
      <c r="D316" s="10"/>
      <c r="E316" s="10"/>
      <c r="F316" s="10"/>
      <c r="G316" s="10"/>
      <c r="H316" s="10"/>
      <c r="I316" s="10"/>
      <c r="J316" s="2"/>
      <c r="K316" s="62"/>
      <c r="L316" s="92"/>
      <c r="M316" s="92"/>
      <c r="N316" s="92"/>
      <c r="O316" s="92"/>
      <c r="P316" s="92"/>
      <c r="Q316" s="92"/>
      <c r="R316" s="62"/>
      <c r="S316" s="62"/>
      <c r="T316" s="62"/>
      <c r="U316" s="62"/>
      <c r="V316" s="62"/>
      <c r="W316" s="62"/>
      <c r="X316" s="62"/>
      <c r="Y316" s="62"/>
      <c r="Z316" s="62"/>
      <c r="AA316" s="62"/>
      <c r="AB316" s="62"/>
      <c r="AC316" s="62"/>
    </row>
    <row r="317" spans="1:29" x14ac:dyDescent="0.25">
      <c r="A317" s="364" t="s">
        <v>131</v>
      </c>
      <c r="B317" s="10"/>
      <c r="C317" s="10"/>
      <c r="D317" s="10"/>
      <c r="E317" s="10"/>
      <c r="F317" s="10"/>
      <c r="G317" s="10"/>
      <c r="H317" s="10"/>
      <c r="I317" s="10"/>
      <c r="J317" s="2"/>
      <c r="K317" s="62"/>
      <c r="L317" s="92"/>
      <c r="M317" s="92"/>
      <c r="N317" s="92"/>
      <c r="O317" s="92"/>
      <c r="P317" s="92"/>
      <c r="Q317" s="92"/>
      <c r="R317" s="62"/>
      <c r="S317" s="62"/>
      <c r="T317" s="62"/>
      <c r="U317" s="62"/>
      <c r="V317" s="62"/>
      <c r="W317" s="62"/>
      <c r="X317" s="62"/>
      <c r="Y317" s="62"/>
      <c r="Z317" s="62"/>
      <c r="AA317" s="62"/>
      <c r="AB317" s="62"/>
      <c r="AC317" s="62"/>
    </row>
    <row r="318" spans="1:29" x14ac:dyDescent="0.25">
      <c r="A318" s="62"/>
      <c r="B318" s="62"/>
      <c r="C318" s="92"/>
      <c r="D318" s="62"/>
      <c r="E318" s="62"/>
      <c r="F318" s="62"/>
      <c r="G318" s="62"/>
      <c r="H318" s="62"/>
      <c r="I318" s="62"/>
      <c r="J318" s="2"/>
      <c r="K318" s="62"/>
      <c r="L318" s="92"/>
      <c r="M318" s="92"/>
      <c r="N318" s="92"/>
      <c r="O318" s="92"/>
      <c r="P318" s="62"/>
      <c r="Q318" s="62"/>
      <c r="R318" s="62"/>
      <c r="S318" s="62"/>
      <c r="T318" s="62"/>
      <c r="U318" s="62"/>
      <c r="V318" s="62"/>
      <c r="W318" s="62"/>
      <c r="X318" s="62"/>
      <c r="Y318" s="62"/>
      <c r="Z318" s="62"/>
      <c r="AA318" s="62"/>
      <c r="AB318" s="62"/>
      <c r="AC318" s="62"/>
    </row>
    <row r="319" spans="1:29" ht="19.7" x14ac:dyDescent="0.35">
      <c r="A319" s="354" t="s">
        <v>31</v>
      </c>
      <c r="B319" s="355">
        <f ca="1">imzatarihi</f>
        <v>45785</v>
      </c>
      <c r="C319" s="599" t="s">
        <v>32</v>
      </c>
      <c r="D319" s="599"/>
      <c r="E319" s="356" t="str">
        <f>IF(kurulusyetkilisi&gt;0,kurulusyetkilisi,"")</f>
        <v/>
      </c>
      <c r="F319" s="62"/>
      <c r="G319" s="212"/>
      <c r="H319" s="211"/>
      <c r="I319" s="211"/>
      <c r="J319" s="2"/>
      <c r="K319" s="62"/>
      <c r="L319" s="92"/>
      <c r="M319" s="92"/>
      <c r="N319" s="92"/>
      <c r="O319" s="92"/>
      <c r="P319" s="62"/>
      <c r="Q319" s="62"/>
      <c r="R319" s="62"/>
      <c r="S319" s="62"/>
      <c r="T319" s="62"/>
      <c r="U319" s="62"/>
      <c r="V319" s="62"/>
      <c r="W319" s="62"/>
      <c r="X319" s="62"/>
      <c r="Y319" s="62"/>
      <c r="Z319" s="62"/>
      <c r="AA319" s="62"/>
      <c r="AB319" s="62"/>
      <c r="AC319" s="62"/>
    </row>
    <row r="320" spans="1:29" ht="19.7" x14ac:dyDescent="0.35">
      <c r="A320" s="213"/>
      <c r="B320" s="213"/>
      <c r="C320" s="599" t="s">
        <v>33</v>
      </c>
      <c r="D320" s="599"/>
      <c r="E320" s="598"/>
      <c r="F320" s="598"/>
      <c r="G320" s="598"/>
      <c r="H320" s="59"/>
      <c r="I320" s="59"/>
      <c r="J320" s="2"/>
      <c r="K320" s="62"/>
      <c r="L320" s="92"/>
      <c r="M320" s="92"/>
      <c r="N320" s="92"/>
      <c r="O320" s="92"/>
      <c r="P320" s="62"/>
      <c r="Q320" s="62"/>
      <c r="R320" s="62"/>
      <c r="S320" s="62"/>
      <c r="T320" s="62"/>
      <c r="U320" s="62"/>
      <c r="V320" s="62"/>
      <c r="W320" s="62"/>
      <c r="X320" s="62"/>
      <c r="Y320" s="62"/>
      <c r="Z320" s="62"/>
      <c r="AA320" s="62"/>
      <c r="AB320" s="62"/>
      <c r="AC320" s="62"/>
    </row>
  </sheetData>
  <sheetProtection algorithmName="SHA-512" hashValue="U/O61NI8EOdQFmGyypb6qxmbSNfVUI1YEEkC/pTsch+opshIffM1DqsDcY6P7cIhUDAURe2KyYM2IvgKvIRnrA==" saltValue="KIDmKv7277kw/duOxvVRtg==" spinCount="100000" sheet="1" objects="1" scenarios="1"/>
  <mergeCells count="200">
    <mergeCell ref="C319:D319"/>
    <mergeCell ref="C320:D320"/>
    <mergeCell ref="E320:G320"/>
    <mergeCell ref="A290:R290"/>
    <mergeCell ref="A291:R291"/>
    <mergeCell ref="B292:R292"/>
    <mergeCell ref="B293:R293"/>
    <mergeCell ref="A294:A295"/>
    <mergeCell ref="B294:B295"/>
    <mergeCell ref="C294:D294"/>
    <mergeCell ref="E294:F294"/>
    <mergeCell ref="G294:H294"/>
    <mergeCell ref="I294:J294"/>
    <mergeCell ref="K294:L294"/>
    <mergeCell ref="M294:N294"/>
    <mergeCell ref="O294:O295"/>
    <mergeCell ref="P294:P295"/>
    <mergeCell ref="Q294:Q295"/>
    <mergeCell ref="R294:R295"/>
    <mergeCell ref="C287:D287"/>
    <mergeCell ref="C288:D288"/>
    <mergeCell ref="E288:G288"/>
    <mergeCell ref="A289:R289"/>
    <mergeCell ref="A258:R258"/>
    <mergeCell ref="A259:R259"/>
    <mergeCell ref="B260:R260"/>
    <mergeCell ref="B261:R261"/>
    <mergeCell ref="A262:A263"/>
    <mergeCell ref="B262:B263"/>
    <mergeCell ref="C262:D262"/>
    <mergeCell ref="E262:F262"/>
    <mergeCell ref="G262:H262"/>
    <mergeCell ref="I262:J262"/>
    <mergeCell ref="K262:L262"/>
    <mergeCell ref="M262:N262"/>
    <mergeCell ref="O262:O263"/>
    <mergeCell ref="P262:P263"/>
    <mergeCell ref="Q262:Q263"/>
    <mergeCell ref="R262:R263"/>
    <mergeCell ref="C255:D255"/>
    <mergeCell ref="C256:D256"/>
    <mergeCell ref="E256:G256"/>
    <mergeCell ref="A257:R257"/>
    <mergeCell ref="A226:R226"/>
    <mergeCell ref="A227:R227"/>
    <mergeCell ref="B228:R228"/>
    <mergeCell ref="B229:R229"/>
    <mergeCell ref="A230:A231"/>
    <mergeCell ref="B230:B231"/>
    <mergeCell ref="C230:D230"/>
    <mergeCell ref="E230:F230"/>
    <mergeCell ref="G230:H230"/>
    <mergeCell ref="I230:J230"/>
    <mergeCell ref="K230:L230"/>
    <mergeCell ref="M230:N230"/>
    <mergeCell ref="O230:O231"/>
    <mergeCell ref="P230:P231"/>
    <mergeCell ref="Q230:Q231"/>
    <mergeCell ref="R230:R231"/>
    <mergeCell ref="C223:D223"/>
    <mergeCell ref="C224:D224"/>
    <mergeCell ref="E224:G224"/>
    <mergeCell ref="A225:R225"/>
    <mergeCell ref="A194:R194"/>
    <mergeCell ref="A195:R195"/>
    <mergeCell ref="B196:R196"/>
    <mergeCell ref="B197:R197"/>
    <mergeCell ref="A198:A199"/>
    <mergeCell ref="B198:B199"/>
    <mergeCell ref="C198:D198"/>
    <mergeCell ref="E198:F198"/>
    <mergeCell ref="G198:H198"/>
    <mergeCell ref="I198:J198"/>
    <mergeCell ref="K198:L198"/>
    <mergeCell ref="M198:N198"/>
    <mergeCell ref="O198:O199"/>
    <mergeCell ref="P198:P199"/>
    <mergeCell ref="Q198:Q199"/>
    <mergeCell ref="R198:R199"/>
    <mergeCell ref="C191:D191"/>
    <mergeCell ref="C192:D192"/>
    <mergeCell ref="E192:G192"/>
    <mergeCell ref="A193:R193"/>
    <mergeCell ref="A162:R162"/>
    <mergeCell ref="A163:R163"/>
    <mergeCell ref="B164:R164"/>
    <mergeCell ref="B165:R165"/>
    <mergeCell ref="A166:A167"/>
    <mergeCell ref="B166:B167"/>
    <mergeCell ref="C166:D166"/>
    <mergeCell ref="E166:F166"/>
    <mergeCell ref="G166:H166"/>
    <mergeCell ref="I166:J166"/>
    <mergeCell ref="K166:L166"/>
    <mergeCell ref="M166:N166"/>
    <mergeCell ref="O166:O167"/>
    <mergeCell ref="P166:P167"/>
    <mergeCell ref="Q166:Q167"/>
    <mergeCell ref="R166:R167"/>
    <mergeCell ref="C159:D159"/>
    <mergeCell ref="C160:D160"/>
    <mergeCell ref="E160:G160"/>
    <mergeCell ref="A161:R161"/>
    <mergeCell ref="A130:R130"/>
    <mergeCell ref="A131:R131"/>
    <mergeCell ref="B132:R132"/>
    <mergeCell ref="B133:R133"/>
    <mergeCell ref="A134:A135"/>
    <mergeCell ref="B134:B135"/>
    <mergeCell ref="C134:D134"/>
    <mergeCell ref="E134:F134"/>
    <mergeCell ref="G134:H134"/>
    <mergeCell ref="I134:J134"/>
    <mergeCell ref="K134:L134"/>
    <mergeCell ref="M134:N134"/>
    <mergeCell ref="O134:O135"/>
    <mergeCell ref="P134:P135"/>
    <mergeCell ref="Q134:Q135"/>
    <mergeCell ref="R134:R135"/>
    <mergeCell ref="C127:D127"/>
    <mergeCell ref="C128:D128"/>
    <mergeCell ref="E128:G128"/>
    <mergeCell ref="A129:R129"/>
    <mergeCell ref="A98:R98"/>
    <mergeCell ref="A99:R99"/>
    <mergeCell ref="B100:R100"/>
    <mergeCell ref="B101:R101"/>
    <mergeCell ref="A102:A103"/>
    <mergeCell ref="B102:B103"/>
    <mergeCell ref="C102:D102"/>
    <mergeCell ref="E102:F102"/>
    <mergeCell ref="G102:H102"/>
    <mergeCell ref="I102:J102"/>
    <mergeCell ref="K102:L102"/>
    <mergeCell ref="M102:N102"/>
    <mergeCell ref="O102:O103"/>
    <mergeCell ref="P102:P103"/>
    <mergeCell ref="Q102:Q103"/>
    <mergeCell ref="R102:R103"/>
    <mergeCell ref="A33:R33"/>
    <mergeCell ref="C95:D95"/>
    <mergeCell ref="C96:D96"/>
    <mergeCell ref="E96:G96"/>
    <mergeCell ref="A97:R97"/>
    <mergeCell ref="B68:R68"/>
    <mergeCell ref="B69:R69"/>
    <mergeCell ref="A70:A71"/>
    <mergeCell ref="B70:B71"/>
    <mergeCell ref="C70:D70"/>
    <mergeCell ref="E70:F70"/>
    <mergeCell ref="G70:H70"/>
    <mergeCell ref="I70:J70"/>
    <mergeCell ref="K70:L70"/>
    <mergeCell ref="M70:N70"/>
    <mergeCell ref="O70:O71"/>
    <mergeCell ref="P70:P71"/>
    <mergeCell ref="Q70:Q71"/>
    <mergeCell ref="R70:R71"/>
    <mergeCell ref="C64:D64"/>
    <mergeCell ref="E64:G64"/>
    <mergeCell ref="A65:R65"/>
    <mergeCell ref="A66:R66"/>
    <mergeCell ref="A67:R67"/>
    <mergeCell ref="Q38:Q39"/>
    <mergeCell ref="R38:R39"/>
    <mergeCell ref="C63:D63"/>
    <mergeCell ref="I38:J38"/>
    <mergeCell ref="K38:L38"/>
    <mergeCell ref="M38:N38"/>
    <mergeCell ref="O38:O39"/>
    <mergeCell ref="P38:P39"/>
    <mergeCell ref="A38:A39"/>
    <mergeCell ref="B38:B39"/>
    <mergeCell ref="C38:D38"/>
    <mergeCell ref="E38:F38"/>
    <mergeCell ref="G38:H38"/>
    <mergeCell ref="A34:R34"/>
    <mergeCell ref="A35:R35"/>
    <mergeCell ref="B36:R36"/>
    <mergeCell ref="B37:R37"/>
    <mergeCell ref="I6:J6"/>
    <mergeCell ref="A1:R1"/>
    <mergeCell ref="B4:R4"/>
    <mergeCell ref="B5:R5"/>
    <mergeCell ref="A2:R2"/>
    <mergeCell ref="O6:O7"/>
    <mergeCell ref="P6:P7"/>
    <mergeCell ref="Q6:Q7"/>
    <mergeCell ref="R6:R7"/>
    <mergeCell ref="K6:L6"/>
    <mergeCell ref="M6:N6"/>
    <mergeCell ref="A3:R3"/>
    <mergeCell ref="C32:D32"/>
    <mergeCell ref="E32:G32"/>
    <mergeCell ref="C31:D31"/>
    <mergeCell ref="A6:A7"/>
    <mergeCell ref="B6:B7"/>
    <mergeCell ref="C6:D6"/>
    <mergeCell ref="E6:F6"/>
    <mergeCell ref="G6:H6"/>
  </mergeCells>
  <pageMargins left="0.70866141732283472" right="0.70866141732283472" top="0.78740157480314965" bottom="0.78740157480314965" header="0.31496062992125984" footer="0.31496062992125984"/>
  <pageSetup paperSize="9" scale="57" fitToHeight="10" orientation="landscape" r:id="rId1"/>
  <rowBreaks count="9" manualBreakCount="9">
    <brk id="32" max="17" man="1"/>
    <brk id="64" max="17" man="1"/>
    <brk id="96" max="17" man="1"/>
    <brk id="128" max="17" man="1"/>
    <brk id="160" max="17" man="1"/>
    <brk id="192" max="17" man="1"/>
    <brk id="224" max="17" man="1"/>
    <brk id="256" max="17" man="1"/>
    <brk id="288" max="17" man="1"/>
  </rowBreaks>
  <ignoredErrors>
    <ignoredError sqref="U8"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ayfa12"/>
  <dimension ref="A1:R340"/>
  <sheetViews>
    <sheetView showGridLines="0" zoomScale="80" zoomScaleNormal="80" workbookViewId="0">
      <selection activeCell="D9" sqref="D9"/>
    </sheetView>
  </sheetViews>
  <sheetFormatPr defaultColWidth="8.75" defaultRowHeight="14.3" x14ac:dyDescent="0.25"/>
  <cols>
    <col min="1" max="1" width="10.25" customWidth="1"/>
    <col min="2" max="2" width="33" customWidth="1"/>
    <col min="3" max="3" width="23.75" customWidth="1"/>
    <col min="4" max="8" width="4.75" customWidth="1"/>
    <col min="9" max="9" width="12.75" customWidth="1"/>
    <col min="10" max="10" width="15.25" customWidth="1"/>
    <col min="11" max="11" width="13.75" customWidth="1"/>
    <col min="12" max="12" width="7.375" customWidth="1"/>
    <col min="13" max="13" width="17" customWidth="1"/>
    <col min="14" max="14" width="17.375" customWidth="1"/>
    <col min="15" max="15" width="15.75" customWidth="1"/>
    <col min="16" max="16" width="11.25" style="13" bestFit="1" customWidth="1"/>
    <col min="17" max="17" width="8.75" style="210" customWidth="1"/>
    <col min="18" max="18" width="8.75" style="210" hidden="1" customWidth="1"/>
  </cols>
  <sheetData>
    <row r="1" spans="1:18" ht="16.3" x14ac:dyDescent="0.3">
      <c r="A1" s="635" t="s">
        <v>45</v>
      </c>
      <c r="B1" s="635"/>
      <c r="C1" s="635"/>
      <c r="D1" s="635"/>
      <c r="E1" s="635"/>
      <c r="F1" s="635"/>
      <c r="G1" s="635"/>
      <c r="H1" s="635"/>
      <c r="I1" s="635"/>
      <c r="J1" s="635"/>
      <c r="K1" s="635"/>
      <c r="L1" s="635"/>
      <c r="M1" s="635"/>
      <c r="N1" s="635"/>
      <c r="O1" s="635"/>
      <c r="P1" s="368"/>
      <c r="Q1" s="366"/>
      <c r="R1" s="105" t="str">
        <f>CONCATENATE("A1:O",SUM(Q:Q)*32)</f>
        <v>A1:O32</v>
      </c>
    </row>
    <row r="2" spans="1:18" x14ac:dyDescent="0.25">
      <c r="A2" s="625" t="str">
        <f>IF(YilDonem&lt;&gt;"",CONCATENATE(YilDonem," dönemine aittir."),"")</f>
        <v/>
      </c>
      <c r="B2" s="625"/>
      <c r="C2" s="625"/>
      <c r="D2" s="625"/>
      <c r="E2" s="625"/>
      <c r="F2" s="625"/>
      <c r="G2" s="625"/>
      <c r="H2" s="625"/>
      <c r="I2" s="625"/>
      <c r="J2" s="625"/>
      <c r="K2" s="625"/>
      <c r="L2" s="625"/>
      <c r="M2" s="625"/>
      <c r="N2" s="625"/>
      <c r="O2" s="625"/>
      <c r="P2" s="368"/>
      <c r="Q2" s="366"/>
      <c r="R2" s="366"/>
    </row>
    <row r="3" spans="1:18" ht="19.7" thickBot="1" x14ac:dyDescent="0.4">
      <c r="A3" s="626" t="s">
        <v>64</v>
      </c>
      <c r="B3" s="626"/>
      <c r="C3" s="626"/>
      <c r="D3" s="626"/>
      <c r="E3" s="626"/>
      <c r="F3" s="626"/>
      <c r="G3" s="626"/>
      <c r="H3" s="626"/>
      <c r="I3" s="626"/>
      <c r="J3" s="626"/>
      <c r="K3" s="626"/>
      <c r="L3" s="626"/>
      <c r="M3" s="626"/>
      <c r="N3" s="626"/>
      <c r="O3" s="626"/>
      <c r="P3" s="368"/>
      <c r="Q3" s="366"/>
      <c r="R3" s="366"/>
    </row>
    <row r="4" spans="1:18" ht="31.75" customHeight="1" thickBot="1" x14ac:dyDescent="0.3">
      <c r="A4" s="627" t="s">
        <v>192</v>
      </c>
      <c r="B4" s="629"/>
      <c r="C4" s="627" t="str">
        <f>IF(ProjeNo&gt;0,ProjeNo,"")</f>
        <v/>
      </c>
      <c r="D4" s="628"/>
      <c r="E4" s="628"/>
      <c r="F4" s="628"/>
      <c r="G4" s="628"/>
      <c r="H4" s="628"/>
      <c r="I4" s="628"/>
      <c r="J4" s="628"/>
      <c r="K4" s="628"/>
      <c r="L4" s="628"/>
      <c r="M4" s="628"/>
      <c r="N4" s="628"/>
      <c r="O4" s="629"/>
      <c r="P4" s="368"/>
      <c r="Q4" s="366"/>
      <c r="R4" s="366"/>
    </row>
    <row r="5" spans="1:18" ht="42.8" customHeight="1" thickBot="1" x14ac:dyDescent="0.3">
      <c r="A5" s="643" t="s">
        <v>194</v>
      </c>
      <c r="B5" s="644"/>
      <c r="C5" s="645" t="str">
        <f>IF(ProjeAdi&gt;0,ProjeAdi,"")</f>
        <v/>
      </c>
      <c r="D5" s="646"/>
      <c r="E5" s="646"/>
      <c r="F5" s="646"/>
      <c r="G5" s="646"/>
      <c r="H5" s="646"/>
      <c r="I5" s="646"/>
      <c r="J5" s="646"/>
      <c r="K5" s="646"/>
      <c r="L5" s="646"/>
      <c r="M5" s="646"/>
      <c r="N5" s="646"/>
      <c r="O5" s="647"/>
      <c r="P5" s="368"/>
      <c r="Q5" s="366"/>
      <c r="R5" s="366"/>
    </row>
    <row r="6" spans="1:18" ht="31.75" customHeight="1" thickBot="1" x14ac:dyDescent="0.3">
      <c r="A6" s="627" t="s">
        <v>206</v>
      </c>
      <c r="B6" s="642"/>
      <c r="C6" s="648" t="str">
        <f>IF(BasvuruTarihi&lt;&gt;"",BasvuruTarihi,"")</f>
        <v/>
      </c>
      <c r="D6" s="649"/>
      <c r="E6" s="649"/>
      <c r="F6" s="649"/>
      <c r="G6" s="649"/>
      <c r="H6" s="649"/>
      <c r="I6" s="649"/>
      <c r="J6" s="649"/>
      <c r="K6" s="649"/>
      <c r="L6" s="649"/>
      <c r="M6" s="649"/>
      <c r="N6" s="649"/>
      <c r="O6" s="650"/>
      <c r="P6" s="368"/>
      <c r="Q6" s="366"/>
      <c r="R6" s="366"/>
    </row>
    <row r="7" spans="1:18" ht="14.95" customHeight="1" thickBot="1" x14ac:dyDescent="0.3">
      <c r="A7" s="653" t="s">
        <v>3</v>
      </c>
      <c r="B7" s="653" t="s">
        <v>4</v>
      </c>
      <c r="C7" s="640" t="s">
        <v>132</v>
      </c>
      <c r="D7" s="655" t="s">
        <v>46</v>
      </c>
      <c r="E7" s="655"/>
      <c r="F7" s="655"/>
      <c r="G7" s="655"/>
      <c r="H7" s="655"/>
      <c r="I7" s="651" t="s">
        <v>52</v>
      </c>
      <c r="J7" s="640" t="s">
        <v>63</v>
      </c>
      <c r="K7" s="640" t="s">
        <v>59</v>
      </c>
      <c r="L7" s="640" t="s">
        <v>60</v>
      </c>
      <c r="M7" s="640" t="s">
        <v>61</v>
      </c>
      <c r="N7" s="640" t="s">
        <v>62</v>
      </c>
      <c r="O7" s="640" t="s">
        <v>53</v>
      </c>
      <c r="P7" s="368"/>
      <c r="Q7" s="366"/>
      <c r="R7" s="366"/>
    </row>
    <row r="8" spans="1:18" ht="88.5" customHeight="1" thickBot="1" x14ac:dyDescent="0.3">
      <c r="A8" s="654"/>
      <c r="B8" s="654"/>
      <c r="C8" s="641"/>
      <c r="D8" s="369" t="s">
        <v>47</v>
      </c>
      <c r="E8" s="369" t="s">
        <v>48</v>
      </c>
      <c r="F8" s="369" t="s">
        <v>49</v>
      </c>
      <c r="G8" s="369" t="s">
        <v>50</v>
      </c>
      <c r="H8" s="369" t="s">
        <v>51</v>
      </c>
      <c r="I8" s="652"/>
      <c r="J8" s="641"/>
      <c r="K8" s="641"/>
      <c r="L8" s="641"/>
      <c r="M8" s="641"/>
      <c r="N8" s="641"/>
      <c r="O8" s="641"/>
      <c r="P8" s="368"/>
      <c r="Q8" s="366"/>
      <c r="R8" s="366"/>
    </row>
    <row r="9" spans="1:18" ht="18" customHeight="1" x14ac:dyDescent="0.25">
      <c r="A9" s="361">
        <v>1</v>
      </c>
      <c r="B9" s="139" t="str">
        <f>IF('Proje ve Personel Bilgileri'!C17&gt;0,'Proje ve Personel Bilgileri'!C17,"")</f>
        <v/>
      </c>
      <c r="C9" s="140" t="str">
        <f>IF('Proje ve Personel Bilgileri'!C17&gt;0,'Proje ve Personel Bilgileri'!D17,"")</f>
        <v/>
      </c>
      <c r="D9" s="86"/>
      <c r="E9" s="86"/>
      <c r="F9" s="86"/>
      <c r="G9" s="86"/>
      <c r="H9" s="86"/>
      <c r="I9" s="87"/>
      <c r="J9" s="145" t="str">
        <f t="shared" ref="J9:J28" si="0">IF(AND(BasvuruTarihi&gt;0,I9&gt;0),DAYS360(I9,BasvuruTarihi)/30,"")</f>
        <v/>
      </c>
      <c r="K9" s="146" t="str">
        <f>IF('Proje ve Personel Bilgileri'!C17&gt;0,AUcret,"")</f>
        <v/>
      </c>
      <c r="L9" s="147" t="str">
        <f>IF('Proje ve Personel Bilgileri'!C17&gt;0,IF(D9="X",5,IF(E9="X",5,IF(F9="X",5,IF(G9="X",5,IF(H9="X",5,""))))),"")</f>
        <v/>
      </c>
      <c r="M9" s="146" t="str">
        <f>IF('Proje ve Personel Bilgileri'!C17&gt;0,K9*L9,"")</f>
        <v/>
      </c>
      <c r="N9" s="146" t="str">
        <f>IF('Proje ve Personel Bilgileri'!C17&gt;0,G011B!R8,"")</f>
        <v/>
      </c>
      <c r="O9" s="148" t="str">
        <f>IF('Proje ve Personel Bilgileri'!C17&gt;0,MIN(M9,N9),"")</f>
        <v/>
      </c>
      <c r="P9" s="368"/>
      <c r="Q9" s="367"/>
      <c r="R9" s="366"/>
    </row>
    <row r="10" spans="1:18" ht="18" customHeight="1" x14ac:dyDescent="0.25">
      <c r="A10" s="362">
        <v>2</v>
      </c>
      <c r="B10" s="141" t="str">
        <f>IF('Proje ve Personel Bilgileri'!C18&gt;0,'Proje ve Personel Bilgileri'!C18,"")</f>
        <v/>
      </c>
      <c r="C10" s="142" t="str">
        <f>IF('Proje ve Personel Bilgileri'!C18&gt;0,'Proje ve Personel Bilgileri'!D18,"")</f>
        <v/>
      </c>
      <c r="D10" s="319"/>
      <c r="E10" s="319"/>
      <c r="F10" s="319"/>
      <c r="G10" s="319"/>
      <c r="H10" s="319"/>
      <c r="I10" s="88"/>
      <c r="J10" s="122" t="str">
        <f t="shared" si="0"/>
        <v/>
      </c>
      <c r="K10" s="149" t="str">
        <f>IF('Proje ve Personel Bilgileri'!C18&gt;0,AUcret,"")</f>
        <v/>
      </c>
      <c r="L10" s="150" t="str">
        <f>IF('Proje ve Personel Bilgileri'!C18&gt;0,IF(D10="X",5,IF(E10="X",5,IF(F10="X",5,IF(G10="X",5,IF(H10="X",5,""))))),"")</f>
        <v/>
      </c>
      <c r="M10" s="149" t="str">
        <f>IF('Proje ve Personel Bilgileri'!C18&gt;0,K10*L10,"")</f>
        <v/>
      </c>
      <c r="N10" s="149" t="str">
        <f>IF('Proje ve Personel Bilgileri'!C18&gt;0,G011B!R9,"")</f>
        <v/>
      </c>
      <c r="O10" s="151" t="str">
        <f>IF('Proje ve Personel Bilgileri'!C18&gt;0,MIN(M10,N10),"")</f>
        <v/>
      </c>
      <c r="P10" s="368"/>
      <c r="Q10" s="367"/>
      <c r="R10" s="366"/>
    </row>
    <row r="11" spans="1:18" ht="18" customHeight="1" x14ac:dyDescent="0.25">
      <c r="A11" s="362">
        <v>3</v>
      </c>
      <c r="B11" s="141" t="str">
        <f>IF('Proje ve Personel Bilgileri'!C19&gt;0,'Proje ve Personel Bilgileri'!C19,"")</f>
        <v/>
      </c>
      <c r="C11" s="142" t="str">
        <f>IF('Proje ve Personel Bilgileri'!C19&gt;0,'Proje ve Personel Bilgileri'!D19,"")</f>
        <v/>
      </c>
      <c r="D11" s="319"/>
      <c r="E11" s="319"/>
      <c r="F11" s="319"/>
      <c r="G11" s="319"/>
      <c r="H11" s="319"/>
      <c r="I11" s="88"/>
      <c r="J11" s="122" t="str">
        <f t="shared" si="0"/>
        <v/>
      </c>
      <c r="K11" s="149" t="str">
        <f>IF('Proje ve Personel Bilgileri'!C19&gt;0,AUcret,"")</f>
        <v/>
      </c>
      <c r="L11" s="150" t="str">
        <f>IF('Proje ve Personel Bilgileri'!C19&gt;0,IF(D11="X",5,IF(E11="X",5,IF(F11="X",5,IF(G11="X",5,IF(H11="X",5,""))))),"")</f>
        <v/>
      </c>
      <c r="M11" s="149" t="str">
        <f>IF('Proje ve Personel Bilgileri'!C19&gt;0,K11*L11,"")</f>
        <v/>
      </c>
      <c r="N11" s="149" t="str">
        <f>IF('Proje ve Personel Bilgileri'!C19&gt;0,G011B!R10,"")</f>
        <v/>
      </c>
      <c r="O11" s="151" t="str">
        <f>IF('Proje ve Personel Bilgileri'!C19&gt;0,MIN(M11,N11),"")</f>
        <v/>
      </c>
      <c r="P11" s="368"/>
      <c r="Q11" s="367"/>
      <c r="R11" s="366"/>
    </row>
    <row r="12" spans="1:18" ht="18" customHeight="1" x14ac:dyDescent="0.25">
      <c r="A12" s="362">
        <v>4</v>
      </c>
      <c r="B12" s="141" t="str">
        <f>IF('Proje ve Personel Bilgileri'!C20&gt;0,'Proje ve Personel Bilgileri'!C20,"")</f>
        <v/>
      </c>
      <c r="C12" s="142" t="str">
        <f>IF('Proje ve Personel Bilgileri'!C20&gt;0,'Proje ve Personel Bilgileri'!D20,"")</f>
        <v/>
      </c>
      <c r="D12" s="319"/>
      <c r="E12" s="319"/>
      <c r="F12" s="319"/>
      <c r="G12" s="319"/>
      <c r="H12" s="319"/>
      <c r="I12" s="88"/>
      <c r="J12" s="122" t="str">
        <f t="shared" si="0"/>
        <v/>
      </c>
      <c r="K12" s="149" t="str">
        <f>IF('Proje ve Personel Bilgileri'!C20&gt;0,AUcret,"")</f>
        <v/>
      </c>
      <c r="L12" s="150" t="str">
        <f>IF('Proje ve Personel Bilgileri'!C20&gt;0,IF(D12="X",5,IF(E12="X",5,IF(F12="X",5,IF(G12="X",5,IF(H12="X",5,""))))),"")</f>
        <v/>
      </c>
      <c r="M12" s="149" t="str">
        <f>IF('Proje ve Personel Bilgileri'!C20&gt;0,K12*L12,"")</f>
        <v/>
      </c>
      <c r="N12" s="149" t="str">
        <f>IF('Proje ve Personel Bilgileri'!C20&gt;0,G011B!R11,"")</f>
        <v/>
      </c>
      <c r="O12" s="151" t="str">
        <f>IF('Proje ve Personel Bilgileri'!C20&gt;0,MIN(M12,N12),"")</f>
        <v/>
      </c>
      <c r="P12" s="368"/>
      <c r="Q12" s="367"/>
      <c r="R12" s="366"/>
    </row>
    <row r="13" spans="1:18" ht="18" customHeight="1" x14ac:dyDescent="0.25">
      <c r="A13" s="362">
        <v>5</v>
      </c>
      <c r="B13" s="141" t="str">
        <f>IF('Proje ve Personel Bilgileri'!C21&gt;0,'Proje ve Personel Bilgileri'!C21,"")</f>
        <v/>
      </c>
      <c r="C13" s="142" t="str">
        <f>IF('Proje ve Personel Bilgileri'!C21&gt;0,'Proje ve Personel Bilgileri'!D21,"")</f>
        <v/>
      </c>
      <c r="D13" s="319"/>
      <c r="E13" s="319"/>
      <c r="F13" s="319"/>
      <c r="G13" s="319"/>
      <c r="H13" s="319"/>
      <c r="I13" s="88"/>
      <c r="J13" s="122" t="str">
        <f t="shared" si="0"/>
        <v/>
      </c>
      <c r="K13" s="149" t="str">
        <f>IF('Proje ve Personel Bilgileri'!C21&gt;0,AUcret,"")</f>
        <v/>
      </c>
      <c r="L13" s="150" t="str">
        <f>IF('Proje ve Personel Bilgileri'!C21&gt;0,IF(D13="X",5,IF(E13="X",5,IF(F13="X",5,IF(G13="X",5,IF(H13="X",5,""))))),"")</f>
        <v/>
      </c>
      <c r="M13" s="149" t="str">
        <f>IF('Proje ve Personel Bilgileri'!C21&gt;0,K13*L13,"")</f>
        <v/>
      </c>
      <c r="N13" s="149" t="str">
        <f>IF('Proje ve Personel Bilgileri'!C21&gt;0,G011B!R12,"")</f>
        <v/>
      </c>
      <c r="O13" s="151" t="str">
        <f>IF('Proje ve Personel Bilgileri'!C21&gt;0,MIN(M13,N13),"")</f>
        <v/>
      </c>
      <c r="P13" s="368"/>
      <c r="Q13" s="367"/>
      <c r="R13" s="366"/>
    </row>
    <row r="14" spans="1:18" ht="18" customHeight="1" x14ac:dyDescent="0.25">
      <c r="A14" s="362">
        <v>6</v>
      </c>
      <c r="B14" s="141" t="str">
        <f>IF('Proje ve Personel Bilgileri'!C22&gt;0,'Proje ve Personel Bilgileri'!C22,"")</f>
        <v/>
      </c>
      <c r="C14" s="142" t="str">
        <f>IF('Proje ve Personel Bilgileri'!C22&gt;0,'Proje ve Personel Bilgileri'!D22,"")</f>
        <v/>
      </c>
      <c r="D14" s="319"/>
      <c r="E14" s="319"/>
      <c r="F14" s="319"/>
      <c r="G14" s="319"/>
      <c r="H14" s="319"/>
      <c r="I14" s="88"/>
      <c r="J14" s="122" t="str">
        <f t="shared" si="0"/>
        <v/>
      </c>
      <c r="K14" s="149" t="str">
        <f>IF('Proje ve Personel Bilgileri'!C22&gt;0,AUcret,"")</f>
        <v/>
      </c>
      <c r="L14" s="150" t="str">
        <f>IF('Proje ve Personel Bilgileri'!C22&gt;0,IF(D14="X",5,IF(E14="X",5,IF(F14="X",5,IF(G14="X",5,IF(H14="X",5,""))))),"")</f>
        <v/>
      </c>
      <c r="M14" s="149" t="str">
        <f>IF('Proje ve Personel Bilgileri'!C22&gt;0,K14*L14,"")</f>
        <v/>
      </c>
      <c r="N14" s="149" t="str">
        <f>IF('Proje ve Personel Bilgileri'!C22&gt;0,G011B!R13,"")</f>
        <v/>
      </c>
      <c r="O14" s="151" t="str">
        <f>IF('Proje ve Personel Bilgileri'!C22&gt;0,MIN(M14,N14),"")</f>
        <v/>
      </c>
      <c r="P14" s="368"/>
      <c r="Q14" s="367"/>
      <c r="R14" s="366"/>
    </row>
    <row r="15" spans="1:18" ht="18" customHeight="1" x14ac:dyDescent="0.25">
      <c r="A15" s="362">
        <v>7</v>
      </c>
      <c r="B15" s="141" t="str">
        <f>IF('Proje ve Personel Bilgileri'!C23&gt;0,'Proje ve Personel Bilgileri'!C23,"")</f>
        <v/>
      </c>
      <c r="C15" s="142" t="str">
        <f>IF('Proje ve Personel Bilgileri'!C23&gt;0,'Proje ve Personel Bilgileri'!D23,"")</f>
        <v/>
      </c>
      <c r="D15" s="319"/>
      <c r="E15" s="319"/>
      <c r="F15" s="319"/>
      <c r="G15" s="319"/>
      <c r="H15" s="319"/>
      <c r="I15" s="88"/>
      <c r="J15" s="122" t="str">
        <f t="shared" si="0"/>
        <v/>
      </c>
      <c r="K15" s="149" t="str">
        <f>IF('Proje ve Personel Bilgileri'!C23&gt;0,AUcret,"")</f>
        <v/>
      </c>
      <c r="L15" s="150" t="str">
        <f>IF('Proje ve Personel Bilgileri'!C23&gt;0,IF(D15="X",5,IF(E15="X",5,IF(F15="X",5,IF(G15="X",5,IF(H15="X",5,""))))),"")</f>
        <v/>
      </c>
      <c r="M15" s="149" t="str">
        <f>IF('Proje ve Personel Bilgileri'!C23&gt;0,K15*L15,"")</f>
        <v/>
      </c>
      <c r="N15" s="149" t="str">
        <f>IF('Proje ve Personel Bilgileri'!C23&gt;0,G011B!R14,"")</f>
        <v/>
      </c>
      <c r="O15" s="151" t="str">
        <f>IF('Proje ve Personel Bilgileri'!C23&gt;0,MIN(M15,N15),"")</f>
        <v/>
      </c>
      <c r="P15" s="368"/>
      <c r="Q15" s="367"/>
      <c r="R15" s="366"/>
    </row>
    <row r="16" spans="1:18" ht="18" customHeight="1" x14ac:dyDescent="0.25">
      <c r="A16" s="362">
        <v>8</v>
      </c>
      <c r="B16" s="141" t="str">
        <f>IF('Proje ve Personel Bilgileri'!C24&gt;0,'Proje ve Personel Bilgileri'!C24,"")</f>
        <v/>
      </c>
      <c r="C16" s="142" t="str">
        <f>IF('Proje ve Personel Bilgileri'!C24&gt;0,'Proje ve Personel Bilgileri'!D24,"")</f>
        <v/>
      </c>
      <c r="D16" s="319"/>
      <c r="E16" s="319"/>
      <c r="F16" s="319"/>
      <c r="G16" s="319"/>
      <c r="H16" s="319"/>
      <c r="I16" s="88"/>
      <c r="J16" s="122" t="str">
        <f t="shared" si="0"/>
        <v/>
      </c>
      <c r="K16" s="149" t="str">
        <f>IF('Proje ve Personel Bilgileri'!C24&gt;0,AUcret,"")</f>
        <v/>
      </c>
      <c r="L16" s="150" t="str">
        <f>IF('Proje ve Personel Bilgileri'!C24&gt;0,IF(D16="X",5,IF(E16="X",5,IF(F16="X",5,IF(G16="X",5,IF(H16="X",5,""))))),"")</f>
        <v/>
      </c>
      <c r="M16" s="149" t="str">
        <f>IF('Proje ve Personel Bilgileri'!C24&gt;0,K16*L16,"")</f>
        <v/>
      </c>
      <c r="N16" s="149" t="str">
        <f>IF('Proje ve Personel Bilgileri'!C24&gt;0,G011B!R15,"")</f>
        <v/>
      </c>
      <c r="O16" s="151" t="str">
        <f>IF('Proje ve Personel Bilgileri'!C24&gt;0,MIN(M16,N16),"")</f>
        <v/>
      </c>
      <c r="P16" s="368"/>
      <c r="Q16" s="367"/>
      <c r="R16" s="366"/>
    </row>
    <row r="17" spans="1:18" ht="18" customHeight="1" x14ac:dyDescent="0.25">
      <c r="A17" s="362">
        <v>9</v>
      </c>
      <c r="B17" s="141" t="str">
        <f>IF('Proje ve Personel Bilgileri'!C25&gt;0,'Proje ve Personel Bilgileri'!C25,"")</f>
        <v/>
      </c>
      <c r="C17" s="142" t="str">
        <f>IF('Proje ve Personel Bilgileri'!C25&gt;0,'Proje ve Personel Bilgileri'!D25,"")</f>
        <v/>
      </c>
      <c r="D17" s="319"/>
      <c r="E17" s="319"/>
      <c r="F17" s="319"/>
      <c r="G17" s="319"/>
      <c r="H17" s="319"/>
      <c r="I17" s="88"/>
      <c r="J17" s="122" t="str">
        <f t="shared" si="0"/>
        <v/>
      </c>
      <c r="K17" s="149" t="str">
        <f>IF('Proje ve Personel Bilgileri'!C25&gt;0,AUcret,"")</f>
        <v/>
      </c>
      <c r="L17" s="150" t="str">
        <f>IF('Proje ve Personel Bilgileri'!C25&gt;0,IF(D17="X",5,IF(E17="X",5,IF(F17="X",5,IF(G17="X",5,IF(H17="X",5,""))))),"")</f>
        <v/>
      </c>
      <c r="M17" s="149" t="str">
        <f>IF('Proje ve Personel Bilgileri'!C25&gt;0,K17*L17,"")</f>
        <v/>
      </c>
      <c r="N17" s="149" t="str">
        <f>IF('Proje ve Personel Bilgileri'!C25&gt;0,G011B!R16,"")</f>
        <v/>
      </c>
      <c r="O17" s="151" t="str">
        <f>IF('Proje ve Personel Bilgileri'!C25&gt;0,MIN(M17,N17),"")</f>
        <v/>
      </c>
      <c r="P17" s="368"/>
      <c r="Q17" s="367"/>
      <c r="R17" s="366"/>
    </row>
    <row r="18" spans="1:18" ht="18" customHeight="1" x14ac:dyDescent="0.25">
      <c r="A18" s="362">
        <v>10</v>
      </c>
      <c r="B18" s="141" t="str">
        <f>IF('Proje ve Personel Bilgileri'!C26&gt;0,'Proje ve Personel Bilgileri'!C26,"")</f>
        <v/>
      </c>
      <c r="C18" s="142" t="str">
        <f>IF('Proje ve Personel Bilgileri'!C26&gt;0,'Proje ve Personel Bilgileri'!D26,"")</f>
        <v/>
      </c>
      <c r="D18" s="319"/>
      <c r="E18" s="319"/>
      <c r="F18" s="319"/>
      <c r="G18" s="319"/>
      <c r="H18" s="319"/>
      <c r="I18" s="88"/>
      <c r="J18" s="122" t="str">
        <f t="shared" si="0"/>
        <v/>
      </c>
      <c r="K18" s="149" t="str">
        <f>IF('Proje ve Personel Bilgileri'!C26&gt;0,AUcret,"")</f>
        <v/>
      </c>
      <c r="L18" s="150" t="str">
        <f>IF('Proje ve Personel Bilgileri'!C26&gt;0,IF(D18="X",5,IF(E18="X",5,IF(F18="X",5,IF(G18="X",5,IF(H18="X",5,""))))),"")</f>
        <v/>
      </c>
      <c r="M18" s="149" t="str">
        <f>IF('Proje ve Personel Bilgileri'!C26&gt;0,K18*L18,"")</f>
        <v/>
      </c>
      <c r="N18" s="149" t="str">
        <f>IF('Proje ve Personel Bilgileri'!C26&gt;0,G011B!R17,"")</f>
        <v/>
      </c>
      <c r="O18" s="151" t="str">
        <f>IF('Proje ve Personel Bilgileri'!C26&gt;0,MIN(M18,N18),"")</f>
        <v/>
      </c>
      <c r="P18" s="368"/>
      <c r="Q18" s="367"/>
      <c r="R18" s="366"/>
    </row>
    <row r="19" spans="1:18" ht="18" customHeight="1" x14ac:dyDescent="0.25">
      <c r="A19" s="362">
        <v>11</v>
      </c>
      <c r="B19" s="141" t="str">
        <f>IF('Proje ve Personel Bilgileri'!C27&gt;0,'Proje ve Personel Bilgileri'!C27,"")</f>
        <v/>
      </c>
      <c r="C19" s="142" t="str">
        <f>IF('Proje ve Personel Bilgileri'!C27&gt;0,'Proje ve Personel Bilgileri'!D27,"")</f>
        <v/>
      </c>
      <c r="D19" s="319"/>
      <c r="E19" s="319"/>
      <c r="F19" s="319"/>
      <c r="G19" s="319"/>
      <c r="H19" s="319"/>
      <c r="I19" s="88"/>
      <c r="J19" s="122" t="str">
        <f t="shared" si="0"/>
        <v/>
      </c>
      <c r="K19" s="149" t="str">
        <f>IF('Proje ve Personel Bilgileri'!C27&gt;0,AUcret,"")</f>
        <v/>
      </c>
      <c r="L19" s="150" t="str">
        <f>IF('Proje ve Personel Bilgileri'!C27&gt;0,IF(D19="X",5,IF(E19="X",5,IF(F19="X",5,IF(G19="X",5,IF(H19="X",5,""))))),"")</f>
        <v/>
      </c>
      <c r="M19" s="149" t="str">
        <f>IF('Proje ve Personel Bilgileri'!C27&gt;0,K19*L19,"")</f>
        <v/>
      </c>
      <c r="N19" s="149" t="str">
        <f>IF('Proje ve Personel Bilgileri'!C27&gt;0,G011B!R18,"")</f>
        <v/>
      </c>
      <c r="O19" s="151" t="str">
        <f>IF('Proje ve Personel Bilgileri'!C27&gt;0,MIN(M19,N19),"")</f>
        <v/>
      </c>
      <c r="P19" s="368"/>
      <c r="Q19" s="367"/>
      <c r="R19" s="366"/>
    </row>
    <row r="20" spans="1:18" ht="18" customHeight="1" x14ac:dyDescent="0.25">
      <c r="A20" s="362">
        <v>12</v>
      </c>
      <c r="B20" s="141" t="str">
        <f>IF('Proje ve Personel Bilgileri'!C28&gt;0,'Proje ve Personel Bilgileri'!C28,"")</f>
        <v/>
      </c>
      <c r="C20" s="142" t="str">
        <f>IF('Proje ve Personel Bilgileri'!C28&gt;0,'Proje ve Personel Bilgileri'!D28,"")</f>
        <v/>
      </c>
      <c r="D20" s="319"/>
      <c r="E20" s="319"/>
      <c r="F20" s="319"/>
      <c r="G20" s="319"/>
      <c r="H20" s="319"/>
      <c r="I20" s="88"/>
      <c r="J20" s="122" t="str">
        <f t="shared" si="0"/>
        <v/>
      </c>
      <c r="K20" s="149" t="str">
        <f>IF('Proje ve Personel Bilgileri'!C28&gt;0,AUcret,"")</f>
        <v/>
      </c>
      <c r="L20" s="150" t="str">
        <f>IF('Proje ve Personel Bilgileri'!C28&gt;0,IF(D20="X",5,IF(E20="X",5,IF(F20="X",5,IF(G20="X",5,IF(H20="X",5,""))))),"")</f>
        <v/>
      </c>
      <c r="M20" s="149" t="str">
        <f>IF('Proje ve Personel Bilgileri'!C28&gt;0,K20*L20,"")</f>
        <v/>
      </c>
      <c r="N20" s="149" t="str">
        <f>IF('Proje ve Personel Bilgileri'!C28&gt;0,G011B!R19,"")</f>
        <v/>
      </c>
      <c r="O20" s="151" t="str">
        <f>IF('Proje ve Personel Bilgileri'!C28&gt;0,MIN(M20,N20),"")</f>
        <v/>
      </c>
      <c r="P20" s="368"/>
      <c r="Q20" s="367"/>
      <c r="R20" s="366"/>
    </row>
    <row r="21" spans="1:18" ht="18" customHeight="1" x14ac:dyDescent="0.25">
      <c r="A21" s="362">
        <v>13</v>
      </c>
      <c r="B21" s="141" t="str">
        <f>IF('Proje ve Personel Bilgileri'!C29&gt;0,'Proje ve Personel Bilgileri'!C29,"")</f>
        <v/>
      </c>
      <c r="C21" s="142" t="str">
        <f>IF('Proje ve Personel Bilgileri'!C29&gt;0,'Proje ve Personel Bilgileri'!D29,"")</f>
        <v/>
      </c>
      <c r="D21" s="319"/>
      <c r="E21" s="319"/>
      <c r="F21" s="319"/>
      <c r="G21" s="319"/>
      <c r="H21" s="319"/>
      <c r="I21" s="88"/>
      <c r="J21" s="122" t="str">
        <f t="shared" si="0"/>
        <v/>
      </c>
      <c r="K21" s="149" t="str">
        <f>IF('Proje ve Personel Bilgileri'!C29&gt;0,AUcret,"")</f>
        <v/>
      </c>
      <c r="L21" s="150" t="str">
        <f>IF('Proje ve Personel Bilgileri'!C29&gt;0,IF(D21="X",5,IF(E21="X",5,IF(F21="X",5,IF(G21="X",5,IF(H21="X",5,""))))),"")</f>
        <v/>
      </c>
      <c r="M21" s="149" t="str">
        <f>IF('Proje ve Personel Bilgileri'!C29&gt;0,K21*L21,"")</f>
        <v/>
      </c>
      <c r="N21" s="149" t="str">
        <f>IF('Proje ve Personel Bilgileri'!C29&gt;0,G011B!R20,"")</f>
        <v/>
      </c>
      <c r="O21" s="151" t="str">
        <f>IF('Proje ve Personel Bilgileri'!C29&gt;0,MIN(M21,N21),"")</f>
        <v/>
      </c>
      <c r="P21" s="368"/>
      <c r="Q21" s="367"/>
      <c r="R21" s="366"/>
    </row>
    <row r="22" spans="1:18" ht="18" customHeight="1" x14ac:dyDescent="0.25">
      <c r="A22" s="362">
        <v>14</v>
      </c>
      <c r="B22" s="141" t="str">
        <f>IF('Proje ve Personel Bilgileri'!C30&gt;0,'Proje ve Personel Bilgileri'!C30,"")</f>
        <v/>
      </c>
      <c r="C22" s="142" t="str">
        <f>IF('Proje ve Personel Bilgileri'!C30&gt;0,'Proje ve Personel Bilgileri'!D30,"")</f>
        <v/>
      </c>
      <c r="D22" s="319"/>
      <c r="E22" s="319"/>
      <c r="F22" s="319"/>
      <c r="G22" s="319"/>
      <c r="H22" s="319"/>
      <c r="I22" s="88"/>
      <c r="J22" s="122" t="str">
        <f t="shared" si="0"/>
        <v/>
      </c>
      <c r="K22" s="149" t="str">
        <f>IF('Proje ve Personel Bilgileri'!C30&gt;0,AUcret,"")</f>
        <v/>
      </c>
      <c r="L22" s="150" t="str">
        <f>IF('Proje ve Personel Bilgileri'!C30&gt;0,IF(D22="X",5,IF(E22="X",5,IF(F22="X",5,IF(G22="X",5,IF(H22="X",5,""))))),"")</f>
        <v/>
      </c>
      <c r="M22" s="149" t="str">
        <f>IF('Proje ve Personel Bilgileri'!C30&gt;0,K22*L22,"")</f>
        <v/>
      </c>
      <c r="N22" s="149" t="str">
        <f>IF('Proje ve Personel Bilgileri'!C30&gt;0,G011B!R21,"")</f>
        <v/>
      </c>
      <c r="O22" s="151" t="str">
        <f>IF('Proje ve Personel Bilgileri'!C30&gt;0,MIN(M22,N22),"")</f>
        <v/>
      </c>
      <c r="P22" s="368"/>
      <c r="Q22" s="367"/>
      <c r="R22" s="366"/>
    </row>
    <row r="23" spans="1:18" ht="18" customHeight="1" x14ac:dyDescent="0.25">
      <c r="A23" s="362">
        <v>15</v>
      </c>
      <c r="B23" s="141" t="str">
        <f>IF('Proje ve Personel Bilgileri'!C31&gt;0,'Proje ve Personel Bilgileri'!C31,"")</f>
        <v/>
      </c>
      <c r="C23" s="142" t="str">
        <f>IF('Proje ve Personel Bilgileri'!C31&gt;0,'Proje ve Personel Bilgileri'!D31,"")</f>
        <v/>
      </c>
      <c r="D23" s="319"/>
      <c r="E23" s="319"/>
      <c r="F23" s="319"/>
      <c r="G23" s="319"/>
      <c r="H23" s="319"/>
      <c r="I23" s="88"/>
      <c r="J23" s="122" t="str">
        <f t="shared" si="0"/>
        <v/>
      </c>
      <c r="K23" s="149" t="str">
        <f>IF('Proje ve Personel Bilgileri'!C31&gt;0,AUcret,"")</f>
        <v/>
      </c>
      <c r="L23" s="150" t="str">
        <f>IF('Proje ve Personel Bilgileri'!C31&gt;0,IF(D23="X",5,IF(E23="X",5,IF(F23="X",5,IF(G23="X",5,IF(H23="X",5,""))))),"")</f>
        <v/>
      </c>
      <c r="M23" s="149" t="str">
        <f>IF('Proje ve Personel Bilgileri'!C31&gt;0,K23*L23,"")</f>
        <v/>
      </c>
      <c r="N23" s="149" t="str">
        <f>IF('Proje ve Personel Bilgileri'!C31&gt;0,G011B!R22,"")</f>
        <v/>
      </c>
      <c r="O23" s="151" t="str">
        <f>IF('Proje ve Personel Bilgileri'!C31&gt;0,MIN(M23,N23),"")</f>
        <v/>
      </c>
      <c r="P23" s="368"/>
      <c r="Q23" s="367"/>
      <c r="R23" s="366"/>
    </row>
    <row r="24" spans="1:18" ht="18" customHeight="1" x14ac:dyDescent="0.25">
      <c r="A24" s="362">
        <v>16</v>
      </c>
      <c r="B24" s="141" t="str">
        <f>IF('Proje ve Personel Bilgileri'!C32&gt;0,'Proje ve Personel Bilgileri'!C32,"")</f>
        <v/>
      </c>
      <c r="C24" s="142" t="str">
        <f>IF('Proje ve Personel Bilgileri'!C32&gt;0,'Proje ve Personel Bilgileri'!D32,"")</f>
        <v/>
      </c>
      <c r="D24" s="319"/>
      <c r="E24" s="319"/>
      <c r="F24" s="319"/>
      <c r="G24" s="319"/>
      <c r="H24" s="319"/>
      <c r="I24" s="88"/>
      <c r="J24" s="122" t="str">
        <f t="shared" si="0"/>
        <v/>
      </c>
      <c r="K24" s="149" t="str">
        <f>IF('Proje ve Personel Bilgileri'!C32&gt;0,AUcret,"")</f>
        <v/>
      </c>
      <c r="L24" s="150" t="str">
        <f>IF('Proje ve Personel Bilgileri'!C32&gt;0,IF(D24="X",5,IF(E24="X",5,IF(F24="X",5,IF(G24="X",5,IF(H24="X",5,""))))),"")</f>
        <v/>
      </c>
      <c r="M24" s="149" t="str">
        <f>IF('Proje ve Personel Bilgileri'!C32&gt;0,K24*L24,"")</f>
        <v/>
      </c>
      <c r="N24" s="149" t="str">
        <f>IF('Proje ve Personel Bilgileri'!C32&gt;0,G011B!R23,"")</f>
        <v/>
      </c>
      <c r="O24" s="151" t="str">
        <f>IF('Proje ve Personel Bilgileri'!C32&gt;0,MIN(M24,N24),"")</f>
        <v/>
      </c>
      <c r="P24" s="368"/>
      <c r="Q24" s="367"/>
      <c r="R24" s="366"/>
    </row>
    <row r="25" spans="1:18" ht="18" customHeight="1" x14ac:dyDescent="0.25">
      <c r="A25" s="362">
        <v>17</v>
      </c>
      <c r="B25" s="141" t="str">
        <f>IF('Proje ve Personel Bilgileri'!C33&gt;0,'Proje ve Personel Bilgileri'!C33,"")</f>
        <v/>
      </c>
      <c r="C25" s="142" t="str">
        <f>IF('Proje ve Personel Bilgileri'!C33&gt;0,'Proje ve Personel Bilgileri'!D33,"")</f>
        <v/>
      </c>
      <c r="D25" s="319"/>
      <c r="E25" s="319"/>
      <c r="F25" s="319"/>
      <c r="G25" s="319"/>
      <c r="H25" s="319"/>
      <c r="I25" s="88"/>
      <c r="J25" s="122" t="str">
        <f t="shared" si="0"/>
        <v/>
      </c>
      <c r="K25" s="149" t="str">
        <f>IF('Proje ve Personel Bilgileri'!C33&gt;0,AUcret,"")</f>
        <v/>
      </c>
      <c r="L25" s="150" t="str">
        <f>IF('Proje ve Personel Bilgileri'!C33&gt;0,IF(D25="X",5,IF(E25="X",5,IF(F25="X",5,IF(G25="X",5,IF(H25="X",5,""))))),"")</f>
        <v/>
      </c>
      <c r="M25" s="149" t="str">
        <f>IF('Proje ve Personel Bilgileri'!C33&gt;0,K25*L25,"")</f>
        <v/>
      </c>
      <c r="N25" s="149" t="str">
        <f>IF('Proje ve Personel Bilgileri'!C33&gt;0,G011B!R24,"")</f>
        <v/>
      </c>
      <c r="O25" s="151" t="str">
        <f>IF('Proje ve Personel Bilgileri'!C33&gt;0,MIN(M25,N25),"")</f>
        <v/>
      </c>
      <c r="P25" s="368"/>
      <c r="Q25" s="367"/>
      <c r="R25" s="366"/>
    </row>
    <row r="26" spans="1:18" ht="18" customHeight="1" x14ac:dyDescent="0.25">
      <c r="A26" s="362">
        <v>18</v>
      </c>
      <c r="B26" s="141" t="str">
        <f>IF('Proje ve Personel Bilgileri'!C34&gt;0,'Proje ve Personel Bilgileri'!C34,"")</f>
        <v/>
      </c>
      <c r="C26" s="142" t="str">
        <f>IF('Proje ve Personel Bilgileri'!C34&gt;0,'Proje ve Personel Bilgileri'!D34,"")</f>
        <v/>
      </c>
      <c r="D26" s="319"/>
      <c r="E26" s="319"/>
      <c r="F26" s="319"/>
      <c r="G26" s="319"/>
      <c r="H26" s="319"/>
      <c r="I26" s="88"/>
      <c r="J26" s="122" t="str">
        <f t="shared" si="0"/>
        <v/>
      </c>
      <c r="K26" s="149" t="str">
        <f>IF('Proje ve Personel Bilgileri'!C34&gt;0,AUcret,"")</f>
        <v/>
      </c>
      <c r="L26" s="150" t="str">
        <f>IF('Proje ve Personel Bilgileri'!C34&gt;0,IF(D26="X",5,IF(E26="X",5,IF(F26="X",5,IF(G26="X",5,IF(H26="X",5,""))))),"")</f>
        <v/>
      </c>
      <c r="M26" s="149" t="str">
        <f>IF('Proje ve Personel Bilgileri'!C34&gt;0,K26*L26,"")</f>
        <v/>
      </c>
      <c r="N26" s="149" t="str">
        <f>IF('Proje ve Personel Bilgileri'!C34&gt;0,G011B!R25,"")</f>
        <v/>
      </c>
      <c r="O26" s="151" t="str">
        <f>IF('Proje ve Personel Bilgileri'!C34&gt;0,MIN(M26,N26),"")</f>
        <v/>
      </c>
      <c r="P26" s="368"/>
      <c r="Q26" s="367"/>
      <c r="R26" s="366"/>
    </row>
    <row r="27" spans="1:18" ht="18" customHeight="1" x14ac:dyDescent="0.25">
      <c r="A27" s="362">
        <v>19</v>
      </c>
      <c r="B27" s="141" t="str">
        <f>IF('Proje ve Personel Bilgileri'!C35&gt;0,'Proje ve Personel Bilgileri'!C35,"")</f>
        <v/>
      </c>
      <c r="C27" s="142" t="str">
        <f>IF('Proje ve Personel Bilgileri'!C35&gt;0,'Proje ve Personel Bilgileri'!D35,"")</f>
        <v/>
      </c>
      <c r="D27" s="319"/>
      <c r="E27" s="319"/>
      <c r="F27" s="319"/>
      <c r="G27" s="319"/>
      <c r="H27" s="319"/>
      <c r="I27" s="88"/>
      <c r="J27" s="122" t="str">
        <f t="shared" si="0"/>
        <v/>
      </c>
      <c r="K27" s="149" t="str">
        <f>IF('Proje ve Personel Bilgileri'!C35&gt;0,AUcret,"")</f>
        <v/>
      </c>
      <c r="L27" s="150" t="str">
        <f>IF('Proje ve Personel Bilgileri'!C35&gt;0,IF(D27="X",5,IF(E27="X",5,IF(F27="X",5,IF(G27="X",5,IF(H27="X",5,""))))),"")</f>
        <v/>
      </c>
      <c r="M27" s="149" t="str">
        <f>IF('Proje ve Personel Bilgileri'!C35&gt;0,K27*L27,"")</f>
        <v/>
      </c>
      <c r="N27" s="149" t="str">
        <f>IF('Proje ve Personel Bilgileri'!C35&gt;0,G011B!R26,"")</f>
        <v/>
      </c>
      <c r="O27" s="151" t="str">
        <f>IF('Proje ve Personel Bilgileri'!C35&gt;0,MIN(M27,N27),"")</f>
        <v/>
      </c>
      <c r="P27" s="368"/>
      <c r="Q27" s="367"/>
      <c r="R27" s="366"/>
    </row>
    <row r="28" spans="1:18" ht="18" customHeight="1" thickBot="1" x14ac:dyDescent="0.3">
      <c r="A28" s="363">
        <v>20</v>
      </c>
      <c r="B28" s="143" t="str">
        <f>IF('Proje ve Personel Bilgileri'!C36&gt;0,'Proje ve Personel Bilgileri'!C36,"")</f>
        <v/>
      </c>
      <c r="C28" s="144" t="str">
        <f>IF('Proje ve Personel Bilgileri'!C36&gt;0,'Proje ve Personel Bilgileri'!D36,"")</f>
        <v/>
      </c>
      <c r="D28" s="89"/>
      <c r="E28" s="89"/>
      <c r="F28" s="89"/>
      <c r="G28" s="89"/>
      <c r="H28" s="89"/>
      <c r="I28" s="90"/>
      <c r="J28" s="152" t="str">
        <f t="shared" si="0"/>
        <v/>
      </c>
      <c r="K28" s="153" t="str">
        <f>IF('Proje ve Personel Bilgileri'!C36&gt;0,AUcret,"")</f>
        <v/>
      </c>
      <c r="L28" s="154" t="str">
        <f>IF('Proje ve Personel Bilgileri'!C36&gt;0,IF(D28="X",5,IF(E28="X",5,IF(F28="X",5,IF(G28="X",5,IF(H28="X",5,""))))),"")</f>
        <v/>
      </c>
      <c r="M28" s="153" t="str">
        <f>IF('Proje ve Personel Bilgileri'!C36&gt;0,K28*L28,"")</f>
        <v/>
      </c>
      <c r="N28" s="153" t="str">
        <f>IF('Proje ve Personel Bilgileri'!C36&gt;0,G011B!R27,"")</f>
        <v/>
      </c>
      <c r="O28" s="155" t="str">
        <f>IF('Proje ve Personel Bilgileri'!C36&gt;0,MIN(M28,N28),"")</f>
        <v/>
      </c>
      <c r="P28" s="368"/>
      <c r="Q28" s="296">
        <v>1</v>
      </c>
      <c r="R28" s="366"/>
    </row>
    <row r="29" spans="1:18" x14ac:dyDescent="0.25">
      <c r="A29" s="138" t="s">
        <v>56</v>
      </c>
      <c r="B29" s="62"/>
      <c r="C29" s="62"/>
      <c r="D29" s="62"/>
      <c r="E29" s="62"/>
      <c r="F29" s="62"/>
      <c r="G29" s="62"/>
      <c r="H29" s="62"/>
      <c r="I29" s="62"/>
      <c r="J29" s="62"/>
      <c r="K29" s="62"/>
      <c r="L29" s="62"/>
      <c r="M29" s="62"/>
      <c r="N29" s="62"/>
      <c r="O29" s="62"/>
      <c r="P29" s="368"/>
      <c r="Q29" s="367"/>
      <c r="R29" s="366"/>
    </row>
    <row r="30" spans="1:18" x14ac:dyDescent="0.25">
      <c r="A30" s="138" t="s">
        <v>58</v>
      </c>
      <c r="B30" s="62"/>
      <c r="C30" s="62"/>
      <c r="D30" s="62"/>
      <c r="E30" s="62"/>
      <c r="F30" s="62"/>
      <c r="G30" s="62"/>
      <c r="H30" s="62"/>
      <c r="I30" s="62"/>
      <c r="J30" s="62"/>
      <c r="K30" s="62"/>
      <c r="L30" s="62"/>
      <c r="M30" s="62"/>
      <c r="N30" s="62"/>
      <c r="O30" s="62"/>
      <c r="P30" s="368"/>
      <c r="Q30" s="367"/>
      <c r="R30" s="366"/>
    </row>
    <row r="31" spans="1:18" x14ac:dyDescent="0.25">
      <c r="A31" s="138" t="s">
        <v>57</v>
      </c>
      <c r="B31" s="62"/>
      <c r="C31" s="62"/>
      <c r="D31" s="62"/>
      <c r="E31" s="62"/>
      <c r="F31" s="62"/>
      <c r="G31" s="62"/>
      <c r="H31" s="62"/>
      <c r="I31" s="62"/>
      <c r="J31" s="62"/>
      <c r="K31" s="62"/>
      <c r="L31" s="62"/>
      <c r="M31" s="62"/>
      <c r="N31" s="62"/>
      <c r="O31" s="62"/>
      <c r="P31" s="368"/>
      <c r="Q31" s="367"/>
      <c r="R31" s="366"/>
    </row>
    <row r="32" spans="1:18" x14ac:dyDescent="0.25">
      <c r="A32" s="62"/>
      <c r="B32" s="62"/>
      <c r="C32" s="62"/>
      <c r="D32" s="62"/>
      <c r="E32" s="62"/>
      <c r="F32" s="62"/>
      <c r="G32" s="62"/>
      <c r="H32" s="62"/>
      <c r="I32" s="62"/>
      <c r="J32" s="62"/>
      <c r="K32" s="62"/>
      <c r="L32" s="62"/>
      <c r="M32" s="62"/>
      <c r="N32" s="62"/>
      <c r="O32" s="62"/>
      <c r="P32" s="368"/>
      <c r="Q32" s="366"/>
      <c r="R32" s="366"/>
    </row>
    <row r="33" spans="1:18" ht="19.7" x14ac:dyDescent="0.35">
      <c r="A33" s="354" t="s">
        <v>31</v>
      </c>
      <c r="B33" s="355">
        <f ca="1">imzatarihi</f>
        <v>45785</v>
      </c>
      <c r="C33" s="356" t="s">
        <v>32</v>
      </c>
      <c r="D33" s="356" t="str">
        <f>IF(kurulusyetkilisi&gt;0,kurulusyetkilisi,"")</f>
        <v/>
      </c>
      <c r="E33" s="62"/>
      <c r="F33" s="212"/>
      <c r="G33" s="211"/>
      <c r="H33" s="211"/>
      <c r="I33" s="2"/>
      <c r="J33" s="62"/>
      <c r="K33" s="92"/>
      <c r="L33" s="92"/>
      <c r="M33" s="92"/>
      <c r="N33" s="92"/>
      <c r="O33" s="62"/>
      <c r="P33" s="368"/>
      <c r="Q33" s="366"/>
      <c r="R33" s="366"/>
    </row>
    <row r="34" spans="1:18" ht="19.7" x14ac:dyDescent="0.35">
      <c r="A34" s="213"/>
      <c r="B34" s="213"/>
      <c r="C34" s="356" t="s">
        <v>33</v>
      </c>
      <c r="D34" s="598"/>
      <c r="E34" s="598"/>
      <c r="F34" s="598"/>
      <c r="G34" s="59"/>
      <c r="H34" s="59"/>
      <c r="I34" s="2"/>
      <c r="J34" s="62"/>
      <c r="K34" s="92"/>
      <c r="L34" s="92"/>
      <c r="M34" s="92"/>
      <c r="N34" s="92"/>
      <c r="O34" s="62"/>
      <c r="P34" s="368"/>
      <c r="Q34" s="366"/>
      <c r="R34" s="366"/>
    </row>
    <row r="35" spans="1:18" ht="16.3" x14ac:dyDescent="0.3">
      <c r="A35" s="635" t="s">
        <v>45</v>
      </c>
      <c r="B35" s="635"/>
      <c r="C35" s="635"/>
      <c r="D35" s="635"/>
      <c r="E35" s="635"/>
      <c r="F35" s="635"/>
      <c r="G35" s="635"/>
      <c r="H35" s="635"/>
      <c r="I35" s="635"/>
      <c r="J35" s="635"/>
      <c r="K35" s="635"/>
      <c r="L35" s="635"/>
      <c r="M35" s="635"/>
      <c r="N35" s="635"/>
      <c r="O35" s="635"/>
      <c r="P35" s="368"/>
      <c r="Q35" s="366"/>
      <c r="R35" s="366"/>
    </row>
    <row r="36" spans="1:18" x14ac:dyDescent="0.25">
      <c r="A36" s="625" t="str">
        <f>IF(YilDonem&lt;&gt;"",CONCATENATE(YilDonem," dönemine aittir."),"")</f>
        <v/>
      </c>
      <c r="B36" s="625"/>
      <c r="C36" s="625"/>
      <c r="D36" s="625"/>
      <c r="E36" s="625"/>
      <c r="F36" s="625"/>
      <c r="G36" s="625"/>
      <c r="H36" s="625"/>
      <c r="I36" s="625"/>
      <c r="J36" s="625"/>
      <c r="K36" s="625"/>
      <c r="L36" s="625"/>
      <c r="M36" s="625"/>
      <c r="N36" s="625"/>
      <c r="O36" s="625"/>
      <c r="P36" s="368"/>
      <c r="Q36" s="366"/>
      <c r="R36" s="366"/>
    </row>
    <row r="37" spans="1:18" ht="19.7" thickBot="1" x14ac:dyDescent="0.4">
      <c r="A37" s="626" t="s">
        <v>64</v>
      </c>
      <c r="B37" s="626"/>
      <c r="C37" s="626"/>
      <c r="D37" s="626"/>
      <c r="E37" s="626"/>
      <c r="F37" s="626"/>
      <c r="G37" s="626"/>
      <c r="H37" s="626"/>
      <c r="I37" s="626"/>
      <c r="J37" s="626"/>
      <c r="K37" s="626"/>
      <c r="L37" s="626"/>
      <c r="M37" s="626"/>
      <c r="N37" s="626"/>
      <c r="O37" s="626"/>
      <c r="P37" s="368"/>
      <c r="Q37" s="366"/>
      <c r="R37" s="366"/>
    </row>
    <row r="38" spans="1:18" ht="31.75" customHeight="1" thickBot="1" x14ac:dyDescent="0.3">
      <c r="A38" s="627" t="s">
        <v>192</v>
      </c>
      <c r="B38" s="629"/>
      <c r="C38" s="627" t="str">
        <f>IF(ProjeNo&gt;0,ProjeNo,"")</f>
        <v/>
      </c>
      <c r="D38" s="628"/>
      <c r="E38" s="628"/>
      <c r="F38" s="628"/>
      <c r="G38" s="628"/>
      <c r="H38" s="628"/>
      <c r="I38" s="628"/>
      <c r="J38" s="628"/>
      <c r="K38" s="628"/>
      <c r="L38" s="628"/>
      <c r="M38" s="628"/>
      <c r="N38" s="628"/>
      <c r="O38" s="629"/>
      <c r="P38" s="368"/>
      <c r="Q38" s="366"/>
      <c r="R38" s="366"/>
    </row>
    <row r="39" spans="1:18" ht="42.8" customHeight="1" thickBot="1" x14ac:dyDescent="0.3">
      <c r="A39" s="643" t="s">
        <v>194</v>
      </c>
      <c r="B39" s="644"/>
      <c r="C39" s="645" t="str">
        <f>IF(ProjeAdi&gt;0,ProjeAdi,"")</f>
        <v/>
      </c>
      <c r="D39" s="646"/>
      <c r="E39" s="646"/>
      <c r="F39" s="646"/>
      <c r="G39" s="646"/>
      <c r="H39" s="646"/>
      <c r="I39" s="646"/>
      <c r="J39" s="646"/>
      <c r="K39" s="646"/>
      <c r="L39" s="646"/>
      <c r="M39" s="646"/>
      <c r="N39" s="646"/>
      <c r="O39" s="647"/>
      <c r="P39" s="368"/>
      <c r="Q39" s="366"/>
      <c r="R39" s="366"/>
    </row>
    <row r="40" spans="1:18" ht="31.75" customHeight="1" thickBot="1" x14ac:dyDescent="0.3">
      <c r="A40" s="627" t="s">
        <v>0</v>
      </c>
      <c r="B40" s="642"/>
      <c r="C40" s="648" t="str">
        <f>IF(BasvuruTarihi&lt;&gt;"",BasvuruTarihi,"")</f>
        <v/>
      </c>
      <c r="D40" s="649"/>
      <c r="E40" s="649"/>
      <c r="F40" s="649"/>
      <c r="G40" s="649"/>
      <c r="H40" s="649"/>
      <c r="I40" s="649"/>
      <c r="J40" s="649"/>
      <c r="K40" s="649"/>
      <c r="L40" s="649"/>
      <c r="M40" s="649"/>
      <c r="N40" s="649"/>
      <c r="O40" s="650"/>
      <c r="P40" s="368"/>
      <c r="Q40" s="366"/>
      <c r="R40" s="366"/>
    </row>
    <row r="41" spans="1:18" ht="14.95" customHeight="1" thickBot="1" x14ac:dyDescent="0.3">
      <c r="A41" s="653" t="s">
        <v>3</v>
      </c>
      <c r="B41" s="653" t="s">
        <v>4</v>
      </c>
      <c r="C41" s="640" t="s">
        <v>132</v>
      </c>
      <c r="D41" s="655" t="s">
        <v>46</v>
      </c>
      <c r="E41" s="655"/>
      <c r="F41" s="655"/>
      <c r="G41" s="655"/>
      <c r="H41" s="655"/>
      <c r="I41" s="651" t="s">
        <v>52</v>
      </c>
      <c r="J41" s="640" t="s">
        <v>63</v>
      </c>
      <c r="K41" s="640" t="s">
        <v>59</v>
      </c>
      <c r="L41" s="640" t="s">
        <v>60</v>
      </c>
      <c r="M41" s="640" t="s">
        <v>61</v>
      </c>
      <c r="N41" s="640" t="s">
        <v>62</v>
      </c>
      <c r="O41" s="640" t="s">
        <v>53</v>
      </c>
      <c r="P41" s="368"/>
      <c r="Q41" s="366"/>
      <c r="R41" s="366"/>
    </row>
    <row r="42" spans="1:18" ht="88.5" customHeight="1" thickBot="1" x14ac:dyDescent="0.3">
      <c r="A42" s="654"/>
      <c r="B42" s="654"/>
      <c r="C42" s="641"/>
      <c r="D42" s="369" t="s">
        <v>47</v>
      </c>
      <c r="E42" s="369" t="s">
        <v>48</v>
      </c>
      <c r="F42" s="369" t="s">
        <v>49</v>
      </c>
      <c r="G42" s="369" t="s">
        <v>50</v>
      </c>
      <c r="H42" s="369" t="s">
        <v>51</v>
      </c>
      <c r="I42" s="652"/>
      <c r="J42" s="641"/>
      <c r="K42" s="641"/>
      <c r="L42" s="641"/>
      <c r="M42" s="641"/>
      <c r="N42" s="641"/>
      <c r="O42" s="641"/>
      <c r="P42" s="368"/>
      <c r="Q42" s="366"/>
      <c r="R42" s="366"/>
    </row>
    <row r="43" spans="1:18" ht="18" customHeight="1" x14ac:dyDescent="0.25">
      <c r="A43" s="361">
        <v>21</v>
      </c>
      <c r="B43" s="139" t="str">
        <f>IF('Proje ve Personel Bilgileri'!C37&gt;0,'Proje ve Personel Bilgileri'!C37,"")</f>
        <v/>
      </c>
      <c r="C43" s="140" t="str">
        <f>IF('Proje ve Personel Bilgileri'!C37&gt;0,'Proje ve Personel Bilgileri'!D37,"")</f>
        <v/>
      </c>
      <c r="D43" s="86"/>
      <c r="E43" s="86"/>
      <c r="F43" s="86"/>
      <c r="G43" s="86"/>
      <c r="H43" s="86"/>
      <c r="I43" s="87"/>
      <c r="J43" s="145" t="str">
        <f t="shared" ref="J43" si="1">IF(AND(BasvuruTarihi&gt;0,I43&gt;0),DAYS360(I43,BasvuruTarihi)/30,"")</f>
        <v/>
      </c>
      <c r="K43" s="146" t="str">
        <f>IF('Proje ve Personel Bilgileri'!C37&gt;0,AUcret,"")</f>
        <v/>
      </c>
      <c r="L43" s="147" t="str">
        <f>IF('Proje ve Personel Bilgileri'!C37&gt;0,IF(D9="X",5,IF(E9="X",5,IF(F9="X",5,IF(G9="X",5,IF(H9="X",5,""))))),"")</f>
        <v/>
      </c>
      <c r="M43" s="146" t="str">
        <f>IF('Proje ve Personel Bilgileri'!C37&gt;0,K43*L43,"")</f>
        <v/>
      </c>
      <c r="N43" s="146" t="str">
        <f>IF('Proje ve Personel Bilgileri'!C37&gt;0,G011B!R40,"")</f>
        <v/>
      </c>
      <c r="O43" s="148" t="str">
        <f>IF('Proje ve Personel Bilgileri'!C37&gt;0,MIN(M43,N43),"")</f>
        <v/>
      </c>
      <c r="P43" s="368"/>
      <c r="Q43" s="367"/>
      <c r="R43" s="366"/>
    </row>
    <row r="44" spans="1:18" ht="18" customHeight="1" x14ac:dyDescent="0.25">
      <c r="A44" s="362">
        <v>22</v>
      </c>
      <c r="B44" s="141" t="str">
        <f>IF('Proje ve Personel Bilgileri'!C38&gt;0,'Proje ve Personel Bilgileri'!C38,"")</f>
        <v/>
      </c>
      <c r="C44" s="142" t="str">
        <f>IF('Proje ve Personel Bilgileri'!C38&gt;0,'Proje ve Personel Bilgileri'!D38,"")</f>
        <v/>
      </c>
      <c r="D44" s="319"/>
      <c r="E44" s="319"/>
      <c r="F44" s="319"/>
      <c r="G44" s="319"/>
      <c r="H44" s="319"/>
      <c r="I44" s="88"/>
      <c r="J44" s="122" t="str">
        <f t="shared" ref="J44:J62" si="2">IF(AND(BasvuruTarihi&gt;0,I44&gt;0),DAYS360(I44,BasvuruTarihi)/30,"")</f>
        <v/>
      </c>
      <c r="K44" s="149" t="str">
        <f>IF('Proje ve Personel Bilgileri'!C38&gt;0,AUcret,"")</f>
        <v/>
      </c>
      <c r="L44" s="150" t="str">
        <f>IF('Proje ve Personel Bilgileri'!C38&gt;0,IF(D10="X",5,IF(E10="X",5,IF(F10="X",5,IF(G10="X",5,IF(H10="X",5,""))))),"")</f>
        <v/>
      </c>
      <c r="M44" s="149" t="str">
        <f>IF('Proje ve Personel Bilgileri'!C38&gt;0,K44*L44,"")</f>
        <v/>
      </c>
      <c r="N44" s="149" t="str">
        <f>IF('Proje ve Personel Bilgileri'!C38&gt;0,G011B!R41,"")</f>
        <v/>
      </c>
      <c r="O44" s="151" t="str">
        <f>IF('Proje ve Personel Bilgileri'!C38&gt;0,MIN(M44,N44),"")</f>
        <v/>
      </c>
      <c r="P44" s="368"/>
      <c r="Q44" s="367"/>
      <c r="R44" s="366"/>
    </row>
    <row r="45" spans="1:18" ht="18" customHeight="1" x14ac:dyDescent="0.25">
      <c r="A45" s="362">
        <v>23</v>
      </c>
      <c r="B45" s="141" t="str">
        <f>IF('Proje ve Personel Bilgileri'!C39&gt;0,'Proje ve Personel Bilgileri'!C39,"")</f>
        <v/>
      </c>
      <c r="C45" s="142" t="str">
        <f>IF('Proje ve Personel Bilgileri'!C39&gt;0,'Proje ve Personel Bilgileri'!D39,"")</f>
        <v/>
      </c>
      <c r="D45" s="319"/>
      <c r="E45" s="319"/>
      <c r="F45" s="319"/>
      <c r="G45" s="319"/>
      <c r="H45" s="319"/>
      <c r="I45" s="88"/>
      <c r="J45" s="122" t="str">
        <f t="shared" si="2"/>
        <v/>
      </c>
      <c r="K45" s="149" t="str">
        <f>IF('Proje ve Personel Bilgileri'!C39&gt;0,AUcret,"")</f>
        <v/>
      </c>
      <c r="L45" s="150" t="str">
        <f>IF('Proje ve Personel Bilgileri'!C39&gt;0,IF(D11="X",5,IF(E11="X",5,IF(F11="X",5,IF(G11="X",5,IF(H11="X",5,""))))),"")</f>
        <v/>
      </c>
      <c r="M45" s="149" t="str">
        <f>IF('Proje ve Personel Bilgileri'!C39&gt;0,K45*L45,"")</f>
        <v/>
      </c>
      <c r="N45" s="149" t="str">
        <f>IF('Proje ve Personel Bilgileri'!C39&gt;0,G011B!R42,"")</f>
        <v/>
      </c>
      <c r="O45" s="151" t="str">
        <f>IF('Proje ve Personel Bilgileri'!C39&gt;0,MIN(M45,N45),"")</f>
        <v/>
      </c>
      <c r="P45" s="368"/>
      <c r="Q45" s="367"/>
      <c r="R45" s="366"/>
    </row>
    <row r="46" spans="1:18" ht="18" customHeight="1" x14ac:dyDescent="0.25">
      <c r="A46" s="362">
        <v>24</v>
      </c>
      <c r="B46" s="141" t="str">
        <f>IF('Proje ve Personel Bilgileri'!C40&gt;0,'Proje ve Personel Bilgileri'!C40,"")</f>
        <v/>
      </c>
      <c r="C46" s="142" t="str">
        <f>IF('Proje ve Personel Bilgileri'!C40&gt;0,'Proje ve Personel Bilgileri'!D40,"")</f>
        <v/>
      </c>
      <c r="D46" s="319"/>
      <c r="E46" s="319"/>
      <c r="F46" s="319"/>
      <c r="G46" s="319"/>
      <c r="H46" s="319"/>
      <c r="I46" s="88"/>
      <c r="J46" s="122" t="str">
        <f t="shared" si="2"/>
        <v/>
      </c>
      <c r="K46" s="149" t="str">
        <f>IF('Proje ve Personel Bilgileri'!C40&gt;0,AUcret,"")</f>
        <v/>
      </c>
      <c r="L46" s="150" t="str">
        <f>IF('Proje ve Personel Bilgileri'!C40&gt;0,IF(D12="X",5,IF(E12="X",5,IF(F12="X",5,IF(G12="X",5,IF(H12="X",5,""))))),"")</f>
        <v/>
      </c>
      <c r="M46" s="149" t="str">
        <f>IF('Proje ve Personel Bilgileri'!C40&gt;0,K46*L46,"")</f>
        <v/>
      </c>
      <c r="N46" s="149" t="str">
        <f>IF('Proje ve Personel Bilgileri'!C40&gt;0,G011B!R43,"")</f>
        <v/>
      </c>
      <c r="O46" s="151" t="str">
        <f>IF('Proje ve Personel Bilgileri'!C40&gt;0,MIN(M46,N46),"")</f>
        <v/>
      </c>
      <c r="P46" s="368"/>
      <c r="Q46" s="367"/>
      <c r="R46" s="366"/>
    </row>
    <row r="47" spans="1:18" ht="18" customHeight="1" x14ac:dyDescent="0.25">
      <c r="A47" s="362">
        <v>25</v>
      </c>
      <c r="B47" s="141" t="str">
        <f>IF('Proje ve Personel Bilgileri'!C41&gt;0,'Proje ve Personel Bilgileri'!C41,"")</f>
        <v/>
      </c>
      <c r="C47" s="142" t="str">
        <f>IF('Proje ve Personel Bilgileri'!C41&gt;0,'Proje ve Personel Bilgileri'!D41,"")</f>
        <v/>
      </c>
      <c r="D47" s="319"/>
      <c r="E47" s="319"/>
      <c r="F47" s="319"/>
      <c r="G47" s="319"/>
      <c r="H47" s="319"/>
      <c r="I47" s="88"/>
      <c r="J47" s="122" t="str">
        <f t="shared" si="2"/>
        <v/>
      </c>
      <c r="K47" s="149" t="str">
        <f>IF('Proje ve Personel Bilgileri'!C41&gt;0,AUcret,"")</f>
        <v/>
      </c>
      <c r="L47" s="150" t="str">
        <f>IF('Proje ve Personel Bilgileri'!C41&gt;0,IF(D13="X",5,IF(E13="X",5,IF(F13="X",5,IF(G13="X",5,IF(H13="X",5,""))))),"")</f>
        <v/>
      </c>
      <c r="M47" s="149" t="str">
        <f>IF('Proje ve Personel Bilgileri'!C41&gt;0,K47*L47,"")</f>
        <v/>
      </c>
      <c r="N47" s="149" t="str">
        <f>IF('Proje ve Personel Bilgileri'!C41&gt;0,G011B!R44,"")</f>
        <v/>
      </c>
      <c r="O47" s="151" t="str">
        <f>IF('Proje ve Personel Bilgileri'!C41&gt;0,MIN(M47,N47),"")</f>
        <v/>
      </c>
      <c r="P47" s="368"/>
      <c r="Q47" s="367"/>
      <c r="R47" s="366"/>
    </row>
    <row r="48" spans="1:18" ht="18" customHeight="1" x14ac:dyDescent="0.25">
      <c r="A48" s="362">
        <v>26</v>
      </c>
      <c r="B48" s="141" t="str">
        <f>IF('Proje ve Personel Bilgileri'!C42&gt;0,'Proje ve Personel Bilgileri'!C42,"")</f>
        <v/>
      </c>
      <c r="C48" s="142" t="str">
        <f>IF('Proje ve Personel Bilgileri'!C42&gt;0,'Proje ve Personel Bilgileri'!D42,"")</f>
        <v/>
      </c>
      <c r="D48" s="319"/>
      <c r="E48" s="319"/>
      <c r="F48" s="319"/>
      <c r="G48" s="319"/>
      <c r="H48" s="319"/>
      <c r="I48" s="88"/>
      <c r="J48" s="122" t="str">
        <f t="shared" si="2"/>
        <v/>
      </c>
      <c r="K48" s="149" t="str">
        <f>IF('Proje ve Personel Bilgileri'!C42&gt;0,AUcret,"")</f>
        <v/>
      </c>
      <c r="L48" s="150" t="str">
        <f>IF('Proje ve Personel Bilgileri'!C42&gt;0,IF(D14="X",5,IF(E14="X",5,IF(F14="X",5,IF(G14="X",5,IF(H14="X",5,""))))),"")</f>
        <v/>
      </c>
      <c r="M48" s="149" t="str">
        <f>IF('Proje ve Personel Bilgileri'!C42&gt;0,K48*L48,"")</f>
        <v/>
      </c>
      <c r="N48" s="149" t="str">
        <f>IF('Proje ve Personel Bilgileri'!C42&gt;0,G011B!R45,"")</f>
        <v/>
      </c>
      <c r="O48" s="151" t="str">
        <f>IF('Proje ve Personel Bilgileri'!C42&gt;0,MIN(M48,N48),"")</f>
        <v/>
      </c>
      <c r="P48" s="368"/>
      <c r="Q48" s="367"/>
      <c r="R48" s="366"/>
    </row>
    <row r="49" spans="1:18" ht="18" customHeight="1" x14ac:dyDescent="0.25">
      <c r="A49" s="362">
        <v>27</v>
      </c>
      <c r="B49" s="141" t="str">
        <f>IF('Proje ve Personel Bilgileri'!C43&gt;0,'Proje ve Personel Bilgileri'!C43,"")</f>
        <v/>
      </c>
      <c r="C49" s="142" t="str">
        <f>IF('Proje ve Personel Bilgileri'!C43&gt;0,'Proje ve Personel Bilgileri'!D43,"")</f>
        <v/>
      </c>
      <c r="D49" s="319"/>
      <c r="E49" s="319"/>
      <c r="F49" s="319"/>
      <c r="G49" s="319"/>
      <c r="H49" s="319"/>
      <c r="I49" s="88"/>
      <c r="J49" s="122" t="str">
        <f t="shared" si="2"/>
        <v/>
      </c>
      <c r="K49" s="149" t="str">
        <f>IF('Proje ve Personel Bilgileri'!C43&gt;0,AUcret,"")</f>
        <v/>
      </c>
      <c r="L49" s="150" t="str">
        <f>IF('Proje ve Personel Bilgileri'!C43&gt;0,IF(D15="X",5,IF(E15="X",5,IF(F15="X",5,IF(G15="X",5,IF(H15="X",5,""))))),"")</f>
        <v/>
      </c>
      <c r="M49" s="149" t="str">
        <f>IF('Proje ve Personel Bilgileri'!C43&gt;0,K49*L49,"")</f>
        <v/>
      </c>
      <c r="N49" s="149" t="str">
        <f>IF('Proje ve Personel Bilgileri'!C43&gt;0,G011B!R46,"")</f>
        <v/>
      </c>
      <c r="O49" s="151" t="str">
        <f>IF('Proje ve Personel Bilgileri'!C43&gt;0,MIN(M49,N49),"")</f>
        <v/>
      </c>
      <c r="P49" s="368"/>
      <c r="Q49" s="367"/>
      <c r="R49" s="366"/>
    </row>
    <row r="50" spans="1:18" ht="18" customHeight="1" x14ac:dyDescent="0.25">
      <c r="A50" s="362">
        <v>28</v>
      </c>
      <c r="B50" s="141" t="str">
        <f>IF('Proje ve Personel Bilgileri'!C44&gt;0,'Proje ve Personel Bilgileri'!C44,"")</f>
        <v/>
      </c>
      <c r="C50" s="142" t="str">
        <f>IF('Proje ve Personel Bilgileri'!C44&gt;0,'Proje ve Personel Bilgileri'!D44,"")</f>
        <v/>
      </c>
      <c r="D50" s="319"/>
      <c r="E50" s="319"/>
      <c r="F50" s="319"/>
      <c r="G50" s="319"/>
      <c r="H50" s="319"/>
      <c r="I50" s="88"/>
      <c r="J50" s="122" t="str">
        <f t="shared" si="2"/>
        <v/>
      </c>
      <c r="K50" s="149" t="str">
        <f>IF('Proje ve Personel Bilgileri'!C44&gt;0,AUcret,"")</f>
        <v/>
      </c>
      <c r="L50" s="150" t="str">
        <f>IF('Proje ve Personel Bilgileri'!C44&gt;0,IF(D16="X",5,IF(E16="X",5,IF(F16="X",5,IF(G16="X",5,IF(H16="X",5,""))))),"")</f>
        <v/>
      </c>
      <c r="M50" s="149" t="str">
        <f>IF('Proje ve Personel Bilgileri'!C44&gt;0,K50*L50,"")</f>
        <v/>
      </c>
      <c r="N50" s="149" t="str">
        <f>IF('Proje ve Personel Bilgileri'!C44&gt;0,G011B!R47,"")</f>
        <v/>
      </c>
      <c r="O50" s="151" t="str">
        <f>IF('Proje ve Personel Bilgileri'!C44&gt;0,MIN(M50,N50),"")</f>
        <v/>
      </c>
      <c r="P50" s="368"/>
      <c r="Q50" s="367"/>
      <c r="R50" s="366"/>
    </row>
    <row r="51" spans="1:18" ht="18" customHeight="1" x14ac:dyDescent="0.25">
      <c r="A51" s="362">
        <v>29</v>
      </c>
      <c r="B51" s="141" t="str">
        <f>IF('Proje ve Personel Bilgileri'!C45&gt;0,'Proje ve Personel Bilgileri'!C45,"")</f>
        <v/>
      </c>
      <c r="C51" s="142" t="str">
        <f>IF('Proje ve Personel Bilgileri'!C45&gt;0,'Proje ve Personel Bilgileri'!D45,"")</f>
        <v/>
      </c>
      <c r="D51" s="319"/>
      <c r="E51" s="319"/>
      <c r="F51" s="319"/>
      <c r="G51" s="319"/>
      <c r="H51" s="319"/>
      <c r="I51" s="88"/>
      <c r="J51" s="122" t="str">
        <f t="shared" si="2"/>
        <v/>
      </c>
      <c r="K51" s="149" t="str">
        <f>IF('Proje ve Personel Bilgileri'!C45&gt;0,AUcret,"")</f>
        <v/>
      </c>
      <c r="L51" s="150" t="str">
        <f>IF('Proje ve Personel Bilgileri'!C45&gt;0,IF(D17="X",5,IF(E17="X",5,IF(F17="X",5,IF(G17="X",5,IF(H17="X",5,""))))),"")</f>
        <v/>
      </c>
      <c r="M51" s="149" t="str">
        <f>IF('Proje ve Personel Bilgileri'!C45&gt;0,K51*L51,"")</f>
        <v/>
      </c>
      <c r="N51" s="149" t="str">
        <f>IF('Proje ve Personel Bilgileri'!C45&gt;0,G011B!R48,"")</f>
        <v/>
      </c>
      <c r="O51" s="151" t="str">
        <f>IF('Proje ve Personel Bilgileri'!C45&gt;0,MIN(M51,N51),"")</f>
        <v/>
      </c>
      <c r="P51" s="368"/>
      <c r="Q51" s="367"/>
      <c r="R51" s="366"/>
    </row>
    <row r="52" spans="1:18" ht="18" customHeight="1" x14ac:dyDescent="0.25">
      <c r="A52" s="362">
        <v>30</v>
      </c>
      <c r="B52" s="141" t="str">
        <f>IF('Proje ve Personel Bilgileri'!C46&gt;0,'Proje ve Personel Bilgileri'!C46,"")</f>
        <v/>
      </c>
      <c r="C52" s="142" t="str">
        <f>IF('Proje ve Personel Bilgileri'!C46&gt;0,'Proje ve Personel Bilgileri'!D46,"")</f>
        <v/>
      </c>
      <c r="D52" s="319"/>
      <c r="E52" s="319"/>
      <c r="F52" s="319"/>
      <c r="G52" s="319"/>
      <c r="H52" s="319"/>
      <c r="I52" s="88"/>
      <c r="J52" s="122" t="str">
        <f t="shared" si="2"/>
        <v/>
      </c>
      <c r="K52" s="149" t="str">
        <f>IF('Proje ve Personel Bilgileri'!C46&gt;0,AUcret,"")</f>
        <v/>
      </c>
      <c r="L52" s="150" t="str">
        <f>IF('Proje ve Personel Bilgileri'!C46&gt;0,IF(D18="X",5,IF(E18="X",5,IF(F18="X",5,IF(G18="X",5,IF(H18="X",5,""))))),"")</f>
        <v/>
      </c>
      <c r="M52" s="149" t="str">
        <f>IF('Proje ve Personel Bilgileri'!C46&gt;0,K52*L52,"")</f>
        <v/>
      </c>
      <c r="N52" s="149" t="str">
        <f>IF('Proje ve Personel Bilgileri'!C46&gt;0,G011B!R49,"")</f>
        <v/>
      </c>
      <c r="O52" s="151" t="str">
        <f>IF('Proje ve Personel Bilgileri'!C46&gt;0,MIN(M52,N52),"")</f>
        <v/>
      </c>
      <c r="P52" s="368"/>
      <c r="Q52" s="367"/>
      <c r="R52" s="366"/>
    </row>
    <row r="53" spans="1:18" ht="18" customHeight="1" x14ac:dyDescent="0.25">
      <c r="A53" s="362">
        <v>31</v>
      </c>
      <c r="B53" s="141" t="str">
        <f>IF('Proje ve Personel Bilgileri'!C47&gt;0,'Proje ve Personel Bilgileri'!C47,"")</f>
        <v/>
      </c>
      <c r="C53" s="142" t="str">
        <f>IF('Proje ve Personel Bilgileri'!C47&gt;0,'Proje ve Personel Bilgileri'!D47,"")</f>
        <v/>
      </c>
      <c r="D53" s="319"/>
      <c r="E53" s="319"/>
      <c r="F53" s="319"/>
      <c r="G53" s="319"/>
      <c r="H53" s="319"/>
      <c r="I53" s="88"/>
      <c r="J53" s="122" t="str">
        <f t="shared" si="2"/>
        <v/>
      </c>
      <c r="K53" s="149" t="str">
        <f>IF('Proje ve Personel Bilgileri'!C47&gt;0,AUcret,"")</f>
        <v/>
      </c>
      <c r="L53" s="150" t="str">
        <f>IF('Proje ve Personel Bilgileri'!C47&gt;0,IF(D19="X",5,IF(E19="X",5,IF(F19="X",5,IF(G19="X",5,IF(H19="X",5,""))))),"")</f>
        <v/>
      </c>
      <c r="M53" s="149" t="str">
        <f>IF('Proje ve Personel Bilgileri'!C47&gt;0,K53*L53,"")</f>
        <v/>
      </c>
      <c r="N53" s="149" t="str">
        <f>IF('Proje ve Personel Bilgileri'!C47&gt;0,G011B!R50,"")</f>
        <v/>
      </c>
      <c r="O53" s="151" t="str">
        <f>IF('Proje ve Personel Bilgileri'!C47&gt;0,MIN(M53,N53),"")</f>
        <v/>
      </c>
      <c r="P53" s="368"/>
      <c r="Q53" s="367"/>
      <c r="R53" s="366"/>
    </row>
    <row r="54" spans="1:18" ht="18" customHeight="1" x14ac:dyDescent="0.25">
      <c r="A54" s="362">
        <v>32</v>
      </c>
      <c r="B54" s="141" t="str">
        <f>IF('Proje ve Personel Bilgileri'!C48&gt;0,'Proje ve Personel Bilgileri'!C48,"")</f>
        <v/>
      </c>
      <c r="C54" s="142" t="str">
        <f>IF('Proje ve Personel Bilgileri'!C48&gt;0,'Proje ve Personel Bilgileri'!D48,"")</f>
        <v/>
      </c>
      <c r="D54" s="319"/>
      <c r="E54" s="319"/>
      <c r="F54" s="319"/>
      <c r="G54" s="319"/>
      <c r="H54" s="319"/>
      <c r="I54" s="88"/>
      <c r="J54" s="122" t="str">
        <f t="shared" si="2"/>
        <v/>
      </c>
      <c r="K54" s="149" t="str">
        <f>IF('Proje ve Personel Bilgileri'!C48&gt;0,AUcret,"")</f>
        <v/>
      </c>
      <c r="L54" s="150" t="str">
        <f>IF('Proje ve Personel Bilgileri'!C48&gt;0,IF(D20="X",5,IF(E20="X",5,IF(F20="X",5,IF(G20="X",5,IF(H20="X",5,""))))),"")</f>
        <v/>
      </c>
      <c r="M54" s="149" t="str">
        <f>IF('Proje ve Personel Bilgileri'!C48&gt;0,K54*L54,"")</f>
        <v/>
      </c>
      <c r="N54" s="149" t="str">
        <f>IF('Proje ve Personel Bilgileri'!C48&gt;0,G011B!R51,"")</f>
        <v/>
      </c>
      <c r="O54" s="151" t="str">
        <f>IF('Proje ve Personel Bilgileri'!C48&gt;0,MIN(M54,N54),"")</f>
        <v/>
      </c>
      <c r="P54" s="368"/>
      <c r="Q54" s="367"/>
      <c r="R54" s="366"/>
    </row>
    <row r="55" spans="1:18" ht="18" customHeight="1" x14ac:dyDescent="0.25">
      <c r="A55" s="362">
        <v>33</v>
      </c>
      <c r="B55" s="141" t="str">
        <f>IF('Proje ve Personel Bilgileri'!C49&gt;0,'Proje ve Personel Bilgileri'!C49,"")</f>
        <v/>
      </c>
      <c r="C55" s="142" t="str">
        <f>IF('Proje ve Personel Bilgileri'!C49&gt;0,'Proje ve Personel Bilgileri'!D49,"")</f>
        <v/>
      </c>
      <c r="D55" s="319"/>
      <c r="E55" s="319"/>
      <c r="F55" s="319"/>
      <c r="G55" s="319"/>
      <c r="H55" s="319"/>
      <c r="I55" s="88"/>
      <c r="J55" s="122" t="str">
        <f t="shared" si="2"/>
        <v/>
      </c>
      <c r="K55" s="149" t="str">
        <f>IF('Proje ve Personel Bilgileri'!C49&gt;0,AUcret,"")</f>
        <v/>
      </c>
      <c r="L55" s="150" t="str">
        <f>IF('Proje ve Personel Bilgileri'!C49&gt;0,IF(D21="X",5,IF(E21="X",5,IF(F21="X",5,IF(G21="X",5,IF(H21="X",5,""))))),"")</f>
        <v/>
      </c>
      <c r="M55" s="149" t="str">
        <f>IF('Proje ve Personel Bilgileri'!C49&gt;0,K55*L55,"")</f>
        <v/>
      </c>
      <c r="N55" s="149" t="str">
        <f>IF('Proje ve Personel Bilgileri'!C49&gt;0,G011B!R52,"")</f>
        <v/>
      </c>
      <c r="O55" s="151" t="str">
        <f>IF('Proje ve Personel Bilgileri'!C49&gt;0,MIN(M55,N55),"")</f>
        <v/>
      </c>
      <c r="P55" s="368"/>
      <c r="Q55" s="367"/>
      <c r="R55" s="366"/>
    </row>
    <row r="56" spans="1:18" ht="18" customHeight="1" x14ac:dyDescent="0.25">
      <c r="A56" s="362">
        <v>34</v>
      </c>
      <c r="B56" s="141" t="str">
        <f>IF('Proje ve Personel Bilgileri'!C50&gt;0,'Proje ve Personel Bilgileri'!C50,"")</f>
        <v/>
      </c>
      <c r="C56" s="142" t="str">
        <f>IF('Proje ve Personel Bilgileri'!C50&gt;0,'Proje ve Personel Bilgileri'!D50,"")</f>
        <v/>
      </c>
      <c r="D56" s="319"/>
      <c r="E56" s="319"/>
      <c r="F56" s="319"/>
      <c r="G56" s="319"/>
      <c r="H56" s="319"/>
      <c r="I56" s="88"/>
      <c r="J56" s="122" t="str">
        <f t="shared" si="2"/>
        <v/>
      </c>
      <c r="K56" s="149" t="str">
        <f>IF('Proje ve Personel Bilgileri'!C50&gt;0,AUcret,"")</f>
        <v/>
      </c>
      <c r="L56" s="150" t="str">
        <f>IF('Proje ve Personel Bilgileri'!C50&gt;0,IF(D22="X",5,IF(E22="X",5,IF(F22="X",5,IF(G22="X",5,IF(H22="X",5,""))))),"")</f>
        <v/>
      </c>
      <c r="M56" s="149" t="str">
        <f>IF('Proje ve Personel Bilgileri'!C50&gt;0,K56*L56,"")</f>
        <v/>
      </c>
      <c r="N56" s="149" t="str">
        <f>IF('Proje ve Personel Bilgileri'!C50&gt;0,G011B!R53,"")</f>
        <v/>
      </c>
      <c r="O56" s="151" t="str">
        <f>IF('Proje ve Personel Bilgileri'!C50&gt;0,MIN(M56,N56),"")</f>
        <v/>
      </c>
      <c r="P56" s="368"/>
      <c r="Q56" s="367"/>
      <c r="R56" s="366"/>
    </row>
    <row r="57" spans="1:18" ht="18" customHeight="1" x14ac:dyDescent="0.25">
      <c r="A57" s="362">
        <v>35</v>
      </c>
      <c r="B57" s="141" t="str">
        <f>IF('Proje ve Personel Bilgileri'!C51&gt;0,'Proje ve Personel Bilgileri'!C51,"")</f>
        <v/>
      </c>
      <c r="C57" s="142" t="str">
        <f>IF('Proje ve Personel Bilgileri'!C51&gt;0,'Proje ve Personel Bilgileri'!D51,"")</f>
        <v/>
      </c>
      <c r="D57" s="319"/>
      <c r="E57" s="319"/>
      <c r="F57" s="319"/>
      <c r="G57" s="319"/>
      <c r="H57" s="319"/>
      <c r="I57" s="88"/>
      <c r="J57" s="122" t="str">
        <f t="shared" si="2"/>
        <v/>
      </c>
      <c r="K57" s="149" t="str">
        <f>IF('Proje ve Personel Bilgileri'!C51&gt;0,AUcret,"")</f>
        <v/>
      </c>
      <c r="L57" s="150" t="str">
        <f>IF('Proje ve Personel Bilgileri'!C51&gt;0,IF(D23="X",5,IF(E23="X",5,IF(F23="X",5,IF(G23="X",5,IF(H23="X",5,""))))),"")</f>
        <v/>
      </c>
      <c r="M57" s="149" t="str">
        <f>IF('Proje ve Personel Bilgileri'!C51&gt;0,K57*L57,"")</f>
        <v/>
      </c>
      <c r="N57" s="149" t="str">
        <f>IF('Proje ve Personel Bilgileri'!C51&gt;0,G011B!R54,"")</f>
        <v/>
      </c>
      <c r="O57" s="151" t="str">
        <f>IF('Proje ve Personel Bilgileri'!C51&gt;0,MIN(M57,N57),"")</f>
        <v/>
      </c>
      <c r="P57" s="368"/>
      <c r="Q57" s="367"/>
      <c r="R57" s="366"/>
    </row>
    <row r="58" spans="1:18" ht="18" customHeight="1" x14ac:dyDescent="0.25">
      <c r="A58" s="362">
        <v>36</v>
      </c>
      <c r="B58" s="141" t="str">
        <f>IF('Proje ve Personel Bilgileri'!C52&gt;0,'Proje ve Personel Bilgileri'!C52,"")</f>
        <v/>
      </c>
      <c r="C58" s="142" t="str">
        <f>IF('Proje ve Personel Bilgileri'!C52&gt;0,'Proje ve Personel Bilgileri'!D52,"")</f>
        <v/>
      </c>
      <c r="D58" s="319"/>
      <c r="E58" s="319"/>
      <c r="F58" s="319"/>
      <c r="G58" s="319"/>
      <c r="H58" s="319"/>
      <c r="I58" s="88"/>
      <c r="J58" s="122" t="str">
        <f t="shared" si="2"/>
        <v/>
      </c>
      <c r="K58" s="149" t="str">
        <f>IF('Proje ve Personel Bilgileri'!C52&gt;0,AUcret,"")</f>
        <v/>
      </c>
      <c r="L58" s="150" t="str">
        <f>IF('Proje ve Personel Bilgileri'!C52&gt;0,IF(D24="X",5,IF(E24="X",5,IF(F24="X",5,IF(G24="X",5,IF(H24="X",5,""))))),"")</f>
        <v/>
      </c>
      <c r="M58" s="149" t="str">
        <f>IF('Proje ve Personel Bilgileri'!C52&gt;0,K58*L58,"")</f>
        <v/>
      </c>
      <c r="N58" s="149" t="str">
        <f>IF('Proje ve Personel Bilgileri'!C52&gt;0,G011B!R55,"")</f>
        <v/>
      </c>
      <c r="O58" s="151" t="str">
        <f>IF('Proje ve Personel Bilgileri'!C52&gt;0,MIN(M58,N58),"")</f>
        <v/>
      </c>
      <c r="P58" s="368"/>
      <c r="Q58" s="367"/>
      <c r="R58" s="366"/>
    </row>
    <row r="59" spans="1:18" ht="18" customHeight="1" x14ac:dyDescent="0.25">
      <c r="A59" s="362">
        <v>37</v>
      </c>
      <c r="B59" s="141" t="str">
        <f>IF('Proje ve Personel Bilgileri'!C53&gt;0,'Proje ve Personel Bilgileri'!C53,"")</f>
        <v/>
      </c>
      <c r="C59" s="142" t="str">
        <f>IF('Proje ve Personel Bilgileri'!C53&gt;0,'Proje ve Personel Bilgileri'!D53,"")</f>
        <v/>
      </c>
      <c r="D59" s="319"/>
      <c r="E59" s="319"/>
      <c r="F59" s="319"/>
      <c r="G59" s="319"/>
      <c r="H59" s="319"/>
      <c r="I59" s="88"/>
      <c r="J59" s="122" t="str">
        <f t="shared" si="2"/>
        <v/>
      </c>
      <c r="K59" s="149" t="str">
        <f>IF('Proje ve Personel Bilgileri'!C53&gt;0,AUcret,"")</f>
        <v/>
      </c>
      <c r="L59" s="150" t="str">
        <f>IF('Proje ve Personel Bilgileri'!C53&gt;0,IF(D25="X",5,IF(E25="X",5,IF(F25="X",5,IF(G25="X",5,IF(H25="X",5,""))))),"")</f>
        <v/>
      </c>
      <c r="M59" s="149" t="str">
        <f>IF('Proje ve Personel Bilgileri'!C53&gt;0,K59*L59,"")</f>
        <v/>
      </c>
      <c r="N59" s="149" t="str">
        <f>IF('Proje ve Personel Bilgileri'!C53&gt;0,G011B!R56,"")</f>
        <v/>
      </c>
      <c r="O59" s="151" t="str">
        <f>IF('Proje ve Personel Bilgileri'!C53&gt;0,MIN(M59,N59),"")</f>
        <v/>
      </c>
      <c r="P59" s="368"/>
      <c r="Q59" s="367"/>
      <c r="R59" s="366"/>
    </row>
    <row r="60" spans="1:18" ht="18" customHeight="1" x14ac:dyDescent="0.25">
      <c r="A60" s="362">
        <v>38</v>
      </c>
      <c r="B60" s="141" t="str">
        <f>IF('Proje ve Personel Bilgileri'!C54&gt;0,'Proje ve Personel Bilgileri'!C54,"")</f>
        <v/>
      </c>
      <c r="C60" s="142" t="str">
        <f>IF('Proje ve Personel Bilgileri'!C54&gt;0,'Proje ve Personel Bilgileri'!D54,"")</f>
        <v/>
      </c>
      <c r="D60" s="319"/>
      <c r="E60" s="319"/>
      <c r="F60" s="319"/>
      <c r="G60" s="319"/>
      <c r="H60" s="319"/>
      <c r="I60" s="88"/>
      <c r="J60" s="122" t="str">
        <f t="shared" si="2"/>
        <v/>
      </c>
      <c r="K60" s="149" t="str">
        <f>IF('Proje ve Personel Bilgileri'!C54&gt;0,AUcret,"")</f>
        <v/>
      </c>
      <c r="L60" s="150" t="str">
        <f>IF('Proje ve Personel Bilgileri'!C54&gt;0,IF(D26="X",5,IF(E26="X",5,IF(F26="X",5,IF(G26="X",5,IF(H26="X",5,""))))),"")</f>
        <v/>
      </c>
      <c r="M60" s="149" t="str">
        <f>IF('Proje ve Personel Bilgileri'!C54&gt;0,K60*L60,"")</f>
        <v/>
      </c>
      <c r="N60" s="149" t="str">
        <f>IF('Proje ve Personel Bilgileri'!C54&gt;0,G011B!R57,"")</f>
        <v/>
      </c>
      <c r="O60" s="151" t="str">
        <f>IF('Proje ve Personel Bilgileri'!C54&gt;0,MIN(M60,N60),"")</f>
        <v/>
      </c>
      <c r="P60" s="368"/>
      <c r="Q60" s="367"/>
      <c r="R60" s="366"/>
    </row>
    <row r="61" spans="1:18" ht="18" customHeight="1" x14ac:dyDescent="0.25">
      <c r="A61" s="362">
        <v>39</v>
      </c>
      <c r="B61" s="141" t="str">
        <f>IF('Proje ve Personel Bilgileri'!C55&gt;0,'Proje ve Personel Bilgileri'!C55,"")</f>
        <v/>
      </c>
      <c r="C61" s="142" t="str">
        <f>IF('Proje ve Personel Bilgileri'!C55&gt;0,'Proje ve Personel Bilgileri'!D55,"")</f>
        <v/>
      </c>
      <c r="D61" s="319"/>
      <c r="E61" s="319"/>
      <c r="F61" s="319"/>
      <c r="G61" s="319"/>
      <c r="H61" s="319"/>
      <c r="I61" s="88"/>
      <c r="J61" s="122" t="str">
        <f t="shared" si="2"/>
        <v/>
      </c>
      <c r="K61" s="149" t="str">
        <f>IF('Proje ve Personel Bilgileri'!C55&gt;0,AUcret,"")</f>
        <v/>
      </c>
      <c r="L61" s="150" t="str">
        <f>IF('Proje ve Personel Bilgileri'!C55&gt;0,IF(D27="X",5,IF(E27="X",5,IF(F27="X",5,IF(G27="X",5,IF(H27="X",5,""))))),"")</f>
        <v/>
      </c>
      <c r="M61" s="149" t="str">
        <f>IF('Proje ve Personel Bilgileri'!C55&gt;0,K61*L61,"")</f>
        <v/>
      </c>
      <c r="N61" s="149" t="str">
        <f>IF('Proje ve Personel Bilgileri'!C55&gt;0,G011B!R58,"")</f>
        <v/>
      </c>
      <c r="O61" s="151" t="str">
        <f>IF('Proje ve Personel Bilgileri'!C55&gt;0,MIN(M61,N61),"")</f>
        <v/>
      </c>
      <c r="P61" s="368"/>
      <c r="Q61" s="367"/>
      <c r="R61" s="366"/>
    </row>
    <row r="62" spans="1:18" ht="18" customHeight="1" thickBot="1" x14ac:dyDescent="0.3">
      <c r="A62" s="363">
        <v>40</v>
      </c>
      <c r="B62" s="143" t="str">
        <f>IF('Proje ve Personel Bilgileri'!C56&gt;0,'Proje ve Personel Bilgileri'!C56,"")</f>
        <v/>
      </c>
      <c r="C62" s="144" t="str">
        <f>IF('Proje ve Personel Bilgileri'!C56&gt;0,'Proje ve Personel Bilgileri'!D56,"")</f>
        <v/>
      </c>
      <c r="D62" s="89"/>
      <c r="E62" s="89"/>
      <c r="F62" s="89"/>
      <c r="G62" s="89"/>
      <c r="H62" s="89"/>
      <c r="I62" s="90"/>
      <c r="J62" s="152" t="str">
        <f t="shared" si="2"/>
        <v/>
      </c>
      <c r="K62" s="153" t="str">
        <f>IF('Proje ve Personel Bilgileri'!C56&gt;0,AUcret,"")</f>
        <v/>
      </c>
      <c r="L62" s="154" t="str">
        <f>IF('Proje ve Personel Bilgileri'!C56&gt;0,IF(D28="X",5,IF(E28="X",5,IF(F28="X",5,IF(G28="X",5,IF(H28="X",5,""))))),"")</f>
        <v/>
      </c>
      <c r="M62" s="153" t="str">
        <f>IF('Proje ve Personel Bilgileri'!C56&gt;0,K62*L62,"")</f>
        <v/>
      </c>
      <c r="N62" s="153" t="str">
        <f>IF('Proje ve Personel Bilgileri'!C56&gt;0,G011B!R59,"")</f>
        <v/>
      </c>
      <c r="O62" s="155" t="str">
        <f>IF('Proje ve Personel Bilgileri'!C56&gt;0,MIN(M62,N62),"")</f>
        <v/>
      </c>
      <c r="P62" s="368"/>
      <c r="Q62" s="296">
        <f>IF(ISERROR(IF(SUM(K43:K62)&gt;0,1,0)),1,IF(SUM(K43:K62)&gt;0,1,0))</f>
        <v>0</v>
      </c>
      <c r="R62" s="366"/>
    </row>
    <row r="63" spans="1:18" x14ac:dyDescent="0.25">
      <c r="A63" s="138" t="s">
        <v>56</v>
      </c>
      <c r="B63" s="62"/>
      <c r="C63" s="62"/>
      <c r="D63" s="62"/>
      <c r="E63" s="62"/>
      <c r="F63" s="62"/>
      <c r="G63" s="62"/>
      <c r="H63" s="62"/>
      <c r="I63" s="62"/>
      <c r="J63" s="62"/>
      <c r="K63" s="62"/>
      <c r="L63" s="62"/>
      <c r="M63" s="62"/>
      <c r="N63" s="62"/>
      <c r="O63" s="62"/>
      <c r="P63" s="368"/>
      <c r="Q63" s="366"/>
      <c r="R63" s="366"/>
    </row>
    <row r="64" spans="1:18" x14ac:dyDescent="0.25">
      <c r="A64" s="138" t="s">
        <v>58</v>
      </c>
      <c r="B64" s="62"/>
      <c r="C64" s="62"/>
      <c r="D64" s="62"/>
      <c r="E64" s="62"/>
      <c r="F64" s="62"/>
      <c r="G64" s="62"/>
      <c r="H64" s="62"/>
      <c r="I64" s="62"/>
      <c r="J64" s="62"/>
      <c r="K64" s="62"/>
      <c r="L64" s="62"/>
      <c r="M64" s="62"/>
      <c r="N64" s="62"/>
      <c r="O64" s="62"/>
      <c r="P64" s="368"/>
      <c r="Q64" s="366"/>
      <c r="R64" s="366"/>
    </row>
    <row r="65" spans="1:18" x14ac:dyDescent="0.25">
      <c r="A65" s="138" t="s">
        <v>57</v>
      </c>
      <c r="B65" s="62"/>
      <c r="C65" s="62"/>
      <c r="D65" s="62"/>
      <c r="E65" s="62"/>
      <c r="F65" s="62"/>
      <c r="G65" s="62"/>
      <c r="H65" s="62"/>
      <c r="I65" s="62"/>
      <c r="J65" s="62"/>
      <c r="K65" s="62"/>
      <c r="L65" s="62"/>
      <c r="M65" s="62"/>
      <c r="N65" s="62"/>
      <c r="O65" s="62"/>
      <c r="P65" s="368"/>
      <c r="Q65" s="366"/>
      <c r="R65" s="366"/>
    </row>
    <row r="66" spans="1:18" x14ac:dyDescent="0.25">
      <c r="A66" s="62"/>
      <c r="B66" s="62"/>
      <c r="C66" s="62"/>
      <c r="D66" s="62"/>
      <c r="E66" s="62"/>
      <c r="F66" s="62"/>
      <c r="G66" s="62"/>
      <c r="H66" s="62"/>
      <c r="I66" s="62"/>
      <c r="J66" s="62"/>
      <c r="K66" s="62"/>
      <c r="L66" s="62"/>
      <c r="M66" s="62"/>
      <c r="N66" s="62"/>
      <c r="O66" s="62"/>
      <c r="P66" s="368"/>
      <c r="Q66" s="366"/>
      <c r="R66" s="366"/>
    </row>
    <row r="67" spans="1:18" ht="19.7" x14ac:dyDescent="0.35">
      <c r="A67" s="354" t="s">
        <v>31</v>
      </c>
      <c r="B67" s="355">
        <f ca="1">imzatarihi</f>
        <v>45785</v>
      </c>
      <c r="C67" s="356" t="s">
        <v>32</v>
      </c>
      <c r="D67" s="356" t="str">
        <f>IF(kurulusyetkilisi&gt;0,kurulusyetkilisi,"")</f>
        <v/>
      </c>
      <c r="E67" s="62"/>
      <c r="F67" s="212"/>
      <c r="G67" s="211"/>
      <c r="H67" s="211"/>
      <c r="I67" s="2"/>
      <c r="J67" s="62"/>
      <c r="K67" s="92"/>
      <c r="L67" s="92"/>
      <c r="M67" s="92"/>
      <c r="N67" s="92"/>
      <c r="O67" s="62"/>
      <c r="P67" s="368"/>
      <c r="Q67" s="366"/>
      <c r="R67" s="366"/>
    </row>
    <row r="68" spans="1:18" ht="19.7" x14ac:dyDescent="0.35">
      <c r="A68" s="213"/>
      <c r="B68" s="213"/>
      <c r="C68" s="356" t="s">
        <v>33</v>
      </c>
      <c r="D68" s="598"/>
      <c r="E68" s="598"/>
      <c r="F68" s="598"/>
      <c r="G68" s="59"/>
      <c r="H68" s="59"/>
      <c r="I68" s="2"/>
      <c r="J68" s="62"/>
      <c r="K68" s="92"/>
      <c r="L68" s="92"/>
      <c r="M68" s="92"/>
      <c r="N68" s="92"/>
      <c r="O68" s="62"/>
      <c r="P68" s="368"/>
      <c r="Q68" s="366"/>
      <c r="R68" s="366"/>
    </row>
    <row r="69" spans="1:18" ht="16.3" x14ac:dyDescent="0.3">
      <c r="A69" s="635" t="s">
        <v>45</v>
      </c>
      <c r="B69" s="635"/>
      <c r="C69" s="635"/>
      <c r="D69" s="635"/>
      <c r="E69" s="635"/>
      <c r="F69" s="635"/>
      <c r="G69" s="635"/>
      <c r="H69" s="635"/>
      <c r="I69" s="635"/>
      <c r="J69" s="635"/>
      <c r="K69" s="635"/>
      <c r="L69" s="635"/>
      <c r="M69" s="635"/>
      <c r="N69" s="635"/>
      <c r="O69" s="635"/>
      <c r="P69" s="368"/>
      <c r="Q69" s="366"/>
      <c r="R69" s="366"/>
    </row>
    <row r="70" spans="1:18" x14ac:dyDescent="0.25">
      <c r="A70" s="625" t="str">
        <f>IF(YilDonem&lt;&gt;"",CONCATENATE(YilDonem," dönemine aittir."),"")</f>
        <v/>
      </c>
      <c r="B70" s="625"/>
      <c r="C70" s="625"/>
      <c r="D70" s="625"/>
      <c r="E70" s="625"/>
      <c r="F70" s="625"/>
      <c r="G70" s="625"/>
      <c r="H70" s="625"/>
      <c r="I70" s="625"/>
      <c r="J70" s="625"/>
      <c r="K70" s="625"/>
      <c r="L70" s="625"/>
      <c r="M70" s="625"/>
      <c r="N70" s="625"/>
      <c r="O70" s="625"/>
      <c r="P70" s="368"/>
      <c r="Q70" s="366"/>
      <c r="R70" s="366"/>
    </row>
    <row r="71" spans="1:18" ht="19.7" thickBot="1" x14ac:dyDescent="0.4">
      <c r="A71" s="626" t="s">
        <v>64</v>
      </c>
      <c r="B71" s="626"/>
      <c r="C71" s="626"/>
      <c r="D71" s="626"/>
      <c r="E71" s="626"/>
      <c r="F71" s="626"/>
      <c r="G71" s="626"/>
      <c r="H71" s="626"/>
      <c r="I71" s="626"/>
      <c r="J71" s="626"/>
      <c r="K71" s="626"/>
      <c r="L71" s="626"/>
      <c r="M71" s="626"/>
      <c r="N71" s="626"/>
      <c r="O71" s="626"/>
      <c r="P71" s="368"/>
      <c r="Q71" s="366"/>
      <c r="R71" s="366"/>
    </row>
    <row r="72" spans="1:18" ht="31.75" customHeight="1" thickBot="1" x14ac:dyDescent="0.3">
      <c r="A72" s="627" t="s">
        <v>192</v>
      </c>
      <c r="B72" s="629"/>
      <c r="C72" s="627" t="str">
        <f>IF(ProjeNo&gt;0,ProjeNo,"")</f>
        <v/>
      </c>
      <c r="D72" s="628"/>
      <c r="E72" s="628"/>
      <c r="F72" s="628"/>
      <c r="G72" s="628"/>
      <c r="H72" s="628"/>
      <c r="I72" s="628"/>
      <c r="J72" s="628"/>
      <c r="K72" s="628"/>
      <c r="L72" s="628"/>
      <c r="M72" s="628"/>
      <c r="N72" s="628"/>
      <c r="O72" s="629"/>
      <c r="P72" s="368"/>
      <c r="Q72" s="366"/>
      <c r="R72" s="366"/>
    </row>
    <row r="73" spans="1:18" ht="42.8" customHeight="1" thickBot="1" x14ac:dyDescent="0.3">
      <c r="A73" s="643" t="s">
        <v>194</v>
      </c>
      <c r="B73" s="644"/>
      <c r="C73" s="645" t="str">
        <f>IF(ProjeAdi&gt;0,ProjeAdi,"")</f>
        <v/>
      </c>
      <c r="D73" s="646"/>
      <c r="E73" s="646"/>
      <c r="F73" s="646"/>
      <c r="G73" s="646"/>
      <c r="H73" s="646"/>
      <c r="I73" s="646"/>
      <c r="J73" s="646"/>
      <c r="K73" s="646"/>
      <c r="L73" s="646"/>
      <c r="M73" s="646"/>
      <c r="N73" s="646"/>
      <c r="O73" s="647"/>
      <c r="P73" s="368"/>
      <c r="Q73" s="366"/>
      <c r="R73" s="366"/>
    </row>
    <row r="74" spans="1:18" ht="31.75" customHeight="1" thickBot="1" x14ac:dyDescent="0.3">
      <c r="A74" s="627" t="s">
        <v>0</v>
      </c>
      <c r="B74" s="642"/>
      <c r="C74" s="648" t="str">
        <f>IF(BasvuruTarihi&lt;&gt;"",BasvuruTarihi,"")</f>
        <v/>
      </c>
      <c r="D74" s="649"/>
      <c r="E74" s="649"/>
      <c r="F74" s="649"/>
      <c r="G74" s="649"/>
      <c r="H74" s="649"/>
      <c r="I74" s="649"/>
      <c r="J74" s="649"/>
      <c r="K74" s="649"/>
      <c r="L74" s="649"/>
      <c r="M74" s="649"/>
      <c r="N74" s="649"/>
      <c r="O74" s="650"/>
      <c r="P74" s="368"/>
      <c r="Q74" s="366"/>
      <c r="R74" s="366"/>
    </row>
    <row r="75" spans="1:18" ht="14.95" customHeight="1" thickBot="1" x14ac:dyDescent="0.3">
      <c r="A75" s="653" t="s">
        <v>3</v>
      </c>
      <c r="B75" s="653" t="s">
        <v>4</v>
      </c>
      <c r="C75" s="640" t="s">
        <v>132</v>
      </c>
      <c r="D75" s="655" t="s">
        <v>46</v>
      </c>
      <c r="E75" s="655"/>
      <c r="F75" s="655"/>
      <c r="G75" s="655"/>
      <c r="H75" s="655"/>
      <c r="I75" s="651" t="s">
        <v>52</v>
      </c>
      <c r="J75" s="640" t="s">
        <v>63</v>
      </c>
      <c r="K75" s="640" t="s">
        <v>59</v>
      </c>
      <c r="L75" s="640" t="s">
        <v>60</v>
      </c>
      <c r="M75" s="640" t="s">
        <v>61</v>
      </c>
      <c r="N75" s="640" t="s">
        <v>62</v>
      </c>
      <c r="O75" s="640" t="s">
        <v>53</v>
      </c>
      <c r="P75" s="368"/>
      <c r="Q75" s="366"/>
      <c r="R75" s="366"/>
    </row>
    <row r="76" spans="1:18" ht="88.5" customHeight="1" thickBot="1" x14ac:dyDescent="0.3">
      <c r="A76" s="654"/>
      <c r="B76" s="654"/>
      <c r="C76" s="641"/>
      <c r="D76" s="369" t="s">
        <v>47</v>
      </c>
      <c r="E76" s="369" t="s">
        <v>48</v>
      </c>
      <c r="F76" s="369" t="s">
        <v>49</v>
      </c>
      <c r="G76" s="369" t="s">
        <v>50</v>
      </c>
      <c r="H76" s="369" t="s">
        <v>51</v>
      </c>
      <c r="I76" s="652"/>
      <c r="J76" s="641"/>
      <c r="K76" s="641"/>
      <c r="L76" s="641"/>
      <c r="M76" s="641"/>
      <c r="N76" s="641"/>
      <c r="O76" s="641"/>
      <c r="P76" s="368"/>
      <c r="Q76" s="366"/>
      <c r="R76" s="366"/>
    </row>
    <row r="77" spans="1:18" ht="18" customHeight="1" x14ac:dyDescent="0.25">
      <c r="A77" s="361">
        <v>41</v>
      </c>
      <c r="B77" s="139" t="str">
        <f>IF('Proje ve Personel Bilgileri'!C57&gt;0,'Proje ve Personel Bilgileri'!C57,"")</f>
        <v/>
      </c>
      <c r="C77" s="140" t="str">
        <f>IF('Proje ve Personel Bilgileri'!C57&gt;0,'Proje ve Personel Bilgileri'!D57,"")</f>
        <v/>
      </c>
      <c r="D77" s="86"/>
      <c r="E77" s="86"/>
      <c r="F77" s="86"/>
      <c r="G77" s="86"/>
      <c r="H77" s="86"/>
      <c r="I77" s="87"/>
      <c r="J77" s="145" t="str">
        <f t="shared" ref="J77" si="3">IF(AND(BasvuruTarihi&gt;0,I77&gt;0),DAYS360(I77,BasvuruTarihi)/30,"")</f>
        <v/>
      </c>
      <c r="K77" s="146" t="str">
        <f>IF('Proje ve Personel Bilgileri'!C57&gt;0,AUcret,"")</f>
        <v/>
      </c>
      <c r="L77" s="147" t="str">
        <f>IF('Proje ve Personel Bilgileri'!C57&gt;0,IF(D43="X",5,IF(E43="X",5,IF(F43="X",5,IF(G43="X",5,IF(H43="X",5,""))))),"")</f>
        <v/>
      </c>
      <c r="M77" s="146" t="str">
        <f>IF('Proje ve Personel Bilgileri'!C57&gt;0,K77*L77,"")</f>
        <v/>
      </c>
      <c r="N77" s="146" t="str">
        <f>IF('Proje ve Personel Bilgileri'!C57&gt;0,G011B!R72,"")</f>
        <v/>
      </c>
      <c r="O77" s="148" t="str">
        <f>IF('Proje ve Personel Bilgileri'!C57&gt;0,MIN(M77,N77),"")</f>
        <v/>
      </c>
      <c r="P77" s="368"/>
      <c r="Q77" s="367"/>
      <c r="R77" s="366"/>
    </row>
    <row r="78" spans="1:18" ht="18" customHeight="1" x14ac:dyDescent="0.25">
      <c r="A78" s="362">
        <v>42</v>
      </c>
      <c r="B78" s="141" t="str">
        <f>IF('Proje ve Personel Bilgileri'!C58&gt;0,'Proje ve Personel Bilgileri'!C58,"")</f>
        <v/>
      </c>
      <c r="C78" s="142" t="str">
        <f>IF('Proje ve Personel Bilgileri'!C58&gt;0,'Proje ve Personel Bilgileri'!D58,"")</f>
        <v/>
      </c>
      <c r="D78" s="319"/>
      <c r="E78" s="319"/>
      <c r="F78" s="319"/>
      <c r="G78" s="319"/>
      <c r="H78" s="319"/>
      <c r="I78" s="88"/>
      <c r="J78" s="122" t="str">
        <f t="shared" ref="J78:J96" si="4">IF(AND(BasvuruTarihi&gt;0,I78&gt;0),DAYS360(I78,BasvuruTarihi)/30,"")</f>
        <v/>
      </c>
      <c r="K78" s="149" t="str">
        <f>IF('Proje ve Personel Bilgileri'!C58&gt;0,AUcret,"")</f>
        <v/>
      </c>
      <c r="L78" s="150" t="str">
        <f>IF('Proje ve Personel Bilgileri'!C58&gt;0,IF(D44="X",5,IF(E44="X",5,IF(F44="X",5,IF(G44="X",5,IF(H44="X",5,""))))),"")</f>
        <v/>
      </c>
      <c r="M78" s="149" t="str">
        <f>IF('Proje ve Personel Bilgileri'!C58&gt;0,K78*L78,"")</f>
        <v/>
      </c>
      <c r="N78" s="149" t="str">
        <f>IF('Proje ve Personel Bilgileri'!C58&gt;0,G011B!R73,"")</f>
        <v/>
      </c>
      <c r="O78" s="151" t="str">
        <f>IF('Proje ve Personel Bilgileri'!C58&gt;0,MIN(M78,N78),"")</f>
        <v/>
      </c>
      <c r="P78" s="368"/>
      <c r="Q78" s="367"/>
      <c r="R78" s="366"/>
    </row>
    <row r="79" spans="1:18" ht="18" customHeight="1" x14ac:dyDescent="0.25">
      <c r="A79" s="362">
        <v>43</v>
      </c>
      <c r="B79" s="141" t="str">
        <f>IF('Proje ve Personel Bilgileri'!C59&gt;0,'Proje ve Personel Bilgileri'!C59,"")</f>
        <v/>
      </c>
      <c r="C79" s="142" t="str">
        <f>IF('Proje ve Personel Bilgileri'!C59&gt;0,'Proje ve Personel Bilgileri'!D59,"")</f>
        <v/>
      </c>
      <c r="D79" s="319"/>
      <c r="E79" s="319"/>
      <c r="F79" s="319"/>
      <c r="G79" s="319"/>
      <c r="H79" s="319"/>
      <c r="I79" s="88"/>
      <c r="J79" s="122" t="str">
        <f t="shared" si="4"/>
        <v/>
      </c>
      <c r="K79" s="149" t="str">
        <f>IF('Proje ve Personel Bilgileri'!C59&gt;0,AUcret,"")</f>
        <v/>
      </c>
      <c r="L79" s="150" t="str">
        <f>IF('Proje ve Personel Bilgileri'!C59&gt;0,IF(D45="X",5,IF(E45="X",5,IF(F45="X",5,IF(G45="X",5,IF(H45="X",5,""))))),"")</f>
        <v/>
      </c>
      <c r="M79" s="149" t="str">
        <f>IF('Proje ve Personel Bilgileri'!C59&gt;0,K79*L79,"")</f>
        <v/>
      </c>
      <c r="N79" s="149" t="str">
        <f>IF('Proje ve Personel Bilgileri'!C59&gt;0,G011B!R74,"")</f>
        <v/>
      </c>
      <c r="O79" s="151" t="str">
        <f>IF('Proje ve Personel Bilgileri'!C59&gt;0,MIN(M79,N79),"")</f>
        <v/>
      </c>
      <c r="P79" s="368"/>
      <c r="Q79" s="367"/>
      <c r="R79" s="366"/>
    </row>
    <row r="80" spans="1:18" ht="18" customHeight="1" x14ac:dyDescent="0.25">
      <c r="A80" s="362">
        <v>44</v>
      </c>
      <c r="B80" s="141" t="str">
        <f>IF('Proje ve Personel Bilgileri'!C60&gt;0,'Proje ve Personel Bilgileri'!C60,"")</f>
        <v/>
      </c>
      <c r="C80" s="142" t="str">
        <f>IF('Proje ve Personel Bilgileri'!C60&gt;0,'Proje ve Personel Bilgileri'!D60,"")</f>
        <v/>
      </c>
      <c r="D80" s="319"/>
      <c r="E80" s="319"/>
      <c r="F80" s="319"/>
      <c r="G80" s="319"/>
      <c r="H80" s="319"/>
      <c r="I80" s="88"/>
      <c r="J80" s="122" t="str">
        <f t="shared" si="4"/>
        <v/>
      </c>
      <c r="K80" s="149" t="str">
        <f>IF('Proje ve Personel Bilgileri'!C60&gt;0,AUcret,"")</f>
        <v/>
      </c>
      <c r="L80" s="150" t="str">
        <f>IF('Proje ve Personel Bilgileri'!C60&gt;0,IF(D46="X",5,IF(E46="X",5,IF(F46="X",5,IF(G46="X",5,IF(H46="X",5,""))))),"")</f>
        <v/>
      </c>
      <c r="M80" s="149" t="str">
        <f>IF('Proje ve Personel Bilgileri'!C60&gt;0,K80*L80,"")</f>
        <v/>
      </c>
      <c r="N80" s="149" t="str">
        <f>IF('Proje ve Personel Bilgileri'!C60&gt;0,G011B!R75,"")</f>
        <v/>
      </c>
      <c r="O80" s="151" t="str">
        <f>IF('Proje ve Personel Bilgileri'!C60&gt;0,MIN(M80,N80),"")</f>
        <v/>
      </c>
      <c r="P80" s="368"/>
      <c r="Q80" s="367"/>
      <c r="R80" s="366"/>
    </row>
    <row r="81" spans="1:18" ht="18" customHeight="1" x14ac:dyDescent="0.25">
      <c r="A81" s="362">
        <v>45</v>
      </c>
      <c r="B81" s="141" t="str">
        <f>IF('Proje ve Personel Bilgileri'!C61&gt;0,'Proje ve Personel Bilgileri'!C61,"")</f>
        <v/>
      </c>
      <c r="C81" s="142" t="str">
        <f>IF('Proje ve Personel Bilgileri'!C61&gt;0,'Proje ve Personel Bilgileri'!D61,"")</f>
        <v/>
      </c>
      <c r="D81" s="319"/>
      <c r="E81" s="319"/>
      <c r="F81" s="319"/>
      <c r="G81" s="319"/>
      <c r="H81" s="319"/>
      <c r="I81" s="88"/>
      <c r="J81" s="122" t="str">
        <f t="shared" si="4"/>
        <v/>
      </c>
      <c r="K81" s="149" t="str">
        <f>IF('Proje ve Personel Bilgileri'!C61&gt;0,AUcret,"")</f>
        <v/>
      </c>
      <c r="L81" s="150" t="str">
        <f>IF('Proje ve Personel Bilgileri'!C61&gt;0,IF(D47="X",5,IF(E47="X",5,IF(F47="X",5,IF(G47="X",5,IF(H47="X",5,""))))),"")</f>
        <v/>
      </c>
      <c r="M81" s="149" t="str">
        <f>IF('Proje ve Personel Bilgileri'!C61&gt;0,K81*L81,"")</f>
        <v/>
      </c>
      <c r="N81" s="149" t="str">
        <f>IF('Proje ve Personel Bilgileri'!C61&gt;0,G011B!R76,"")</f>
        <v/>
      </c>
      <c r="O81" s="151" t="str">
        <f>IF('Proje ve Personel Bilgileri'!C61&gt;0,MIN(M81,N81),"")</f>
        <v/>
      </c>
      <c r="P81" s="368"/>
      <c r="Q81" s="367"/>
      <c r="R81" s="366"/>
    </row>
    <row r="82" spans="1:18" ht="18" customHeight="1" x14ac:dyDescent="0.25">
      <c r="A82" s="362">
        <v>46</v>
      </c>
      <c r="B82" s="141" t="str">
        <f>IF('Proje ve Personel Bilgileri'!C62&gt;0,'Proje ve Personel Bilgileri'!C62,"")</f>
        <v/>
      </c>
      <c r="C82" s="142" t="str">
        <f>IF('Proje ve Personel Bilgileri'!C62&gt;0,'Proje ve Personel Bilgileri'!D62,"")</f>
        <v/>
      </c>
      <c r="D82" s="319"/>
      <c r="E82" s="319"/>
      <c r="F82" s="319"/>
      <c r="G82" s="319"/>
      <c r="H82" s="319"/>
      <c r="I82" s="88"/>
      <c r="J82" s="122" t="str">
        <f t="shared" si="4"/>
        <v/>
      </c>
      <c r="K82" s="149" t="str">
        <f>IF('Proje ve Personel Bilgileri'!C62&gt;0,AUcret,"")</f>
        <v/>
      </c>
      <c r="L82" s="150" t="str">
        <f>IF('Proje ve Personel Bilgileri'!C62&gt;0,IF(D48="X",5,IF(E48="X",5,IF(F48="X",5,IF(G48="X",5,IF(H48="X",5,""))))),"")</f>
        <v/>
      </c>
      <c r="M82" s="149" t="str">
        <f>IF('Proje ve Personel Bilgileri'!C62&gt;0,K82*L82,"")</f>
        <v/>
      </c>
      <c r="N82" s="149" t="str">
        <f>IF('Proje ve Personel Bilgileri'!C62&gt;0,G011B!R77,"")</f>
        <v/>
      </c>
      <c r="O82" s="151" t="str">
        <f>IF('Proje ve Personel Bilgileri'!C62&gt;0,MIN(M82,N82),"")</f>
        <v/>
      </c>
      <c r="P82" s="368"/>
      <c r="Q82" s="367"/>
      <c r="R82" s="366"/>
    </row>
    <row r="83" spans="1:18" ht="18" customHeight="1" x14ac:dyDescent="0.25">
      <c r="A83" s="362">
        <v>47</v>
      </c>
      <c r="B83" s="141" t="str">
        <f>IF('Proje ve Personel Bilgileri'!C63&gt;0,'Proje ve Personel Bilgileri'!C63,"")</f>
        <v/>
      </c>
      <c r="C83" s="142" t="str">
        <f>IF('Proje ve Personel Bilgileri'!C63&gt;0,'Proje ve Personel Bilgileri'!D63,"")</f>
        <v/>
      </c>
      <c r="D83" s="319"/>
      <c r="E83" s="319"/>
      <c r="F83" s="319"/>
      <c r="G83" s="319"/>
      <c r="H83" s="319"/>
      <c r="I83" s="88"/>
      <c r="J83" s="122" t="str">
        <f t="shared" si="4"/>
        <v/>
      </c>
      <c r="K83" s="149" t="str">
        <f>IF('Proje ve Personel Bilgileri'!C63&gt;0,AUcret,"")</f>
        <v/>
      </c>
      <c r="L83" s="150" t="str">
        <f>IF('Proje ve Personel Bilgileri'!C63&gt;0,IF(D49="X",5,IF(E49="X",5,IF(F49="X",5,IF(G49="X",5,IF(H49="X",5,""))))),"")</f>
        <v/>
      </c>
      <c r="M83" s="149" t="str">
        <f>IF('Proje ve Personel Bilgileri'!C63&gt;0,K83*L83,"")</f>
        <v/>
      </c>
      <c r="N83" s="149" t="str">
        <f>IF('Proje ve Personel Bilgileri'!C63&gt;0,G011B!R78,"")</f>
        <v/>
      </c>
      <c r="O83" s="151" t="str">
        <f>IF('Proje ve Personel Bilgileri'!C63&gt;0,MIN(M83,N83),"")</f>
        <v/>
      </c>
      <c r="P83" s="368"/>
      <c r="Q83" s="367"/>
      <c r="R83" s="366"/>
    </row>
    <row r="84" spans="1:18" ht="18" customHeight="1" x14ac:dyDescent="0.25">
      <c r="A84" s="362">
        <v>48</v>
      </c>
      <c r="B84" s="141" t="str">
        <f>IF('Proje ve Personel Bilgileri'!C64&gt;0,'Proje ve Personel Bilgileri'!C64,"")</f>
        <v/>
      </c>
      <c r="C84" s="142" t="str">
        <f>IF('Proje ve Personel Bilgileri'!C64&gt;0,'Proje ve Personel Bilgileri'!D64,"")</f>
        <v/>
      </c>
      <c r="D84" s="319"/>
      <c r="E84" s="319"/>
      <c r="F84" s="319"/>
      <c r="G84" s="319"/>
      <c r="H84" s="319"/>
      <c r="I84" s="88"/>
      <c r="J84" s="122" t="str">
        <f t="shared" si="4"/>
        <v/>
      </c>
      <c r="K84" s="149" t="str">
        <f>IF('Proje ve Personel Bilgileri'!C64&gt;0,AUcret,"")</f>
        <v/>
      </c>
      <c r="L84" s="150" t="str">
        <f>IF('Proje ve Personel Bilgileri'!C64&gt;0,IF(D50="X",5,IF(E50="X",5,IF(F50="X",5,IF(G50="X",5,IF(H50="X",5,""))))),"")</f>
        <v/>
      </c>
      <c r="M84" s="149" t="str">
        <f>IF('Proje ve Personel Bilgileri'!C64&gt;0,K84*L84,"")</f>
        <v/>
      </c>
      <c r="N84" s="149" t="str">
        <f>IF('Proje ve Personel Bilgileri'!C64&gt;0,G011B!R79,"")</f>
        <v/>
      </c>
      <c r="O84" s="151" t="str">
        <f>IF('Proje ve Personel Bilgileri'!C64&gt;0,MIN(M84,N84),"")</f>
        <v/>
      </c>
      <c r="P84" s="368"/>
      <c r="Q84" s="367"/>
      <c r="R84" s="366"/>
    </row>
    <row r="85" spans="1:18" ht="18" customHeight="1" x14ac:dyDescent="0.25">
      <c r="A85" s="362">
        <v>49</v>
      </c>
      <c r="B85" s="141" t="str">
        <f>IF('Proje ve Personel Bilgileri'!C65&gt;0,'Proje ve Personel Bilgileri'!C65,"")</f>
        <v/>
      </c>
      <c r="C85" s="142" t="str">
        <f>IF('Proje ve Personel Bilgileri'!C65&gt;0,'Proje ve Personel Bilgileri'!D65,"")</f>
        <v/>
      </c>
      <c r="D85" s="319"/>
      <c r="E85" s="319"/>
      <c r="F85" s="319"/>
      <c r="G85" s="319"/>
      <c r="H85" s="319"/>
      <c r="I85" s="88"/>
      <c r="J85" s="122" t="str">
        <f t="shared" si="4"/>
        <v/>
      </c>
      <c r="K85" s="149" t="str">
        <f>IF('Proje ve Personel Bilgileri'!C65&gt;0,AUcret,"")</f>
        <v/>
      </c>
      <c r="L85" s="150" t="str">
        <f>IF('Proje ve Personel Bilgileri'!C65&gt;0,IF(D51="X",5,IF(E51="X",5,IF(F51="X",5,IF(G51="X",5,IF(H51="X",5,""))))),"")</f>
        <v/>
      </c>
      <c r="M85" s="149" t="str">
        <f>IF('Proje ve Personel Bilgileri'!C65&gt;0,K85*L85,"")</f>
        <v/>
      </c>
      <c r="N85" s="149" t="str">
        <f>IF('Proje ve Personel Bilgileri'!C65&gt;0,G011B!R80,"")</f>
        <v/>
      </c>
      <c r="O85" s="151" t="str">
        <f>IF('Proje ve Personel Bilgileri'!C65&gt;0,MIN(M85,N85),"")</f>
        <v/>
      </c>
      <c r="P85" s="368"/>
      <c r="Q85" s="367"/>
      <c r="R85" s="366"/>
    </row>
    <row r="86" spans="1:18" ht="18" customHeight="1" x14ac:dyDescent="0.25">
      <c r="A86" s="362">
        <v>50</v>
      </c>
      <c r="B86" s="141" t="str">
        <f>IF('Proje ve Personel Bilgileri'!C66&gt;0,'Proje ve Personel Bilgileri'!C66,"")</f>
        <v/>
      </c>
      <c r="C86" s="142" t="str">
        <f>IF('Proje ve Personel Bilgileri'!C66&gt;0,'Proje ve Personel Bilgileri'!D66,"")</f>
        <v/>
      </c>
      <c r="D86" s="319"/>
      <c r="E86" s="319"/>
      <c r="F86" s="319"/>
      <c r="G86" s="319"/>
      <c r="H86" s="319"/>
      <c r="I86" s="88"/>
      <c r="J86" s="122" t="str">
        <f t="shared" si="4"/>
        <v/>
      </c>
      <c r="K86" s="149" t="str">
        <f>IF('Proje ve Personel Bilgileri'!C66&gt;0,AUcret,"")</f>
        <v/>
      </c>
      <c r="L86" s="150" t="str">
        <f>IF('Proje ve Personel Bilgileri'!C66&gt;0,IF(D52="X",5,IF(E52="X",5,IF(F52="X",5,IF(G52="X",5,IF(H52="X",5,""))))),"")</f>
        <v/>
      </c>
      <c r="M86" s="149" t="str">
        <f>IF('Proje ve Personel Bilgileri'!C66&gt;0,K86*L86,"")</f>
        <v/>
      </c>
      <c r="N86" s="149" t="str">
        <f>IF('Proje ve Personel Bilgileri'!C66&gt;0,G011B!R81,"")</f>
        <v/>
      </c>
      <c r="O86" s="151" t="str">
        <f>IF('Proje ve Personel Bilgileri'!C66&gt;0,MIN(M86,N86),"")</f>
        <v/>
      </c>
      <c r="P86" s="368"/>
      <c r="Q86" s="367"/>
      <c r="R86" s="366"/>
    </row>
    <row r="87" spans="1:18" ht="18" customHeight="1" x14ac:dyDescent="0.25">
      <c r="A87" s="362">
        <v>51</v>
      </c>
      <c r="B87" s="141" t="str">
        <f>IF('Proje ve Personel Bilgileri'!C67&gt;0,'Proje ve Personel Bilgileri'!C67,"")</f>
        <v/>
      </c>
      <c r="C87" s="142" t="str">
        <f>IF('Proje ve Personel Bilgileri'!C67&gt;0,'Proje ve Personel Bilgileri'!D67,"")</f>
        <v/>
      </c>
      <c r="D87" s="319"/>
      <c r="E87" s="319"/>
      <c r="F87" s="319"/>
      <c r="G87" s="319"/>
      <c r="H87" s="319"/>
      <c r="I87" s="88"/>
      <c r="J87" s="122" t="str">
        <f t="shared" si="4"/>
        <v/>
      </c>
      <c r="K87" s="149" t="str">
        <f>IF('Proje ve Personel Bilgileri'!C67&gt;0,AUcret,"")</f>
        <v/>
      </c>
      <c r="L87" s="150" t="str">
        <f>IF('Proje ve Personel Bilgileri'!C67&gt;0,IF(D53="X",5,IF(E53="X",5,IF(F53="X",5,IF(G53="X",5,IF(H53="X",5,""))))),"")</f>
        <v/>
      </c>
      <c r="M87" s="149" t="str">
        <f>IF('Proje ve Personel Bilgileri'!C67&gt;0,K87*L87,"")</f>
        <v/>
      </c>
      <c r="N87" s="149" t="str">
        <f>IF('Proje ve Personel Bilgileri'!C67&gt;0,G011B!R82,"")</f>
        <v/>
      </c>
      <c r="O87" s="151" t="str">
        <f>IF('Proje ve Personel Bilgileri'!C67&gt;0,MIN(M87,N87),"")</f>
        <v/>
      </c>
      <c r="P87" s="368"/>
      <c r="Q87" s="367"/>
      <c r="R87" s="366"/>
    </row>
    <row r="88" spans="1:18" ht="18" customHeight="1" x14ac:dyDescent="0.25">
      <c r="A88" s="362">
        <v>52</v>
      </c>
      <c r="B88" s="141" t="str">
        <f>IF('Proje ve Personel Bilgileri'!C68&gt;0,'Proje ve Personel Bilgileri'!C68,"")</f>
        <v/>
      </c>
      <c r="C88" s="142" t="str">
        <f>IF('Proje ve Personel Bilgileri'!C68&gt;0,'Proje ve Personel Bilgileri'!D68,"")</f>
        <v/>
      </c>
      <c r="D88" s="319"/>
      <c r="E88" s="319"/>
      <c r="F88" s="319"/>
      <c r="G88" s="319"/>
      <c r="H88" s="319"/>
      <c r="I88" s="88"/>
      <c r="J88" s="122" t="str">
        <f t="shared" si="4"/>
        <v/>
      </c>
      <c r="K88" s="149" t="str">
        <f>IF('Proje ve Personel Bilgileri'!C68&gt;0,AUcret,"")</f>
        <v/>
      </c>
      <c r="L88" s="150" t="str">
        <f>IF('Proje ve Personel Bilgileri'!C68&gt;0,IF(D54="X",5,IF(E54="X",5,IF(F54="X",5,IF(G54="X",5,IF(H54="X",5,""))))),"")</f>
        <v/>
      </c>
      <c r="M88" s="149" t="str">
        <f>IF('Proje ve Personel Bilgileri'!C68&gt;0,K88*L88,"")</f>
        <v/>
      </c>
      <c r="N88" s="149" t="str">
        <f>IF('Proje ve Personel Bilgileri'!C68&gt;0,G011B!R83,"")</f>
        <v/>
      </c>
      <c r="O88" s="151" t="str">
        <f>IF('Proje ve Personel Bilgileri'!C68&gt;0,MIN(M88,N88),"")</f>
        <v/>
      </c>
      <c r="P88" s="368"/>
      <c r="Q88" s="367"/>
      <c r="R88" s="366"/>
    </row>
    <row r="89" spans="1:18" ht="18" customHeight="1" x14ac:dyDescent="0.25">
      <c r="A89" s="362">
        <v>53</v>
      </c>
      <c r="B89" s="141" t="str">
        <f>IF('Proje ve Personel Bilgileri'!C69&gt;0,'Proje ve Personel Bilgileri'!C69,"")</f>
        <v/>
      </c>
      <c r="C89" s="142" t="str">
        <f>IF('Proje ve Personel Bilgileri'!C69&gt;0,'Proje ve Personel Bilgileri'!D69,"")</f>
        <v/>
      </c>
      <c r="D89" s="319"/>
      <c r="E89" s="319"/>
      <c r="F89" s="319"/>
      <c r="G89" s="319"/>
      <c r="H89" s="319"/>
      <c r="I89" s="88"/>
      <c r="J89" s="122" t="str">
        <f t="shared" si="4"/>
        <v/>
      </c>
      <c r="K89" s="149" t="str">
        <f>IF('Proje ve Personel Bilgileri'!C69&gt;0,AUcret,"")</f>
        <v/>
      </c>
      <c r="L89" s="150" t="str">
        <f>IF('Proje ve Personel Bilgileri'!C69&gt;0,IF(D55="X",5,IF(E55="X",5,IF(F55="X",5,IF(G55="X",5,IF(H55="X",5,""))))),"")</f>
        <v/>
      </c>
      <c r="M89" s="149" t="str">
        <f>IF('Proje ve Personel Bilgileri'!C69&gt;0,K89*L89,"")</f>
        <v/>
      </c>
      <c r="N89" s="149" t="str">
        <f>IF('Proje ve Personel Bilgileri'!C69&gt;0,G011B!R84,"")</f>
        <v/>
      </c>
      <c r="O89" s="151" t="str">
        <f>IF('Proje ve Personel Bilgileri'!C69&gt;0,MIN(M89,N89),"")</f>
        <v/>
      </c>
      <c r="P89" s="368"/>
      <c r="Q89" s="367"/>
      <c r="R89" s="366"/>
    </row>
    <row r="90" spans="1:18" ht="18" customHeight="1" x14ac:dyDescent="0.25">
      <c r="A90" s="362">
        <v>54</v>
      </c>
      <c r="B90" s="141" t="str">
        <f>IF('Proje ve Personel Bilgileri'!C70&gt;0,'Proje ve Personel Bilgileri'!C70,"")</f>
        <v/>
      </c>
      <c r="C90" s="142" t="str">
        <f>IF('Proje ve Personel Bilgileri'!C70&gt;0,'Proje ve Personel Bilgileri'!D70,"")</f>
        <v/>
      </c>
      <c r="D90" s="319"/>
      <c r="E90" s="319"/>
      <c r="F90" s="319"/>
      <c r="G90" s="319"/>
      <c r="H90" s="319"/>
      <c r="I90" s="88"/>
      <c r="J90" s="122" t="str">
        <f t="shared" si="4"/>
        <v/>
      </c>
      <c r="K90" s="149" t="str">
        <f>IF('Proje ve Personel Bilgileri'!C70&gt;0,AUcret,"")</f>
        <v/>
      </c>
      <c r="L90" s="150" t="str">
        <f>IF('Proje ve Personel Bilgileri'!C70&gt;0,IF(D56="X",5,IF(E56="X",5,IF(F56="X",5,IF(G56="X",5,IF(H56="X",5,""))))),"")</f>
        <v/>
      </c>
      <c r="M90" s="149" t="str">
        <f>IF('Proje ve Personel Bilgileri'!C70&gt;0,K90*L90,"")</f>
        <v/>
      </c>
      <c r="N90" s="149" t="str">
        <f>IF('Proje ve Personel Bilgileri'!C70&gt;0,G011B!R85,"")</f>
        <v/>
      </c>
      <c r="O90" s="151" t="str">
        <f>IF('Proje ve Personel Bilgileri'!C70&gt;0,MIN(M90,N90),"")</f>
        <v/>
      </c>
      <c r="P90" s="368"/>
      <c r="Q90" s="367"/>
      <c r="R90" s="366"/>
    </row>
    <row r="91" spans="1:18" ht="18" customHeight="1" x14ac:dyDescent="0.25">
      <c r="A91" s="362">
        <v>55</v>
      </c>
      <c r="B91" s="141" t="str">
        <f>IF('Proje ve Personel Bilgileri'!C71&gt;0,'Proje ve Personel Bilgileri'!C71,"")</f>
        <v/>
      </c>
      <c r="C91" s="142" t="str">
        <f>IF('Proje ve Personel Bilgileri'!C71&gt;0,'Proje ve Personel Bilgileri'!D71,"")</f>
        <v/>
      </c>
      <c r="D91" s="319"/>
      <c r="E91" s="319"/>
      <c r="F91" s="319"/>
      <c r="G91" s="319"/>
      <c r="H91" s="319"/>
      <c r="I91" s="88"/>
      <c r="J91" s="122" t="str">
        <f t="shared" si="4"/>
        <v/>
      </c>
      <c r="K91" s="149" t="str">
        <f>IF('Proje ve Personel Bilgileri'!C71&gt;0,AUcret,"")</f>
        <v/>
      </c>
      <c r="L91" s="150" t="str">
        <f>IF('Proje ve Personel Bilgileri'!C71&gt;0,IF(D57="X",5,IF(E57="X",5,IF(F57="X",5,IF(G57="X",5,IF(H57="X",5,""))))),"")</f>
        <v/>
      </c>
      <c r="M91" s="149" t="str">
        <f>IF('Proje ve Personel Bilgileri'!C71&gt;0,K91*L91,"")</f>
        <v/>
      </c>
      <c r="N91" s="149" t="str">
        <f>IF('Proje ve Personel Bilgileri'!C71&gt;0,G011B!R86,"")</f>
        <v/>
      </c>
      <c r="O91" s="151" t="str">
        <f>IF('Proje ve Personel Bilgileri'!C71&gt;0,MIN(M91,N91),"")</f>
        <v/>
      </c>
      <c r="P91" s="368"/>
      <c r="Q91" s="367"/>
      <c r="R91" s="366"/>
    </row>
    <row r="92" spans="1:18" ht="18" customHeight="1" x14ac:dyDescent="0.25">
      <c r="A92" s="362">
        <v>56</v>
      </c>
      <c r="B92" s="141" t="str">
        <f>IF('Proje ve Personel Bilgileri'!C72&gt;0,'Proje ve Personel Bilgileri'!C72,"")</f>
        <v/>
      </c>
      <c r="C92" s="142" t="str">
        <f>IF('Proje ve Personel Bilgileri'!C72&gt;0,'Proje ve Personel Bilgileri'!D72,"")</f>
        <v/>
      </c>
      <c r="D92" s="319"/>
      <c r="E92" s="319"/>
      <c r="F92" s="319"/>
      <c r="G92" s="319"/>
      <c r="H92" s="319"/>
      <c r="I92" s="88"/>
      <c r="J92" s="122" t="str">
        <f t="shared" si="4"/>
        <v/>
      </c>
      <c r="K92" s="149" t="str">
        <f>IF('Proje ve Personel Bilgileri'!C72&gt;0,AUcret,"")</f>
        <v/>
      </c>
      <c r="L92" s="150" t="str">
        <f>IF('Proje ve Personel Bilgileri'!C72&gt;0,IF(D58="X",5,IF(E58="X",5,IF(F58="X",5,IF(G58="X",5,IF(H58="X",5,""))))),"")</f>
        <v/>
      </c>
      <c r="M92" s="149" t="str">
        <f>IF('Proje ve Personel Bilgileri'!C72&gt;0,K92*L92,"")</f>
        <v/>
      </c>
      <c r="N92" s="149" t="str">
        <f>IF('Proje ve Personel Bilgileri'!C72&gt;0,G011B!R87,"")</f>
        <v/>
      </c>
      <c r="O92" s="151" t="str">
        <f>IF('Proje ve Personel Bilgileri'!C72&gt;0,MIN(M92,N92),"")</f>
        <v/>
      </c>
      <c r="P92" s="368"/>
      <c r="Q92" s="367"/>
      <c r="R92" s="366"/>
    </row>
    <row r="93" spans="1:18" ht="18" customHeight="1" x14ac:dyDescent="0.25">
      <c r="A93" s="362">
        <v>57</v>
      </c>
      <c r="B93" s="141" t="str">
        <f>IF('Proje ve Personel Bilgileri'!C73&gt;0,'Proje ve Personel Bilgileri'!C73,"")</f>
        <v/>
      </c>
      <c r="C93" s="142" t="str">
        <f>IF('Proje ve Personel Bilgileri'!C73&gt;0,'Proje ve Personel Bilgileri'!D73,"")</f>
        <v/>
      </c>
      <c r="D93" s="319"/>
      <c r="E93" s="319"/>
      <c r="F93" s="319"/>
      <c r="G93" s="319"/>
      <c r="H93" s="319"/>
      <c r="I93" s="88"/>
      <c r="J93" s="122" t="str">
        <f t="shared" si="4"/>
        <v/>
      </c>
      <c r="K93" s="149" t="str">
        <f>IF('Proje ve Personel Bilgileri'!C73&gt;0,AUcret,"")</f>
        <v/>
      </c>
      <c r="L93" s="150" t="str">
        <f>IF('Proje ve Personel Bilgileri'!C73&gt;0,IF(D59="X",5,IF(E59="X",5,IF(F59="X",5,IF(G59="X",5,IF(H59="X",5,""))))),"")</f>
        <v/>
      </c>
      <c r="M93" s="149" t="str">
        <f>IF('Proje ve Personel Bilgileri'!C73&gt;0,K93*L93,"")</f>
        <v/>
      </c>
      <c r="N93" s="149" t="str">
        <f>IF('Proje ve Personel Bilgileri'!C73&gt;0,G011B!R88,"")</f>
        <v/>
      </c>
      <c r="O93" s="151" t="str">
        <f>IF('Proje ve Personel Bilgileri'!C73&gt;0,MIN(M93,N93),"")</f>
        <v/>
      </c>
      <c r="P93" s="368"/>
      <c r="Q93" s="367"/>
      <c r="R93" s="366"/>
    </row>
    <row r="94" spans="1:18" ht="18" customHeight="1" x14ac:dyDescent="0.25">
      <c r="A94" s="362">
        <v>58</v>
      </c>
      <c r="B94" s="141" t="str">
        <f>IF('Proje ve Personel Bilgileri'!C74&gt;0,'Proje ve Personel Bilgileri'!C74,"")</f>
        <v/>
      </c>
      <c r="C94" s="142" t="str">
        <f>IF('Proje ve Personel Bilgileri'!C74&gt;0,'Proje ve Personel Bilgileri'!D74,"")</f>
        <v/>
      </c>
      <c r="D94" s="319"/>
      <c r="E94" s="319"/>
      <c r="F94" s="319"/>
      <c r="G94" s="319"/>
      <c r="H94" s="319"/>
      <c r="I94" s="88"/>
      <c r="J94" s="122" t="str">
        <f t="shared" si="4"/>
        <v/>
      </c>
      <c r="K94" s="149" t="str">
        <f>IF('Proje ve Personel Bilgileri'!C74&gt;0,AUcret,"")</f>
        <v/>
      </c>
      <c r="L94" s="150" t="str">
        <f>IF('Proje ve Personel Bilgileri'!C74&gt;0,IF(D60="X",5,IF(E60="X",5,IF(F60="X",5,IF(G60="X",5,IF(H60="X",5,""))))),"")</f>
        <v/>
      </c>
      <c r="M94" s="149" t="str">
        <f>IF('Proje ve Personel Bilgileri'!C74&gt;0,K94*L94,"")</f>
        <v/>
      </c>
      <c r="N94" s="149" t="str">
        <f>IF('Proje ve Personel Bilgileri'!C74&gt;0,G011B!R89,"")</f>
        <v/>
      </c>
      <c r="O94" s="151" t="str">
        <f>IF('Proje ve Personel Bilgileri'!C74&gt;0,MIN(M94,N94),"")</f>
        <v/>
      </c>
      <c r="P94" s="368"/>
      <c r="Q94" s="367"/>
      <c r="R94" s="366"/>
    </row>
    <row r="95" spans="1:18" ht="18" customHeight="1" x14ac:dyDescent="0.25">
      <c r="A95" s="362">
        <v>59</v>
      </c>
      <c r="B95" s="141" t="str">
        <f>IF('Proje ve Personel Bilgileri'!C75&gt;0,'Proje ve Personel Bilgileri'!C75,"")</f>
        <v/>
      </c>
      <c r="C95" s="142" t="str">
        <f>IF('Proje ve Personel Bilgileri'!C75&gt;0,'Proje ve Personel Bilgileri'!D75,"")</f>
        <v/>
      </c>
      <c r="D95" s="319"/>
      <c r="E95" s="319"/>
      <c r="F95" s="319"/>
      <c r="G95" s="319"/>
      <c r="H95" s="319"/>
      <c r="I95" s="88"/>
      <c r="J95" s="122" t="str">
        <f t="shared" si="4"/>
        <v/>
      </c>
      <c r="K95" s="149" t="str">
        <f>IF('Proje ve Personel Bilgileri'!C75&gt;0,AUcret,"")</f>
        <v/>
      </c>
      <c r="L95" s="150" t="str">
        <f>IF('Proje ve Personel Bilgileri'!C75&gt;0,IF(D61="X",5,IF(E61="X",5,IF(F61="X",5,IF(G61="X",5,IF(H61="X",5,""))))),"")</f>
        <v/>
      </c>
      <c r="M95" s="149" t="str">
        <f>IF('Proje ve Personel Bilgileri'!C75&gt;0,K95*L95,"")</f>
        <v/>
      </c>
      <c r="N95" s="149" t="str">
        <f>IF('Proje ve Personel Bilgileri'!C75&gt;0,G011B!R90,"")</f>
        <v/>
      </c>
      <c r="O95" s="151" t="str">
        <f>IF('Proje ve Personel Bilgileri'!C75&gt;0,MIN(M95,N95),"")</f>
        <v/>
      </c>
      <c r="P95" s="368"/>
      <c r="Q95" s="367"/>
      <c r="R95" s="366"/>
    </row>
    <row r="96" spans="1:18" ht="18" customHeight="1" thickBot="1" x14ac:dyDescent="0.3">
      <c r="A96" s="363">
        <v>60</v>
      </c>
      <c r="B96" s="143" t="str">
        <f>IF('Proje ve Personel Bilgileri'!C76&gt;0,'Proje ve Personel Bilgileri'!C76,"")</f>
        <v/>
      </c>
      <c r="C96" s="144" t="str">
        <f>IF('Proje ve Personel Bilgileri'!C76&gt;0,'Proje ve Personel Bilgileri'!D76,"")</f>
        <v/>
      </c>
      <c r="D96" s="89"/>
      <c r="E96" s="89"/>
      <c r="F96" s="89"/>
      <c r="G96" s="89"/>
      <c r="H96" s="89"/>
      <c r="I96" s="90"/>
      <c r="J96" s="152" t="str">
        <f t="shared" si="4"/>
        <v/>
      </c>
      <c r="K96" s="153" t="str">
        <f>IF('Proje ve Personel Bilgileri'!C76&gt;0,AUcret,"")</f>
        <v/>
      </c>
      <c r="L96" s="154" t="str">
        <f>IF('Proje ve Personel Bilgileri'!C76&gt;0,IF(D62="X",5,IF(E62="X",5,IF(F62="X",5,IF(G62="X",5,IF(H62="X",5,""))))),"")</f>
        <v/>
      </c>
      <c r="M96" s="153" t="str">
        <f>IF('Proje ve Personel Bilgileri'!C76&gt;0,K96*L96,"")</f>
        <v/>
      </c>
      <c r="N96" s="153" t="str">
        <f>IF('Proje ve Personel Bilgileri'!C76&gt;0,G011B!R91,"")</f>
        <v/>
      </c>
      <c r="O96" s="155" t="str">
        <f>IF('Proje ve Personel Bilgileri'!C76&gt;0,MIN(M96,N96),"")</f>
        <v/>
      </c>
      <c r="P96" s="368"/>
      <c r="Q96" s="296">
        <f>IF(ISERROR(IF(SUM(K77:K96)&gt;0,1,0)),1,IF(SUM(K77:K96)&gt;0,1,0))</f>
        <v>0</v>
      </c>
      <c r="R96" s="366"/>
    </row>
    <row r="97" spans="1:18" x14ac:dyDescent="0.25">
      <c r="A97" s="138" t="s">
        <v>56</v>
      </c>
      <c r="B97" s="62"/>
      <c r="C97" s="62"/>
      <c r="D97" s="62"/>
      <c r="E97" s="62"/>
      <c r="F97" s="62"/>
      <c r="G97" s="62"/>
      <c r="H97" s="62"/>
      <c r="I97" s="62"/>
      <c r="J97" s="62"/>
      <c r="K97" s="62"/>
      <c r="L97" s="62"/>
      <c r="M97" s="62"/>
      <c r="N97" s="62"/>
      <c r="O97" s="62"/>
      <c r="P97" s="368"/>
      <c r="Q97" s="366"/>
      <c r="R97" s="366"/>
    </row>
    <row r="98" spans="1:18" x14ac:dyDescent="0.25">
      <c r="A98" s="138" t="s">
        <v>58</v>
      </c>
      <c r="B98" s="62"/>
      <c r="C98" s="62"/>
      <c r="D98" s="62"/>
      <c r="E98" s="62"/>
      <c r="F98" s="62"/>
      <c r="G98" s="62"/>
      <c r="H98" s="62"/>
      <c r="I98" s="62"/>
      <c r="J98" s="62"/>
      <c r="K98" s="62"/>
      <c r="L98" s="62"/>
      <c r="M98" s="62"/>
      <c r="N98" s="62"/>
      <c r="O98" s="62"/>
      <c r="P98" s="368"/>
      <c r="Q98" s="366"/>
      <c r="R98" s="366"/>
    </row>
    <row r="99" spans="1:18" x14ac:dyDescent="0.25">
      <c r="A99" s="138" t="s">
        <v>57</v>
      </c>
      <c r="B99" s="62"/>
      <c r="C99" s="62"/>
      <c r="D99" s="62"/>
      <c r="E99" s="62"/>
      <c r="F99" s="62"/>
      <c r="G99" s="62"/>
      <c r="H99" s="62"/>
      <c r="I99" s="62"/>
      <c r="J99" s="62"/>
      <c r="K99" s="62"/>
      <c r="L99" s="62"/>
      <c r="M99" s="62"/>
      <c r="N99" s="62"/>
      <c r="O99" s="62"/>
      <c r="P99" s="368"/>
      <c r="Q99" s="366"/>
      <c r="R99" s="366"/>
    </row>
    <row r="100" spans="1:18" x14ac:dyDescent="0.25">
      <c r="A100" s="62"/>
      <c r="B100" s="62"/>
      <c r="C100" s="62"/>
      <c r="D100" s="62"/>
      <c r="E100" s="62"/>
      <c r="F100" s="62"/>
      <c r="G100" s="62"/>
      <c r="H100" s="62"/>
      <c r="I100" s="62"/>
      <c r="J100" s="62"/>
      <c r="K100" s="62"/>
      <c r="L100" s="62"/>
      <c r="M100" s="62"/>
      <c r="N100" s="62"/>
      <c r="O100" s="62"/>
      <c r="P100" s="368"/>
      <c r="Q100" s="366"/>
      <c r="R100" s="366"/>
    </row>
    <row r="101" spans="1:18" ht="19.7" x14ac:dyDescent="0.35">
      <c r="A101" s="354" t="s">
        <v>31</v>
      </c>
      <c r="B101" s="355">
        <f ca="1">imzatarihi</f>
        <v>45785</v>
      </c>
      <c r="C101" s="356" t="s">
        <v>32</v>
      </c>
      <c r="D101" s="356" t="str">
        <f>IF(kurulusyetkilisi&gt;0,kurulusyetkilisi,"")</f>
        <v/>
      </c>
      <c r="E101" s="62"/>
      <c r="F101" s="212"/>
      <c r="G101" s="211"/>
      <c r="H101" s="211"/>
      <c r="I101" s="2"/>
      <c r="J101" s="62"/>
      <c r="K101" s="92"/>
      <c r="L101" s="92"/>
      <c r="M101" s="92"/>
      <c r="N101" s="92"/>
      <c r="O101" s="62"/>
      <c r="P101" s="368"/>
      <c r="Q101" s="366"/>
      <c r="R101" s="366"/>
    </row>
    <row r="102" spans="1:18" ht="19.7" x14ac:dyDescent="0.35">
      <c r="A102" s="213"/>
      <c r="B102" s="213"/>
      <c r="C102" s="356" t="s">
        <v>33</v>
      </c>
      <c r="D102" s="598"/>
      <c r="E102" s="598"/>
      <c r="F102" s="598"/>
      <c r="G102" s="59"/>
      <c r="H102" s="59"/>
      <c r="I102" s="2"/>
      <c r="J102" s="62"/>
      <c r="K102" s="92"/>
      <c r="L102" s="92"/>
      <c r="M102" s="92"/>
      <c r="N102" s="92"/>
      <c r="O102" s="62"/>
      <c r="P102" s="368"/>
      <c r="Q102" s="366"/>
      <c r="R102" s="366"/>
    </row>
    <row r="103" spans="1:18" ht="16.3" x14ac:dyDescent="0.3">
      <c r="A103" s="635" t="s">
        <v>45</v>
      </c>
      <c r="B103" s="635"/>
      <c r="C103" s="635"/>
      <c r="D103" s="635"/>
      <c r="E103" s="635"/>
      <c r="F103" s="635"/>
      <c r="G103" s="635"/>
      <c r="H103" s="635"/>
      <c r="I103" s="635"/>
      <c r="J103" s="635"/>
      <c r="K103" s="635"/>
      <c r="L103" s="635"/>
      <c r="M103" s="635"/>
      <c r="N103" s="635"/>
      <c r="O103" s="635"/>
      <c r="P103" s="368"/>
      <c r="Q103" s="366"/>
      <c r="R103" s="366"/>
    </row>
    <row r="104" spans="1:18" x14ac:dyDescent="0.25">
      <c r="A104" s="625" t="str">
        <f>IF(YilDonem&lt;&gt;"",CONCATENATE(YilDonem," dönemine aittir."),"")</f>
        <v/>
      </c>
      <c r="B104" s="625"/>
      <c r="C104" s="625"/>
      <c r="D104" s="625"/>
      <c r="E104" s="625"/>
      <c r="F104" s="625"/>
      <c r="G104" s="625"/>
      <c r="H104" s="625"/>
      <c r="I104" s="625"/>
      <c r="J104" s="625"/>
      <c r="K104" s="625"/>
      <c r="L104" s="625"/>
      <c r="M104" s="625"/>
      <c r="N104" s="625"/>
      <c r="O104" s="625"/>
      <c r="P104" s="368"/>
      <c r="Q104" s="366"/>
      <c r="R104" s="366"/>
    </row>
    <row r="105" spans="1:18" ht="19.7" thickBot="1" x14ac:dyDescent="0.4">
      <c r="A105" s="626" t="s">
        <v>64</v>
      </c>
      <c r="B105" s="626"/>
      <c r="C105" s="626"/>
      <c r="D105" s="626"/>
      <c r="E105" s="626"/>
      <c r="F105" s="626"/>
      <c r="G105" s="626"/>
      <c r="H105" s="626"/>
      <c r="I105" s="626"/>
      <c r="J105" s="626"/>
      <c r="K105" s="626"/>
      <c r="L105" s="626"/>
      <c r="M105" s="626"/>
      <c r="N105" s="626"/>
      <c r="O105" s="626"/>
      <c r="P105" s="368"/>
      <c r="Q105" s="366"/>
      <c r="R105" s="366"/>
    </row>
    <row r="106" spans="1:18" ht="31.75" customHeight="1" thickBot="1" x14ac:dyDescent="0.3">
      <c r="A106" s="627" t="s">
        <v>192</v>
      </c>
      <c r="B106" s="629"/>
      <c r="C106" s="627" t="str">
        <f>IF(ProjeNo&gt;0,ProjeNo,"")</f>
        <v/>
      </c>
      <c r="D106" s="628"/>
      <c r="E106" s="628"/>
      <c r="F106" s="628"/>
      <c r="G106" s="628"/>
      <c r="H106" s="628"/>
      <c r="I106" s="628"/>
      <c r="J106" s="628"/>
      <c r="K106" s="628"/>
      <c r="L106" s="628"/>
      <c r="M106" s="628"/>
      <c r="N106" s="628"/>
      <c r="O106" s="629"/>
      <c r="P106" s="368"/>
      <c r="Q106" s="366"/>
      <c r="R106" s="366"/>
    </row>
    <row r="107" spans="1:18" ht="42.8" customHeight="1" thickBot="1" x14ac:dyDescent="0.3">
      <c r="A107" s="643" t="s">
        <v>194</v>
      </c>
      <c r="B107" s="644"/>
      <c r="C107" s="645" t="str">
        <f>IF(ProjeAdi&gt;0,ProjeAdi,"")</f>
        <v/>
      </c>
      <c r="D107" s="646"/>
      <c r="E107" s="646"/>
      <c r="F107" s="646"/>
      <c r="G107" s="646"/>
      <c r="H107" s="646"/>
      <c r="I107" s="646"/>
      <c r="J107" s="646"/>
      <c r="K107" s="646"/>
      <c r="L107" s="646"/>
      <c r="M107" s="646"/>
      <c r="N107" s="646"/>
      <c r="O107" s="647"/>
      <c r="P107" s="368"/>
      <c r="Q107" s="366"/>
      <c r="R107" s="366"/>
    </row>
    <row r="108" spans="1:18" ht="31.75" customHeight="1" thickBot="1" x14ac:dyDescent="0.3">
      <c r="A108" s="627" t="s">
        <v>0</v>
      </c>
      <c r="B108" s="642"/>
      <c r="C108" s="648" t="str">
        <f>IF(BasvuruTarihi&lt;&gt;"",BasvuruTarihi,"")</f>
        <v/>
      </c>
      <c r="D108" s="649"/>
      <c r="E108" s="649"/>
      <c r="F108" s="649"/>
      <c r="G108" s="649"/>
      <c r="H108" s="649"/>
      <c r="I108" s="649"/>
      <c r="J108" s="649"/>
      <c r="K108" s="649"/>
      <c r="L108" s="649"/>
      <c r="M108" s="649"/>
      <c r="N108" s="649"/>
      <c r="O108" s="650"/>
      <c r="P108" s="368"/>
      <c r="Q108" s="366"/>
      <c r="R108" s="366"/>
    </row>
    <row r="109" spans="1:18" ht="14.95" customHeight="1" thickBot="1" x14ac:dyDescent="0.3">
      <c r="A109" s="653" t="s">
        <v>3</v>
      </c>
      <c r="B109" s="653" t="s">
        <v>4</v>
      </c>
      <c r="C109" s="640" t="s">
        <v>132</v>
      </c>
      <c r="D109" s="655" t="s">
        <v>46</v>
      </c>
      <c r="E109" s="655"/>
      <c r="F109" s="655"/>
      <c r="G109" s="655"/>
      <c r="H109" s="655"/>
      <c r="I109" s="651" t="s">
        <v>52</v>
      </c>
      <c r="J109" s="640" t="s">
        <v>63</v>
      </c>
      <c r="K109" s="640" t="s">
        <v>59</v>
      </c>
      <c r="L109" s="640" t="s">
        <v>60</v>
      </c>
      <c r="M109" s="640" t="s">
        <v>61</v>
      </c>
      <c r="N109" s="640" t="s">
        <v>62</v>
      </c>
      <c r="O109" s="640" t="s">
        <v>53</v>
      </c>
      <c r="P109" s="368"/>
      <c r="Q109" s="366"/>
      <c r="R109" s="366"/>
    </row>
    <row r="110" spans="1:18" ht="88.5" customHeight="1" thickBot="1" x14ac:dyDescent="0.3">
      <c r="A110" s="654"/>
      <c r="B110" s="654"/>
      <c r="C110" s="641"/>
      <c r="D110" s="369" t="s">
        <v>47</v>
      </c>
      <c r="E110" s="369" t="s">
        <v>48</v>
      </c>
      <c r="F110" s="369" t="s">
        <v>49</v>
      </c>
      <c r="G110" s="369" t="s">
        <v>50</v>
      </c>
      <c r="H110" s="369" t="s">
        <v>51</v>
      </c>
      <c r="I110" s="652"/>
      <c r="J110" s="641"/>
      <c r="K110" s="641"/>
      <c r="L110" s="641"/>
      <c r="M110" s="641"/>
      <c r="N110" s="641"/>
      <c r="O110" s="641"/>
      <c r="P110" s="368"/>
      <c r="Q110" s="366"/>
      <c r="R110" s="366"/>
    </row>
    <row r="111" spans="1:18" ht="18" customHeight="1" x14ac:dyDescent="0.25">
      <c r="A111" s="361">
        <v>61</v>
      </c>
      <c r="B111" s="139" t="str">
        <f>IF('Proje ve Personel Bilgileri'!C77&gt;0,'Proje ve Personel Bilgileri'!C77,"")</f>
        <v/>
      </c>
      <c r="C111" s="140" t="str">
        <f>IF('Proje ve Personel Bilgileri'!C77&gt;0,'Proje ve Personel Bilgileri'!D77,"")</f>
        <v/>
      </c>
      <c r="D111" s="86"/>
      <c r="E111" s="86"/>
      <c r="F111" s="86"/>
      <c r="G111" s="86"/>
      <c r="H111" s="86"/>
      <c r="I111" s="87"/>
      <c r="J111" s="145" t="str">
        <f t="shared" ref="J111" si="5">IF(AND(BasvuruTarihi&gt;0,I111&gt;0),DAYS360(I111,BasvuruTarihi)/30,"")</f>
        <v/>
      </c>
      <c r="K111" s="146" t="str">
        <f>IF('Proje ve Personel Bilgileri'!C77&gt;0,AUcret,"")</f>
        <v/>
      </c>
      <c r="L111" s="147" t="str">
        <f>IF('Proje ve Personel Bilgileri'!C77&gt;0,IF(D77="X",5,IF(E77="X",5,IF(F77="X",5,IF(G77="X",5,IF(H77="X",5,""))))),"")</f>
        <v/>
      </c>
      <c r="M111" s="146" t="str">
        <f>IF('Proje ve Personel Bilgileri'!C77&gt;0,K111*L111,"")</f>
        <v/>
      </c>
      <c r="N111" s="146" t="str">
        <f>IF('Proje ve Personel Bilgileri'!C77&gt;0,G011B!R104,"")</f>
        <v/>
      </c>
      <c r="O111" s="148" t="str">
        <f>IF('Proje ve Personel Bilgileri'!C77&gt;0,MIN(M111,N111),"")</f>
        <v/>
      </c>
      <c r="P111" s="368"/>
      <c r="Q111" s="367"/>
      <c r="R111" s="366"/>
    </row>
    <row r="112" spans="1:18" ht="18" customHeight="1" x14ac:dyDescent="0.25">
      <c r="A112" s="362">
        <v>62</v>
      </c>
      <c r="B112" s="141" t="str">
        <f>IF('Proje ve Personel Bilgileri'!C78&gt;0,'Proje ve Personel Bilgileri'!C78,"")</f>
        <v/>
      </c>
      <c r="C112" s="142" t="str">
        <f>IF('Proje ve Personel Bilgileri'!C78&gt;0,'Proje ve Personel Bilgileri'!D78,"")</f>
        <v/>
      </c>
      <c r="D112" s="319"/>
      <c r="E112" s="319"/>
      <c r="F112" s="319"/>
      <c r="G112" s="319"/>
      <c r="H112" s="319"/>
      <c r="I112" s="88"/>
      <c r="J112" s="122" t="str">
        <f t="shared" ref="J112:J130" si="6">IF(AND(BasvuruTarihi&gt;0,I112&gt;0),DAYS360(I112,BasvuruTarihi)/30,"")</f>
        <v/>
      </c>
      <c r="K112" s="149" t="str">
        <f>IF('Proje ve Personel Bilgileri'!C78&gt;0,AUcret,"")</f>
        <v/>
      </c>
      <c r="L112" s="150" t="str">
        <f>IF('Proje ve Personel Bilgileri'!C78&gt;0,IF(D78="X",5,IF(E78="X",5,IF(F78="X",5,IF(G78="X",5,IF(H78="X",5,""))))),"")</f>
        <v/>
      </c>
      <c r="M112" s="149" t="str">
        <f>IF('Proje ve Personel Bilgileri'!C78&gt;0,K112*L112,"")</f>
        <v/>
      </c>
      <c r="N112" s="149" t="str">
        <f>IF('Proje ve Personel Bilgileri'!C78&gt;0,G011B!R105,"")</f>
        <v/>
      </c>
      <c r="O112" s="151" t="str">
        <f>IF('Proje ve Personel Bilgileri'!C78&gt;0,MIN(M112,N112),"")</f>
        <v/>
      </c>
      <c r="P112" s="368"/>
      <c r="Q112" s="367"/>
      <c r="R112" s="366"/>
    </row>
    <row r="113" spans="1:18" ht="18" customHeight="1" x14ac:dyDescent="0.25">
      <c r="A113" s="362">
        <v>63</v>
      </c>
      <c r="B113" s="141" t="str">
        <f>IF('Proje ve Personel Bilgileri'!C79&gt;0,'Proje ve Personel Bilgileri'!C79,"")</f>
        <v/>
      </c>
      <c r="C113" s="142" t="str">
        <f>IF('Proje ve Personel Bilgileri'!C79&gt;0,'Proje ve Personel Bilgileri'!D79,"")</f>
        <v/>
      </c>
      <c r="D113" s="319"/>
      <c r="E113" s="319"/>
      <c r="F113" s="319"/>
      <c r="G113" s="319"/>
      <c r="H113" s="319"/>
      <c r="I113" s="88"/>
      <c r="J113" s="122" t="str">
        <f t="shared" si="6"/>
        <v/>
      </c>
      <c r="K113" s="149" t="str">
        <f>IF('Proje ve Personel Bilgileri'!C79&gt;0,AUcret,"")</f>
        <v/>
      </c>
      <c r="L113" s="150" t="str">
        <f>IF('Proje ve Personel Bilgileri'!C79&gt;0,IF(D79="X",5,IF(E79="X",5,IF(F79="X",5,IF(G79="X",5,IF(H79="X",5,""))))),"")</f>
        <v/>
      </c>
      <c r="M113" s="149" t="str">
        <f>IF('Proje ve Personel Bilgileri'!C79&gt;0,K113*L113,"")</f>
        <v/>
      </c>
      <c r="N113" s="149" t="str">
        <f>IF('Proje ve Personel Bilgileri'!C79&gt;0,G011B!R106,"")</f>
        <v/>
      </c>
      <c r="O113" s="151" t="str">
        <f>IF('Proje ve Personel Bilgileri'!C79&gt;0,MIN(M113,N113),"")</f>
        <v/>
      </c>
      <c r="P113" s="368"/>
      <c r="Q113" s="367"/>
      <c r="R113" s="366"/>
    </row>
    <row r="114" spans="1:18" ht="18" customHeight="1" x14ac:dyDescent="0.25">
      <c r="A114" s="362">
        <v>64</v>
      </c>
      <c r="B114" s="141" t="str">
        <f>IF('Proje ve Personel Bilgileri'!C80&gt;0,'Proje ve Personel Bilgileri'!C80,"")</f>
        <v/>
      </c>
      <c r="C114" s="142" t="str">
        <f>IF('Proje ve Personel Bilgileri'!C80&gt;0,'Proje ve Personel Bilgileri'!D80,"")</f>
        <v/>
      </c>
      <c r="D114" s="319"/>
      <c r="E114" s="319"/>
      <c r="F114" s="319"/>
      <c r="G114" s="319"/>
      <c r="H114" s="319"/>
      <c r="I114" s="88"/>
      <c r="J114" s="122" t="str">
        <f t="shared" si="6"/>
        <v/>
      </c>
      <c r="K114" s="149" t="str">
        <f>IF('Proje ve Personel Bilgileri'!C80&gt;0,AUcret,"")</f>
        <v/>
      </c>
      <c r="L114" s="150" t="str">
        <f>IF('Proje ve Personel Bilgileri'!C80&gt;0,IF(D80="X",5,IF(E80="X",5,IF(F80="X",5,IF(G80="X",5,IF(H80="X",5,""))))),"")</f>
        <v/>
      </c>
      <c r="M114" s="149" t="str">
        <f>IF('Proje ve Personel Bilgileri'!C80&gt;0,K114*L114,"")</f>
        <v/>
      </c>
      <c r="N114" s="149" t="str">
        <f>IF('Proje ve Personel Bilgileri'!C80&gt;0,G011B!R107,"")</f>
        <v/>
      </c>
      <c r="O114" s="151" t="str">
        <f>IF('Proje ve Personel Bilgileri'!C80&gt;0,MIN(M114,N114),"")</f>
        <v/>
      </c>
      <c r="P114" s="368"/>
      <c r="Q114" s="367"/>
      <c r="R114" s="366"/>
    </row>
    <row r="115" spans="1:18" ht="18" customHeight="1" x14ac:dyDescent="0.25">
      <c r="A115" s="362">
        <v>65</v>
      </c>
      <c r="B115" s="141" t="str">
        <f>IF('Proje ve Personel Bilgileri'!C81&gt;0,'Proje ve Personel Bilgileri'!C81,"")</f>
        <v/>
      </c>
      <c r="C115" s="142" t="str">
        <f>IF('Proje ve Personel Bilgileri'!C81&gt;0,'Proje ve Personel Bilgileri'!D81,"")</f>
        <v/>
      </c>
      <c r="D115" s="319"/>
      <c r="E115" s="319"/>
      <c r="F115" s="319"/>
      <c r="G115" s="319"/>
      <c r="H115" s="319"/>
      <c r="I115" s="88"/>
      <c r="J115" s="122" t="str">
        <f t="shared" si="6"/>
        <v/>
      </c>
      <c r="K115" s="149" t="str">
        <f>IF('Proje ve Personel Bilgileri'!C81&gt;0,AUcret,"")</f>
        <v/>
      </c>
      <c r="L115" s="150" t="str">
        <f>IF('Proje ve Personel Bilgileri'!C81&gt;0,IF(D81="X",5,IF(E81="X",5,IF(F81="X",5,IF(G81="X",5,IF(H81="X",5,""))))),"")</f>
        <v/>
      </c>
      <c r="M115" s="149" t="str">
        <f>IF('Proje ve Personel Bilgileri'!C81&gt;0,K115*L115,"")</f>
        <v/>
      </c>
      <c r="N115" s="149" t="str">
        <f>IF('Proje ve Personel Bilgileri'!C81&gt;0,G011B!R108,"")</f>
        <v/>
      </c>
      <c r="O115" s="151" t="str">
        <f>IF('Proje ve Personel Bilgileri'!C81&gt;0,MIN(M115,N115),"")</f>
        <v/>
      </c>
      <c r="P115" s="368"/>
      <c r="Q115" s="367"/>
      <c r="R115" s="366"/>
    </row>
    <row r="116" spans="1:18" ht="18" customHeight="1" x14ac:dyDescent="0.25">
      <c r="A116" s="362">
        <v>66</v>
      </c>
      <c r="B116" s="141" t="str">
        <f>IF('Proje ve Personel Bilgileri'!C82&gt;0,'Proje ve Personel Bilgileri'!C82,"")</f>
        <v/>
      </c>
      <c r="C116" s="142" t="str">
        <f>IF('Proje ve Personel Bilgileri'!C82&gt;0,'Proje ve Personel Bilgileri'!D82,"")</f>
        <v/>
      </c>
      <c r="D116" s="319"/>
      <c r="E116" s="319"/>
      <c r="F116" s="319"/>
      <c r="G116" s="319"/>
      <c r="H116" s="319"/>
      <c r="I116" s="88"/>
      <c r="J116" s="122" t="str">
        <f t="shared" si="6"/>
        <v/>
      </c>
      <c r="K116" s="149" t="str">
        <f>IF('Proje ve Personel Bilgileri'!C82&gt;0,AUcret,"")</f>
        <v/>
      </c>
      <c r="L116" s="150" t="str">
        <f>IF('Proje ve Personel Bilgileri'!C82&gt;0,IF(D82="X",5,IF(E82="X",5,IF(F82="X",5,IF(G82="X",5,IF(H82="X",5,""))))),"")</f>
        <v/>
      </c>
      <c r="M116" s="149" t="str">
        <f>IF('Proje ve Personel Bilgileri'!C82&gt;0,K116*L116,"")</f>
        <v/>
      </c>
      <c r="N116" s="149" t="str">
        <f>IF('Proje ve Personel Bilgileri'!C82&gt;0,G011B!R109,"")</f>
        <v/>
      </c>
      <c r="O116" s="151" t="str">
        <f>IF('Proje ve Personel Bilgileri'!C82&gt;0,MIN(M116,N116),"")</f>
        <v/>
      </c>
      <c r="P116" s="368"/>
      <c r="Q116" s="367"/>
      <c r="R116" s="366"/>
    </row>
    <row r="117" spans="1:18" ht="18" customHeight="1" x14ac:dyDescent="0.25">
      <c r="A117" s="362">
        <v>67</v>
      </c>
      <c r="B117" s="141" t="str">
        <f>IF('Proje ve Personel Bilgileri'!C83&gt;0,'Proje ve Personel Bilgileri'!C83,"")</f>
        <v/>
      </c>
      <c r="C117" s="142" t="str">
        <f>IF('Proje ve Personel Bilgileri'!C83&gt;0,'Proje ve Personel Bilgileri'!D83,"")</f>
        <v/>
      </c>
      <c r="D117" s="319"/>
      <c r="E117" s="319"/>
      <c r="F117" s="319"/>
      <c r="G117" s="319"/>
      <c r="H117" s="319"/>
      <c r="I117" s="88"/>
      <c r="J117" s="122" t="str">
        <f t="shared" si="6"/>
        <v/>
      </c>
      <c r="K117" s="149" t="str">
        <f>IF('Proje ve Personel Bilgileri'!C83&gt;0,AUcret,"")</f>
        <v/>
      </c>
      <c r="L117" s="150" t="str">
        <f>IF('Proje ve Personel Bilgileri'!C83&gt;0,IF(D83="X",5,IF(E83="X",5,IF(F83="X",5,IF(G83="X",5,IF(H83="X",5,""))))),"")</f>
        <v/>
      </c>
      <c r="M117" s="149" t="str">
        <f>IF('Proje ve Personel Bilgileri'!C83&gt;0,K117*L117,"")</f>
        <v/>
      </c>
      <c r="N117" s="149" t="str">
        <f>IF('Proje ve Personel Bilgileri'!C83&gt;0,G011B!R110,"")</f>
        <v/>
      </c>
      <c r="O117" s="151" t="str">
        <f>IF('Proje ve Personel Bilgileri'!C83&gt;0,MIN(M117,N117),"")</f>
        <v/>
      </c>
      <c r="P117" s="368"/>
      <c r="Q117" s="367"/>
      <c r="R117" s="366"/>
    </row>
    <row r="118" spans="1:18" ht="18" customHeight="1" x14ac:dyDescent="0.25">
      <c r="A118" s="362">
        <v>68</v>
      </c>
      <c r="B118" s="141" t="str">
        <f>IF('Proje ve Personel Bilgileri'!C84&gt;0,'Proje ve Personel Bilgileri'!C84,"")</f>
        <v/>
      </c>
      <c r="C118" s="142" t="str">
        <f>IF('Proje ve Personel Bilgileri'!C84&gt;0,'Proje ve Personel Bilgileri'!D84,"")</f>
        <v/>
      </c>
      <c r="D118" s="319"/>
      <c r="E118" s="319"/>
      <c r="F118" s="319"/>
      <c r="G118" s="319"/>
      <c r="H118" s="319"/>
      <c r="I118" s="88"/>
      <c r="J118" s="122" t="str">
        <f t="shared" si="6"/>
        <v/>
      </c>
      <c r="K118" s="149" t="str">
        <f>IF('Proje ve Personel Bilgileri'!C84&gt;0,AUcret,"")</f>
        <v/>
      </c>
      <c r="L118" s="150" t="str">
        <f>IF('Proje ve Personel Bilgileri'!C84&gt;0,IF(D84="X",5,IF(E84="X",5,IF(F84="X",5,IF(G84="X",5,IF(H84="X",5,""))))),"")</f>
        <v/>
      </c>
      <c r="M118" s="149" t="str">
        <f>IF('Proje ve Personel Bilgileri'!C84&gt;0,K118*L118,"")</f>
        <v/>
      </c>
      <c r="N118" s="149" t="str">
        <f>IF('Proje ve Personel Bilgileri'!C84&gt;0,G011B!R111,"")</f>
        <v/>
      </c>
      <c r="O118" s="151" t="str">
        <f>IF('Proje ve Personel Bilgileri'!C84&gt;0,MIN(M118,N118),"")</f>
        <v/>
      </c>
      <c r="P118" s="368"/>
      <c r="Q118" s="367"/>
      <c r="R118" s="366"/>
    </row>
    <row r="119" spans="1:18" ht="18" customHeight="1" x14ac:dyDescent="0.25">
      <c r="A119" s="362">
        <v>69</v>
      </c>
      <c r="B119" s="141" t="str">
        <f>IF('Proje ve Personel Bilgileri'!C85&gt;0,'Proje ve Personel Bilgileri'!C85,"")</f>
        <v/>
      </c>
      <c r="C119" s="142" t="str">
        <f>IF('Proje ve Personel Bilgileri'!C85&gt;0,'Proje ve Personel Bilgileri'!D85,"")</f>
        <v/>
      </c>
      <c r="D119" s="319"/>
      <c r="E119" s="319"/>
      <c r="F119" s="319"/>
      <c r="G119" s="319"/>
      <c r="H119" s="319"/>
      <c r="I119" s="88"/>
      <c r="J119" s="122" t="str">
        <f t="shared" si="6"/>
        <v/>
      </c>
      <c r="K119" s="149" t="str">
        <f>IF('Proje ve Personel Bilgileri'!C85&gt;0,AUcret,"")</f>
        <v/>
      </c>
      <c r="L119" s="150" t="str">
        <f>IF('Proje ve Personel Bilgileri'!C85&gt;0,IF(D85="X",5,IF(E85="X",5,IF(F85="X",5,IF(G85="X",5,IF(H85="X",5,""))))),"")</f>
        <v/>
      </c>
      <c r="M119" s="149" t="str">
        <f>IF('Proje ve Personel Bilgileri'!C85&gt;0,K119*L119,"")</f>
        <v/>
      </c>
      <c r="N119" s="149" t="str">
        <f>IF('Proje ve Personel Bilgileri'!C85&gt;0,G011B!R112,"")</f>
        <v/>
      </c>
      <c r="O119" s="151" t="str">
        <f>IF('Proje ve Personel Bilgileri'!C85&gt;0,MIN(M119,N119),"")</f>
        <v/>
      </c>
      <c r="P119" s="368"/>
      <c r="Q119" s="367"/>
      <c r="R119" s="366"/>
    </row>
    <row r="120" spans="1:18" ht="18" customHeight="1" x14ac:dyDescent="0.25">
      <c r="A120" s="362">
        <v>70</v>
      </c>
      <c r="B120" s="141" t="str">
        <f>IF('Proje ve Personel Bilgileri'!C86&gt;0,'Proje ve Personel Bilgileri'!C86,"")</f>
        <v/>
      </c>
      <c r="C120" s="142" t="str">
        <f>IF('Proje ve Personel Bilgileri'!C86&gt;0,'Proje ve Personel Bilgileri'!D86,"")</f>
        <v/>
      </c>
      <c r="D120" s="319"/>
      <c r="E120" s="319"/>
      <c r="F120" s="319"/>
      <c r="G120" s="319"/>
      <c r="H120" s="319"/>
      <c r="I120" s="88"/>
      <c r="J120" s="122" t="str">
        <f t="shared" si="6"/>
        <v/>
      </c>
      <c r="K120" s="149" t="str">
        <f>IF('Proje ve Personel Bilgileri'!C86&gt;0,AUcret,"")</f>
        <v/>
      </c>
      <c r="L120" s="150" t="str">
        <f>IF('Proje ve Personel Bilgileri'!C86&gt;0,IF(D86="X",5,IF(E86="X",5,IF(F86="X",5,IF(G86="X",5,IF(H86="X",5,""))))),"")</f>
        <v/>
      </c>
      <c r="M120" s="149" t="str">
        <f>IF('Proje ve Personel Bilgileri'!C86&gt;0,K120*L120,"")</f>
        <v/>
      </c>
      <c r="N120" s="149" t="str">
        <f>IF('Proje ve Personel Bilgileri'!C86&gt;0,G011B!R113,"")</f>
        <v/>
      </c>
      <c r="O120" s="151" t="str">
        <f>IF('Proje ve Personel Bilgileri'!C86&gt;0,MIN(M120,N120),"")</f>
        <v/>
      </c>
      <c r="P120" s="368"/>
      <c r="Q120" s="367"/>
      <c r="R120" s="366"/>
    </row>
    <row r="121" spans="1:18" ht="18" customHeight="1" x14ac:dyDescent="0.25">
      <c r="A121" s="362">
        <v>71</v>
      </c>
      <c r="B121" s="141" t="str">
        <f>IF('Proje ve Personel Bilgileri'!C87&gt;0,'Proje ve Personel Bilgileri'!C87,"")</f>
        <v/>
      </c>
      <c r="C121" s="142" t="str">
        <f>IF('Proje ve Personel Bilgileri'!C87&gt;0,'Proje ve Personel Bilgileri'!D87,"")</f>
        <v/>
      </c>
      <c r="D121" s="319"/>
      <c r="E121" s="319"/>
      <c r="F121" s="319"/>
      <c r="G121" s="319"/>
      <c r="H121" s="319"/>
      <c r="I121" s="88"/>
      <c r="J121" s="122" t="str">
        <f t="shared" si="6"/>
        <v/>
      </c>
      <c r="K121" s="149" t="str">
        <f>IF('Proje ve Personel Bilgileri'!C87&gt;0,AUcret,"")</f>
        <v/>
      </c>
      <c r="L121" s="150" t="str">
        <f>IF('Proje ve Personel Bilgileri'!C87&gt;0,IF(D87="X",5,IF(E87="X",5,IF(F87="X",5,IF(G87="X",5,IF(H87="X",5,""))))),"")</f>
        <v/>
      </c>
      <c r="M121" s="149" t="str">
        <f>IF('Proje ve Personel Bilgileri'!C87&gt;0,K121*L121,"")</f>
        <v/>
      </c>
      <c r="N121" s="149" t="str">
        <f>IF('Proje ve Personel Bilgileri'!C87&gt;0,G011B!R114,"")</f>
        <v/>
      </c>
      <c r="O121" s="151" t="str">
        <f>IF('Proje ve Personel Bilgileri'!C87&gt;0,MIN(M121,N121),"")</f>
        <v/>
      </c>
      <c r="P121" s="368"/>
      <c r="Q121" s="367"/>
      <c r="R121" s="366"/>
    </row>
    <row r="122" spans="1:18" ht="18" customHeight="1" x14ac:dyDescent="0.25">
      <c r="A122" s="362">
        <v>72</v>
      </c>
      <c r="B122" s="141" t="str">
        <f>IF('Proje ve Personel Bilgileri'!C88&gt;0,'Proje ve Personel Bilgileri'!C88,"")</f>
        <v/>
      </c>
      <c r="C122" s="142" t="str">
        <f>IF('Proje ve Personel Bilgileri'!C88&gt;0,'Proje ve Personel Bilgileri'!D88,"")</f>
        <v/>
      </c>
      <c r="D122" s="319"/>
      <c r="E122" s="319"/>
      <c r="F122" s="319"/>
      <c r="G122" s="319"/>
      <c r="H122" s="319"/>
      <c r="I122" s="88"/>
      <c r="J122" s="122" t="str">
        <f t="shared" si="6"/>
        <v/>
      </c>
      <c r="K122" s="149" t="str">
        <f>IF('Proje ve Personel Bilgileri'!C88&gt;0,AUcret,"")</f>
        <v/>
      </c>
      <c r="L122" s="150" t="str">
        <f>IF('Proje ve Personel Bilgileri'!C88&gt;0,IF(D88="X",5,IF(E88="X",5,IF(F88="X",5,IF(G88="X",5,IF(H88="X",5,""))))),"")</f>
        <v/>
      </c>
      <c r="M122" s="149" t="str">
        <f>IF('Proje ve Personel Bilgileri'!C88&gt;0,K122*L122,"")</f>
        <v/>
      </c>
      <c r="N122" s="149" t="str">
        <f>IF('Proje ve Personel Bilgileri'!C88&gt;0,G011B!R115,"")</f>
        <v/>
      </c>
      <c r="O122" s="151" t="str">
        <f>IF('Proje ve Personel Bilgileri'!C88&gt;0,MIN(M122,N122),"")</f>
        <v/>
      </c>
      <c r="P122" s="368"/>
      <c r="Q122" s="367"/>
      <c r="R122" s="366"/>
    </row>
    <row r="123" spans="1:18" ht="18" customHeight="1" x14ac:dyDescent="0.25">
      <c r="A123" s="362">
        <v>73</v>
      </c>
      <c r="B123" s="141" t="str">
        <f>IF('Proje ve Personel Bilgileri'!C89&gt;0,'Proje ve Personel Bilgileri'!C89,"")</f>
        <v/>
      </c>
      <c r="C123" s="142" t="str">
        <f>IF('Proje ve Personel Bilgileri'!C89&gt;0,'Proje ve Personel Bilgileri'!D89,"")</f>
        <v/>
      </c>
      <c r="D123" s="319"/>
      <c r="E123" s="319"/>
      <c r="F123" s="319"/>
      <c r="G123" s="319"/>
      <c r="H123" s="319"/>
      <c r="I123" s="88"/>
      <c r="J123" s="122" t="str">
        <f t="shared" si="6"/>
        <v/>
      </c>
      <c r="K123" s="149" t="str">
        <f>IF('Proje ve Personel Bilgileri'!C89&gt;0,AUcret,"")</f>
        <v/>
      </c>
      <c r="L123" s="150" t="str">
        <f>IF('Proje ve Personel Bilgileri'!C89&gt;0,IF(D89="X",5,IF(E89="X",5,IF(F89="X",5,IF(G89="X",5,IF(H89="X",5,""))))),"")</f>
        <v/>
      </c>
      <c r="M123" s="149" t="str">
        <f>IF('Proje ve Personel Bilgileri'!C89&gt;0,K123*L123,"")</f>
        <v/>
      </c>
      <c r="N123" s="149" t="str">
        <f>IF('Proje ve Personel Bilgileri'!C89&gt;0,G011B!R116,"")</f>
        <v/>
      </c>
      <c r="O123" s="151" t="str">
        <f>IF('Proje ve Personel Bilgileri'!C89&gt;0,MIN(M123,N123),"")</f>
        <v/>
      </c>
      <c r="P123" s="368"/>
      <c r="Q123" s="367"/>
      <c r="R123" s="366"/>
    </row>
    <row r="124" spans="1:18" ht="18" customHeight="1" x14ac:dyDescent="0.25">
      <c r="A124" s="362">
        <v>74</v>
      </c>
      <c r="B124" s="141" t="str">
        <f>IF('Proje ve Personel Bilgileri'!C90&gt;0,'Proje ve Personel Bilgileri'!C90,"")</f>
        <v/>
      </c>
      <c r="C124" s="142" t="str">
        <f>IF('Proje ve Personel Bilgileri'!C90&gt;0,'Proje ve Personel Bilgileri'!D90,"")</f>
        <v/>
      </c>
      <c r="D124" s="319"/>
      <c r="E124" s="319"/>
      <c r="F124" s="319"/>
      <c r="G124" s="319"/>
      <c r="H124" s="319"/>
      <c r="I124" s="88"/>
      <c r="J124" s="122" t="str">
        <f t="shared" si="6"/>
        <v/>
      </c>
      <c r="K124" s="149" t="str">
        <f>IF('Proje ve Personel Bilgileri'!C90&gt;0,AUcret,"")</f>
        <v/>
      </c>
      <c r="L124" s="150" t="str">
        <f>IF('Proje ve Personel Bilgileri'!C90&gt;0,IF(D90="X",5,IF(E90="X",5,IF(F90="X",5,IF(G90="X",5,IF(H90="X",5,""))))),"")</f>
        <v/>
      </c>
      <c r="M124" s="149" t="str">
        <f>IF('Proje ve Personel Bilgileri'!C90&gt;0,K124*L124,"")</f>
        <v/>
      </c>
      <c r="N124" s="149" t="str">
        <f>IF('Proje ve Personel Bilgileri'!C90&gt;0,G011B!R117,"")</f>
        <v/>
      </c>
      <c r="O124" s="151" t="str">
        <f>IF('Proje ve Personel Bilgileri'!C90&gt;0,MIN(M124,N124),"")</f>
        <v/>
      </c>
      <c r="P124" s="368"/>
      <c r="Q124" s="367"/>
      <c r="R124" s="366"/>
    </row>
    <row r="125" spans="1:18" ht="18" customHeight="1" x14ac:dyDescent="0.25">
      <c r="A125" s="362">
        <v>75</v>
      </c>
      <c r="B125" s="141" t="str">
        <f>IF('Proje ve Personel Bilgileri'!C91&gt;0,'Proje ve Personel Bilgileri'!C91,"")</f>
        <v/>
      </c>
      <c r="C125" s="142" t="str">
        <f>IF('Proje ve Personel Bilgileri'!C91&gt;0,'Proje ve Personel Bilgileri'!D91,"")</f>
        <v/>
      </c>
      <c r="D125" s="319"/>
      <c r="E125" s="319"/>
      <c r="F125" s="319"/>
      <c r="G125" s="319"/>
      <c r="H125" s="319"/>
      <c r="I125" s="88"/>
      <c r="J125" s="122" t="str">
        <f t="shared" si="6"/>
        <v/>
      </c>
      <c r="K125" s="149" t="str">
        <f>IF('Proje ve Personel Bilgileri'!C91&gt;0,AUcret,"")</f>
        <v/>
      </c>
      <c r="L125" s="150" t="str">
        <f>IF('Proje ve Personel Bilgileri'!C91&gt;0,IF(D91="X",5,IF(E91="X",5,IF(F91="X",5,IF(G91="X",5,IF(H91="X",5,""))))),"")</f>
        <v/>
      </c>
      <c r="M125" s="149" t="str">
        <f>IF('Proje ve Personel Bilgileri'!C91&gt;0,K125*L125,"")</f>
        <v/>
      </c>
      <c r="N125" s="149" t="str">
        <f>IF('Proje ve Personel Bilgileri'!C91&gt;0,G011B!R118,"")</f>
        <v/>
      </c>
      <c r="O125" s="151" t="str">
        <f>IF('Proje ve Personel Bilgileri'!C91&gt;0,MIN(M125,N125),"")</f>
        <v/>
      </c>
      <c r="P125" s="368"/>
      <c r="Q125" s="367"/>
      <c r="R125" s="366"/>
    </row>
    <row r="126" spans="1:18" ht="18" customHeight="1" x14ac:dyDescent="0.25">
      <c r="A126" s="362">
        <v>76</v>
      </c>
      <c r="B126" s="141" t="str">
        <f>IF('Proje ve Personel Bilgileri'!C92&gt;0,'Proje ve Personel Bilgileri'!C92,"")</f>
        <v/>
      </c>
      <c r="C126" s="142" t="str">
        <f>IF('Proje ve Personel Bilgileri'!C92&gt;0,'Proje ve Personel Bilgileri'!D92,"")</f>
        <v/>
      </c>
      <c r="D126" s="319"/>
      <c r="E126" s="319"/>
      <c r="F126" s="319"/>
      <c r="G126" s="319"/>
      <c r="H126" s="319"/>
      <c r="I126" s="88"/>
      <c r="J126" s="122" t="str">
        <f t="shared" si="6"/>
        <v/>
      </c>
      <c r="K126" s="149" t="str">
        <f>IF('Proje ve Personel Bilgileri'!C92&gt;0,AUcret,"")</f>
        <v/>
      </c>
      <c r="L126" s="150" t="str">
        <f>IF('Proje ve Personel Bilgileri'!C92&gt;0,IF(D92="X",5,IF(E92="X",5,IF(F92="X",5,IF(G92="X",5,IF(H92="X",5,""))))),"")</f>
        <v/>
      </c>
      <c r="M126" s="149" t="str">
        <f>IF('Proje ve Personel Bilgileri'!C92&gt;0,K126*L126,"")</f>
        <v/>
      </c>
      <c r="N126" s="149" t="str">
        <f>IF('Proje ve Personel Bilgileri'!C92&gt;0,G011B!R119,"")</f>
        <v/>
      </c>
      <c r="O126" s="151" t="str">
        <f>IF('Proje ve Personel Bilgileri'!C92&gt;0,MIN(M126,N126),"")</f>
        <v/>
      </c>
      <c r="P126" s="368"/>
      <c r="Q126" s="367"/>
      <c r="R126" s="366"/>
    </row>
    <row r="127" spans="1:18" ht="18" customHeight="1" x14ac:dyDescent="0.25">
      <c r="A127" s="362">
        <v>77</v>
      </c>
      <c r="B127" s="141" t="str">
        <f>IF('Proje ve Personel Bilgileri'!C93&gt;0,'Proje ve Personel Bilgileri'!C93,"")</f>
        <v/>
      </c>
      <c r="C127" s="142" t="str">
        <f>IF('Proje ve Personel Bilgileri'!C93&gt;0,'Proje ve Personel Bilgileri'!D93,"")</f>
        <v/>
      </c>
      <c r="D127" s="319"/>
      <c r="E127" s="319"/>
      <c r="F127" s="319"/>
      <c r="G127" s="319"/>
      <c r="H127" s="319"/>
      <c r="I127" s="88"/>
      <c r="J127" s="122" t="str">
        <f t="shared" si="6"/>
        <v/>
      </c>
      <c r="K127" s="149" t="str">
        <f>IF('Proje ve Personel Bilgileri'!C93&gt;0,AUcret,"")</f>
        <v/>
      </c>
      <c r="L127" s="150" t="str">
        <f>IF('Proje ve Personel Bilgileri'!C93&gt;0,IF(D93="X",5,IF(E93="X",5,IF(F93="X",5,IF(G93="X",5,IF(H93="X",5,""))))),"")</f>
        <v/>
      </c>
      <c r="M127" s="149" t="str">
        <f>IF('Proje ve Personel Bilgileri'!C93&gt;0,K127*L127,"")</f>
        <v/>
      </c>
      <c r="N127" s="149" t="str">
        <f>IF('Proje ve Personel Bilgileri'!C93&gt;0,G011B!R120,"")</f>
        <v/>
      </c>
      <c r="O127" s="151" t="str">
        <f>IF('Proje ve Personel Bilgileri'!C93&gt;0,MIN(M127,N127),"")</f>
        <v/>
      </c>
      <c r="P127" s="368"/>
      <c r="Q127" s="367"/>
      <c r="R127" s="366"/>
    </row>
    <row r="128" spans="1:18" ht="18" customHeight="1" x14ac:dyDescent="0.25">
      <c r="A128" s="362">
        <v>78</v>
      </c>
      <c r="B128" s="141" t="str">
        <f>IF('Proje ve Personel Bilgileri'!C94&gt;0,'Proje ve Personel Bilgileri'!C94,"")</f>
        <v/>
      </c>
      <c r="C128" s="142" t="str">
        <f>IF('Proje ve Personel Bilgileri'!C94&gt;0,'Proje ve Personel Bilgileri'!D94,"")</f>
        <v/>
      </c>
      <c r="D128" s="319"/>
      <c r="E128" s="319"/>
      <c r="F128" s="319"/>
      <c r="G128" s="319"/>
      <c r="H128" s="319"/>
      <c r="I128" s="88"/>
      <c r="J128" s="122" t="str">
        <f t="shared" si="6"/>
        <v/>
      </c>
      <c r="K128" s="149" t="str">
        <f>IF('Proje ve Personel Bilgileri'!C94&gt;0,AUcret,"")</f>
        <v/>
      </c>
      <c r="L128" s="150" t="str">
        <f>IF('Proje ve Personel Bilgileri'!C94&gt;0,IF(D94="X",5,IF(E94="X",5,IF(F94="X",5,IF(G94="X",5,IF(H94="X",5,""))))),"")</f>
        <v/>
      </c>
      <c r="M128" s="149" t="str">
        <f>IF('Proje ve Personel Bilgileri'!C94&gt;0,K128*L128,"")</f>
        <v/>
      </c>
      <c r="N128" s="149" t="str">
        <f>IF('Proje ve Personel Bilgileri'!C94&gt;0,G011B!R121,"")</f>
        <v/>
      </c>
      <c r="O128" s="151" t="str">
        <f>IF('Proje ve Personel Bilgileri'!C94&gt;0,MIN(M128,N128),"")</f>
        <v/>
      </c>
      <c r="P128" s="368"/>
      <c r="Q128" s="367"/>
      <c r="R128" s="366"/>
    </row>
    <row r="129" spans="1:18" ht="18" customHeight="1" x14ac:dyDescent="0.25">
      <c r="A129" s="362">
        <v>79</v>
      </c>
      <c r="B129" s="141" t="str">
        <f>IF('Proje ve Personel Bilgileri'!C95&gt;0,'Proje ve Personel Bilgileri'!C95,"")</f>
        <v/>
      </c>
      <c r="C129" s="142" t="str">
        <f>IF('Proje ve Personel Bilgileri'!C95&gt;0,'Proje ve Personel Bilgileri'!D95,"")</f>
        <v/>
      </c>
      <c r="D129" s="319"/>
      <c r="E129" s="319"/>
      <c r="F129" s="319"/>
      <c r="G129" s="319"/>
      <c r="H129" s="319"/>
      <c r="I129" s="88"/>
      <c r="J129" s="122" t="str">
        <f t="shared" si="6"/>
        <v/>
      </c>
      <c r="K129" s="149" t="str">
        <f>IF('Proje ve Personel Bilgileri'!C95&gt;0,AUcret,"")</f>
        <v/>
      </c>
      <c r="L129" s="150" t="str">
        <f>IF('Proje ve Personel Bilgileri'!C95&gt;0,IF(D95="X",5,IF(E95="X",5,IF(F95="X",5,IF(G95="X",5,IF(H95="X",5,""))))),"")</f>
        <v/>
      </c>
      <c r="M129" s="149" t="str">
        <f>IF('Proje ve Personel Bilgileri'!C95&gt;0,K129*L129,"")</f>
        <v/>
      </c>
      <c r="N129" s="149" t="str">
        <f>IF('Proje ve Personel Bilgileri'!C95&gt;0,G011B!R122,"")</f>
        <v/>
      </c>
      <c r="O129" s="151" t="str">
        <f>IF('Proje ve Personel Bilgileri'!C95&gt;0,MIN(M129,N129),"")</f>
        <v/>
      </c>
      <c r="P129" s="368"/>
      <c r="Q129" s="367"/>
      <c r="R129" s="366"/>
    </row>
    <row r="130" spans="1:18" ht="18" customHeight="1" thickBot="1" x14ac:dyDescent="0.3">
      <c r="A130" s="363">
        <v>80</v>
      </c>
      <c r="B130" s="143" t="str">
        <f>IF('Proje ve Personel Bilgileri'!C96&gt;0,'Proje ve Personel Bilgileri'!C96,"")</f>
        <v/>
      </c>
      <c r="C130" s="144" t="str">
        <f>IF('Proje ve Personel Bilgileri'!C96&gt;0,'Proje ve Personel Bilgileri'!D96,"")</f>
        <v/>
      </c>
      <c r="D130" s="89"/>
      <c r="E130" s="89"/>
      <c r="F130" s="89"/>
      <c r="G130" s="89"/>
      <c r="H130" s="89"/>
      <c r="I130" s="90"/>
      <c r="J130" s="152" t="str">
        <f t="shared" si="6"/>
        <v/>
      </c>
      <c r="K130" s="153" t="str">
        <f>IF('Proje ve Personel Bilgileri'!C96&gt;0,AUcret,"")</f>
        <v/>
      </c>
      <c r="L130" s="154" t="str">
        <f>IF('Proje ve Personel Bilgileri'!C96&gt;0,IF(D96="X",5,IF(E96="X",5,IF(F96="X",5,IF(G96="X",5,IF(H96="X",5,""))))),"")</f>
        <v/>
      </c>
      <c r="M130" s="153" t="str">
        <f>IF('Proje ve Personel Bilgileri'!C96&gt;0,K130*L130,"")</f>
        <v/>
      </c>
      <c r="N130" s="153" t="str">
        <f>IF('Proje ve Personel Bilgileri'!C96&gt;0,G011B!R123,"")</f>
        <v/>
      </c>
      <c r="O130" s="155" t="str">
        <f>IF('Proje ve Personel Bilgileri'!C96&gt;0,MIN(M130,N130),"")</f>
        <v/>
      </c>
      <c r="P130" s="368"/>
      <c r="Q130" s="296">
        <f>IF(ISERROR(IF(SUM(K111:K130)&gt;0,1,0)),1,IF(SUM(K111:K130)&gt;0,1,0))</f>
        <v>0</v>
      </c>
      <c r="R130" s="366"/>
    </row>
    <row r="131" spans="1:18" x14ac:dyDescent="0.25">
      <c r="A131" s="138" t="s">
        <v>56</v>
      </c>
      <c r="B131" s="62"/>
      <c r="C131" s="62"/>
      <c r="D131" s="62"/>
      <c r="E131" s="62"/>
      <c r="F131" s="62"/>
      <c r="G131" s="62"/>
      <c r="H131" s="62"/>
      <c r="I131" s="62"/>
      <c r="J131" s="62"/>
      <c r="K131" s="62"/>
      <c r="L131" s="62"/>
      <c r="M131" s="62"/>
      <c r="N131" s="62"/>
      <c r="O131" s="62"/>
      <c r="P131" s="368"/>
      <c r="Q131" s="366"/>
      <c r="R131" s="366"/>
    </row>
    <row r="132" spans="1:18" x14ac:dyDescent="0.25">
      <c r="A132" s="138" t="s">
        <v>58</v>
      </c>
      <c r="B132" s="62"/>
      <c r="C132" s="62"/>
      <c r="D132" s="62"/>
      <c r="E132" s="62"/>
      <c r="F132" s="62"/>
      <c r="G132" s="62"/>
      <c r="H132" s="62"/>
      <c r="I132" s="62"/>
      <c r="J132" s="62"/>
      <c r="K132" s="62"/>
      <c r="L132" s="62"/>
      <c r="M132" s="62"/>
      <c r="N132" s="62"/>
      <c r="O132" s="62"/>
      <c r="P132" s="368"/>
      <c r="Q132" s="366"/>
      <c r="R132" s="366"/>
    </row>
    <row r="133" spans="1:18" x14ac:dyDescent="0.25">
      <c r="A133" s="138" t="s">
        <v>57</v>
      </c>
      <c r="B133" s="62"/>
      <c r="C133" s="62"/>
      <c r="D133" s="62"/>
      <c r="E133" s="62"/>
      <c r="F133" s="62"/>
      <c r="G133" s="62"/>
      <c r="H133" s="62"/>
      <c r="I133" s="62"/>
      <c r="J133" s="62"/>
      <c r="K133" s="62"/>
      <c r="L133" s="62"/>
      <c r="M133" s="62"/>
      <c r="N133" s="62"/>
      <c r="O133" s="62"/>
      <c r="P133" s="368"/>
      <c r="Q133" s="366"/>
      <c r="R133" s="366"/>
    </row>
    <row r="134" spans="1:18" x14ac:dyDescent="0.25">
      <c r="A134" s="62"/>
      <c r="B134" s="62"/>
      <c r="C134" s="62"/>
      <c r="D134" s="62"/>
      <c r="E134" s="62"/>
      <c r="F134" s="62"/>
      <c r="G134" s="62"/>
      <c r="H134" s="62"/>
      <c r="I134" s="62"/>
      <c r="J134" s="62"/>
      <c r="K134" s="62"/>
      <c r="L134" s="62"/>
      <c r="M134" s="62"/>
      <c r="N134" s="62"/>
      <c r="O134" s="62"/>
      <c r="P134" s="368"/>
      <c r="Q134" s="366"/>
      <c r="R134" s="366"/>
    </row>
    <row r="135" spans="1:18" ht="19.7" x14ac:dyDescent="0.35">
      <c r="A135" s="354" t="s">
        <v>31</v>
      </c>
      <c r="B135" s="355">
        <f ca="1">imzatarihi</f>
        <v>45785</v>
      </c>
      <c r="C135" s="356" t="s">
        <v>32</v>
      </c>
      <c r="D135" s="356" t="str">
        <f>IF(kurulusyetkilisi&gt;0,kurulusyetkilisi,"")</f>
        <v/>
      </c>
      <c r="E135" s="62"/>
      <c r="F135" s="212"/>
      <c r="G135" s="211"/>
      <c r="H135" s="211"/>
      <c r="I135" s="2"/>
      <c r="J135" s="62"/>
      <c r="K135" s="92"/>
      <c r="L135" s="92"/>
      <c r="M135" s="92"/>
      <c r="N135" s="92"/>
      <c r="O135" s="62"/>
      <c r="P135" s="368"/>
      <c r="Q135" s="366"/>
      <c r="R135" s="366"/>
    </row>
    <row r="136" spans="1:18" ht="19.7" x14ac:dyDescent="0.35">
      <c r="A136" s="213"/>
      <c r="B136" s="213"/>
      <c r="C136" s="356" t="s">
        <v>33</v>
      </c>
      <c r="D136" s="598"/>
      <c r="E136" s="598"/>
      <c r="F136" s="598"/>
      <c r="G136" s="59"/>
      <c r="H136" s="59"/>
      <c r="I136" s="2"/>
      <c r="J136" s="62"/>
      <c r="K136" s="92"/>
      <c r="L136" s="92"/>
      <c r="M136" s="92"/>
      <c r="N136" s="92"/>
      <c r="O136" s="62"/>
      <c r="P136" s="368"/>
      <c r="Q136" s="366"/>
      <c r="R136" s="366"/>
    </row>
    <row r="137" spans="1:18" ht="16.3" x14ac:dyDescent="0.3">
      <c r="A137" s="635" t="s">
        <v>45</v>
      </c>
      <c r="B137" s="635"/>
      <c r="C137" s="635"/>
      <c r="D137" s="635"/>
      <c r="E137" s="635"/>
      <c r="F137" s="635"/>
      <c r="G137" s="635"/>
      <c r="H137" s="635"/>
      <c r="I137" s="635"/>
      <c r="J137" s="635"/>
      <c r="K137" s="635"/>
      <c r="L137" s="635"/>
      <c r="M137" s="635"/>
      <c r="N137" s="635"/>
      <c r="O137" s="635"/>
      <c r="P137" s="368"/>
      <c r="Q137" s="366"/>
      <c r="R137" s="366"/>
    </row>
    <row r="138" spans="1:18" x14ac:dyDescent="0.25">
      <c r="A138" s="625" t="str">
        <f>IF(YilDonem&lt;&gt;"",CONCATENATE(YilDonem," dönemine aittir."),"")</f>
        <v/>
      </c>
      <c r="B138" s="625"/>
      <c r="C138" s="625"/>
      <c r="D138" s="625"/>
      <c r="E138" s="625"/>
      <c r="F138" s="625"/>
      <c r="G138" s="625"/>
      <c r="H138" s="625"/>
      <c r="I138" s="625"/>
      <c r="J138" s="625"/>
      <c r="K138" s="625"/>
      <c r="L138" s="625"/>
      <c r="M138" s="625"/>
      <c r="N138" s="625"/>
      <c r="O138" s="625"/>
      <c r="P138" s="368"/>
      <c r="Q138" s="366"/>
      <c r="R138" s="366"/>
    </row>
    <row r="139" spans="1:18" ht="19.7" thickBot="1" x14ac:dyDescent="0.4">
      <c r="A139" s="626" t="s">
        <v>64</v>
      </c>
      <c r="B139" s="626"/>
      <c r="C139" s="626"/>
      <c r="D139" s="626"/>
      <c r="E139" s="626"/>
      <c r="F139" s="626"/>
      <c r="G139" s="626"/>
      <c r="H139" s="626"/>
      <c r="I139" s="626"/>
      <c r="J139" s="626"/>
      <c r="K139" s="626"/>
      <c r="L139" s="626"/>
      <c r="M139" s="626"/>
      <c r="N139" s="626"/>
      <c r="O139" s="626"/>
      <c r="P139" s="368"/>
      <c r="Q139" s="366"/>
      <c r="R139" s="366"/>
    </row>
    <row r="140" spans="1:18" ht="31.75" customHeight="1" thickBot="1" x14ac:dyDescent="0.3">
      <c r="A140" s="627" t="s">
        <v>192</v>
      </c>
      <c r="B140" s="629"/>
      <c r="C140" s="627" t="str">
        <f>IF(ProjeNo&gt;0,ProjeNo,"")</f>
        <v/>
      </c>
      <c r="D140" s="628"/>
      <c r="E140" s="628"/>
      <c r="F140" s="628"/>
      <c r="G140" s="628"/>
      <c r="H140" s="628"/>
      <c r="I140" s="628"/>
      <c r="J140" s="628"/>
      <c r="K140" s="628"/>
      <c r="L140" s="628"/>
      <c r="M140" s="628"/>
      <c r="N140" s="628"/>
      <c r="O140" s="629"/>
      <c r="P140" s="368"/>
      <c r="Q140" s="366"/>
      <c r="R140" s="366"/>
    </row>
    <row r="141" spans="1:18" ht="42.8" customHeight="1" thickBot="1" x14ac:dyDescent="0.3">
      <c r="A141" s="643" t="s">
        <v>194</v>
      </c>
      <c r="B141" s="644"/>
      <c r="C141" s="645" t="str">
        <f>IF(ProjeAdi&gt;0,ProjeAdi,"")</f>
        <v/>
      </c>
      <c r="D141" s="646"/>
      <c r="E141" s="646"/>
      <c r="F141" s="646"/>
      <c r="G141" s="646"/>
      <c r="H141" s="646"/>
      <c r="I141" s="646"/>
      <c r="J141" s="646"/>
      <c r="K141" s="646"/>
      <c r="L141" s="646"/>
      <c r="M141" s="646"/>
      <c r="N141" s="646"/>
      <c r="O141" s="647"/>
      <c r="P141" s="368"/>
      <c r="Q141" s="366"/>
      <c r="R141" s="366"/>
    </row>
    <row r="142" spans="1:18" ht="31.75" customHeight="1" thickBot="1" x14ac:dyDescent="0.3">
      <c r="A142" s="627" t="s">
        <v>0</v>
      </c>
      <c r="B142" s="642"/>
      <c r="C142" s="648" t="str">
        <f>IF(BasvuruTarihi&lt;&gt;"",BasvuruTarihi,"")</f>
        <v/>
      </c>
      <c r="D142" s="649"/>
      <c r="E142" s="649"/>
      <c r="F142" s="649"/>
      <c r="G142" s="649"/>
      <c r="H142" s="649"/>
      <c r="I142" s="649"/>
      <c r="J142" s="649"/>
      <c r="K142" s="649"/>
      <c r="L142" s="649"/>
      <c r="M142" s="649"/>
      <c r="N142" s="649"/>
      <c r="O142" s="650"/>
      <c r="P142" s="368"/>
      <c r="Q142" s="366"/>
      <c r="R142" s="366"/>
    </row>
    <row r="143" spans="1:18" ht="14.95" customHeight="1" thickBot="1" x14ac:dyDescent="0.3">
      <c r="A143" s="653" t="s">
        <v>3</v>
      </c>
      <c r="B143" s="653" t="s">
        <v>4</v>
      </c>
      <c r="C143" s="640" t="s">
        <v>132</v>
      </c>
      <c r="D143" s="655" t="s">
        <v>46</v>
      </c>
      <c r="E143" s="655"/>
      <c r="F143" s="655"/>
      <c r="G143" s="655"/>
      <c r="H143" s="655"/>
      <c r="I143" s="651" t="s">
        <v>52</v>
      </c>
      <c r="J143" s="640" t="s">
        <v>63</v>
      </c>
      <c r="K143" s="640" t="s">
        <v>59</v>
      </c>
      <c r="L143" s="640" t="s">
        <v>60</v>
      </c>
      <c r="M143" s="640" t="s">
        <v>61</v>
      </c>
      <c r="N143" s="640" t="s">
        <v>62</v>
      </c>
      <c r="O143" s="640" t="s">
        <v>53</v>
      </c>
      <c r="P143" s="368"/>
      <c r="Q143" s="366"/>
      <c r="R143" s="366"/>
    </row>
    <row r="144" spans="1:18" ht="88.5" customHeight="1" thickBot="1" x14ac:dyDescent="0.3">
      <c r="A144" s="654"/>
      <c r="B144" s="654"/>
      <c r="C144" s="641"/>
      <c r="D144" s="369" t="s">
        <v>47</v>
      </c>
      <c r="E144" s="369" t="s">
        <v>48</v>
      </c>
      <c r="F144" s="369" t="s">
        <v>49</v>
      </c>
      <c r="G144" s="369" t="s">
        <v>50</v>
      </c>
      <c r="H144" s="369" t="s">
        <v>51</v>
      </c>
      <c r="I144" s="652"/>
      <c r="J144" s="641"/>
      <c r="K144" s="641"/>
      <c r="L144" s="641"/>
      <c r="M144" s="641"/>
      <c r="N144" s="641"/>
      <c r="O144" s="641"/>
      <c r="P144" s="368"/>
      <c r="Q144" s="366"/>
      <c r="R144" s="366"/>
    </row>
    <row r="145" spans="1:18" ht="18" customHeight="1" x14ac:dyDescent="0.25">
      <c r="A145" s="361">
        <v>81</v>
      </c>
      <c r="B145" s="139" t="str">
        <f>IF('Proje ve Personel Bilgileri'!C97&gt;0,'Proje ve Personel Bilgileri'!C97,"")</f>
        <v/>
      </c>
      <c r="C145" s="140" t="str">
        <f>IF('Proje ve Personel Bilgileri'!C97&gt;0,'Proje ve Personel Bilgileri'!D97,"")</f>
        <v/>
      </c>
      <c r="D145" s="86"/>
      <c r="E145" s="86"/>
      <c r="F145" s="86"/>
      <c r="G145" s="86"/>
      <c r="H145" s="86"/>
      <c r="I145" s="87"/>
      <c r="J145" s="145" t="str">
        <f t="shared" ref="J145" si="7">IF(AND(BasvuruTarihi&gt;0,I145&gt;0),DAYS360(I145,BasvuruTarihi)/30,"")</f>
        <v/>
      </c>
      <c r="K145" s="146" t="str">
        <f>IF('Proje ve Personel Bilgileri'!C97&gt;0,AUcret,"")</f>
        <v/>
      </c>
      <c r="L145" s="147" t="str">
        <f>IF('Proje ve Personel Bilgileri'!C97&gt;0,IF(D111="X",5,IF(E111="X",5,IF(F111="X",5,IF(G111="X",5,IF(H111="X",5,""))))),"")</f>
        <v/>
      </c>
      <c r="M145" s="146" t="str">
        <f>IF('Proje ve Personel Bilgileri'!C97&gt;0,K145*L145,"")</f>
        <v/>
      </c>
      <c r="N145" s="146" t="str">
        <f>IF('Proje ve Personel Bilgileri'!C97&gt;0,G011B!R136,"")</f>
        <v/>
      </c>
      <c r="O145" s="148" t="str">
        <f>IF('Proje ve Personel Bilgileri'!C97&gt;0,MIN(M145,N145),"")</f>
        <v/>
      </c>
      <c r="P145" s="368"/>
      <c r="Q145" s="367"/>
      <c r="R145" s="366"/>
    </row>
    <row r="146" spans="1:18" ht="18" customHeight="1" x14ac:dyDescent="0.25">
      <c r="A146" s="362">
        <v>82</v>
      </c>
      <c r="B146" s="141" t="str">
        <f>IF('Proje ve Personel Bilgileri'!C98&gt;0,'Proje ve Personel Bilgileri'!C98,"")</f>
        <v/>
      </c>
      <c r="C146" s="142" t="str">
        <f>IF('Proje ve Personel Bilgileri'!C98&gt;0,'Proje ve Personel Bilgileri'!D98,"")</f>
        <v/>
      </c>
      <c r="D146" s="319"/>
      <c r="E146" s="319"/>
      <c r="F146" s="319"/>
      <c r="G146" s="319"/>
      <c r="H146" s="319"/>
      <c r="I146" s="88"/>
      <c r="J146" s="122" t="str">
        <f t="shared" ref="J146:J164" si="8">IF(AND(BasvuruTarihi&gt;0,I146&gt;0),DAYS360(I146,BasvuruTarihi)/30,"")</f>
        <v/>
      </c>
      <c r="K146" s="149" t="str">
        <f>IF('Proje ve Personel Bilgileri'!C98&gt;0,AUcret,"")</f>
        <v/>
      </c>
      <c r="L146" s="150" t="str">
        <f>IF('Proje ve Personel Bilgileri'!C98&gt;0,IF(D112="X",5,IF(E112="X",5,IF(F112="X",5,IF(G112="X",5,IF(H112="X",5,""))))),"")</f>
        <v/>
      </c>
      <c r="M146" s="149" t="str">
        <f>IF('Proje ve Personel Bilgileri'!C98&gt;0,K146*L146,"")</f>
        <v/>
      </c>
      <c r="N146" s="149" t="str">
        <f>IF('Proje ve Personel Bilgileri'!C98&gt;0,G011B!R137,"")</f>
        <v/>
      </c>
      <c r="O146" s="151" t="str">
        <f>IF('Proje ve Personel Bilgileri'!C98&gt;0,MIN(M146,N146),"")</f>
        <v/>
      </c>
      <c r="P146" s="368"/>
      <c r="Q146" s="367"/>
      <c r="R146" s="366"/>
    </row>
    <row r="147" spans="1:18" ht="18" customHeight="1" x14ac:dyDescent="0.25">
      <c r="A147" s="362">
        <v>83</v>
      </c>
      <c r="B147" s="141" t="str">
        <f>IF('Proje ve Personel Bilgileri'!C99&gt;0,'Proje ve Personel Bilgileri'!C99,"")</f>
        <v/>
      </c>
      <c r="C147" s="142" t="str">
        <f>IF('Proje ve Personel Bilgileri'!C99&gt;0,'Proje ve Personel Bilgileri'!D99,"")</f>
        <v/>
      </c>
      <c r="D147" s="319"/>
      <c r="E147" s="319"/>
      <c r="F147" s="319"/>
      <c r="G147" s="319"/>
      <c r="H147" s="319"/>
      <c r="I147" s="88"/>
      <c r="J147" s="122" t="str">
        <f t="shared" si="8"/>
        <v/>
      </c>
      <c r="K147" s="149" t="str">
        <f>IF('Proje ve Personel Bilgileri'!C99&gt;0,AUcret,"")</f>
        <v/>
      </c>
      <c r="L147" s="150" t="str">
        <f>IF('Proje ve Personel Bilgileri'!C99&gt;0,IF(D113="X",5,IF(E113="X",5,IF(F113="X",5,IF(G113="X",5,IF(H113="X",5,""))))),"")</f>
        <v/>
      </c>
      <c r="M147" s="149" t="str">
        <f>IF('Proje ve Personel Bilgileri'!C99&gt;0,K147*L147,"")</f>
        <v/>
      </c>
      <c r="N147" s="149" t="str">
        <f>IF('Proje ve Personel Bilgileri'!C99&gt;0,G011B!R138,"")</f>
        <v/>
      </c>
      <c r="O147" s="151" t="str">
        <f>IF('Proje ve Personel Bilgileri'!C99&gt;0,MIN(M147,N147),"")</f>
        <v/>
      </c>
      <c r="P147" s="368"/>
      <c r="Q147" s="367"/>
      <c r="R147" s="366"/>
    </row>
    <row r="148" spans="1:18" ht="18" customHeight="1" x14ac:dyDescent="0.25">
      <c r="A148" s="362">
        <v>84</v>
      </c>
      <c r="B148" s="141" t="str">
        <f>IF('Proje ve Personel Bilgileri'!C100&gt;0,'Proje ve Personel Bilgileri'!C100,"")</f>
        <v/>
      </c>
      <c r="C148" s="142" t="str">
        <f>IF('Proje ve Personel Bilgileri'!C100&gt;0,'Proje ve Personel Bilgileri'!D100,"")</f>
        <v/>
      </c>
      <c r="D148" s="319"/>
      <c r="E148" s="319"/>
      <c r="F148" s="319"/>
      <c r="G148" s="319"/>
      <c r="H148" s="319"/>
      <c r="I148" s="88"/>
      <c r="J148" s="122" t="str">
        <f t="shared" si="8"/>
        <v/>
      </c>
      <c r="K148" s="149" t="str">
        <f>IF('Proje ve Personel Bilgileri'!C100&gt;0,AUcret,"")</f>
        <v/>
      </c>
      <c r="L148" s="150" t="str">
        <f>IF('Proje ve Personel Bilgileri'!C100&gt;0,IF(D114="X",5,IF(E114="X",5,IF(F114="X",5,IF(G114="X",5,IF(H114="X",5,""))))),"")</f>
        <v/>
      </c>
      <c r="M148" s="149" t="str">
        <f>IF('Proje ve Personel Bilgileri'!C100&gt;0,K148*L148,"")</f>
        <v/>
      </c>
      <c r="N148" s="149" t="str">
        <f>IF('Proje ve Personel Bilgileri'!C100&gt;0,G011B!R139,"")</f>
        <v/>
      </c>
      <c r="O148" s="151" t="str">
        <f>IF('Proje ve Personel Bilgileri'!C100&gt;0,MIN(M148,N148),"")</f>
        <v/>
      </c>
      <c r="P148" s="368"/>
      <c r="Q148" s="367"/>
      <c r="R148" s="366"/>
    </row>
    <row r="149" spans="1:18" ht="18" customHeight="1" x14ac:dyDescent="0.25">
      <c r="A149" s="362">
        <v>85</v>
      </c>
      <c r="B149" s="141" t="str">
        <f>IF('Proje ve Personel Bilgileri'!C101&gt;0,'Proje ve Personel Bilgileri'!C101,"")</f>
        <v/>
      </c>
      <c r="C149" s="142" t="str">
        <f>IF('Proje ve Personel Bilgileri'!C101&gt;0,'Proje ve Personel Bilgileri'!D101,"")</f>
        <v/>
      </c>
      <c r="D149" s="319"/>
      <c r="E149" s="319"/>
      <c r="F149" s="319"/>
      <c r="G149" s="319"/>
      <c r="H149" s="319"/>
      <c r="I149" s="88"/>
      <c r="J149" s="122" t="str">
        <f t="shared" si="8"/>
        <v/>
      </c>
      <c r="K149" s="149" t="str">
        <f>IF('Proje ve Personel Bilgileri'!C101&gt;0,AUcret,"")</f>
        <v/>
      </c>
      <c r="L149" s="150" t="str">
        <f>IF('Proje ve Personel Bilgileri'!C101&gt;0,IF(D115="X",5,IF(E115="X",5,IF(F115="X",5,IF(G115="X",5,IF(H115="X",5,""))))),"")</f>
        <v/>
      </c>
      <c r="M149" s="149" t="str">
        <f>IF('Proje ve Personel Bilgileri'!C101&gt;0,K149*L149,"")</f>
        <v/>
      </c>
      <c r="N149" s="149" t="str">
        <f>IF('Proje ve Personel Bilgileri'!C101&gt;0,G011B!R140,"")</f>
        <v/>
      </c>
      <c r="O149" s="151" t="str">
        <f>IF('Proje ve Personel Bilgileri'!C101&gt;0,MIN(M149,N149),"")</f>
        <v/>
      </c>
      <c r="P149" s="368"/>
      <c r="Q149" s="367"/>
      <c r="R149" s="366"/>
    </row>
    <row r="150" spans="1:18" ht="18" customHeight="1" x14ac:dyDescent="0.25">
      <c r="A150" s="362">
        <v>86</v>
      </c>
      <c r="B150" s="141" t="str">
        <f>IF('Proje ve Personel Bilgileri'!C102&gt;0,'Proje ve Personel Bilgileri'!C102,"")</f>
        <v/>
      </c>
      <c r="C150" s="142" t="str">
        <f>IF('Proje ve Personel Bilgileri'!C102&gt;0,'Proje ve Personel Bilgileri'!D102,"")</f>
        <v/>
      </c>
      <c r="D150" s="319"/>
      <c r="E150" s="319"/>
      <c r="F150" s="319"/>
      <c r="G150" s="319"/>
      <c r="H150" s="319"/>
      <c r="I150" s="88"/>
      <c r="J150" s="122" t="str">
        <f t="shared" si="8"/>
        <v/>
      </c>
      <c r="K150" s="149" t="str">
        <f>IF('Proje ve Personel Bilgileri'!C102&gt;0,AUcret,"")</f>
        <v/>
      </c>
      <c r="L150" s="150" t="str">
        <f>IF('Proje ve Personel Bilgileri'!C102&gt;0,IF(D116="X",5,IF(E116="X",5,IF(F116="X",5,IF(G116="X",5,IF(H116="X",5,""))))),"")</f>
        <v/>
      </c>
      <c r="M150" s="149" t="str">
        <f>IF('Proje ve Personel Bilgileri'!C102&gt;0,K150*L150,"")</f>
        <v/>
      </c>
      <c r="N150" s="149" t="str">
        <f>IF('Proje ve Personel Bilgileri'!C102&gt;0,G011B!R141,"")</f>
        <v/>
      </c>
      <c r="O150" s="151" t="str">
        <f>IF('Proje ve Personel Bilgileri'!C102&gt;0,MIN(M150,N150),"")</f>
        <v/>
      </c>
      <c r="P150" s="368"/>
      <c r="Q150" s="367"/>
      <c r="R150" s="366"/>
    </row>
    <row r="151" spans="1:18" ht="18" customHeight="1" x14ac:dyDescent="0.25">
      <c r="A151" s="362">
        <v>87</v>
      </c>
      <c r="B151" s="141" t="str">
        <f>IF('Proje ve Personel Bilgileri'!C103&gt;0,'Proje ve Personel Bilgileri'!C103,"")</f>
        <v/>
      </c>
      <c r="C151" s="142" t="str">
        <f>IF('Proje ve Personel Bilgileri'!C103&gt;0,'Proje ve Personel Bilgileri'!D103,"")</f>
        <v/>
      </c>
      <c r="D151" s="319"/>
      <c r="E151" s="319"/>
      <c r="F151" s="319"/>
      <c r="G151" s="319"/>
      <c r="H151" s="319"/>
      <c r="I151" s="88"/>
      <c r="J151" s="122" t="str">
        <f t="shared" si="8"/>
        <v/>
      </c>
      <c r="K151" s="149" t="str">
        <f>IF('Proje ve Personel Bilgileri'!C103&gt;0,AUcret,"")</f>
        <v/>
      </c>
      <c r="L151" s="150" t="str">
        <f>IF('Proje ve Personel Bilgileri'!C103&gt;0,IF(D117="X",5,IF(E117="X",5,IF(F117="X",5,IF(G117="X",5,IF(H117="X",5,""))))),"")</f>
        <v/>
      </c>
      <c r="M151" s="149" t="str">
        <f>IF('Proje ve Personel Bilgileri'!C103&gt;0,K151*L151,"")</f>
        <v/>
      </c>
      <c r="N151" s="149" t="str">
        <f>IF('Proje ve Personel Bilgileri'!C103&gt;0,G011B!R142,"")</f>
        <v/>
      </c>
      <c r="O151" s="151" t="str">
        <f>IF('Proje ve Personel Bilgileri'!C103&gt;0,MIN(M151,N151),"")</f>
        <v/>
      </c>
      <c r="P151" s="368"/>
      <c r="Q151" s="367"/>
      <c r="R151" s="366"/>
    </row>
    <row r="152" spans="1:18" ht="18" customHeight="1" x14ac:dyDescent="0.25">
      <c r="A152" s="362">
        <v>88</v>
      </c>
      <c r="B152" s="141" t="str">
        <f>IF('Proje ve Personel Bilgileri'!C104&gt;0,'Proje ve Personel Bilgileri'!C104,"")</f>
        <v/>
      </c>
      <c r="C152" s="142" t="str">
        <f>IF('Proje ve Personel Bilgileri'!C104&gt;0,'Proje ve Personel Bilgileri'!D104,"")</f>
        <v/>
      </c>
      <c r="D152" s="319"/>
      <c r="E152" s="319"/>
      <c r="F152" s="319"/>
      <c r="G152" s="319"/>
      <c r="H152" s="319"/>
      <c r="I152" s="88"/>
      <c r="J152" s="122" t="str">
        <f t="shared" si="8"/>
        <v/>
      </c>
      <c r="K152" s="149" t="str">
        <f>IF('Proje ve Personel Bilgileri'!C104&gt;0,AUcret,"")</f>
        <v/>
      </c>
      <c r="L152" s="150" t="str">
        <f>IF('Proje ve Personel Bilgileri'!C104&gt;0,IF(D118="X",5,IF(E118="X",5,IF(F118="X",5,IF(G118="X",5,IF(H118="X",5,""))))),"")</f>
        <v/>
      </c>
      <c r="M152" s="149" t="str">
        <f>IF('Proje ve Personel Bilgileri'!C104&gt;0,K152*L152,"")</f>
        <v/>
      </c>
      <c r="N152" s="149" t="str">
        <f>IF('Proje ve Personel Bilgileri'!C104&gt;0,G011B!R143,"")</f>
        <v/>
      </c>
      <c r="O152" s="151" t="str">
        <f>IF('Proje ve Personel Bilgileri'!C104&gt;0,MIN(M152,N152),"")</f>
        <v/>
      </c>
      <c r="P152" s="368"/>
      <c r="Q152" s="367"/>
      <c r="R152" s="366"/>
    </row>
    <row r="153" spans="1:18" ht="18" customHeight="1" x14ac:dyDescent="0.25">
      <c r="A153" s="362">
        <v>89</v>
      </c>
      <c r="B153" s="141" t="str">
        <f>IF('Proje ve Personel Bilgileri'!C105&gt;0,'Proje ve Personel Bilgileri'!C105,"")</f>
        <v/>
      </c>
      <c r="C153" s="142" t="str">
        <f>IF('Proje ve Personel Bilgileri'!C105&gt;0,'Proje ve Personel Bilgileri'!D105,"")</f>
        <v/>
      </c>
      <c r="D153" s="319"/>
      <c r="E153" s="319"/>
      <c r="F153" s="319"/>
      <c r="G153" s="319"/>
      <c r="H153" s="319"/>
      <c r="I153" s="88"/>
      <c r="J153" s="122" t="str">
        <f t="shared" si="8"/>
        <v/>
      </c>
      <c r="K153" s="149" t="str">
        <f>IF('Proje ve Personel Bilgileri'!C105&gt;0,AUcret,"")</f>
        <v/>
      </c>
      <c r="L153" s="150" t="str">
        <f>IF('Proje ve Personel Bilgileri'!C105&gt;0,IF(D119="X",5,IF(E119="X",5,IF(F119="X",5,IF(G119="X",5,IF(H119="X",5,""))))),"")</f>
        <v/>
      </c>
      <c r="M153" s="149" t="str">
        <f>IF('Proje ve Personel Bilgileri'!C105&gt;0,K153*L153,"")</f>
        <v/>
      </c>
      <c r="N153" s="149" t="str">
        <f>IF('Proje ve Personel Bilgileri'!C105&gt;0,G011B!R144,"")</f>
        <v/>
      </c>
      <c r="O153" s="151" t="str">
        <f>IF('Proje ve Personel Bilgileri'!C105&gt;0,MIN(M153,N153),"")</f>
        <v/>
      </c>
      <c r="P153" s="368"/>
      <c r="Q153" s="367"/>
      <c r="R153" s="366"/>
    </row>
    <row r="154" spans="1:18" ht="18" customHeight="1" x14ac:dyDescent="0.25">
      <c r="A154" s="362">
        <v>90</v>
      </c>
      <c r="B154" s="141" t="str">
        <f>IF('Proje ve Personel Bilgileri'!C106&gt;0,'Proje ve Personel Bilgileri'!C106,"")</f>
        <v/>
      </c>
      <c r="C154" s="142" t="str">
        <f>IF('Proje ve Personel Bilgileri'!C106&gt;0,'Proje ve Personel Bilgileri'!D106,"")</f>
        <v/>
      </c>
      <c r="D154" s="319"/>
      <c r="E154" s="319"/>
      <c r="F154" s="319"/>
      <c r="G154" s="319"/>
      <c r="H154" s="319"/>
      <c r="I154" s="88"/>
      <c r="J154" s="122" t="str">
        <f t="shared" si="8"/>
        <v/>
      </c>
      <c r="K154" s="149" t="str">
        <f>IF('Proje ve Personel Bilgileri'!C106&gt;0,AUcret,"")</f>
        <v/>
      </c>
      <c r="L154" s="150" t="str">
        <f>IF('Proje ve Personel Bilgileri'!C106&gt;0,IF(D120="X",5,IF(E120="X",5,IF(F120="X",5,IF(G120="X",5,IF(H120="X",5,""))))),"")</f>
        <v/>
      </c>
      <c r="M154" s="149" t="str">
        <f>IF('Proje ve Personel Bilgileri'!C106&gt;0,K154*L154,"")</f>
        <v/>
      </c>
      <c r="N154" s="149" t="str">
        <f>IF('Proje ve Personel Bilgileri'!C106&gt;0,G011B!R145,"")</f>
        <v/>
      </c>
      <c r="O154" s="151" t="str">
        <f>IF('Proje ve Personel Bilgileri'!C106&gt;0,MIN(M154,N154),"")</f>
        <v/>
      </c>
      <c r="P154" s="368"/>
      <c r="Q154" s="367"/>
      <c r="R154" s="366"/>
    </row>
    <row r="155" spans="1:18" ht="18" customHeight="1" x14ac:dyDescent="0.25">
      <c r="A155" s="362">
        <v>91</v>
      </c>
      <c r="B155" s="141" t="str">
        <f>IF('Proje ve Personel Bilgileri'!C107&gt;0,'Proje ve Personel Bilgileri'!C107,"")</f>
        <v/>
      </c>
      <c r="C155" s="142" t="str">
        <f>IF('Proje ve Personel Bilgileri'!C107&gt;0,'Proje ve Personel Bilgileri'!D107,"")</f>
        <v/>
      </c>
      <c r="D155" s="319"/>
      <c r="E155" s="319"/>
      <c r="F155" s="319"/>
      <c r="G155" s="319"/>
      <c r="H155" s="319"/>
      <c r="I155" s="88"/>
      <c r="J155" s="122" t="str">
        <f t="shared" si="8"/>
        <v/>
      </c>
      <c r="K155" s="149" t="str">
        <f>IF('Proje ve Personel Bilgileri'!C107&gt;0,AUcret,"")</f>
        <v/>
      </c>
      <c r="L155" s="150" t="str">
        <f>IF('Proje ve Personel Bilgileri'!C107&gt;0,IF(D121="X",5,IF(E121="X",5,IF(F121="X",5,IF(G121="X",5,IF(H121="X",5,""))))),"")</f>
        <v/>
      </c>
      <c r="M155" s="149" t="str">
        <f>IF('Proje ve Personel Bilgileri'!C107&gt;0,K155*L155,"")</f>
        <v/>
      </c>
      <c r="N155" s="149" t="str">
        <f>IF('Proje ve Personel Bilgileri'!C107&gt;0,G011B!R146,"")</f>
        <v/>
      </c>
      <c r="O155" s="151" t="str">
        <f>IF('Proje ve Personel Bilgileri'!C107&gt;0,MIN(M155,N155),"")</f>
        <v/>
      </c>
      <c r="P155" s="368"/>
      <c r="Q155" s="367"/>
      <c r="R155" s="366"/>
    </row>
    <row r="156" spans="1:18" ht="18" customHeight="1" x14ac:dyDescent="0.25">
      <c r="A156" s="362">
        <v>92</v>
      </c>
      <c r="B156" s="141" t="str">
        <f>IF('Proje ve Personel Bilgileri'!C108&gt;0,'Proje ve Personel Bilgileri'!C108,"")</f>
        <v/>
      </c>
      <c r="C156" s="142" t="str">
        <f>IF('Proje ve Personel Bilgileri'!C108&gt;0,'Proje ve Personel Bilgileri'!D108,"")</f>
        <v/>
      </c>
      <c r="D156" s="319"/>
      <c r="E156" s="319"/>
      <c r="F156" s="319"/>
      <c r="G156" s="319"/>
      <c r="H156" s="319"/>
      <c r="I156" s="88"/>
      <c r="J156" s="122" t="str">
        <f t="shared" si="8"/>
        <v/>
      </c>
      <c r="K156" s="149" t="str">
        <f>IF('Proje ve Personel Bilgileri'!C108&gt;0,AUcret,"")</f>
        <v/>
      </c>
      <c r="L156" s="150" t="str">
        <f>IF('Proje ve Personel Bilgileri'!C108&gt;0,IF(D122="X",5,IF(E122="X",5,IF(F122="X",5,IF(G122="X",5,IF(H122="X",5,""))))),"")</f>
        <v/>
      </c>
      <c r="M156" s="149" t="str">
        <f>IF('Proje ve Personel Bilgileri'!C108&gt;0,K156*L156,"")</f>
        <v/>
      </c>
      <c r="N156" s="149" t="str">
        <f>IF('Proje ve Personel Bilgileri'!C108&gt;0,G011B!R147,"")</f>
        <v/>
      </c>
      <c r="O156" s="151" t="str">
        <f>IF('Proje ve Personel Bilgileri'!C108&gt;0,MIN(M156,N156),"")</f>
        <v/>
      </c>
      <c r="P156" s="368"/>
      <c r="Q156" s="367"/>
      <c r="R156" s="366"/>
    </row>
    <row r="157" spans="1:18" ht="18" customHeight="1" x14ac:dyDescent="0.25">
      <c r="A157" s="362">
        <v>93</v>
      </c>
      <c r="B157" s="141" t="str">
        <f>IF('Proje ve Personel Bilgileri'!C109&gt;0,'Proje ve Personel Bilgileri'!C109,"")</f>
        <v/>
      </c>
      <c r="C157" s="142" t="str">
        <f>IF('Proje ve Personel Bilgileri'!C109&gt;0,'Proje ve Personel Bilgileri'!D109,"")</f>
        <v/>
      </c>
      <c r="D157" s="319"/>
      <c r="E157" s="319"/>
      <c r="F157" s="319"/>
      <c r="G157" s="319"/>
      <c r="H157" s="319"/>
      <c r="I157" s="88"/>
      <c r="J157" s="122" t="str">
        <f t="shared" si="8"/>
        <v/>
      </c>
      <c r="K157" s="149" t="str">
        <f>IF('Proje ve Personel Bilgileri'!C109&gt;0,AUcret,"")</f>
        <v/>
      </c>
      <c r="L157" s="150" t="str">
        <f>IF('Proje ve Personel Bilgileri'!C109&gt;0,IF(D123="X",5,IF(E123="X",5,IF(F123="X",5,IF(G123="X",5,IF(H123="X",5,""))))),"")</f>
        <v/>
      </c>
      <c r="M157" s="149" t="str">
        <f>IF('Proje ve Personel Bilgileri'!C109&gt;0,K157*L157,"")</f>
        <v/>
      </c>
      <c r="N157" s="149" t="str">
        <f>IF('Proje ve Personel Bilgileri'!C109&gt;0,G011B!R148,"")</f>
        <v/>
      </c>
      <c r="O157" s="151" t="str">
        <f>IF('Proje ve Personel Bilgileri'!C109&gt;0,MIN(M157,N157),"")</f>
        <v/>
      </c>
      <c r="P157" s="368"/>
      <c r="Q157" s="367"/>
      <c r="R157" s="366"/>
    </row>
    <row r="158" spans="1:18" ht="18" customHeight="1" x14ac:dyDescent="0.25">
      <c r="A158" s="362">
        <v>94</v>
      </c>
      <c r="B158" s="141" t="str">
        <f>IF('Proje ve Personel Bilgileri'!C110&gt;0,'Proje ve Personel Bilgileri'!C110,"")</f>
        <v/>
      </c>
      <c r="C158" s="142" t="str">
        <f>IF('Proje ve Personel Bilgileri'!C110&gt;0,'Proje ve Personel Bilgileri'!D110,"")</f>
        <v/>
      </c>
      <c r="D158" s="319"/>
      <c r="E158" s="319"/>
      <c r="F158" s="319"/>
      <c r="G158" s="319"/>
      <c r="H158" s="319"/>
      <c r="I158" s="88"/>
      <c r="J158" s="122" t="str">
        <f t="shared" si="8"/>
        <v/>
      </c>
      <c r="K158" s="149" t="str">
        <f>IF('Proje ve Personel Bilgileri'!C110&gt;0,AUcret,"")</f>
        <v/>
      </c>
      <c r="L158" s="150" t="str">
        <f>IF('Proje ve Personel Bilgileri'!C110&gt;0,IF(D124="X",5,IF(E124="X",5,IF(F124="X",5,IF(G124="X",5,IF(H124="X",5,""))))),"")</f>
        <v/>
      </c>
      <c r="M158" s="149" t="str">
        <f>IF('Proje ve Personel Bilgileri'!C110&gt;0,K158*L158,"")</f>
        <v/>
      </c>
      <c r="N158" s="149" t="str">
        <f>IF('Proje ve Personel Bilgileri'!C110&gt;0,G011B!R149,"")</f>
        <v/>
      </c>
      <c r="O158" s="151" t="str">
        <f>IF('Proje ve Personel Bilgileri'!C110&gt;0,MIN(M158,N158),"")</f>
        <v/>
      </c>
      <c r="P158" s="368"/>
      <c r="Q158" s="367"/>
      <c r="R158" s="366"/>
    </row>
    <row r="159" spans="1:18" ht="18" customHeight="1" x14ac:dyDescent="0.25">
      <c r="A159" s="362">
        <v>95</v>
      </c>
      <c r="B159" s="141" t="str">
        <f>IF('Proje ve Personel Bilgileri'!C111&gt;0,'Proje ve Personel Bilgileri'!C111,"")</f>
        <v/>
      </c>
      <c r="C159" s="142" t="str">
        <f>IF('Proje ve Personel Bilgileri'!C111&gt;0,'Proje ve Personel Bilgileri'!D111,"")</f>
        <v/>
      </c>
      <c r="D159" s="319"/>
      <c r="E159" s="319"/>
      <c r="F159" s="319"/>
      <c r="G159" s="319"/>
      <c r="H159" s="319"/>
      <c r="I159" s="88"/>
      <c r="J159" s="122" t="str">
        <f t="shared" si="8"/>
        <v/>
      </c>
      <c r="K159" s="149" t="str">
        <f>IF('Proje ve Personel Bilgileri'!C111&gt;0,AUcret,"")</f>
        <v/>
      </c>
      <c r="L159" s="150" t="str">
        <f>IF('Proje ve Personel Bilgileri'!C111&gt;0,IF(D125="X",5,IF(E125="X",5,IF(F125="X",5,IF(G125="X",5,IF(H125="X",5,""))))),"")</f>
        <v/>
      </c>
      <c r="M159" s="149" t="str">
        <f>IF('Proje ve Personel Bilgileri'!C111&gt;0,K159*L159,"")</f>
        <v/>
      </c>
      <c r="N159" s="149" t="str">
        <f>IF('Proje ve Personel Bilgileri'!C111&gt;0,G011B!R150,"")</f>
        <v/>
      </c>
      <c r="O159" s="151" t="str">
        <f>IF('Proje ve Personel Bilgileri'!C111&gt;0,MIN(M159,N159),"")</f>
        <v/>
      </c>
      <c r="P159" s="368"/>
      <c r="Q159" s="367"/>
      <c r="R159" s="366"/>
    </row>
    <row r="160" spans="1:18" ht="18" customHeight="1" x14ac:dyDescent="0.25">
      <c r="A160" s="362">
        <v>96</v>
      </c>
      <c r="B160" s="141" t="str">
        <f>IF('Proje ve Personel Bilgileri'!C112&gt;0,'Proje ve Personel Bilgileri'!C112,"")</f>
        <v/>
      </c>
      <c r="C160" s="142" t="str">
        <f>IF('Proje ve Personel Bilgileri'!C112&gt;0,'Proje ve Personel Bilgileri'!D112,"")</f>
        <v/>
      </c>
      <c r="D160" s="319"/>
      <c r="E160" s="319"/>
      <c r="F160" s="319"/>
      <c r="G160" s="319"/>
      <c r="H160" s="319"/>
      <c r="I160" s="88"/>
      <c r="J160" s="122" t="str">
        <f t="shared" si="8"/>
        <v/>
      </c>
      <c r="K160" s="149" t="str">
        <f>IF('Proje ve Personel Bilgileri'!C112&gt;0,AUcret,"")</f>
        <v/>
      </c>
      <c r="L160" s="150" t="str">
        <f>IF('Proje ve Personel Bilgileri'!C112&gt;0,IF(D126="X",5,IF(E126="X",5,IF(F126="X",5,IF(G126="X",5,IF(H126="X",5,""))))),"")</f>
        <v/>
      </c>
      <c r="M160" s="149" t="str">
        <f>IF('Proje ve Personel Bilgileri'!C112&gt;0,K160*L160,"")</f>
        <v/>
      </c>
      <c r="N160" s="149" t="str">
        <f>IF('Proje ve Personel Bilgileri'!C112&gt;0,G011B!R151,"")</f>
        <v/>
      </c>
      <c r="O160" s="151" t="str">
        <f>IF('Proje ve Personel Bilgileri'!C112&gt;0,MIN(M160,N160),"")</f>
        <v/>
      </c>
      <c r="P160" s="368"/>
      <c r="Q160" s="367"/>
      <c r="R160" s="366"/>
    </row>
    <row r="161" spans="1:18" ht="18" customHeight="1" x14ac:dyDescent="0.25">
      <c r="A161" s="362">
        <v>97</v>
      </c>
      <c r="B161" s="141" t="str">
        <f>IF('Proje ve Personel Bilgileri'!C113&gt;0,'Proje ve Personel Bilgileri'!C113,"")</f>
        <v/>
      </c>
      <c r="C161" s="142" t="str">
        <f>IF('Proje ve Personel Bilgileri'!C113&gt;0,'Proje ve Personel Bilgileri'!D113,"")</f>
        <v/>
      </c>
      <c r="D161" s="319"/>
      <c r="E161" s="319"/>
      <c r="F161" s="319"/>
      <c r="G161" s="319"/>
      <c r="H161" s="319"/>
      <c r="I161" s="88"/>
      <c r="J161" s="122" t="str">
        <f t="shared" si="8"/>
        <v/>
      </c>
      <c r="K161" s="149" t="str">
        <f>IF('Proje ve Personel Bilgileri'!C113&gt;0,AUcret,"")</f>
        <v/>
      </c>
      <c r="L161" s="150" t="str">
        <f>IF('Proje ve Personel Bilgileri'!C113&gt;0,IF(D127="X",5,IF(E127="X",5,IF(F127="X",5,IF(G127="X",5,IF(H127="X",5,""))))),"")</f>
        <v/>
      </c>
      <c r="M161" s="149" t="str">
        <f>IF('Proje ve Personel Bilgileri'!C113&gt;0,K161*L161,"")</f>
        <v/>
      </c>
      <c r="N161" s="149" t="str">
        <f>IF('Proje ve Personel Bilgileri'!C113&gt;0,G011B!R152,"")</f>
        <v/>
      </c>
      <c r="O161" s="151" t="str">
        <f>IF('Proje ve Personel Bilgileri'!C113&gt;0,MIN(M161,N161),"")</f>
        <v/>
      </c>
      <c r="P161" s="368"/>
      <c r="Q161" s="367"/>
      <c r="R161" s="366"/>
    </row>
    <row r="162" spans="1:18" ht="18" customHeight="1" x14ac:dyDescent="0.25">
      <c r="A162" s="362">
        <v>98</v>
      </c>
      <c r="B162" s="141" t="str">
        <f>IF('Proje ve Personel Bilgileri'!C114&gt;0,'Proje ve Personel Bilgileri'!C114,"")</f>
        <v/>
      </c>
      <c r="C162" s="142" t="str">
        <f>IF('Proje ve Personel Bilgileri'!C114&gt;0,'Proje ve Personel Bilgileri'!D114,"")</f>
        <v/>
      </c>
      <c r="D162" s="319"/>
      <c r="E162" s="319"/>
      <c r="F162" s="319"/>
      <c r="G162" s="319"/>
      <c r="H162" s="319"/>
      <c r="I162" s="88"/>
      <c r="J162" s="122" t="str">
        <f t="shared" si="8"/>
        <v/>
      </c>
      <c r="K162" s="149" t="str">
        <f>IF('Proje ve Personel Bilgileri'!C114&gt;0,AUcret,"")</f>
        <v/>
      </c>
      <c r="L162" s="150" t="str">
        <f>IF('Proje ve Personel Bilgileri'!C114&gt;0,IF(D128="X",5,IF(E128="X",5,IF(F128="X",5,IF(G128="X",5,IF(H128="X",5,""))))),"")</f>
        <v/>
      </c>
      <c r="M162" s="149" t="str">
        <f>IF('Proje ve Personel Bilgileri'!C114&gt;0,K162*L162,"")</f>
        <v/>
      </c>
      <c r="N162" s="149" t="str">
        <f>IF('Proje ve Personel Bilgileri'!C114&gt;0,G011B!R153,"")</f>
        <v/>
      </c>
      <c r="O162" s="151" t="str">
        <f>IF('Proje ve Personel Bilgileri'!C114&gt;0,MIN(M162,N162),"")</f>
        <v/>
      </c>
      <c r="P162" s="368"/>
      <c r="Q162" s="367"/>
      <c r="R162" s="366"/>
    </row>
    <row r="163" spans="1:18" ht="18" customHeight="1" x14ac:dyDescent="0.25">
      <c r="A163" s="362">
        <v>99</v>
      </c>
      <c r="B163" s="141" t="str">
        <f>IF('Proje ve Personel Bilgileri'!C115&gt;0,'Proje ve Personel Bilgileri'!C115,"")</f>
        <v/>
      </c>
      <c r="C163" s="142" t="str">
        <f>IF('Proje ve Personel Bilgileri'!C115&gt;0,'Proje ve Personel Bilgileri'!D115,"")</f>
        <v/>
      </c>
      <c r="D163" s="319"/>
      <c r="E163" s="319"/>
      <c r="F163" s="319"/>
      <c r="G163" s="319"/>
      <c r="H163" s="319"/>
      <c r="I163" s="88"/>
      <c r="J163" s="122" t="str">
        <f t="shared" si="8"/>
        <v/>
      </c>
      <c r="K163" s="149" t="str">
        <f>IF('Proje ve Personel Bilgileri'!C115&gt;0,AUcret,"")</f>
        <v/>
      </c>
      <c r="L163" s="150" t="str">
        <f>IF('Proje ve Personel Bilgileri'!C115&gt;0,IF(D129="X",5,IF(E129="X",5,IF(F129="X",5,IF(G129="X",5,IF(H129="X",5,""))))),"")</f>
        <v/>
      </c>
      <c r="M163" s="149" t="str">
        <f>IF('Proje ve Personel Bilgileri'!C115&gt;0,K163*L163,"")</f>
        <v/>
      </c>
      <c r="N163" s="149" t="str">
        <f>IF('Proje ve Personel Bilgileri'!C115&gt;0,G011B!R154,"")</f>
        <v/>
      </c>
      <c r="O163" s="151" t="str">
        <f>IF('Proje ve Personel Bilgileri'!C115&gt;0,MIN(M163,N163),"")</f>
        <v/>
      </c>
      <c r="P163" s="368"/>
      <c r="Q163" s="367"/>
      <c r="R163" s="366"/>
    </row>
    <row r="164" spans="1:18" ht="18" customHeight="1" thickBot="1" x14ac:dyDescent="0.3">
      <c r="A164" s="363">
        <v>100</v>
      </c>
      <c r="B164" s="143" t="str">
        <f>IF('Proje ve Personel Bilgileri'!C116&gt;0,'Proje ve Personel Bilgileri'!C116,"")</f>
        <v/>
      </c>
      <c r="C164" s="144" t="str">
        <f>IF('Proje ve Personel Bilgileri'!C116&gt;0,'Proje ve Personel Bilgileri'!D116,"")</f>
        <v/>
      </c>
      <c r="D164" s="89"/>
      <c r="E164" s="89"/>
      <c r="F164" s="89"/>
      <c r="G164" s="89"/>
      <c r="H164" s="89"/>
      <c r="I164" s="90"/>
      <c r="J164" s="152" t="str">
        <f t="shared" si="8"/>
        <v/>
      </c>
      <c r="K164" s="153" t="str">
        <f>IF('Proje ve Personel Bilgileri'!C116&gt;0,AUcret,"")</f>
        <v/>
      </c>
      <c r="L164" s="154" t="str">
        <f>IF('Proje ve Personel Bilgileri'!C116&gt;0,IF(D130="X",5,IF(E130="X",5,IF(F130="X",5,IF(G130="X",5,IF(H130="X",5,""))))),"")</f>
        <v/>
      </c>
      <c r="M164" s="153" t="str">
        <f>IF('Proje ve Personel Bilgileri'!C116&gt;0,K164*L164,"")</f>
        <v/>
      </c>
      <c r="N164" s="153" t="str">
        <f>IF('Proje ve Personel Bilgileri'!C116&gt;0,G011B!R155,"")</f>
        <v/>
      </c>
      <c r="O164" s="155" t="str">
        <f>IF('Proje ve Personel Bilgileri'!C116&gt;0,MIN(M164,N164),"")</f>
        <v/>
      </c>
      <c r="P164" s="368"/>
      <c r="Q164" s="296">
        <f>IF(ISERROR(IF(SUM(K145:K164)&gt;0,1,0)),1,IF(SUM(K145:K164)&gt;0,1,0))</f>
        <v>0</v>
      </c>
      <c r="R164" s="366"/>
    </row>
    <row r="165" spans="1:18" x14ac:dyDescent="0.25">
      <c r="A165" s="138" t="s">
        <v>56</v>
      </c>
      <c r="B165" s="62"/>
      <c r="C165" s="62"/>
      <c r="D165" s="62"/>
      <c r="E165" s="62"/>
      <c r="F165" s="62"/>
      <c r="G165" s="62"/>
      <c r="H165" s="62"/>
      <c r="I165" s="62"/>
      <c r="J165" s="62"/>
      <c r="K165" s="62"/>
      <c r="L165" s="62"/>
      <c r="M165" s="62"/>
      <c r="N165" s="62"/>
      <c r="O165" s="62"/>
      <c r="P165" s="368"/>
      <c r="Q165" s="366"/>
      <c r="R165" s="366"/>
    </row>
    <row r="166" spans="1:18" x14ac:dyDescent="0.25">
      <c r="A166" s="138" t="s">
        <v>58</v>
      </c>
      <c r="B166" s="62"/>
      <c r="C166" s="62"/>
      <c r="D166" s="62"/>
      <c r="E166" s="62"/>
      <c r="F166" s="62"/>
      <c r="G166" s="62"/>
      <c r="H166" s="62"/>
      <c r="I166" s="62"/>
      <c r="J166" s="62"/>
      <c r="K166" s="62"/>
      <c r="L166" s="62"/>
      <c r="M166" s="62"/>
      <c r="N166" s="62"/>
      <c r="O166" s="62"/>
      <c r="P166" s="368"/>
      <c r="Q166" s="366"/>
      <c r="R166" s="366"/>
    </row>
    <row r="167" spans="1:18" x14ac:dyDescent="0.25">
      <c r="A167" s="138" t="s">
        <v>57</v>
      </c>
      <c r="B167" s="62"/>
      <c r="C167" s="62"/>
      <c r="D167" s="62"/>
      <c r="E167" s="62"/>
      <c r="F167" s="62"/>
      <c r="G167" s="62"/>
      <c r="H167" s="62"/>
      <c r="I167" s="62"/>
      <c r="J167" s="62"/>
      <c r="K167" s="62"/>
      <c r="L167" s="62"/>
      <c r="M167" s="62"/>
      <c r="N167" s="62"/>
      <c r="O167" s="62"/>
      <c r="P167" s="368"/>
      <c r="Q167" s="366"/>
      <c r="R167" s="366"/>
    </row>
    <row r="168" spans="1:18" x14ac:dyDescent="0.25">
      <c r="A168" s="62"/>
      <c r="B168" s="62"/>
      <c r="C168" s="62"/>
      <c r="D168" s="62"/>
      <c r="E168" s="62"/>
      <c r="F168" s="62"/>
      <c r="G168" s="62"/>
      <c r="H168" s="62"/>
      <c r="I168" s="62"/>
      <c r="J168" s="62"/>
      <c r="K168" s="62"/>
      <c r="L168" s="62"/>
      <c r="M168" s="62"/>
      <c r="N168" s="62"/>
      <c r="O168" s="62"/>
      <c r="P168" s="368"/>
      <c r="Q168" s="366"/>
      <c r="R168" s="366"/>
    </row>
    <row r="169" spans="1:18" ht="19.7" x14ac:dyDescent="0.35">
      <c r="A169" s="354" t="s">
        <v>31</v>
      </c>
      <c r="B169" s="355">
        <f ca="1">imzatarihi</f>
        <v>45785</v>
      </c>
      <c r="C169" s="356" t="s">
        <v>32</v>
      </c>
      <c r="D169" s="356" t="str">
        <f>IF(kurulusyetkilisi&gt;0,kurulusyetkilisi,"")</f>
        <v/>
      </c>
      <c r="E169" s="62"/>
      <c r="F169" s="212"/>
      <c r="G169" s="211"/>
      <c r="H169" s="211"/>
      <c r="I169" s="2"/>
      <c r="J169" s="62"/>
      <c r="K169" s="92"/>
      <c r="L169" s="92"/>
      <c r="M169" s="92"/>
      <c r="N169" s="92"/>
      <c r="O169" s="62"/>
      <c r="P169" s="368"/>
      <c r="Q169" s="366"/>
      <c r="R169" s="366"/>
    </row>
    <row r="170" spans="1:18" ht="19.7" x14ac:dyDescent="0.35">
      <c r="A170" s="213"/>
      <c r="B170" s="213"/>
      <c r="C170" s="356" t="s">
        <v>33</v>
      </c>
      <c r="D170" s="598"/>
      <c r="E170" s="598"/>
      <c r="F170" s="598"/>
      <c r="G170" s="59"/>
      <c r="H170" s="59"/>
      <c r="I170" s="2"/>
      <c r="J170" s="62"/>
      <c r="K170" s="92"/>
      <c r="L170" s="92"/>
      <c r="M170" s="92"/>
      <c r="N170" s="92"/>
      <c r="O170" s="62"/>
      <c r="P170" s="368"/>
      <c r="Q170" s="366"/>
      <c r="R170" s="366"/>
    </row>
    <row r="171" spans="1:18" x14ac:dyDescent="0.25">
      <c r="P171"/>
      <c r="Q171"/>
      <c r="R171"/>
    </row>
    <row r="172" spans="1:18" x14ac:dyDescent="0.25">
      <c r="P172"/>
      <c r="Q172"/>
      <c r="R172"/>
    </row>
    <row r="173" spans="1:18" x14ac:dyDescent="0.25">
      <c r="P173"/>
      <c r="Q173"/>
      <c r="R173"/>
    </row>
    <row r="174" spans="1:18" ht="31.75" customHeight="1" x14ac:dyDescent="0.25">
      <c r="P174"/>
      <c r="Q174"/>
      <c r="R174"/>
    </row>
    <row r="175" spans="1:18" ht="42.8" customHeight="1" x14ac:dyDescent="0.25">
      <c r="P175"/>
      <c r="Q175"/>
      <c r="R175"/>
    </row>
    <row r="176" spans="1:18" ht="31.75" customHeight="1" x14ac:dyDescent="0.25">
      <c r="P176"/>
      <c r="Q176"/>
      <c r="R176"/>
    </row>
    <row r="177" customFormat="1" ht="14.95" customHeight="1" x14ac:dyDescent="0.25"/>
    <row r="178" customFormat="1" ht="88.5" customHeight="1" x14ac:dyDescent="0.25"/>
    <row r="179" customFormat="1" ht="18" customHeight="1" x14ac:dyDescent="0.25"/>
    <row r="180" customFormat="1" ht="18" customHeight="1" x14ac:dyDescent="0.25"/>
    <row r="181" customFormat="1" ht="18" customHeight="1" x14ac:dyDescent="0.25"/>
    <row r="182" customFormat="1" ht="18" customHeight="1" x14ac:dyDescent="0.25"/>
    <row r="183" customFormat="1" ht="18" customHeight="1" x14ac:dyDescent="0.25"/>
    <row r="184" customFormat="1" ht="18" customHeight="1" x14ac:dyDescent="0.25"/>
    <row r="185" customFormat="1" ht="18" customHeight="1" x14ac:dyDescent="0.25"/>
    <row r="186" customFormat="1" ht="18" customHeight="1" x14ac:dyDescent="0.25"/>
    <row r="187" customFormat="1" ht="18" customHeight="1" x14ac:dyDescent="0.25"/>
    <row r="188" customFormat="1" ht="18" customHeight="1" x14ac:dyDescent="0.25"/>
    <row r="189" customFormat="1" ht="18" customHeight="1" x14ac:dyDescent="0.25"/>
    <row r="190" customFormat="1" ht="18" customHeight="1" x14ac:dyDescent="0.25"/>
    <row r="191" customFormat="1" ht="18" customHeight="1" x14ac:dyDescent="0.25"/>
    <row r="192" customFormat="1" ht="18" customHeight="1" x14ac:dyDescent="0.25"/>
    <row r="193" customFormat="1" ht="18" customHeight="1" x14ac:dyDescent="0.25"/>
    <row r="194" customFormat="1" ht="18" customHeight="1" x14ac:dyDescent="0.25"/>
    <row r="195" customFormat="1" ht="18" customHeight="1" x14ac:dyDescent="0.25"/>
    <row r="196" customFormat="1" ht="18" customHeight="1" x14ac:dyDescent="0.25"/>
    <row r="197" customFormat="1" ht="18" customHeight="1" x14ac:dyDescent="0.25"/>
    <row r="198" customFormat="1" ht="18" customHeigh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ht="31.75" customHeight="1" x14ac:dyDescent="0.25"/>
    <row r="209" customFormat="1" ht="42.8" customHeight="1" x14ac:dyDescent="0.25"/>
    <row r="210" customFormat="1" ht="31.75" customHeight="1" x14ac:dyDescent="0.25"/>
    <row r="211" customFormat="1" ht="14.95" customHeight="1" x14ac:dyDescent="0.25"/>
    <row r="212" customFormat="1" ht="88.5" customHeight="1" x14ac:dyDescent="0.25"/>
    <row r="213" customFormat="1" ht="18" customHeight="1" x14ac:dyDescent="0.25"/>
    <row r="214" customFormat="1" ht="18" customHeight="1" x14ac:dyDescent="0.25"/>
    <row r="215" customFormat="1" ht="18" customHeight="1" x14ac:dyDescent="0.25"/>
    <row r="216" customFormat="1" ht="18" customHeight="1" x14ac:dyDescent="0.25"/>
    <row r="217" customFormat="1" ht="18" customHeight="1" x14ac:dyDescent="0.25"/>
    <row r="218" customFormat="1" ht="18" customHeight="1" x14ac:dyDescent="0.25"/>
    <row r="219" customFormat="1" ht="18" customHeight="1" x14ac:dyDescent="0.25"/>
    <row r="220" customFormat="1" ht="18" customHeight="1" x14ac:dyDescent="0.25"/>
    <row r="221" customFormat="1" ht="18" customHeight="1" x14ac:dyDescent="0.25"/>
    <row r="222" customFormat="1" ht="18" customHeight="1" x14ac:dyDescent="0.25"/>
    <row r="223" customFormat="1" ht="18" customHeight="1" x14ac:dyDescent="0.25"/>
    <row r="224" customFormat="1" ht="18" customHeight="1" x14ac:dyDescent="0.25"/>
    <row r="225" customFormat="1" ht="18" customHeight="1" x14ac:dyDescent="0.25"/>
    <row r="226" customFormat="1" ht="18" customHeight="1" x14ac:dyDescent="0.25"/>
    <row r="227" customFormat="1" ht="18" customHeight="1" x14ac:dyDescent="0.25"/>
    <row r="228" customFormat="1" ht="18" customHeight="1" x14ac:dyDescent="0.25"/>
    <row r="229" customFormat="1" ht="18" customHeight="1" x14ac:dyDescent="0.25"/>
    <row r="230" customFormat="1" ht="18" customHeight="1" x14ac:dyDescent="0.25"/>
    <row r="231" customFormat="1" ht="18" customHeight="1" x14ac:dyDescent="0.25"/>
    <row r="232" customFormat="1" ht="18" customHeigh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ht="31.75" customHeight="1" x14ac:dyDescent="0.25"/>
    <row r="243" customFormat="1" ht="42.8" customHeight="1" x14ac:dyDescent="0.25"/>
    <row r="244" customFormat="1" ht="31.75" customHeight="1" x14ac:dyDescent="0.25"/>
    <row r="245" customFormat="1" ht="14.95" customHeight="1" x14ac:dyDescent="0.25"/>
    <row r="246" customFormat="1" ht="88.5" customHeight="1" x14ac:dyDescent="0.25"/>
    <row r="247" customFormat="1" ht="18" customHeight="1" x14ac:dyDescent="0.25"/>
    <row r="248" customFormat="1" ht="18" customHeight="1" x14ac:dyDescent="0.25"/>
    <row r="249" customFormat="1" ht="18" customHeight="1" x14ac:dyDescent="0.25"/>
    <row r="250" customFormat="1" ht="18" customHeight="1" x14ac:dyDescent="0.25"/>
    <row r="251" customFormat="1" ht="18" customHeight="1" x14ac:dyDescent="0.25"/>
    <row r="252" customFormat="1" ht="18" customHeight="1" x14ac:dyDescent="0.25"/>
    <row r="253" customFormat="1" ht="18" customHeight="1" x14ac:dyDescent="0.25"/>
    <row r="254" customFormat="1" ht="18" customHeight="1" x14ac:dyDescent="0.25"/>
    <row r="255" customFormat="1" ht="18" customHeight="1" x14ac:dyDescent="0.25"/>
    <row r="256" customFormat="1" ht="18" customHeight="1" x14ac:dyDescent="0.25"/>
    <row r="257" customFormat="1" ht="18" customHeight="1" x14ac:dyDescent="0.25"/>
    <row r="258" customFormat="1" ht="18" customHeight="1" x14ac:dyDescent="0.25"/>
    <row r="259" customFormat="1" ht="18" customHeight="1" x14ac:dyDescent="0.25"/>
    <row r="260" customFormat="1" ht="18" customHeight="1" x14ac:dyDescent="0.25"/>
    <row r="261" customFormat="1" ht="18" customHeight="1" x14ac:dyDescent="0.25"/>
    <row r="262" customFormat="1" ht="18" customHeight="1" x14ac:dyDescent="0.25"/>
    <row r="263" customFormat="1" ht="18" customHeight="1" x14ac:dyDescent="0.25"/>
    <row r="264" customFormat="1" ht="18" customHeight="1" x14ac:dyDescent="0.25"/>
    <row r="265" customFormat="1" ht="18" customHeight="1" x14ac:dyDescent="0.25"/>
    <row r="266" customFormat="1" ht="18" customHeigh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ht="31.75" customHeight="1" x14ac:dyDescent="0.25"/>
    <row r="277" customFormat="1" ht="42.8" customHeight="1" x14ac:dyDescent="0.25"/>
    <row r="278" customFormat="1" ht="31.75" customHeight="1" x14ac:dyDescent="0.25"/>
    <row r="279" customFormat="1" ht="14.95" customHeight="1" x14ac:dyDescent="0.25"/>
    <row r="280" customFormat="1" ht="88.5" customHeight="1" x14ac:dyDescent="0.25"/>
    <row r="281" customFormat="1" ht="18" customHeight="1" x14ac:dyDescent="0.25"/>
    <row r="282" customFormat="1" ht="18" customHeight="1" x14ac:dyDescent="0.25"/>
    <row r="283" customFormat="1" ht="18" customHeight="1" x14ac:dyDescent="0.25"/>
    <row r="284" customFormat="1" ht="18" customHeight="1" x14ac:dyDescent="0.25"/>
    <row r="285" customFormat="1" ht="18" customHeight="1" x14ac:dyDescent="0.25"/>
    <row r="286" customFormat="1" ht="18" customHeight="1" x14ac:dyDescent="0.25"/>
    <row r="287" customFormat="1" ht="18" customHeight="1" x14ac:dyDescent="0.25"/>
    <row r="288" customFormat="1" ht="18" customHeight="1" x14ac:dyDescent="0.25"/>
    <row r="289" customFormat="1" ht="18" customHeight="1" x14ac:dyDescent="0.25"/>
    <row r="290" customFormat="1" ht="18" customHeight="1" x14ac:dyDescent="0.25"/>
    <row r="291" customFormat="1" ht="18" customHeight="1" x14ac:dyDescent="0.25"/>
    <row r="292" customFormat="1" ht="18" customHeight="1" x14ac:dyDescent="0.25"/>
    <row r="293" customFormat="1" ht="18" customHeight="1" x14ac:dyDescent="0.25"/>
    <row r="294" customFormat="1" ht="18" customHeight="1" x14ac:dyDescent="0.25"/>
    <row r="295" customFormat="1" ht="18" customHeight="1" x14ac:dyDescent="0.25"/>
    <row r="296" customFormat="1" ht="18" customHeight="1" x14ac:dyDescent="0.25"/>
    <row r="297" customFormat="1" ht="18" customHeight="1" x14ac:dyDescent="0.25"/>
    <row r="298" customFormat="1" ht="18" customHeight="1" x14ac:dyDescent="0.25"/>
    <row r="299" customFormat="1" ht="18" customHeight="1" x14ac:dyDescent="0.25"/>
    <row r="300" customFormat="1" ht="18" customHeigh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ht="31.75" customHeight="1" x14ac:dyDescent="0.25"/>
    <row r="311" customFormat="1" ht="42.8" customHeight="1" x14ac:dyDescent="0.25"/>
    <row r="312" customFormat="1" ht="31.75" customHeight="1" x14ac:dyDescent="0.25"/>
    <row r="313" customFormat="1" ht="14.95" customHeight="1" x14ac:dyDescent="0.25"/>
    <row r="314" customFormat="1" ht="88.5" customHeight="1" x14ac:dyDescent="0.25"/>
    <row r="315" customFormat="1" ht="18" customHeight="1" x14ac:dyDescent="0.25"/>
    <row r="316" customFormat="1" ht="18" customHeight="1" x14ac:dyDescent="0.25"/>
    <row r="317" customFormat="1" ht="18" customHeight="1" x14ac:dyDescent="0.25"/>
    <row r="318" customFormat="1" ht="18" customHeight="1" x14ac:dyDescent="0.25"/>
    <row r="319" customFormat="1" ht="18" customHeight="1" x14ac:dyDescent="0.25"/>
    <row r="320" customFormat="1" ht="18" customHeight="1" x14ac:dyDescent="0.25"/>
    <row r="321" customFormat="1" ht="18" customHeight="1" x14ac:dyDescent="0.25"/>
    <row r="322" customFormat="1" ht="18" customHeight="1" x14ac:dyDescent="0.25"/>
    <row r="323" customFormat="1" ht="18" customHeight="1" x14ac:dyDescent="0.25"/>
    <row r="324" customFormat="1" ht="18" customHeight="1" x14ac:dyDescent="0.25"/>
    <row r="325" customFormat="1" ht="18" customHeight="1" x14ac:dyDescent="0.25"/>
    <row r="326" customFormat="1" ht="18" customHeight="1" x14ac:dyDescent="0.25"/>
    <row r="327" customFormat="1" ht="18" customHeight="1" x14ac:dyDescent="0.25"/>
    <row r="328" customFormat="1" ht="18" customHeight="1" x14ac:dyDescent="0.25"/>
    <row r="329" customFormat="1" ht="18" customHeight="1" x14ac:dyDescent="0.25"/>
    <row r="330" customFormat="1" ht="18" customHeight="1" x14ac:dyDescent="0.25"/>
    <row r="331" customFormat="1" ht="18" customHeight="1" x14ac:dyDescent="0.25"/>
    <row r="332" customFormat="1" ht="18" customHeight="1" x14ac:dyDescent="0.25"/>
    <row r="333" customFormat="1" ht="18" customHeight="1" x14ac:dyDescent="0.25"/>
    <row r="334" customFormat="1" ht="18" customHeight="1" x14ac:dyDescent="0.25"/>
    <row r="335" customFormat="1" x14ac:dyDescent="0.25"/>
    <row r="336" customFormat="1" x14ac:dyDescent="0.25"/>
    <row r="337" customFormat="1" x14ac:dyDescent="0.25"/>
    <row r="338" customFormat="1" x14ac:dyDescent="0.25"/>
    <row r="339" customFormat="1" x14ac:dyDescent="0.25"/>
    <row r="340" customFormat="1" x14ac:dyDescent="0.25"/>
  </sheetData>
  <sheetProtection algorithmName="SHA-512" hashValue="DsykoI18mHauv37jYba/TMc3mTZ6ZF7wtJMQYZ13etRssOSHFC+cxgoL1U677HRGiFsxL8ZIcj/lH48mnSZ49w==" saltValue="IXtnLW8MaGD45yTrUen7UQ==" spinCount="100000" sheet="1" objects="1" scenarios="1"/>
  <mergeCells count="105">
    <mergeCell ref="D170:F170"/>
    <mergeCell ref="D136:F136"/>
    <mergeCell ref="O143:O144"/>
    <mergeCell ref="J143:J144"/>
    <mergeCell ref="K143:K144"/>
    <mergeCell ref="L143:L144"/>
    <mergeCell ref="M143:M144"/>
    <mergeCell ref="N143:N144"/>
    <mergeCell ref="A143:A144"/>
    <mergeCell ref="B143:B144"/>
    <mergeCell ref="C143:C144"/>
    <mergeCell ref="D143:H143"/>
    <mergeCell ref="I143:I144"/>
    <mergeCell ref="A140:B140"/>
    <mergeCell ref="C140:O140"/>
    <mergeCell ref="A141:B141"/>
    <mergeCell ref="C141:O141"/>
    <mergeCell ref="A142:B142"/>
    <mergeCell ref="C142:O142"/>
    <mergeCell ref="A137:O137"/>
    <mergeCell ref="A138:O138"/>
    <mergeCell ref="A139:O139"/>
    <mergeCell ref="A74:B74"/>
    <mergeCell ref="D102:F102"/>
    <mergeCell ref="A108:B108"/>
    <mergeCell ref="C108:O108"/>
    <mergeCell ref="A109:A110"/>
    <mergeCell ref="B109:B110"/>
    <mergeCell ref="C109:C110"/>
    <mergeCell ref="D109:H109"/>
    <mergeCell ref="I109:I110"/>
    <mergeCell ref="J109:J110"/>
    <mergeCell ref="K109:K110"/>
    <mergeCell ref="L109:L110"/>
    <mergeCell ref="M109:M110"/>
    <mergeCell ref="N109:N110"/>
    <mergeCell ref="O109:O110"/>
    <mergeCell ref="A105:O105"/>
    <mergeCell ref="A106:B106"/>
    <mergeCell ref="C106:O106"/>
    <mergeCell ref="A107:B107"/>
    <mergeCell ref="C107:O107"/>
    <mergeCell ref="O75:O76"/>
    <mergeCell ref="A103:O103"/>
    <mergeCell ref="A104:O104"/>
    <mergeCell ref="J75:J76"/>
    <mergeCell ref="K75:K76"/>
    <mergeCell ref="L75:L76"/>
    <mergeCell ref="M75:M76"/>
    <mergeCell ref="N75:N76"/>
    <mergeCell ref="A75:A76"/>
    <mergeCell ref="B75:B76"/>
    <mergeCell ref="C75:C76"/>
    <mergeCell ref="D75:H75"/>
    <mergeCell ref="I75:I76"/>
    <mergeCell ref="C74:O74"/>
    <mergeCell ref="A69:O69"/>
    <mergeCell ref="A70:O70"/>
    <mergeCell ref="A71:O71"/>
    <mergeCell ref="A39:B39"/>
    <mergeCell ref="C39:O39"/>
    <mergeCell ref="A40:B40"/>
    <mergeCell ref="C40:O40"/>
    <mergeCell ref="A41:A42"/>
    <mergeCell ref="B41:B42"/>
    <mergeCell ref="C41:C42"/>
    <mergeCell ref="D41:H41"/>
    <mergeCell ref="I41:I42"/>
    <mergeCell ref="J41:J42"/>
    <mergeCell ref="K41:K42"/>
    <mergeCell ref="L41:L42"/>
    <mergeCell ref="M41:M42"/>
    <mergeCell ref="N41:N42"/>
    <mergeCell ref="O41:O42"/>
    <mergeCell ref="D68:F68"/>
    <mergeCell ref="A72:B72"/>
    <mergeCell ref="C72:O72"/>
    <mergeCell ref="A73:B73"/>
    <mergeCell ref="C73:O73"/>
    <mergeCell ref="D34:F34"/>
    <mergeCell ref="A35:O35"/>
    <mergeCell ref="A36:O36"/>
    <mergeCell ref="A37:O37"/>
    <mergeCell ref="A38:B38"/>
    <mergeCell ref="C38:O38"/>
    <mergeCell ref="A3:O3"/>
    <mergeCell ref="N7:N8"/>
    <mergeCell ref="A7:A8"/>
    <mergeCell ref="B7:B8"/>
    <mergeCell ref="C7:C8"/>
    <mergeCell ref="D7:H7"/>
    <mergeCell ref="A1:O1"/>
    <mergeCell ref="O7:O8"/>
    <mergeCell ref="A6:B6"/>
    <mergeCell ref="A4:B4"/>
    <mergeCell ref="A5:B5"/>
    <mergeCell ref="C4:O4"/>
    <mergeCell ref="C5:O5"/>
    <mergeCell ref="C6:O6"/>
    <mergeCell ref="I7:I8"/>
    <mergeCell ref="J7:J8"/>
    <mergeCell ref="A2:O2"/>
    <mergeCell ref="K7:K8"/>
    <mergeCell ref="L7:L8"/>
    <mergeCell ref="M7:M8"/>
  </mergeCells>
  <dataValidations count="1">
    <dataValidation type="list" allowBlank="1" showInputMessage="1" showErrorMessage="1" prompt="Mezuniyet durumuna göre X seçiniz._x000a_" sqref="D145:H164 D9:H28 D43:H62 D77:H96 D111:H130" xr:uid="{00000000-0002-0000-0C00-000000000000}">
      <formula1>"X"</formula1>
    </dataValidation>
  </dataValidations>
  <pageMargins left="0.51181102362204722" right="0.51181102362204722" top="0.74803149606299213" bottom="0.74803149606299213" header="0.31496062992125984" footer="0.31496062992125984"/>
  <pageSetup paperSize="9" scale="65" orientation="landscape" r:id="rId1"/>
  <rowBreaks count="9" manualBreakCount="9">
    <brk id="34" max="14" man="1"/>
    <brk id="68" max="14" man="1"/>
    <brk id="102" max="14" man="1"/>
    <brk id="136" max="14" man="1"/>
    <brk id="170" max="14" man="1"/>
    <brk id="204" max="14" man="1"/>
    <brk id="238" max="14" man="1"/>
    <brk id="272" max="14" man="1"/>
    <brk id="306" max="14" man="1"/>
  </rowBreaks>
  <colBreaks count="1" manualBreakCount="1">
    <brk id="15"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ayfa13"/>
  <dimension ref="A1:P875"/>
  <sheetViews>
    <sheetView showGridLines="0" zoomScale="90" zoomScaleNormal="90" zoomScaleSheetLayoutView="40" workbookViewId="0">
      <selection activeCell="C6" sqref="C6:I6"/>
    </sheetView>
  </sheetViews>
  <sheetFormatPr defaultColWidth="8.75" defaultRowHeight="14.3" x14ac:dyDescent="0.25"/>
  <cols>
    <col min="1" max="1" width="8.25" customWidth="1"/>
    <col min="2" max="2" width="33" customWidth="1"/>
    <col min="3" max="3" width="16.75" customWidth="1"/>
    <col min="4" max="4" width="39.75" customWidth="1"/>
    <col min="5" max="7" width="10.75" customWidth="1"/>
    <col min="8" max="9" width="15.75" customWidth="1"/>
    <col min="10" max="10" width="12.75" hidden="1" customWidth="1"/>
    <col min="11" max="11" width="9.75" hidden="1" customWidth="1"/>
    <col min="12" max="12" width="12.25" hidden="1" customWidth="1"/>
    <col min="13" max="13" width="56.375" customWidth="1"/>
    <col min="14" max="14" width="12.25" hidden="1" customWidth="1"/>
    <col min="15" max="16" width="8.75" hidden="1" customWidth="1"/>
  </cols>
  <sheetData>
    <row r="1" spans="1:16" ht="16.3" x14ac:dyDescent="0.3">
      <c r="A1" s="635" t="s">
        <v>65</v>
      </c>
      <c r="B1" s="635"/>
      <c r="C1" s="635"/>
      <c r="D1" s="635"/>
      <c r="E1" s="635"/>
      <c r="F1" s="635"/>
      <c r="G1" s="635"/>
      <c r="H1" s="635"/>
      <c r="I1" s="635"/>
      <c r="J1" s="62"/>
      <c r="K1" s="62"/>
      <c r="L1" s="62"/>
      <c r="M1" s="62"/>
      <c r="N1" s="62"/>
      <c r="O1" s="62"/>
      <c r="P1" s="105" t="str">
        <f>CONCATENATE("A1:I",SUM(N:N)*33)</f>
        <v>A1:I33</v>
      </c>
    </row>
    <row r="2" spans="1:16" x14ac:dyDescent="0.25">
      <c r="A2" s="625" t="str">
        <f>IF(YilDonem&lt;&gt;"",CONCATENATE(YilDonem," dönemine aittir."),"")</f>
        <v/>
      </c>
      <c r="B2" s="625"/>
      <c r="C2" s="625"/>
      <c r="D2" s="625"/>
      <c r="E2" s="625"/>
      <c r="F2" s="625"/>
      <c r="G2" s="625"/>
      <c r="H2" s="625"/>
      <c r="I2" s="625"/>
      <c r="J2" s="62"/>
      <c r="K2" s="62"/>
      <c r="L2" s="62"/>
      <c r="M2" s="62"/>
      <c r="N2" s="62"/>
      <c r="O2" s="62"/>
      <c r="P2" s="62"/>
    </row>
    <row r="3" spans="1:16" ht="19.7" thickBot="1" x14ac:dyDescent="0.4">
      <c r="A3" s="671" t="s">
        <v>74</v>
      </c>
      <c r="B3" s="671"/>
      <c r="C3" s="671"/>
      <c r="D3" s="671"/>
      <c r="E3" s="671"/>
      <c r="F3" s="671"/>
      <c r="G3" s="671"/>
      <c r="H3" s="671"/>
      <c r="I3" s="671"/>
      <c r="J3" s="62"/>
      <c r="K3" s="62"/>
      <c r="L3" s="62"/>
      <c r="M3" s="62"/>
      <c r="N3" s="62"/>
      <c r="O3" s="62"/>
      <c r="P3" s="62"/>
    </row>
    <row r="4" spans="1:16" ht="19.55" customHeight="1" thickBot="1" x14ac:dyDescent="0.3">
      <c r="A4" s="627" t="s">
        <v>192</v>
      </c>
      <c r="B4" s="629"/>
      <c r="C4" s="627" t="str">
        <f>IF(ProjeNo&gt;0,ProjeNo,"")</f>
        <v/>
      </c>
      <c r="D4" s="628"/>
      <c r="E4" s="628"/>
      <c r="F4" s="628"/>
      <c r="G4" s="628"/>
      <c r="H4" s="628"/>
      <c r="I4" s="629"/>
      <c r="J4" s="62"/>
      <c r="K4" s="62"/>
      <c r="L4" s="62"/>
      <c r="M4" s="62"/>
      <c r="N4" s="62"/>
      <c r="O4" s="62"/>
      <c r="P4" s="62"/>
    </row>
    <row r="5" spans="1:16" ht="29.25" customHeight="1" thickBot="1" x14ac:dyDescent="0.3">
      <c r="A5" s="670" t="s">
        <v>194</v>
      </c>
      <c r="B5" s="642"/>
      <c r="C5" s="645" t="str">
        <f>IF(ProjeAdi&gt;0,ProjeAdi,"")</f>
        <v/>
      </c>
      <c r="D5" s="646"/>
      <c r="E5" s="646"/>
      <c r="F5" s="646"/>
      <c r="G5" s="646"/>
      <c r="H5" s="646"/>
      <c r="I5" s="647"/>
      <c r="J5" s="62"/>
      <c r="K5" s="62"/>
      <c r="L5" s="62"/>
      <c r="M5" s="62"/>
      <c r="N5" s="62"/>
      <c r="O5" s="62"/>
      <c r="P5" s="62"/>
    </row>
    <row r="6" spans="1:16" ht="29.25" customHeight="1" thickBot="1" x14ac:dyDescent="0.3">
      <c r="A6" s="670" t="s">
        <v>196</v>
      </c>
      <c r="B6" s="642"/>
      <c r="C6" s="672"/>
      <c r="D6" s="668"/>
      <c r="E6" s="668"/>
      <c r="F6" s="668"/>
      <c r="G6" s="668"/>
      <c r="H6" s="668"/>
      <c r="I6" s="669"/>
      <c r="J6" s="62"/>
      <c r="K6" s="62"/>
      <c r="L6" s="62"/>
      <c r="M6" s="656" t="s">
        <v>215</v>
      </c>
      <c r="N6" s="62"/>
      <c r="O6" s="62"/>
      <c r="P6" s="62"/>
    </row>
    <row r="7" spans="1:16" ht="29.25" customHeight="1" thickBot="1" x14ac:dyDescent="0.3">
      <c r="A7" s="670" t="s">
        <v>197</v>
      </c>
      <c r="B7" s="642"/>
      <c r="C7" s="672"/>
      <c r="D7" s="668"/>
      <c r="E7" s="668"/>
      <c r="F7" s="668"/>
      <c r="G7" s="668"/>
      <c r="H7" s="668"/>
      <c r="I7" s="669"/>
      <c r="J7" s="62"/>
      <c r="K7" s="62"/>
      <c r="L7" s="62"/>
      <c r="M7" s="657"/>
      <c r="N7" s="62"/>
      <c r="O7" s="62"/>
      <c r="P7" s="62"/>
    </row>
    <row r="8" spans="1:16" ht="26.5" customHeight="1" thickBot="1" x14ac:dyDescent="0.3">
      <c r="A8" s="627" t="s">
        <v>66</v>
      </c>
      <c r="B8" s="629"/>
      <c r="C8" s="12"/>
      <c r="D8" s="668"/>
      <c r="E8" s="668"/>
      <c r="F8" s="668"/>
      <c r="G8" s="668"/>
      <c r="H8" s="668"/>
      <c r="I8" s="669"/>
      <c r="J8" s="62"/>
      <c r="K8" s="62"/>
      <c r="L8" s="62"/>
      <c r="M8" s="658"/>
      <c r="N8" s="62"/>
      <c r="O8" s="62"/>
      <c r="P8" s="62"/>
    </row>
    <row r="9" spans="1:16" s="1" customFormat="1" ht="29.25" thickBot="1" x14ac:dyDescent="0.3">
      <c r="A9" s="358" t="s">
        <v>3</v>
      </c>
      <c r="B9" s="358" t="s">
        <v>4</v>
      </c>
      <c r="C9" s="358" t="s">
        <v>55</v>
      </c>
      <c r="D9" s="358" t="s">
        <v>137</v>
      </c>
      <c r="E9" s="358" t="s">
        <v>67</v>
      </c>
      <c r="F9" s="358" t="s">
        <v>68</v>
      </c>
      <c r="G9" s="358" t="s">
        <v>69</v>
      </c>
      <c r="H9" s="358" t="s">
        <v>70</v>
      </c>
      <c r="I9" s="358" t="s">
        <v>71</v>
      </c>
      <c r="J9" s="371" t="s">
        <v>75</v>
      </c>
      <c r="K9" s="372" t="s">
        <v>76</v>
      </c>
      <c r="L9" s="372" t="s">
        <v>68</v>
      </c>
      <c r="M9" s="357"/>
      <c r="N9" s="357"/>
      <c r="O9" s="357"/>
      <c r="P9" s="357"/>
    </row>
    <row r="10" spans="1:16" ht="20.05" customHeight="1" x14ac:dyDescent="0.25">
      <c r="A10" s="373">
        <v>1</v>
      </c>
      <c r="B10" s="77"/>
      <c r="C10" s="120" t="str">
        <f t="shared" ref="C10:C29" si="0">IF(B10&lt;&gt;"",VLOOKUP(B10,PersonelTablo,2,0),"")</f>
        <v/>
      </c>
      <c r="D10" s="121" t="str">
        <f t="shared" ref="D10:D29" si="1">IF(B10&lt;&gt;"",VLOOKUP(B10,PersonelTablo,3,0),"")</f>
        <v/>
      </c>
      <c r="E10" s="78"/>
      <c r="F10" s="79"/>
      <c r="G10" s="131" t="str">
        <f>IF(AND(B10&lt;&gt;"",L10&gt;=F10),E10*F10,"")</f>
        <v/>
      </c>
      <c r="H10" s="128" t="str">
        <f t="shared" ref="H10:H29" si="2">IF(B10&lt;&gt;"",VLOOKUP(B10,G011CTablo,15,0),"")</f>
        <v/>
      </c>
      <c r="I10" s="135" t="str">
        <f>IF(AND(B10&lt;&gt;"",J10&gt;=K10,L10&gt;0),G10*H10,"")</f>
        <v/>
      </c>
      <c r="J10" s="126" t="str">
        <f>IF(B10&gt;0,ROUNDUP(VLOOKUP(B10,G011B!$B:$R,16,0),1),"")</f>
        <v/>
      </c>
      <c r="K10" s="126" t="str">
        <f t="shared" ref="K10:K29" si="3">IF(B10&gt;0,SUMIF($B:$B,B10,$G:$G),"")</f>
        <v/>
      </c>
      <c r="L10" s="127" t="str">
        <f>IF(B10&lt;&gt;"",VLOOKUP(B10,G011B!$B:$Z,25,0),"")</f>
        <v/>
      </c>
      <c r="M10" s="156" t="str">
        <f>IF(J10&gt;=K10,"","Personelin bütün iş paketlerindeki Toplam Adam Ay değeri "&amp;K10&amp;" olup, bu değer, G011B formunda beyan edilen Çalışılan Toplam Ay değerini geçemez. Maliyeti hesaplamak için Adam/Ay Oranı veya Çalışılan Ay değerini düzeltiniz. ")</f>
        <v/>
      </c>
      <c r="N10" s="62"/>
      <c r="O10" s="62"/>
      <c r="P10" s="62"/>
    </row>
    <row r="11" spans="1:16" ht="20.05" customHeight="1" x14ac:dyDescent="0.25">
      <c r="A11" s="374">
        <v>2</v>
      </c>
      <c r="B11" s="80"/>
      <c r="C11" s="122" t="str">
        <f t="shared" si="0"/>
        <v/>
      </c>
      <c r="D11" s="123" t="str">
        <f t="shared" si="1"/>
        <v/>
      </c>
      <c r="E11" s="81"/>
      <c r="F11" s="82"/>
      <c r="G11" s="132" t="str">
        <f t="shared" ref="G11:G29" si="4">IF(AND(B11&lt;&gt;"",L11&gt;=F11),E11*F11,"")</f>
        <v/>
      </c>
      <c r="H11" s="129" t="str">
        <f t="shared" si="2"/>
        <v/>
      </c>
      <c r="I11" s="136" t="str">
        <f t="shared" ref="I11:I29" si="5">IF(AND(B11&lt;&gt;"",J11&gt;=K11,L11&gt;0),G11*H11,"")</f>
        <v/>
      </c>
      <c r="J11" s="126" t="str">
        <f>IF(B11&gt;0,ROUNDUP(VLOOKUP(B11,G011B!$B:$R,16,0),1),"")</f>
        <v/>
      </c>
      <c r="K11" s="126" t="str">
        <f t="shared" si="3"/>
        <v/>
      </c>
      <c r="L11" s="127" t="str">
        <f>IF(B11&lt;&gt;"",VLOOKUP(B11,G011B!$B:$Z,25,0),"")</f>
        <v/>
      </c>
      <c r="M11" s="156" t="str">
        <f>IF(J11&gt;=K11,"","Personelin bütün iş paketlerindeki Toplam Adam Ay değeri "&amp;K11&amp;" olup, bu değer, G011B formunda beyan edilen Çalışılan Toplam Ay değerini geçemez. Maliyeti hesaplamak için Adam/Ay Oranı veya Çalışılan Ay değerini düzeltiniz. ")</f>
        <v/>
      </c>
      <c r="N11" s="62"/>
      <c r="O11" s="62"/>
      <c r="P11" s="62"/>
    </row>
    <row r="12" spans="1:16" ht="20.05" customHeight="1" x14ac:dyDescent="0.25">
      <c r="A12" s="374">
        <v>3</v>
      </c>
      <c r="B12" s="80"/>
      <c r="C12" s="122" t="str">
        <f t="shared" si="0"/>
        <v/>
      </c>
      <c r="D12" s="123" t="str">
        <f t="shared" si="1"/>
        <v/>
      </c>
      <c r="E12" s="81"/>
      <c r="F12" s="82"/>
      <c r="G12" s="132" t="str">
        <f t="shared" si="4"/>
        <v/>
      </c>
      <c r="H12" s="129" t="str">
        <f t="shared" si="2"/>
        <v/>
      </c>
      <c r="I12" s="136" t="str">
        <f t="shared" si="5"/>
        <v/>
      </c>
      <c r="J12" s="126" t="str">
        <f>IF(B12&gt;0,ROUNDUP(VLOOKUP(B12,G011B!$B:$R,16,0),1),"")</f>
        <v/>
      </c>
      <c r="K12" s="126" t="str">
        <f t="shared" si="3"/>
        <v/>
      </c>
      <c r="L12" s="127" t="str">
        <f>IF(B12&lt;&gt;"",VLOOKUP(B12,G011B!$B:$Z,25,0),"")</f>
        <v/>
      </c>
      <c r="M12" s="156" t="str">
        <f t="shared" ref="M12:M29" si="6">IF(J12&gt;=K12,"","Personelin bütün iş paketlerindeki Toplam Adam Ay değeri "&amp;K12&amp;" olup, bu değer, G011B formunda beyan edilen Çalışılan Toplam Ay değerini geçemez. Maliyeti hesaplamak için Adam/Ay Oranı veya Çalışılan Ay değerini düzeltiniz. ")</f>
        <v/>
      </c>
      <c r="N12" s="62"/>
      <c r="O12" s="62"/>
      <c r="P12" s="62"/>
    </row>
    <row r="13" spans="1:16" ht="20.05" customHeight="1" x14ac:dyDescent="0.25">
      <c r="A13" s="374">
        <v>4</v>
      </c>
      <c r="B13" s="80"/>
      <c r="C13" s="122" t="str">
        <f t="shared" si="0"/>
        <v/>
      </c>
      <c r="D13" s="123" t="str">
        <f t="shared" si="1"/>
        <v/>
      </c>
      <c r="E13" s="81"/>
      <c r="F13" s="82"/>
      <c r="G13" s="132" t="str">
        <f t="shared" si="4"/>
        <v/>
      </c>
      <c r="H13" s="129" t="str">
        <f t="shared" si="2"/>
        <v/>
      </c>
      <c r="I13" s="136" t="str">
        <f t="shared" si="5"/>
        <v/>
      </c>
      <c r="J13" s="126" t="str">
        <f>IF(B13&gt;0,ROUNDUP(VLOOKUP(B13,G011B!$B:$R,16,0),1),"")</f>
        <v/>
      </c>
      <c r="K13" s="126" t="str">
        <f t="shared" si="3"/>
        <v/>
      </c>
      <c r="L13" s="127" t="str">
        <f>IF(B13&lt;&gt;"",VLOOKUP(B13,G011B!$B:$Z,25,0),"")</f>
        <v/>
      </c>
      <c r="M13" s="156" t="str">
        <f t="shared" si="6"/>
        <v/>
      </c>
      <c r="N13" s="62"/>
      <c r="O13" s="62"/>
      <c r="P13" s="62"/>
    </row>
    <row r="14" spans="1:16" ht="20.05" customHeight="1" x14ac:dyDescent="0.25">
      <c r="A14" s="374">
        <v>5</v>
      </c>
      <c r="B14" s="80"/>
      <c r="C14" s="122" t="str">
        <f t="shared" si="0"/>
        <v/>
      </c>
      <c r="D14" s="123" t="str">
        <f t="shared" si="1"/>
        <v/>
      </c>
      <c r="E14" s="81"/>
      <c r="F14" s="82"/>
      <c r="G14" s="132" t="str">
        <f t="shared" si="4"/>
        <v/>
      </c>
      <c r="H14" s="129" t="str">
        <f t="shared" si="2"/>
        <v/>
      </c>
      <c r="I14" s="136" t="str">
        <f t="shared" si="5"/>
        <v/>
      </c>
      <c r="J14" s="126" t="str">
        <f>IF(B14&gt;0,ROUNDUP(VLOOKUP(B14,G011B!$B:$R,16,0),1),"")</f>
        <v/>
      </c>
      <c r="K14" s="126" t="str">
        <f t="shared" si="3"/>
        <v/>
      </c>
      <c r="L14" s="127" t="str">
        <f>IF(B14&lt;&gt;"",VLOOKUP(B14,G011B!$B:$Z,25,0),"")</f>
        <v/>
      </c>
      <c r="M14" s="156" t="str">
        <f t="shared" si="6"/>
        <v/>
      </c>
      <c r="N14" s="62"/>
      <c r="O14" s="62"/>
      <c r="P14" s="62"/>
    </row>
    <row r="15" spans="1:16" ht="20.05" customHeight="1" x14ac:dyDescent="0.25">
      <c r="A15" s="374">
        <v>6</v>
      </c>
      <c r="B15" s="80"/>
      <c r="C15" s="122" t="str">
        <f t="shared" si="0"/>
        <v/>
      </c>
      <c r="D15" s="123" t="str">
        <f t="shared" si="1"/>
        <v/>
      </c>
      <c r="E15" s="81"/>
      <c r="F15" s="82"/>
      <c r="G15" s="132" t="str">
        <f t="shared" si="4"/>
        <v/>
      </c>
      <c r="H15" s="129" t="str">
        <f t="shared" si="2"/>
        <v/>
      </c>
      <c r="I15" s="136" t="str">
        <f t="shared" si="5"/>
        <v/>
      </c>
      <c r="J15" s="126" t="str">
        <f>IF(B15&gt;0,ROUNDUP(VLOOKUP(B15,G011B!$B:$R,16,0),1),"")</f>
        <v/>
      </c>
      <c r="K15" s="126" t="str">
        <f t="shared" si="3"/>
        <v/>
      </c>
      <c r="L15" s="127" t="str">
        <f>IF(B15&lt;&gt;"",VLOOKUP(B15,G011B!$B:$Z,25,0),"")</f>
        <v/>
      </c>
      <c r="M15" s="156" t="str">
        <f t="shared" si="6"/>
        <v/>
      </c>
      <c r="N15" s="62"/>
      <c r="O15" s="62"/>
      <c r="P15" s="62"/>
    </row>
    <row r="16" spans="1:16" ht="20.05" customHeight="1" x14ac:dyDescent="0.25">
      <c r="A16" s="374">
        <v>7</v>
      </c>
      <c r="B16" s="80"/>
      <c r="C16" s="122" t="str">
        <f t="shared" si="0"/>
        <v/>
      </c>
      <c r="D16" s="123" t="str">
        <f t="shared" si="1"/>
        <v/>
      </c>
      <c r="E16" s="81"/>
      <c r="F16" s="82"/>
      <c r="G16" s="132" t="str">
        <f t="shared" si="4"/>
        <v/>
      </c>
      <c r="H16" s="129" t="str">
        <f t="shared" si="2"/>
        <v/>
      </c>
      <c r="I16" s="136" t="str">
        <f t="shared" si="5"/>
        <v/>
      </c>
      <c r="J16" s="126" t="str">
        <f>IF(B16&gt;0,ROUNDUP(VLOOKUP(B16,G011B!$B:$R,16,0),1),"")</f>
        <v/>
      </c>
      <c r="K16" s="126" t="str">
        <f t="shared" si="3"/>
        <v/>
      </c>
      <c r="L16" s="127" t="str">
        <f>IF(B16&lt;&gt;"",VLOOKUP(B16,G011B!$B:$Z,25,0),"")</f>
        <v/>
      </c>
      <c r="M16" s="156" t="str">
        <f t="shared" si="6"/>
        <v/>
      </c>
      <c r="N16" s="62"/>
      <c r="O16" s="62"/>
      <c r="P16" s="62"/>
    </row>
    <row r="17" spans="1:16" ht="20.05" customHeight="1" x14ac:dyDescent="0.25">
      <c r="A17" s="374">
        <v>8</v>
      </c>
      <c r="B17" s="80"/>
      <c r="C17" s="122" t="str">
        <f t="shared" si="0"/>
        <v/>
      </c>
      <c r="D17" s="123" t="str">
        <f t="shared" si="1"/>
        <v/>
      </c>
      <c r="E17" s="81"/>
      <c r="F17" s="82"/>
      <c r="G17" s="132" t="str">
        <f t="shared" si="4"/>
        <v/>
      </c>
      <c r="H17" s="129" t="str">
        <f t="shared" si="2"/>
        <v/>
      </c>
      <c r="I17" s="136" t="str">
        <f t="shared" si="5"/>
        <v/>
      </c>
      <c r="J17" s="126" t="str">
        <f>IF(B17&gt;0,ROUNDUP(VLOOKUP(B17,G011B!$B:$R,16,0),1),"")</f>
        <v/>
      </c>
      <c r="K17" s="126" t="str">
        <f t="shared" si="3"/>
        <v/>
      </c>
      <c r="L17" s="127" t="str">
        <f>IF(B17&lt;&gt;"",VLOOKUP(B17,G011B!$B:$Z,25,0),"")</f>
        <v/>
      </c>
      <c r="M17" s="156" t="str">
        <f t="shared" si="6"/>
        <v/>
      </c>
      <c r="N17" s="62"/>
      <c r="O17" s="62"/>
      <c r="P17" s="62"/>
    </row>
    <row r="18" spans="1:16" ht="20.05" customHeight="1" x14ac:dyDescent="0.25">
      <c r="A18" s="374">
        <v>9</v>
      </c>
      <c r="B18" s="80"/>
      <c r="C18" s="122" t="str">
        <f t="shared" si="0"/>
        <v/>
      </c>
      <c r="D18" s="123" t="str">
        <f t="shared" si="1"/>
        <v/>
      </c>
      <c r="E18" s="81"/>
      <c r="F18" s="82"/>
      <c r="G18" s="132" t="str">
        <f t="shared" si="4"/>
        <v/>
      </c>
      <c r="H18" s="129" t="str">
        <f t="shared" si="2"/>
        <v/>
      </c>
      <c r="I18" s="136" t="str">
        <f t="shared" si="5"/>
        <v/>
      </c>
      <c r="J18" s="126" t="str">
        <f>IF(B18&gt;0,ROUNDUP(VLOOKUP(B18,G011B!$B:$R,16,0),1),"")</f>
        <v/>
      </c>
      <c r="K18" s="126" t="str">
        <f t="shared" si="3"/>
        <v/>
      </c>
      <c r="L18" s="127" t="str">
        <f>IF(B18&lt;&gt;"",VLOOKUP(B18,G011B!$B:$Z,25,0),"")</f>
        <v/>
      </c>
      <c r="M18" s="156" t="str">
        <f t="shared" si="6"/>
        <v/>
      </c>
      <c r="N18" s="62"/>
      <c r="O18" s="62"/>
      <c r="P18" s="62"/>
    </row>
    <row r="19" spans="1:16" ht="20.05" customHeight="1" x14ac:dyDescent="0.25">
      <c r="A19" s="374">
        <v>10</v>
      </c>
      <c r="B19" s="80"/>
      <c r="C19" s="122" t="str">
        <f t="shared" si="0"/>
        <v/>
      </c>
      <c r="D19" s="123" t="str">
        <f t="shared" si="1"/>
        <v/>
      </c>
      <c r="E19" s="81"/>
      <c r="F19" s="82"/>
      <c r="G19" s="132" t="str">
        <f t="shared" si="4"/>
        <v/>
      </c>
      <c r="H19" s="129" t="str">
        <f t="shared" si="2"/>
        <v/>
      </c>
      <c r="I19" s="136" t="str">
        <f t="shared" si="5"/>
        <v/>
      </c>
      <c r="J19" s="126" t="str">
        <f>IF(B19&gt;0,ROUNDUP(VLOOKUP(B19,G011B!$B:$R,16,0),1),"")</f>
        <v/>
      </c>
      <c r="K19" s="126" t="str">
        <f t="shared" si="3"/>
        <v/>
      </c>
      <c r="L19" s="127" t="str">
        <f>IF(B19&lt;&gt;"",VLOOKUP(B19,G011B!$B:$Z,25,0),"")</f>
        <v/>
      </c>
      <c r="M19" s="156" t="str">
        <f t="shared" si="6"/>
        <v/>
      </c>
      <c r="N19" s="62"/>
      <c r="O19" s="62"/>
      <c r="P19" s="62"/>
    </row>
    <row r="20" spans="1:16" ht="20.05" customHeight="1" x14ac:dyDescent="0.25">
      <c r="A20" s="374">
        <v>11</v>
      </c>
      <c r="B20" s="80"/>
      <c r="C20" s="122" t="str">
        <f t="shared" si="0"/>
        <v/>
      </c>
      <c r="D20" s="123" t="str">
        <f t="shared" si="1"/>
        <v/>
      </c>
      <c r="E20" s="81"/>
      <c r="F20" s="82"/>
      <c r="G20" s="132" t="str">
        <f t="shared" si="4"/>
        <v/>
      </c>
      <c r="H20" s="129" t="str">
        <f t="shared" si="2"/>
        <v/>
      </c>
      <c r="I20" s="136" t="str">
        <f t="shared" si="5"/>
        <v/>
      </c>
      <c r="J20" s="126" t="str">
        <f>IF(B20&gt;0,ROUNDUP(VLOOKUP(B20,G011B!$B:$R,16,0),1),"")</f>
        <v/>
      </c>
      <c r="K20" s="126" t="str">
        <f t="shared" si="3"/>
        <v/>
      </c>
      <c r="L20" s="127" t="str">
        <f>IF(B20&lt;&gt;"",VLOOKUP(B20,G011B!$B:$Z,25,0),"")</f>
        <v/>
      </c>
      <c r="M20" s="156" t="str">
        <f t="shared" si="6"/>
        <v/>
      </c>
      <c r="N20" s="62"/>
      <c r="O20" s="62"/>
      <c r="P20" s="62"/>
    </row>
    <row r="21" spans="1:16" ht="20.05" customHeight="1" x14ac:dyDescent="0.25">
      <c r="A21" s="374">
        <v>12</v>
      </c>
      <c r="B21" s="80"/>
      <c r="C21" s="122" t="str">
        <f t="shared" si="0"/>
        <v/>
      </c>
      <c r="D21" s="123" t="str">
        <f t="shared" si="1"/>
        <v/>
      </c>
      <c r="E21" s="81"/>
      <c r="F21" s="82"/>
      <c r="G21" s="132" t="str">
        <f t="shared" si="4"/>
        <v/>
      </c>
      <c r="H21" s="129" t="str">
        <f t="shared" si="2"/>
        <v/>
      </c>
      <c r="I21" s="136" t="str">
        <f t="shared" si="5"/>
        <v/>
      </c>
      <c r="J21" s="126" t="str">
        <f>IF(B21&gt;0,ROUNDUP(VLOOKUP(B21,G011B!$B:$R,16,0),1),"")</f>
        <v/>
      </c>
      <c r="K21" s="126" t="str">
        <f t="shared" si="3"/>
        <v/>
      </c>
      <c r="L21" s="127" t="str">
        <f>IF(B21&lt;&gt;"",VLOOKUP(B21,G011B!$B:$Z,25,0),"")</f>
        <v/>
      </c>
      <c r="M21" s="156" t="str">
        <f t="shared" si="6"/>
        <v/>
      </c>
      <c r="N21" s="62"/>
      <c r="O21" s="62"/>
      <c r="P21" s="62"/>
    </row>
    <row r="22" spans="1:16" ht="20.05" customHeight="1" x14ac:dyDescent="0.25">
      <c r="A22" s="374">
        <v>13</v>
      </c>
      <c r="B22" s="80"/>
      <c r="C22" s="122" t="str">
        <f t="shared" si="0"/>
        <v/>
      </c>
      <c r="D22" s="123" t="str">
        <f t="shared" si="1"/>
        <v/>
      </c>
      <c r="E22" s="81"/>
      <c r="F22" s="82"/>
      <c r="G22" s="132" t="str">
        <f t="shared" si="4"/>
        <v/>
      </c>
      <c r="H22" s="129" t="str">
        <f t="shared" si="2"/>
        <v/>
      </c>
      <c r="I22" s="136" t="str">
        <f t="shared" si="5"/>
        <v/>
      </c>
      <c r="J22" s="126" t="str">
        <f>IF(B22&gt;0,ROUNDUP(VLOOKUP(B22,G011B!$B:$R,16,0),1),"")</f>
        <v/>
      </c>
      <c r="K22" s="126" t="str">
        <f t="shared" si="3"/>
        <v/>
      </c>
      <c r="L22" s="127" t="str">
        <f>IF(B22&lt;&gt;"",VLOOKUP(B22,G011B!$B:$Z,25,0),"")</f>
        <v/>
      </c>
      <c r="M22" s="156" t="str">
        <f t="shared" si="6"/>
        <v/>
      </c>
      <c r="N22" s="62"/>
      <c r="O22" s="62"/>
      <c r="P22" s="62"/>
    </row>
    <row r="23" spans="1:16" ht="20.05" customHeight="1" x14ac:dyDescent="0.25">
      <c r="A23" s="374">
        <v>14</v>
      </c>
      <c r="B23" s="80"/>
      <c r="C23" s="122" t="str">
        <f t="shared" si="0"/>
        <v/>
      </c>
      <c r="D23" s="123" t="str">
        <f t="shared" si="1"/>
        <v/>
      </c>
      <c r="E23" s="81"/>
      <c r="F23" s="82"/>
      <c r="G23" s="132" t="str">
        <f t="shared" si="4"/>
        <v/>
      </c>
      <c r="H23" s="129" t="str">
        <f t="shared" si="2"/>
        <v/>
      </c>
      <c r="I23" s="136" t="str">
        <f t="shared" si="5"/>
        <v/>
      </c>
      <c r="J23" s="126" t="str">
        <f>IF(B23&gt;0,ROUNDUP(VLOOKUP(B23,G011B!$B:$R,16,0),1),"")</f>
        <v/>
      </c>
      <c r="K23" s="126" t="str">
        <f t="shared" si="3"/>
        <v/>
      </c>
      <c r="L23" s="127" t="str">
        <f>IF(B23&lt;&gt;"",VLOOKUP(B23,G011B!$B:$Z,25,0),"")</f>
        <v/>
      </c>
      <c r="M23" s="156" t="str">
        <f t="shared" si="6"/>
        <v/>
      </c>
      <c r="N23" s="62"/>
      <c r="O23" s="62"/>
      <c r="P23" s="62"/>
    </row>
    <row r="24" spans="1:16" ht="20.05" customHeight="1" x14ac:dyDescent="0.25">
      <c r="A24" s="374">
        <v>15</v>
      </c>
      <c r="B24" s="80"/>
      <c r="C24" s="122" t="str">
        <f t="shared" si="0"/>
        <v/>
      </c>
      <c r="D24" s="123" t="str">
        <f t="shared" si="1"/>
        <v/>
      </c>
      <c r="E24" s="81"/>
      <c r="F24" s="82"/>
      <c r="G24" s="132" t="str">
        <f t="shared" si="4"/>
        <v/>
      </c>
      <c r="H24" s="129" t="str">
        <f t="shared" si="2"/>
        <v/>
      </c>
      <c r="I24" s="136" t="str">
        <f t="shared" si="5"/>
        <v/>
      </c>
      <c r="J24" s="126" t="str">
        <f>IF(B24&gt;0,ROUNDUP(VLOOKUP(B24,G011B!$B:$R,16,0),1),"")</f>
        <v/>
      </c>
      <c r="K24" s="126" t="str">
        <f t="shared" si="3"/>
        <v/>
      </c>
      <c r="L24" s="127" t="str">
        <f>IF(B24&lt;&gt;"",VLOOKUP(B24,G011B!$B:$Z,25,0),"")</f>
        <v/>
      </c>
      <c r="M24" s="156" t="str">
        <f t="shared" si="6"/>
        <v/>
      </c>
      <c r="N24" s="62"/>
      <c r="O24" s="62"/>
      <c r="P24" s="62"/>
    </row>
    <row r="25" spans="1:16" ht="20.05" customHeight="1" x14ac:dyDescent="0.25">
      <c r="A25" s="374">
        <v>16</v>
      </c>
      <c r="B25" s="80"/>
      <c r="C25" s="122" t="str">
        <f t="shared" si="0"/>
        <v/>
      </c>
      <c r="D25" s="123" t="str">
        <f t="shared" si="1"/>
        <v/>
      </c>
      <c r="E25" s="81"/>
      <c r="F25" s="82"/>
      <c r="G25" s="132" t="str">
        <f t="shared" si="4"/>
        <v/>
      </c>
      <c r="H25" s="129" t="str">
        <f t="shared" si="2"/>
        <v/>
      </c>
      <c r="I25" s="136" t="str">
        <f t="shared" si="5"/>
        <v/>
      </c>
      <c r="J25" s="126" t="str">
        <f>IF(B25&gt;0,ROUNDUP(VLOOKUP(B25,G011B!$B:$R,16,0),1),"")</f>
        <v/>
      </c>
      <c r="K25" s="126" t="str">
        <f t="shared" si="3"/>
        <v/>
      </c>
      <c r="L25" s="127" t="str">
        <f>IF(B25&lt;&gt;"",VLOOKUP(B25,G011B!$B:$Z,25,0),"")</f>
        <v/>
      </c>
      <c r="M25" s="156" t="str">
        <f t="shared" si="6"/>
        <v/>
      </c>
      <c r="N25" s="62"/>
      <c r="O25" s="62"/>
      <c r="P25" s="62"/>
    </row>
    <row r="26" spans="1:16" ht="20.05" customHeight="1" x14ac:dyDescent="0.25">
      <c r="A26" s="374">
        <v>17</v>
      </c>
      <c r="B26" s="80"/>
      <c r="C26" s="122" t="str">
        <f t="shared" si="0"/>
        <v/>
      </c>
      <c r="D26" s="123" t="str">
        <f t="shared" si="1"/>
        <v/>
      </c>
      <c r="E26" s="81"/>
      <c r="F26" s="82"/>
      <c r="G26" s="132" t="str">
        <f t="shared" si="4"/>
        <v/>
      </c>
      <c r="H26" s="129" t="str">
        <f t="shared" si="2"/>
        <v/>
      </c>
      <c r="I26" s="136" t="str">
        <f t="shared" si="5"/>
        <v/>
      </c>
      <c r="J26" s="126" t="str">
        <f>IF(B26&gt;0,ROUNDUP(VLOOKUP(B26,G011B!$B:$R,16,0),1),"")</f>
        <v/>
      </c>
      <c r="K26" s="126" t="str">
        <f t="shared" si="3"/>
        <v/>
      </c>
      <c r="L26" s="127" t="str">
        <f>IF(B26&lt;&gt;"",VLOOKUP(B26,G011B!$B:$Z,25,0),"")</f>
        <v/>
      </c>
      <c r="M26" s="156" t="str">
        <f t="shared" si="6"/>
        <v/>
      </c>
      <c r="N26" s="62"/>
      <c r="O26" s="62"/>
      <c r="P26" s="62"/>
    </row>
    <row r="27" spans="1:16" ht="20.05" customHeight="1" x14ac:dyDescent="0.25">
      <c r="A27" s="374">
        <v>18</v>
      </c>
      <c r="B27" s="80"/>
      <c r="C27" s="122" t="str">
        <f t="shared" si="0"/>
        <v/>
      </c>
      <c r="D27" s="123" t="str">
        <f t="shared" si="1"/>
        <v/>
      </c>
      <c r="E27" s="81"/>
      <c r="F27" s="82"/>
      <c r="G27" s="132" t="str">
        <f t="shared" si="4"/>
        <v/>
      </c>
      <c r="H27" s="129" t="str">
        <f t="shared" si="2"/>
        <v/>
      </c>
      <c r="I27" s="136" t="str">
        <f t="shared" si="5"/>
        <v/>
      </c>
      <c r="J27" s="126" t="str">
        <f>IF(B27&gt;0,ROUNDUP(VLOOKUP(B27,G011B!$B:$R,16,0),1),"")</f>
        <v/>
      </c>
      <c r="K27" s="126" t="str">
        <f t="shared" si="3"/>
        <v/>
      </c>
      <c r="L27" s="127" t="str">
        <f>IF(B27&lt;&gt;"",VLOOKUP(B27,G011B!$B:$Z,25,0),"")</f>
        <v/>
      </c>
      <c r="M27" s="156" t="str">
        <f t="shared" si="6"/>
        <v/>
      </c>
      <c r="N27" s="62"/>
      <c r="O27" s="62"/>
      <c r="P27" s="62"/>
    </row>
    <row r="28" spans="1:16" ht="20.05" customHeight="1" x14ac:dyDescent="0.25">
      <c r="A28" s="374">
        <v>19</v>
      </c>
      <c r="B28" s="80"/>
      <c r="C28" s="122" t="str">
        <f t="shared" si="0"/>
        <v/>
      </c>
      <c r="D28" s="123" t="str">
        <f t="shared" si="1"/>
        <v/>
      </c>
      <c r="E28" s="81"/>
      <c r="F28" s="82"/>
      <c r="G28" s="132" t="str">
        <f t="shared" si="4"/>
        <v/>
      </c>
      <c r="H28" s="129" t="str">
        <f t="shared" si="2"/>
        <v/>
      </c>
      <c r="I28" s="136" t="str">
        <f t="shared" si="5"/>
        <v/>
      </c>
      <c r="J28" s="126" t="str">
        <f>IF(B28&gt;0,ROUNDUP(VLOOKUP(B28,G011B!$B:$R,16,0),1),"")</f>
        <v/>
      </c>
      <c r="K28" s="126" t="str">
        <f t="shared" si="3"/>
        <v/>
      </c>
      <c r="L28" s="127" t="str">
        <f>IF(B28&lt;&gt;"",VLOOKUP(B28,G011B!$B:$Z,25,0),"")</f>
        <v/>
      </c>
      <c r="M28" s="156" t="str">
        <f t="shared" si="6"/>
        <v/>
      </c>
      <c r="N28" s="62"/>
      <c r="O28" s="62"/>
      <c r="P28" s="62"/>
    </row>
    <row r="29" spans="1:16" ht="20.05" customHeight="1" thickBot="1" x14ac:dyDescent="0.3">
      <c r="A29" s="375">
        <v>20</v>
      </c>
      <c r="B29" s="83"/>
      <c r="C29" s="124" t="str">
        <f t="shared" si="0"/>
        <v/>
      </c>
      <c r="D29" s="125" t="str">
        <f t="shared" si="1"/>
        <v/>
      </c>
      <c r="E29" s="84"/>
      <c r="F29" s="85"/>
      <c r="G29" s="133" t="str">
        <f t="shared" si="4"/>
        <v/>
      </c>
      <c r="H29" s="130" t="str">
        <f t="shared" si="2"/>
        <v/>
      </c>
      <c r="I29" s="137" t="str">
        <f t="shared" si="5"/>
        <v/>
      </c>
      <c r="J29" s="126" t="str">
        <f>IF(B29&gt;0,ROUNDUP(VLOOKUP(B29,G011B!$B:$R,16,0),1),"")</f>
        <v/>
      </c>
      <c r="K29" s="126" t="str">
        <f t="shared" si="3"/>
        <v/>
      </c>
      <c r="L29" s="127" t="str">
        <f>IF(B29&lt;&gt;"",VLOOKUP(B29,G011B!$B:$Z,25,0),"")</f>
        <v/>
      </c>
      <c r="M29" s="156" t="str">
        <f t="shared" si="6"/>
        <v/>
      </c>
      <c r="N29" s="62"/>
      <c r="O29" s="62"/>
      <c r="P29" s="62"/>
    </row>
    <row r="30" spans="1:16" ht="20.05" customHeight="1" thickBot="1" x14ac:dyDescent="0.4">
      <c r="A30" s="659" t="s">
        <v>34</v>
      </c>
      <c r="B30" s="660"/>
      <c r="C30" s="660"/>
      <c r="D30" s="660"/>
      <c r="E30" s="660"/>
      <c r="F30" s="661"/>
      <c r="G30" s="134">
        <f>SUM(G10:G29)</f>
        <v>0</v>
      </c>
      <c r="H30" s="205"/>
      <c r="I30" s="118">
        <f>SUM(I10:I29)</f>
        <v>0</v>
      </c>
      <c r="J30" s="62"/>
      <c r="K30" s="62"/>
      <c r="L30" s="62"/>
      <c r="M30" s="62"/>
      <c r="N30" s="138">
        <v>1</v>
      </c>
      <c r="O30" s="62"/>
      <c r="P30" s="62"/>
    </row>
    <row r="31" spans="1:16" ht="20.05" customHeight="1" thickBot="1" x14ac:dyDescent="0.35">
      <c r="A31" s="662" t="s">
        <v>72</v>
      </c>
      <c r="B31" s="663"/>
      <c r="C31" s="663"/>
      <c r="D31" s="664"/>
      <c r="E31" s="107">
        <f>SUM(G:G)/2</f>
        <v>0</v>
      </c>
      <c r="F31" s="665"/>
      <c r="G31" s="666"/>
      <c r="H31" s="667"/>
      <c r="I31" s="116">
        <f>I30</f>
        <v>0</v>
      </c>
      <c r="J31" s="62"/>
      <c r="K31" s="62"/>
      <c r="L31" s="62"/>
      <c r="M31" s="62"/>
      <c r="N31" s="62"/>
      <c r="O31" s="62"/>
      <c r="P31" s="62"/>
    </row>
    <row r="32" spans="1:16" x14ac:dyDescent="0.25">
      <c r="A32" s="364" t="s">
        <v>134</v>
      </c>
      <c r="B32" s="62"/>
      <c r="C32" s="62"/>
      <c r="D32" s="62"/>
      <c r="E32" s="62"/>
      <c r="F32" s="62"/>
      <c r="G32" s="62"/>
      <c r="H32" s="62"/>
      <c r="I32" s="62"/>
      <c r="J32" s="62"/>
      <c r="K32" s="62"/>
      <c r="L32" s="62"/>
      <c r="M32" s="62"/>
      <c r="N32" s="62"/>
      <c r="O32" s="62"/>
      <c r="P32" s="62"/>
    </row>
    <row r="33" spans="1:16" x14ac:dyDescent="0.25">
      <c r="A33" s="62"/>
      <c r="B33" s="62"/>
      <c r="C33" s="62"/>
      <c r="D33" s="62"/>
      <c r="E33" s="62"/>
      <c r="F33" s="62"/>
      <c r="G33" s="62"/>
      <c r="H33" s="62"/>
      <c r="I33" s="62"/>
      <c r="J33" s="62"/>
      <c r="K33" s="62"/>
      <c r="L33" s="62"/>
      <c r="M33" s="62"/>
      <c r="N33" s="62"/>
      <c r="O33" s="62"/>
      <c r="P33" s="62"/>
    </row>
    <row r="34" spans="1:16" ht="19.7" x14ac:dyDescent="0.35">
      <c r="A34" s="376" t="s">
        <v>31</v>
      </c>
      <c r="B34" s="378">
        <f ca="1">imzatarihi</f>
        <v>45785</v>
      </c>
      <c r="C34" s="377" t="s">
        <v>32</v>
      </c>
      <c r="D34" s="379" t="str">
        <f>IF(kurulusyetkilisi&gt;0,kurulusyetkilisi,"")</f>
        <v/>
      </c>
      <c r="E34" s="62"/>
      <c r="F34" s="62"/>
      <c r="G34" s="212"/>
      <c r="H34" s="211"/>
      <c r="I34" s="211"/>
      <c r="J34" s="2"/>
      <c r="K34" s="62"/>
      <c r="L34" s="92"/>
      <c r="M34" s="2"/>
      <c r="N34" s="92"/>
      <c r="O34" s="92"/>
      <c r="P34" s="62"/>
    </row>
    <row r="35" spans="1:16" ht="19.7" x14ac:dyDescent="0.35">
      <c r="A35" s="213"/>
      <c r="B35" s="213"/>
      <c r="C35" s="377" t="s">
        <v>33</v>
      </c>
      <c r="D35" s="75"/>
      <c r="E35" s="598"/>
      <c r="F35" s="598"/>
      <c r="G35" s="598"/>
      <c r="H35" s="59"/>
      <c r="I35" s="59"/>
      <c r="J35" s="2"/>
      <c r="K35" s="62"/>
      <c r="L35" s="92"/>
      <c r="M35" s="2"/>
      <c r="N35" s="92"/>
      <c r="O35" s="92"/>
      <c r="P35" s="62"/>
    </row>
    <row r="36" spans="1:16" ht="16.3" x14ac:dyDescent="0.3">
      <c r="A36" s="635" t="s">
        <v>65</v>
      </c>
      <c r="B36" s="635"/>
      <c r="C36" s="635"/>
      <c r="D36" s="635"/>
      <c r="E36" s="635"/>
      <c r="F36" s="635"/>
      <c r="G36" s="635"/>
      <c r="H36" s="635"/>
      <c r="I36" s="635"/>
      <c r="J36" s="62"/>
      <c r="K36" s="62"/>
      <c r="L36" s="62"/>
      <c r="M36" s="62"/>
      <c r="N36" s="62"/>
      <c r="O36" s="62"/>
      <c r="P36" s="62"/>
    </row>
    <row r="37" spans="1:16" x14ac:dyDescent="0.25">
      <c r="A37" s="625" t="str">
        <f>IF(YilDonem&lt;&gt;"",CONCATENATE(YilDonem," dönemine aittir."),"")</f>
        <v/>
      </c>
      <c r="B37" s="625"/>
      <c r="C37" s="625"/>
      <c r="D37" s="625"/>
      <c r="E37" s="625"/>
      <c r="F37" s="625"/>
      <c r="G37" s="625"/>
      <c r="H37" s="625"/>
      <c r="I37" s="625"/>
      <c r="J37" s="62"/>
      <c r="K37" s="62"/>
      <c r="L37" s="62"/>
      <c r="M37" s="62"/>
      <c r="N37" s="62"/>
      <c r="O37" s="62"/>
      <c r="P37" s="62"/>
    </row>
    <row r="38" spans="1:16" ht="19.7" thickBot="1" x14ac:dyDescent="0.4">
      <c r="A38" s="671" t="s">
        <v>74</v>
      </c>
      <c r="B38" s="671"/>
      <c r="C38" s="671"/>
      <c r="D38" s="671"/>
      <c r="E38" s="671"/>
      <c r="F38" s="671"/>
      <c r="G38" s="671"/>
      <c r="H38" s="671"/>
      <c r="I38" s="671"/>
      <c r="J38" s="62"/>
      <c r="K38" s="62"/>
      <c r="L38" s="62"/>
      <c r="M38" s="62"/>
      <c r="N38" s="62"/>
      <c r="O38" s="62"/>
      <c r="P38" s="62"/>
    </row>
    <row r="39" spans="1:16" ht="19.55" customHeight="1" thickBot="1" x14ac:dyDescent="0.3">
      <c r="A39" s="627" t="s">
        <v>192</v>
      </c>
      <c r="B39" s="629"/>
      <c r="C39" s="627" t="str">
        <f>IF(ProjeNo&gt;0,ProjeNo,"")</f>
        <v/>
      </c>
      <c r="D39" s="628"/>
      <c r="E39" s="628"/>
      <c r="F39" s="628"/>
      <c r="G39" s="628"/>
      <c r="H39" s="628"/>
      <c r="I39" s="629"/>
      <c r="J39" s="62"/>
      <c r="K39" s="62"/>
      <c r="L39" s="62"/>
      <c r="M39" s="62"/>
      <c r="N39" s="62"/>
      <c r="O39" s="62"/>
      <c r="P39" s="62"/>
    </row>
    <row r="40" spans="1:16" ht="29.25" customHeight="1" thickBot="1" x14ac:dyDescent="0.3">
      <c r="A40" s="670" t="s">
        <v>194</v>
      </c>
      <c r="B40" s="642"/>
      <c r="C40" s="645" t="str">
        <f>IF(ProjeAdi&gt;0,ProjeAdi,"")</f>
        <v/>
      </c>
      <c r="D40" s="646"/>
      <c r="E40" s="646"/>
      <c r="F40" s="646"/>
      <c r="G40" s="646"/>
      <c r="H40" s="646"/>
      <c r="I40" s="647"/>
      <c r="J40" s="62"/>
      <c r="K40" s="62"/>
      <c r="L40" s="62"/>
      <c r="M40" s="62"/>
      <c r="N40" s="62"/>
      <c r="O40" s="62"/>
      <c r="P40" s="62"/>
    </row>
    <row r="41" spans="1:16" ht="29.25" customHeight="1" thickBot="1" x14ac:dyDescent="0.3">
      <c r="A41" s="670" t="s">
        <v>196</v>
      </c>
      <c r="B41" s="642"/>
      <c r="C41" s="672"/>
      <c r="D41" s="668"/>
      <c r="E41" s="668"/>
      <c r="F41" s="668"/>
      <c r="G41" s="668"/>
      <c r="H41" s="668"/>
      <c r="I41" s="669"/>
      <c r="J41" s="62"/>
      <c r="K41" s="62"/>
      <c r="L41" s="62"/>
      <c r="M41" s="62"/>
      <c r="N41" s="62"/>
      <c r="O41" s="62"/>
      <c r="P41" s="62"/>
    </row>
    <row r="42" spans="1:16" ht="29.25" customHeight="1" thickBot="1" x14ac:dyDescent="0.3">
      <c r="A42" s="670" t="s">
        <v>197</v>
      </c>
      <c r="B42" s="642"/>
      <c r="C42" s="672"/>
      <c r="D42" s="668"/>
      <c r="E42" s="668"/>
      <c r="F42" s="668"/>
      <c r="G42" s="668"/>
      <c r="H42" s="668"/>
      <c r="I42" s="669"/>
      <c r="J42" s="62"/>
      <c r="K42" s="62"/>
      <c r="L42" s="62"/>
      <c r="M42" s="62"/>
      <c r="N42" s="62"/>
      <c r="O42" s="62"/>
      <c r="P42" s="62"/>
    </row>
    <row r="43" spans="1:16" ht="19.55" customHeight="1" thickBot="1" x14ac:dyDescent="0.3">
      <c r="A43" s="627" t="s">
        <v>66</v>
      </c>
      <c r="B43" s="629"/>
      <c r="C43" s="12"/>
      <c r="D43" s="668"/>
      <c r="E43" s="668"/>
      <c r="F43" s="668"/>
      <c r="G43" s="668"/>
      <c r="H43" s="668"/>
      <c r="I43" s="669"/>
      <c r="J43" s="62"/>
      <c r="K43" s="62"/>
      <c r="L43" s="62"/>
      <c r="M43" s="62"/>
      <c r="N43" s="62"/>
      <c r="O43" s="62"/>
      <c r="P43" s="62"/>
    </row>
    <row r="44" spans="1:16" s="1" customFormat="1" ht="29.25" thickBot="1" x14ac:dyDescent="0.3">
      <c r="A44" s="358" t="s">
        <v>3</v>
      </c>
      <c r="B44" s="358" t="s">
        <v>4</v>
      </c>
      <c r="C44" s="358" t="s">
        <v>55</v>
      </c>
      <c r="D44" s="358" t="s">
        <v>137</v>
      </c>
      <c r="E44" s="358" t="s">
        <v>67</v>
      </c>
      <c r="F44" s="358" t="s">
        <v>68</v>
      </c>
      <c r="G44" s="358" t="s">
        <v>69</v>
      </c>
      <c r="H44" s="358" t="s">
        <v>70</v>
      </c>
      <c r="I44" s="358" t="s">
        <v>71</v>
      </c>
      <c r="J44" s="371" t="s">
        <v>75</v>
      </c>
      <c r="K44" s="372" t="s">
        <v>76</v>
      </c>
      <c r="L44" s="372" t="s">
        <v>68</v>
      </c>
      <c r="M44" s="357"/>
      <c r="N44" s="357"/>
      <c r="O44" s="357"/>
      <c r="P44" s="357"/>
    </row>
    <row r="45" spans="1:16" ht="20.05" customHeight="1" x14ac:dyDescent="0.25">
      <c r="A45" s="373">
        <v>21</v>
      </c>
      <c r="B45" s="77"/>
      <c r="C45" s="120" t="str">
        <f t="shared" ref="C45:C64" si="7">IF(B45&lt;&gt;"",VLOOKUP(B45,PersonelTablo,2,0),"")</f>
        <v/>
      </c>
      <c r="D45" s="121" t="str">
        <f t="shared" ref="D45:D64" si="8">IF(B45&lt;&gt;"",VLOOKUP(B45,PersonelTablo,3,0),"")</f>
        <v/>
      </c>
      <c r="E45" s="78"/>
      <c r="F45" s="79"/>
      <c r="G45" s="131" t="str">
        <f>IF(AND(B45&lt;&gt;"",L45&gt;=F45),E45*F45,"")</f>
        <v/>
      </c>
      <c r="H45" s="128" t="str">
        <f t="shared" ref="H45:H64" si="9">IF(B45&lt;&gt;"",VLOOKUP(B45,G011CTablo,15,0),"")</f>
        <v/>
      </c>
      <c r="I45" s="135" t="str">
        <f>IF(AND(B45&lt;&gt;"",J45&gt;=K45,L45&gt;0),G45*H45,"")</f>
        <v/>
      </c>
      <c r="J45" s="126" t="str">
        <f>IF(B45&gt;0,ROUNDUP(VLOOKUP(B45,G011B!$B:$R,16,0),1),"")</f>
        <v/>
      </c>
      <c r="K45" s="126" t="str">
        <f t="shared" ref="K45:K64" si="10">IF(B45&gt;0,SUMIF($B:$B,B45,$G:$G),"")</f>
        <v/>
      </c>
      <c r="L45" s="127" t="str">
        <f>IF(B45&lt;&gt;"",VLOOKUP(B45,G011B!$B:$Z,25,0),"")</f>
        <v/>
      </c>
      <c r="M45" s="156" t="str">
        <f t="shared" ref="M45:M64" si="11">IF(J45&gt;=K45,"","Personelin bütün iş paketlerindeki Toplam Adam Ay değeri "&amp;K45&amp;" olup, bu değer, G011B formunda beyan edilen Çalışılan Toplam Ay değerini geçemez. Maliyeti hesaplamak için Adam/Ay Oranı veya Çalışılan Ay değerini düzeltiniz. ")</f>
        <v/>
      </c>
      <c r="N45" s="62"/>
      <c r="O45" s="62"/>
      <c r="P45" s="62"/>
    </row>
    <row r="46" spans="1:16" ht="20.05" customHeight="1" x14ac:dyDescent="0.25">
      <c r="A46" s="374">
        <v>22</v>
      </c>
      <c r="B46" s="80"/>
      <c r="C46" s="122" t="str">
        <f t="shared" si="7"/>
        <v/>
      </c>
      <c r="D46" s="123" t="str">
        <f t="shared" si="8"/>
        <v/>
      </c>
      <c r="E46" s="81"/>
      <c r="F46" s="82"/>
      <c r="G46" s="132" t="str">
        <f t="shared" ref="G46:G64" si="12">IF(AND(B46&lt;&gt;"",L46&gt;=F46),E46*F46,"")</f>
        <v/>
      </c>
      <c r="H46" s="129" t="str">
        <f t="shared" si="9"/>
        <v/>
      </c>
      <c r="I46" s="136" t="str">
        <f t="shared" ref="I46:I64" si="13">IF(AND(B46&lt;&gt;"",J46&gt;=K46,L46&gt;0),G46*H46,"")</f>
        <v/>
      </c>
      <c r="J46" s="126" t="str">
        <f>IF(B46&gt;0,ROUNDUP(VLOOKUP(B46,G011B!$B:$R,16,0),1),"")</f>
        <v/>
      </c>
      <c r="K46" s="126" t="str">
        <f t="shared" si="10"/>
        <v/>
      </c>
      <c r="L46" s="127" t="str">
        <f>IF(B46&lt;&gt;"",VLOOKUP(B46,G011B!$B:$Z,25,0),"")</f>
        <v/>
      </c>
      <c r="M46" s="156" t="str">
        <f t="shared" si="11"/>
        <v/>
      </c>
      <c r="N46" s="62"/>
      <c r="O46" s="62"/>
      <c r="P46" s="62"/>
    </row>
    <row r="47" spans="1:16" ht="20.05" customHeight="1" x14ac:dyDescent="0.25">
      <c r="A47" s="374">
        <v>23</v>
      </c>
      <c r="B47" s="80"/>
      <c r="C47" s="122" t="str">
        <f t="shared" si="7"/>
        <v/>
      </c>
      <c r="D47" s="123" t="str">
        <f t="shared" si="8"/>
        <v/>
      </c>
      <c r="E47" s="81"/>
      <c r="F47" s="82"/>
      <c r="G47" s="132" t="str">
        <f t="shared" si="12"/>
        <v/>
      </c>
      <c r="H47" s="129" t="str">
        <f t="shared" si="9"/>
        <v/>
      </c>
      <c r="I47" s="136" t="str">
        <f t="shared" si="13"/>
        <v/>
      </c>
      <c r="J47" s="126" t="str">
        <f>IF(B47&gt;0,ROUNDUP(VLOOKUP(B47,G011B!$B:$R,16,0),1),"")</f>
        <v/>
      </c>
      <c r="K47" s="126" t="str">
        <f t="shared" si="10"/>
        <v/>
      </c>
      <c r="L47" s="127" t="str">
        <f>IF(B47&lt;&gt;"",VLOOKUP(B47,G011B!$B:$Z,25,0),"")</f>
        <v/>
      </c>
      <c r="M47" s="156" t="str">
        <f t="shared" si="11"/>
        <v/>
      </c>
      <c r="N47" s="62"/>
      <c r="O47" s="62"/>
      <c r="P47" s="62"/>
    </row>
    <row r="48" spans="1:16" ht="20.05" customHeight="1" x14ac:dyDescent="0.25">
      <c r="A48" s="374">
        <v>24</v>
      </c>
      <c r="B48" s="80"/>
      <c r="C48" s="122" t="str">
        <f t="shared" si="7"/>
        <v/>
      </c>
      <c r="D48" s="123" t="str">
        <f t="shared" si="8"/>
        <v/>
      </c>
      <c r="E48" s="81"/>
      <c r="F48" s="82"/>
      <c r="G48" s="132" t="str">
        <f t="shared" si="12"/>
        <v/>
      </c>
      <c r="H48" s="129" t="str">
        <f t="shared" si="9"/>
        <v/>
      </c>
      <c r="I48" s="136" t="str">
        <f t="shared" si="13"/>
        <v/>
      </c>
      <c r="J48" s="126" t="str">
        <f>IF(B48&gt;0,ROUNDUP(VLOOKUP(B48,G011B!$B:$R,16,0),1),"")</f>
        <v/>
      </c>
      <c r="K48" s="126" t="str">
        <f t="shared" si="10"/>
        <v/>
      </c>
      <c r="L48" s="127" t="str">
        <f>IF(B48&lt;&gt;"",VLOOKUP(B48,G011B!$B:$Z,25,0),"")</f>
        <v/>
      </c>
      <c r="M48" s="156" t="str">
        <f t="shared" si="11"/>
        <v/>
      </c>
      <c r="N48" s="62"/>
      <c r="O48" s="62"/>
      <c r="P48" s="62"/>
    </row>
    <row r="49" spans="1:16" ht="20.05" customHeight="1" x14ac:dyDescent="0.25">
      <c r="A49" s="374">
        <v>25</v>
      </c>
      <c r="B49" s="80"/>
      <c r="C49" s="122" t="str">
        <f t="shared" si="7"/>
        <v/>
      </c>
      <c r="D49" s="123" t="str">
        <f t="shared" si="8"/>
        <v/>
      </c>
      <c r="E49" s="81"/>
      <c r="F49" s="82"/>
      <c r="G49" s="132" t="str">
        <f t="shared" si="12"/>
        <v/>
      </c>
      <c r="H49" s="129" t="str">
        <f t="shared" si="9"/>
        <v/>
      </c>
      <c r="I49" s="136" t="str">
        <f t="shared" si="13"/>
        <v/>
      </c>
      <c r="J49" s="126" t="str">
        <f>IF(B49&gt;0,ROUNDUP(VLOOKUP(B49,G011B!$B:$R,16,0),1),"")</f>
        <v/>
      </c>
      <c r="K49" s="126" t="str">
        <f t="shared" si="10"/>
        <v/>
      </c>
      <c r="L49" s="127" t="str">
        <f>IF(B49&lt;&gt;"",VLOOKUP(B49,G011B!$B:$Z,25,0),"")</f>
        <v/>
      </c>
      <c r="M49" s="156" t="str">
        <f t="shared" si="11"/>
        <v/>
      </c>
      <c r="N49" s="62"/>
      <c r="O49" s="62"/>
      <c r="P49" s="62"/>
    </row>
    <row r="50" spans="1:16" ht="20.05" customHeight="1" x14ac:dyDescent="0.25">
      <c r="A50" s="374">
        <v>26</v>
      </c>
      <c r="B50" s="80"/>
      <c r="C50" s="122" t="str">
        <f t="shared" si="7"/>
        <v/>
      </c>
      <c r="D50" s="123" t="str">
        <f t="shared" si="8"/>
        <v/>
      </c>
      <c r="E50" s="81"/>
      <c r="F50" s="82"/>
      <c r="G50" s="132" t="str">
        <f t="shared" si="12"/>
        <v/>
      </c>
      <c r="H50" s="129" t="str">
        <f t="shared" si="9"/>
        <v/>
      </c>
      <c r="I50" s="136" t="str">
        <f t="shared" si="13"/>
        <v/>
      </c>
      <c r="J50" s="126" t="str">
        <f>IF(B50&gt;0,ROUNDUP(VLOOKUP(B50,G011B!$B:$R,16,0),1),"")</f>
        <v/>
      </c>
      <c r="K50" s="126" t="str">
        <f t="shared" si="10"/>
        <v/>
      </c>
      <c r="L50" s="127" t="str">
        <f>IF(B50&lt;&gt;"",VLOOKUP(B50,G011B!$B:$Z,25,0),"")</f>
        <v/>
      </c>
      <c r="M50" s="156" t="str">
        <f t="shared" si="11"/>
        <v/>
      </c>
      <c r="N50" s="62"/>
      <c r="O50" s="62"/>
      <c r="P50" s="62"/>
    </row>
    <row r="51" spans="1:16" ht="20.05" customHeight="1" x14ac:dyDescent="0.25">
      <c r="A51" s="374">
        <v>27</v>
      </c>
      <c r="B51" s="80"/>
      <c r="C51" s="122" t="str">
        <f t="shared" si="7"/>
        <v/>
      </c>
      <c r="D51" s="123" t="str">
        <f t="shared" si="8"/>
        <v/>
      </c>
      <c r="E51" s="81"/>
      <c r="F51" s="82"/>
      <c r="G51" s="132" t="str">
        <f t="shared" si="12"/>
        <v/>
      </c>
      <c r="H51" s="129" t="str">
        <f t="shared" si="9"/>
        <v/>
      </c>
      <c r="I51" s="136" t="str">
        <f t="shared" si="13"/>
        <v/>
      </c>
      <c r="J51" s="126" t="str">
        <f>IF(B51&gt;0,ROUNDUP(VLOOKUP(B51,G011B!$B:$R,16,0),1),"")</f>
        <v/>
      </c>
      <c r="K51" s="126" t="str">
        <f t="shared" si="10"/>
        <v/>
      </c>
      <c r="L51" s="127" t="str">
        <f>IF(B51&lt;&gt;"",VLOOKUP(B51,G011B!$B:$Z,25,0),"")</f>
        <v/>
      </c>
      <c r="M51" s="156" t="str">
        <f t="shared" si="11"/>
        <v/>
      </c>
      <c r="N51" s="62"/>
      <c r="O51" s="62"/>
      <c r="P51" s="62"/>
    </row>
    <row r="52" spans="1:16" ht="20.05" customHeight="1" x14ac:dyDescent="0.25">
      <c r="A52" s="374">
        <v>28</v>
      </c>
      <c r="B52" s="80"/>
      <c r="C52" s="122" t="str">
        <f t="shared" si="7"/>
        <v/>
      </c>
      <c r="D52" s="123" t="str">
        <f t="shared" si="8"/>
        <v/>
      </c>
      <c r="E52" s="81"/>
      <c r="F52" s="82"/>
      <c r="G52" s="132" t="str">
        <f t="shared" si="12"/>
        <v/>
      </c>
      <c r="H52" s="129" t="str">
        <f t="shared" si="9"/>
        <v/>
      </c>
      <c r="I52" s="136" t="str">
        <f t="shared" si="13"/>
        <v/>
      </c>
      <c r="J52" s="126" t="str">
        <f>IF(B52&gt;0,ROUNDUP(VLOOKUP(B52,G011B!$B:$R,16,0),1),"")</f>
        <v/>
      </c>
      <c r="K52" s="126" t="str">
        <f t="shared" si="10"/>
        <v/>
      </c>
      <c r="L52" s="127" t="str">
        <f>IF(B52&lt;&gt;"",VLOOKUP(B52,G011B!$B:$Z,25,0),"")</f>
        <v/>
      </c>
      <c r="M52" s="156" t="str">
        <f t="shared" si="11"/>
        <v/>
      </c>
      <c r="N52" s="62"/>
      <c r="O52" s="62"/>
      <c r="P52" s="62"/>
    </row>
    <row r="53" spans="1:16" ht="20.05" customHeight="1" x14ac:dyDescent="0.25">
      <c r="A53" s="374">
        <v>29</v>
      </c>
      <c r="B53" s="80"/>
      <c r="C53" s="122" t="str">
        <f t="shared" si="7"/>
        <v/>
      </c>
      <c r="D53" s="123" t="str">
        <f t="shared" si="8"/>
        <v/>
      </c>
      <c r="E53" s="81"/>
      <c r="F53" s="82"/>
      <c r="G53" s="132" t="str">
        <f t="shared" si="12"/>
        <v/>
      </c>
      <c r="H53" s="129" t="str">
        <f t="shared" si="9"/>
        <v/>
      </c>
      <c r="I53" s="136" t="str">
        <f t="shared" si="13"/>
        <v/>
      </c>
      <c r="J53" s="126" t="str">
        <f>IF(B53&gt;0,ROUNDUP(VLOOKUP(B53,G011B!$B:$R,16,0),1),"")</f>
        <v/>
      </c>
      <c r="K53" s="126" t="str">
        <f t="shared" si="10"/>
        <v/>
      </c>
      <c r="L53" s="127" t="str">
        <f>IF(B53&lt;&gt;"",VLOOKUP(B53,G011B!$B:$Z,25,0),"")</f>
        <v/>
      </c>
      <c r="M53" s="156" t="str">
        <f t="shared" si="11"/>
        <v/>
      </c>
      <c r="N53" s="62"/>
      <c r="O53" s="62"/>
      <c r="P53" s="62"/>
    </row>
    <row r="54" spans="1:16" ht="20.05" customHeight="1" x14ac:dyDescent="0.25">
      <c r="A54" s="374">
        <v>30</v>
      </c>
      <c r="B54" s="80"/>
      <c r="C54" s="122" t="str">
        <f t="shared" si="7"/>
        <v/>
      </c>
      <c r="D54" s="123" t="str">
        <f t="shared" si="8"/>
        <v/>
      </c>
      <c r="E54" s="81"/>
      <c r="F54" s="82"/>
      <c r="G54" s="132" t="str">
        <f t="shared" si="12"/>
        <v/>
      </c>
      <c r="H54" s="129" t="str">
        <f t="shared" si="9"/>
        <v/>
      </c>
      <c r="I54" s="136" t="str">
        <f t="shared" si="13"/>
        <v/>
      </c>
      <c r="J54" s="126" t="str">
        <f>IF(B54&gt;0,ROUNDUP(VLOOKUP(B54,G011B!$B:$R,16,0),1),"")</f>
        <v/>
      </c>
      <c r="K54" s="126" t="str">
        <f t="shared" si="10"/>
        <v/>
      </c>
      <c r="L54" s="127" t="str">
        <f>IF(B54&lt;&gt;"",VLOOKUP(B54,G011B!$B:$Z,25,0),"")</f>
        <v/>
      </c>
      <c r="M54" s="156" t="str">
        <f t="shared" si="11"/>
        <v/>
      </c>
      <c r="N54" s="62"/>
      <c r="O54" s="62"/>
      <c r="P54" s="62"/>
    </row>
    <row r="55" spans="1:16" ht="20.05" customHeight="1" x14ac:dyDescent="0.25">
      <c r="A55" s="374">
        <v>31</v>
      </c>
      <c r="B55" s="80"/>
      <c r="C55" s="122" t="str">
        <f t="shared" si="7"/>
        <v/>
      </c>
      <c r="D55" s="123" t="str">
        <f t="shared" si="8"/>
        <v/>
      </c>
      <c r="E55" s="81"/>
      <c r="F55" s="82"/>
      <c r="G55" s="132" t="str">
        <f t="shared" si="12"/>
        <v/>
      </c>
      <c r="H55" s="129" t="str">
        <f t="shared" si="9"/>
        <v/>
      </c>
      <c r="I55" s="136" t="str">
        <f t="shared" si="13"/>
        <v/>
      </c>
      <c r="J55" s="126" t="str">
        <f>IF(B55&gt;0,ROUNDUP(VLOOKUP(B55,G011B!$B:$R,16,0),1),"")</f>
        <v/>
      </c>
      <c r="K55" s="126" t="str">
        <f t="shared" si="10"/>
        <v/>
      </c>
      <c r="L55" s="127" t="str">
        <f>IF(B55&lt;&gt;"",VLOOKUP(B55,G011B!$B:$Z,25,0),"")</f>
        <v/>
      </c>
      <c r="M55" s="156" t="str">
        <f t="shared" si="11"/>
        <v/>
      </c>
      <c r="N55" s="62"/>
      <c r="O55" s="62"/>
      <c r="P55" s="62"/>
    </row>
    <row r="56" spans="1:16" ht="20.05" customHeight="1" x14ac:dyDescent="0.25">
      <c r="A56" s="374">
        <v>32</v>
      </c>
      <c r="B56" s="80"/>
      <c r="C56" s="122" t="str">
        <f t="shared" si="7"/>
        <v/>
      </c>
      <c r="D56" s="123" t="str">
        <f t="shared" si="8"/>
        <v/>
      </c>
      <c r="E56" s="81"/>
      <c r="F56" s="82"/>
      <c r="G56" s="132" t="str">
        <f t="shared" si="12"/>
        <v/>
      </c>
      <c r="H56" s="129" t="str">
        <f t="shared" si="9"/>
        <v/>
      </c>
      <c r="I56" s="136" t="str">
        <f t="shared" si="13"/>
        <v/>
      </c>
      <c r="J56" s="126" t="str">
        <f>IF(B56&gt;0,ROUNDUP(VLOOKUP(B56,G011B!$B:$R,16,0),1),"")</f>
        <v/>
      </c>
      <c r="K56" s="126" t="str">
        <f t="shared" si="10"/>
        <v/>
      </c>
      <c r="L56" s="127" t="str">
        <f>IF(B56&lt;&gt;"",VLOOKUP(B56,G011B!$B:$Z,25,0),"")</f>
        <v/>
      </c>
      <c r="M56" s="156" t="str">
        <f t="shared" si="11"/>
        <v/>
      </c>
      <c r="N56" s="62"/>
      <c r="O56" s="62"/>
      <c r="P56" s="62"/>
    </row>
    <row r="57" spans="1:16" ht="20.05" customHeight="1" x14ac:dyDescent="0.25">
      <c r="A57" s="374">
        <v>33</v>
      </c>
      <c r="B57" s="80"/>
      <c r="C57" s="122" t="str">
        <f t="shared" si="7"/>
        <v/>
      </c>
      <c r="D57" s="123" t="str">
        <f t="shared" si="8"/>
        <v/>
      </c>
      <c r="E57" s="81"/>
      <c r="F57" s="82"/>
      <c r="G57" s="132" t="str">
        <f t="shared" si="12"/>
        <v/>
      </c>
      <c r="H57" s="129" t="str">
        <f t="shared" si="9"/>
        <v/>
      </c>
      <c r="I57" s="136" t="str">
        <f t="shared" si="13"/>
        <v/>
      </c>
      <c r="J57" s="126" t="str">
        <f>IF(B57&gt;0,ROUNDUP(VLOOKUP(B57,G011B!$B:$R,16,0),1),"")</f>
        <v/>
      </c>
      <c r="K57" s="126" t="str">
        <f t="shared" si="10"/>
        <v/>
      </c>
      <c r="L57" s="127" t="str">
        <f>IF(B57&lt;&gt;"",VLOOKUP(B57,G011B!$B:$Z,25,0),"")</f>
        <v/>
      </c>
      <c r="M57" s="156" t="str">
        <f t="shared" si="11"/>
        <v/>
      </c>
      <c r="N57" s="62"/>
      <c r="O57" s="62"/>
      <c r="P57" s="62"/>
    </row>
    <row r="58" spans="1:16" ht="20.05" customHeight="1" x14ac:dyDescent="0.25">
      <c r="A58" s="374">
        <v>34</v>
      </c>
      <c r="B58" s="80"/>
      <c r="C58" s="122" t="str">
        <f t="shared" si="7"/>
        <v/>
      </c>
      <c r="D58" s="123" t="str">
        <f t="shared" si="8"/>
        <v/>
      </c>
      <c r="E58" s="81"/>
      <c r="F58" s="82"/>
      <c r="G58" s="132" t="str">
        <f t="shared" si="12"/>
        <v/>
      </c>
      <c r="H58" s="129" t="str">
        <f t="shared" si="9"/>
        <v/>
      </c>
      <c r="I58" s="136" t="str">
        <f t="shared" si="13"/>
        <v/>
      </c>
      <c r="J58" s="126" t="str">
        <f>IF(B58&gt;0,ROUNDUP(VLOOKUP(B58,G011B!$B:$R,16,0),1),"")</f>
        <v/>
      </c>
      <c r="K58" s="126" t="str">
        <f t="shared" si="10"/>
        <v/>
      </c>
      <c r="L58" s="127" t="str">
        <f>IF(B58&lt;&gt;"",VLOOKUP(B58,G011B!$B:$Z,25,0),"")</f>
        <v/>
      </c>
      <c r="M58" s="156" t="str">
        <f t="shared" si="11"/>
        <v/>
      </c>
      <c r="N58" s="62"/>
      <c r="O58" s="62"/>
      <c r="P58" s="62"/>
    </row>
    <row r="59" spans="1:16" ht="20.05" customHeight="1" x14ac:dyDescent="0.25">
      <c r="A59" s="374">
        <v>35</v>
      </c>
      <c r="B59" s="80"/>
      <c r="C59" s="122" t="str">
        <f t="shared" si="7"/>
        <v/>
      </c>
      <c r="D59" s="123" t="str">
        <f t="shared" si="8"/>
        <v/>
      </c>
      <c r="E59" s="81"/>
      <c r="F59" s="82"/>
      <c r="G59" s="132" t="str">
        <f t="shared" si="12"/>
        <v/>
      </c>
      <c r="H59" s="129" t="str">
        <f t="shared" si="9"/>
        <v/>
      </c>
      <c r="I59" s="136" t="str">
        <f t="shared" si="13"/>
        <v/>
      </c>
      <c r="J59" s="126" t="str">
        <f>IF(B59&gt;0,ROUNDUP(VLOOKUP(B59,G011B!$B:$R,16,0),1),"")</f>
        <v/>
      </c>
      <c r="K59" s="126" t="str">
        <f t="shared" si="10"/>
        <v/>
      </c>
      <c r="L59" s="127" t="str">
        <f>IF(B59&lt;&gt;"",VLOOKUP(B59,G011B!$B:$Z,25,0),"")</f>
        <v/>
      </c>
      <c r="M59" s="156" t="str">
        <f t="shared" si="11"/>
        <v/>
      </c>
      <c r="N59" s="62"/>
      <c r="O59" s="62"/>
      <c r="P59" s="62"/>
    </row>
    <row r="60" spans="1:16" ht="20.05" customHeight="1" x14ac:dyDescent="0.25">
      <c r="A60" s="374">
        <v>36</v>
      </c>
      <c r="B60" s="80"/>
      <c r="C60" s="122" t="str">
        <f t="shared" si="7"/>
        <v/>
      </c>
      <c r="D60" s="123" t="str">
        <f t="shared" si="8"/>
        <v/>
      </c>
      <c r="E60" s="81"/>
      <c r="F60" s="82"/>
      <c r="G60" s="132" t="str">
        <f t="shared" si="12"/>
        <v/>
      </c>
      <c r="H60" s="129" t="str">
        <f t="shared" si="9"/>
        <v/>
      </c>
      <c r="I60" s="136" t="str">
        <f t="shared" si="13"/>
        <v/>
      </c>
      <c r="J60" s="126" t="str">
        <f>IF(B60&gt;0,ROUNDUP(VLOOKUP(B60,G011B!$B:$R,16,0),1),"")</f>
        <v/>
      </c>
      <c r="K60" s="126" t="str">
        <f t="shared" si="10"/>
        <v/>
      </c>
      <c r="L60" s="127" t="str">
        <f>IF(B60&lt;&gt;"",VLOOKUP(B60,G011B!$B:$Z,25,0),"")</f>
        <v/>
      </c>
      <c r="M60" s="156" t="str">
        <f t="shared" si="11"/>
        <v/>
      </c>
      <c r="N60" s="62"/>
      <c r="O60" s="62"/>
      <c r="P60" s="62"/>
    </row>
    <row r="61" spans="1:16" ht="20.05" customHeight="1" x14ac:dyDescent="0.25">
      <c r="A61" s="374">
        <v>37</v>
      </c>
      <c r="B61" s="80"/>
      <c r="C61" s="122" t="str">
        <f t="shared" si="7"/>
        <v/>
      </c>
      <c r="D61" s="123" t="str">
        <f t="shared" si="8"/>
        <v/>
      </c>
      <c r="E61" s="81"/>
      <c r="F61" s="82"/>
      <c r="G61" s="132" t="str">
        <f t="shared" si="12"/>
        <v/>
      </c>
      <c r="H61" s="129" t="str">
        <f t="shared" si="9"/>
        <v/>
      </c>
      <c r="I61" s="136" t="str">
        <f t="shared" si="13"/>
        <v/>
      </c>
      <c r="J61" s="126" t="str">
        <f>IF(B61&gt;0,ROUNDUP(VLOOKUP(B61,G011B!$B:$R,16,0),1),"")</f>
        <v/>
      </c>
      <c r="K61" s="126" t="str">
        <f t="shared" si="10"/>
        <v/>
      </c>
      <c r="L61" s="127" t="str">
        <f>IF(B61&lt;&gt;"",VLOOKUP(B61,G011B!$B:$Z,25,0),"")</f>
        <v/>
      </c>
      <c r="M61" s="156" t="str">
        <f t="shared" si="11"/>
        <v/>
      </c>
      <c r="N61" s="62"/>
      <c r="O61" s="62"/>
      <c r="P61" s="62"/>
    </row>
    <row r="62" spans="1:16" ht="20.05" customHeight="1" x14ac:dyDescent="0.25">
      <c r="A62" s="374">
        <v>38</v>
      </c>
      <c r="B62" s="80"/>
      <c r="C62" s="122" t="str">
        <f t="shared" si="7"/>
        <v/>
      </c>
      <c r="D62" s="123" t="str">
        <f t="shared" si="8"/>
        <v/>
      </c>
      <c r="E62" s="81"/>
      <c r="F62" s="82"/>
      <c r="G62" s="132" t="str">
        <f t="shared" si="12"/>
        <v/>
      </c>
      <c r="H62" s="129" t="str">
        <f t="shared" si="9"/>
        <v/>
      </c>
      <c r="I62" s="136" t="str">
        <f t="shared" si="13"/>
        <v/>
      </c>
      <c r="J62" s="126" t="str">
        <f>IF(B62&gt;0,ROUNDUP(VLOOKUP(B62,G011B!$B:$R,16,0),1),"")</f>
        <v/>
      </c>
      <c r="K62" s="126" t="str">
        <f t="shared" si="10"/>
        <v/>
      </c>
      <c r="L62" s="127" t="str">
        <f>IF(B62&lt;&gt;"",VLOOKUP(B62,G011B!$B:$Z,25,0),"")</f>
        <v/>
      </c>
      <c r="M62" s="156" t="str">
        <f t="shared" si="11"/>
        <v/>
      </c>
      <c r="N62" s="62"/>
      <c r="O62" s="62"/>
      <c r="P62" s="62"/>
    </row>
    <row r="63" spans="1:16" ht="20.05" customHeight="1" x14ac:dyDescent="0.25">
      <c r="A63" s="374">
        <v>39</v>
      </c>
      <c r="B63" s="80"/>
      <c r="C63" s="122" t="str">
        <f t="shared" si="7"/>
        <v/>
      </c>
      <c r="D63" s="123" t="str">
        <f t="shared" si="8"/>
        <v/>
      </c>
      <c r="E63" s="81"/>
      <c r="F63" s="82"/>
      <c r="G63" s="132" t="str">
        <f t="shared" si="12"/>
        <v/>
      </c>
      <c r="H63" s="129" t="str">
        <f t="shared" si="9"/>
        <v/>
      </c>
      <c r="I63" s="136" t="str">
        <f t="shared" si="13"/>
        <v/>
      </c>
      <c r="J63" s="126" t="str">
        <f>IF(B63&gt;0,ROUNDUP(VLOOKUP(B63,G011B!$B:$R,16,0),1),"")</f>
        <v/>
      </c>
      <c r="K63" s="126" t="str">
        <f t="shared" si="10"/>
        <v/>
      </c>
      <c r="L63" s="127" t="str">
        <f>IF(B63&lt;&gt;"",VLOOKUP(B63,G011B!$B:$Z,25,0),"")</f>
        <v/>
      </c>
      <c r="M63" s="156" t="str">
        <f t="shared" si="11"/>
        <v/>
      </c>
      <c r="N63" s="62"/>
      <c r="O63" s="62"/>
      <c r="P63" s="62"/>
    </row>
    <row r="64" spans="1:16" ht="20.05" customHeight="1" thickBot="1" x14ac:dyDescent="0.3">
      <c r="A64" s="375">
        <v>40</v>
      </c>
      <c r="B64" s="83"/>
      <c r="C64" s="124" t="str">
        <f t="shared" si="7"/>
        <v/>
      </c>
      <c r="D64" s="125" t="str">
        <f t="shared" si="8"/>
        <v/>
      </c>
      <c r="E64" s="84"/>
      <c r="F64" s="85"/>
      <c r="G64" s="133" t="str">
        <f t="shared" si="12"/>
        <v/>
      </c>
      <c r="H64" s="130" t="str">
        <f t="shared" si="9"/>
        <v/>
      </c>
      <c r="I64" s="137" t="str">
        <f t="shared" si="13"/>
        <v/>
      </c>
      <c r="J64" s="126" t="str">
        <f>IF(B64&gt;0,ROUNDUP(VLOOKUP(B64,G011B!$B:$R,16,0),1),"")</f>
        <v/>
      </c>
      <c r="K64" s="126" t="str">
        <f t="shared" si="10"/>
        <v/>
      </c>
      <c r="L64" s="127" t="str">
        <f>IF(B64&lt;&gt;"",VLOOKUP(B64,G011B!$B:$Z,25,0),"")</f>
        <v/>
      </c>
      <c r="M64" s="156" t="str">
        <f t="shared" si="11"/>
        <v/>
      </c>
      <c r="N64" s="62"/>
      <c r="O64" s="62"/>
      <c r="P64" s="62"/>
    </row>
    <row r="65" spans="1:16" ht="20.05" customHeight="1" thickBot="1" x14ac:dyDescent="0.4">
      <c r="A65" s="659" t="s">
        <v>34</v>
      </c>
      <c r="B65" s="660"/>
      <c r="C65" s="660"/>
      <c r="D65" s="660"/>
      <c r="E65" s="660"/>
      <c r="F65" s="661"/>
      <c r="G65" s="134">
        <f>SUM(G45:G64)</f>
        <v>0</v>
      </c>
      <c r="H65" s="205"/>
      <c r="I65" s="118">
        <f>IF(C43=C8,SUM(I45:I64)+I30,SUM(I45:I64))</f>
        <v>0</v>
      </c>
      <c r="J65" s="62"/>
      <c r="K65" s="62"/>
      <c r="L65" s="62"/>
      <c r="M65" s="62"/>
      <c r="N65" s="138">
        <f>IF(COUNTA(E45:E64)&gt;0,1,0)</f>
        <v>0</v>
      </c>
      <c r="O65" s="62"/>
      <c r="P65" s="62"/>
    </row>
    <row r="66" spans="1:16" ht="20.05" customHeight="1" thickBot="1" x14ac:dyDescent="0.35">
      <c r="A66" s="662" t="s">
        <v>72</v>
      </c>
      <c r="B66" s="663"/>
      <c r="C66" s="663"/>
      <c r="D66" s="664"/>
      <c r="E66" s="107">
        <f>SUM(G:G)/2</f>
        <v>0</v>
      </c>
      <c r="F66" s="665"/>
      <c r="G66" s="666"/>
      <c r="H66" s="667"/>
      <c r="I66" s="116">
        <f>SUM(I45:I64)+I31</f>
        <v>0</v>
      </c>
      <c r="J66" s="62"/>
      <c r="K66" s="62"/>
      <c r="L66" s="62"/>
      <c r="M66" s="62"/>
      <c r="N66" s="62"/>
      <c r="O66" s="62"/>
      <c r="P66" s="62"/>
    </row>
    <row r="67" spans="1:16" x14ac:dyDescent="0.25">
      <c r="A67" s="364" t="s">
        <v>134</v>
      </c>
      <c r="B67" s="62"/>
      <c r="C67" s="62"/>
      <c r="D67" s="62"/>
      <c r="E67" s="62"/>
      <c r="F67" s="62"/>
      <c r="G67" s="62"/>
      <c r="H67" s="62"/>
      <c r="I67" s="62"/>
      <c r="J67" s="62"/>
      <c r="K67" s="62"/>
      <c r="L67" s="62"/>
      <c r="M67" s="62"/>
      <c r="N67" s="62"/>
      <c r="O67" s="62"/>
      <c r="P67" s="62"/>
    </row>
    <row r="68" spans="1:16" x14ac:dyDescent="0.25">
      <c r="A68" s="62"/>
      <c r="B68" s="62"/>
      <c r="C68" s="62"/>
      <c r="D68" s="62"/>
      <c r="E68" s="62"/>
      <c r="F68" s="62"/>
      <c r="G68" s="62"/>
      <c r="H68" s="62"/>
      <c r="I68" s="62"/>
      <c r="J68" s="62"/>
      <c r="K68" s="62"/>
      <c r="L68" s="62"/>
      <c r="M68" s="62"/>
      <c r="N68" s="62"/>
      <c r="O68" s="62"/>
      <c r="P68" s="62"/>
    </row>
    <row r="69" spans="1:16" ht="19.7" x14ac:dyDescent="0.35">
      <c r="A69" s="376" t="s">
        <v>31</v>
      </c>
      <c r="B69" s="378">
        <f ca="1">imzatarihi</f>
        <v>45785</v>
      </c>
      <c r="C69" s="377" t="s">
        <v>32</v>
      </c>
      <c r="D69" s="379" t="str">
        <f>IF(kurulusyetkilisi&gt;0,kurulusyetkilisi,"")</f>
        <v/>
      </c>
      <c r="E69" s="62"/>
      <c r="F69" s="62"/>
      <c r="G69" s="212"/>
      <c r="H69" s="211"/>
      <c r="I69" s="211"/>
      <c r="J69" s="62"/>
      <c r="K69" s="92"/>
      <c r="L69" s="92"/>
      <c r="M69" s="2"/>
      <c r="N69" s="92"/>
      <c r="O69" s="92"/>
      <c r="P69" s="62"/>
    </row>
    <row r="70" spans="1:16" ht="19.7" x14ac:dyDescent="0.35">
      <c r="A70" s="213"/>
      <c r="B70" s="213"/>
      <c r="C70" s="377" t="s">
        <v>33</v>
      </c>
      <c r="D70" s="75"/>
      <c r="E70" s="598"/>
      <c r="F70" s="598"/>
      <c r="G70" s="598"/>
      <c r="H70" s="59"/>
      <c r="I70" s="59"/>
      <c r="J70" s="62"/>
      <c r="K70" s="92"/>
      <c r="L70" s="92"/>
      <c r="M70" s="2"/>
      <c r="N70" s="92"/>
      <c r="O70" s="92"/>
      <c r="P70" s="62"/>
    </row>
    <row r="71" spans="1:16" ht="16.3" x14ac:dyDescent="0.3">
      <c r="A71" s="635" t="s">
        <v>65</v>
      </c>
      <c r="B71" s="635"/>
      <c r="C71" s="635"/>
      <c r="D71" s="635"/>
      <c r="E71" s="635"/>
      <c r="F71" s="635"/>
      <c r="G71" s="635"/>
      <c r="H71" s="635"/>
      <c r="I71" s="635"/>
      <c r="J71" s="62"/>
      <c r="K71" s="62"/>
      <c r="L71" s="62"/>
      <c r="M71" s="62"/>
      <c r="N71" s="62"/>
      <c r="O71" s="62"/>
      <c r="P71" s="62"/>
    </row>
    <row r="72" spans="1:16" x14ac:dyDescent="0.25">
      <c r="A72" s="625" t="str">
        <f>IF(YilDonem&lt;&gt;"",CONCATENATE(YilDonem," dönemine aittir."),"")</f>
        <v/>
      </c>
      <c r="B72" s="625"/>
      <c r="C72" s="625"/>
      <c r="D72" s="625"/>
      <c r="E72" s="625"/>
      <c r="F72" s="625"/>
      <c r="G72" s="625"/>
      <c r="H72" s="625"/>
      <c r="I72" s="625"/>
      <c r="J72" s="62"/>
      <c r="K72" s="62"/>
      <c r="L72" s="62"/>
      <c r="M72" s="62"/>
      <c r="N72" s="62"/>
      <c r="O72" s="62"/>
      <c r="P72" s="62"/>
    </row>
    <row r="73" spans="1:16" ht="19.7" thickBot="1" x14ac:dyDescent="0.4">
      <c r="A73" s="671" t="s">
        <v>74</v>
      </c>
      <c r="B73" s="671"/>
      <c r="C73" s="671"/>
      <c r="D73" s="671"/>
      <c r="E73" s="671"/>
      <c r="F73" s="671"/>
      <c r="G73" s="671"/>
      <c r="H73" s="671"/>
      <c r="I73" s="671"/>
      <c r="J73" s="62"/>
      <c r="K73" s="62"/>
      <c r="L73" s="62"/>
      <c r="M73" s="62"/>
      <c r="N73" s="62"/>
      <c r="O73" s="62"/>
      <c r="P73" s="62"/>
    </row>
    <row r="74" spans="1:16" ht="19.55" customHeight="1" thickBot="1" x14ac:dyDescent="0.3">
      <c r="A74" s="627" t="s">
        <v>192</v>
      </c>
      <c r="B74" s="629"/>
      <c r="C74" s="627" t="str">
        <f>IF(ProjeNo&gt;0,ProjeNo,"")</f>
        <v/>
      </c>
      <c r="D74" s="628"/>
      <c r="E74" s="628"/>
      <c r="F74" s="628"/>
      <c r="G74" s="628"/>
      <c r="H74" s="628"/>
      <c r="I74" s="629"/>
      <c r="J74" s="62"/>
      <c r="K74" s="62"/>
      <c r="L74" s="62"/>
      <c r="M74" s="62"/>
      <c r="N74" s="62"/>
      <c r="O74" s="62"/>
      <c r="P74" s="62"/>
    </row>
    <row r="75" spans="1:16" ht="29.25" customHeight="1" thickBot="1" x14ac:dyDescent="0.3">
      <c r="A75" s="670" t="s">
        <v>194</v>
      </c>
      <c r="B75" s="642"/>
      <c r="C75" s="645" t="str">
        <f>IF(ProjeAdi&gt;0,ProjeAdi,"")</f>
        <v/>
      </c>
      <c r="D75" s="646"/>
      <c r="E75" s="646"/>
      <c r="F75" s="646"/>
      <c r="G75" s="646"/>
      <c r="H75" s="646"/>
      <c r="I75" s="647"/>
      <c r="J75" s="62"/>
      <c r="K75" s="62"/>
      <c r="L75" s="62"/>
      <c r="M75" s="62"/>
      <c r="N75" s="62"/>
      <c r="O75" s="62"/>
      <c r="P75" s="62"/>
    </row>
    <row r="76" spans="1:16" ht="29.25" customHeight="1" thickBot="1" x14ac:dyDescent="0.3">
      <c r="A76" s="670" t="s">
        <v>196</v>
      </c>
      <c r="B76" s="642"/>
      <c r="C76" s="672"/>
      <c r="D76" s="668"/>
      <c r="E76" s="668"/>
      <c r="F76" s="668"/>
      <c r="G76" s="668"/>
      <c r="H76" s="668"/>
      <c r="I76" s="669"/>
      <c r="J76" s="62"/>
      <c r="K76" s="62"/>
      <c r="L76" s="62"/>
      <c r="M76" s="62"/>
      <c r="N76" s="62"/>
      <c r="O76" s="62"/>
      <c r="P76" s="62"/>
    </row>
    <row r="77" spans="1:16" ht="29.25" customHeight="1" thickBot="1" x14ac:dyDescent="0.3">
      <c r="A77" s="670" t="s">
        <v>197</v>
      </c>
      <c r="B77" s="642"/>
      <c r="C77" s="672"/>
      <c r="D77" s="668"/>
      <c r="E77" s="668"/>
      <c r="F77" s="668"/>
      <c r="G77" s="668"/>
      <c r="H77" s="668"/>
      <c r="I77" s="669"/>
      <c r="J77" s="62"/>
      <c r="K77" s="62"/>
      <c r="L77" s="62"/>
      <c r="M77" s="62"/>
      <c r="N77" s="62"/>
      <c r="O77" s="62"/>
      <c r="P77" s="62"/>
    </row>
    <row r="78" spans="1:16" ht="19.55" customHeight="1" thickBot="1" x14ac:dyDescent="0.3">
      <c r="A78" s="627" t="s">
        <v>66</v>
      </c>
      <c r="B78" s="629"/>
      <c r="C78" s="12"/>
      <c r="D78" s="668"/>
      <c r="E78" s="668"/>
      <c r="F78" s="668"/>
      <c r="G78" s="668"/>
      <c r="H78" s="668"/>
      <c r="I78" s="669"/>
      <c r="J78" s="62"/>
      <c r="K78" s="62"/>
      <c r="L78" s="62"/>
      <c r="M78" s="62"/>
      <c r="N78" s="62"/>
      <c r="O78" s="62"/>
      <c r="P78" s="62"/>
    </row>
    <row r="79" spans="1:16" s="1" customFormat="1" ht="29.25" thickBot="1" x14ac:dyDescent="0.3">
      <c r="A79" s="358" t="s">
        <v>3</v>
      </c>
      <c r="B79" s="358" t="s">
        <v>4</v>
      </c>
      <c r="C79" s="358" t="s">
        <v>55</v>
      </c>
      <c r="D79" s="358" t="s">
        <v>137</v>
      </c>
      <c r="E79" s="358" t="s">
        <v>67</v>
      </c>
      <c r="F79" s="358" t="s">
        <v>68</v>
      </c>
      <c r="G79" s="358" t="s">
        <v>69</v>
      </c>
      <c r="H79" s="358" t="s">
        <v>70</v>
      </c>
      <c r="I79" s="358" t="s">
        <v>71</v>
      </c>
      <c r="J79" s="371" t="s">
        <v>75</v>
      </c>
      <c r="K79" s="372" t="s">
        <v>76</v>
      </c>
      <c r="L79" s="372" t="s">
        <v>68</v>
      </c>
      <c r="M79" s="357"/>
      <c r="N79" s="357"/>
      <c r="O79" s="357"/>
      <c r="P79" s="357"/>
    </row>
    <row r="80" spans="1:16" ht="20.05" customHeight="1" x14ac:dyDescent="0.25">
      <c r="A80" s="373">
        <v>41</v>
      </c>
      <c r="B80" s="77"/>
      <c r="C80" s="120" t="str">
        <f t="shared" ref="C80:C99" si="14">IF(B80&lt;&gt;"",VLOOKUP(B80,PersonelTablo,2,0),"")</f>
        <v/>
      </c>
      <c r="D80" s="121" t="str">
        <f t="shared" ref="D80:D99" si="15">IF(B80&lt;&gt;"",VLOOKUP(B80,PersonelTablo,3,0),"")</f>
        <v/>
      </c>
      <c r="E80" s="78"/>
      <c r="F80" s="79"/>
      <c r="G80" s="131" t="str">
        <f>IF(AND(B80&lt;&gt;"",L80&gt;=F80),E80*F80,"")</f>
        <v/>
      </c>
      <c r="H80" s="128" t="str">
        <f t="shared" ref="H80:H99" si="16">IF(B80&lt;&gt;"",VLOOKUP(B80,G011CTablo,15,0),"")</f>
        <v/>
      </c>
      <c r="I80" s="135" t="str">
        <f>IF(AND(B80&lt;&gt;"",J80&gt;=K80,L80&gt;0),G80*H80,"")</f>
        <v/>
      </c>
      <c r="J80" s="126" t="str">
        <f>IF(B80&gt;0,ROUNDUP(VLOOKUP(B80,G011B!$B:$R,16,0),1),"")</f>
        <v/>
      </c>
      <c r="K80" s="126" t="str">
        <f t="shared" ref="K80:K99" si="17">IF(B80&gt;0,SUMIF($B:$B,B80,$G:$G),"")</f>
        <v/>
      </c>
      <c r="L80" s="127" t="str">
        <f>IF(B80&lt;&gt;"",VLOOKUP(B80,G011B!$B:$Z,25,0),"")</f>
        <v/>
      </c>
      <c r="M80" s="156" t="str">
        <f t="shared" ref="M80:M99" si="18">IF(J80&gt;=K80,"","Personelin bütün iş paketlerindeki Toplam Adam Ay değeri "&amp;K80&amp;" olup, bu değer, G011B formunda beyan edilen Çalışılan Toplam Ay değerini geçemez. Maliyeti hesaplamak için Adam/Ay Oranı veya Çalışılan Ay değerini düzeltiniz. ")</f>
        <v/>
      </c>
      <c r="N80" s="62"/>
      <c r="O80" s="62"/>
      <c r="P80" s="62"/>
    </row>
    <row r="81" spans="1:16" ht="20.05" customHeight="1" x14ac:dyDescent="0.25">
      <c r="A81" s="374">
        <v>42</v>
      </c>
      <c r="B81" s="80"/>
      <c r="C81" s="122" t="str">
        <f t="shared" si="14"/>
        <v/>
      </c>
      <c r="D81" s="123" t="str">
        <f t="shared" si="15"/>
        <v/>
      </c>
      <c r="E81" s="81"/>
      <c r="F81" s="82"/>
      <c r="G81" s="132" t="str">
        <f t="shared" ref="G81:G99" si="19">IF(AND(B81&lt;&gt;"",L81&gt;=F81),E81*F81,"")</f>
        <v/>
      </c>
      <c r="H81" s="129" t="str">
        <f t="shared" si="16"/>
        <v/>
      </c>
      <c r="I81" s="136" t="str">
        <f t="shared" ref="I81:I99" si="20">IF(AND(B81&lt;&gt;"",J81&gt;=K81,L81&gt;0),G81*H81,"")</f>
        <v/>
      </c>
      <c r="J81" s="126" t="str">
        <f>IF(B81&gt;0,ROUNDUP(VLOOKUP(B81,G011B!$B:$R,16,0),1),"")</f>
        <v/>
      </c>
      <c r="K81" s="126" t="str">
        <f t="shared" si="17"/>
        <v/>
      </c>
      <c r="L81" s="127" t="str">
        <f>IF(B81&lt;&gt;"",VLOOKUP(B81,G011B!$B:$Z,25,0),"")</f>
        <v/>
      </c>
      <c r="M81" s="156" t="str">
        <f t="shared" si="18"/>
        <v/>
      </c>
      <c r="N81" s="62"/>
      <c r="O81" s="62"/>
      <c r="P81" s="62"/>
    </row>
    <row r="82" spans="1:16" ht="20.05" customHeight="1" x14ac:dyDescent="0.25">
      <c r="A82" s="374">
        <v>43</v>
      </c>
      <c r="B82" s="80"/>
      <c r="C82" s="122" t="str">
        <f t="shared" si="14"/>
        <v/>
      </c>
      <c r="D82" s="123" t="str">
        <f t="shared" si="15"/>
        <v/>
      </c>
      <c r="E82" s="81"/>
      <c r="F82" s="82"/>
      <c r="G82" s="132" t="str">
        <f t="shared" si="19"/>
        <v/>
      </c>
      <c r="H82" s="129" t="str">
        <f t="shared" si="16"/>
        <v/>
      </c>
      <c r="I82" s="136" t="str">
        <f t="shared" si="20"/>
        <v/>
      </c>
      <c r="J82" s="126" t="str">
        <f>IF(B82&gt;0,ROUNDUP(VLOOKUP(B82,G011B!$B:$R,16,0),1),"")</f>
        <v/>
      </c>
      <c r="K82" s="126" t="str">
        <f t="shared" si="17"/>
        <v/>
      </c>
      <c r="L82" s="127" t="str">
        <f>IF(B82&lt;&gt;"",VLOOKUP(B82,G011B!$B:$Z,25,0),"")</f>
        <v/>
      </c>
      <c r="M82" s="156" t="str">
        <f t="shared" si="18"/>
        <v/>
      </c>
      <c r="N82" s="62"/>
      <c r="O82" s="62"/>
      <c r="P82" s="62"/>
    </row>
    <row r="83" spans="1:16" ht="20.05" customHeight="1" x14ac:dyDescent="0.25">
      <c r="A83" s="374">
        <v>44</v>
      </c>
      <c r="B83" s="80"/>
      <c r="C83" s="122" t="str">
        <f t="shared" si="14"/>
        <v/>
      </c>
      <c r="D83" s="123" t="str">
        <f t="shared" si="15"/>
        <v/>
      </c>
      <c r="E83" s="81"/>
      <c r="F83" s="82"/>
      <c r="G83" s="132" t="str">
        <f t="shared" si="19"/>
        <v/>
      </c>
      <c r="H83" s="129" t="str">
        <f t="shared" si="16"/>
        <v/>
      </c>
      <c r="I83" s="136" t="str">
        <f t="shared" si="20"/>
        <v/>
      </c>
      <c r="J83" s="126" t="str">
        <f>IF(B83&gt;0,ROUNDUP(VLOOKUP(B83,G011B!$B:$R,16,0),1),"")</f>
        <v/>
      </c>
      <c r="K83" s="126" t="str">
        <f t="shared" si="17"/>
        <v/>
      </c>
      <c r="L83" s="127" t="str">
        <f>IF(B83&lt;&gt;"",VLOOKUP(B83,G011B!$B:$Z,25,0),"")</f>
        <v/>
      </c>
      <c r="M83" s="156" t="str">
        <f t="shared" si="18"/>
        <v/>
      </c>
      <c r="N83" s="62"/>
      <c r="O83" s="62"/>
      <c r="P83" s="62"/>
    </row>
    <row r="84" spans="1:16" ht="20.05" customHeight="1" x14ac:dyDescent="0.25">
      <c r="A84" s="374">
        <v>45</v>
      </c>
      <c r="B84" s="80"/>
      <c r="C84" s="122" t="str">
        <f t="shared" si="14"/>
        <v/>
      </c>
      <c r="D84" s="123" t="str">
        <f t="shared" si="15"/>
        <v/>
      </c>
      <c r="E84" s="81"/>
      <c r="F84" s="82"/>
      <c r="G84" s="132" t="str">
        <f t="shared" si="19"/>
        <v/>
      </c>
      <c r="H84" s="129" t="str">
        <f t="shared" si="16"/>
        <v/>
      </c>
      <c r="I84" s="136" t="str">
        <f t="shared" si="20"/>
        <v/>
      </c>
      <c r="J84" s="126" t="str">
        <f>IF(B84&gt;0,ROUNDUP(VLOOKUP(B84,G011B!$B:$R,16,0),1),"")</f>
        <v/>
      </c>
      <c r="K84" s="126" t="str">
        <f t="shared" si="17"/>
        <v/>
      </c>
      <c r="L84" s="127" t="str">
        <f>IF(B84&lt;&gt;"",VLOOKUP(B84,G011B!$B:$Z,25,0),"")</f>
        <v/>
      </c>
      <c r="M84" s="156" t="str">
        <f t="shared" si="18"/>
        <v/>
      </c>
      <c r="N84" s="62"/>
      <c r="O84" s="62"/>
      <c r="P84" s="62"/>
    </row>
    <row r="85" spans="1:16" ht="20.05" customHeight="1" x14ac:dyDescent="0.25">
      <c r="A85" s="374">
        <v>46</v>
      </c>
      <c r="B85" s="80"/>
      <c r="C85" s="122" t="str">
        <f t="shared" si="14"/>
        <v/>
      </c>
      <c r="D85" s="123" t="str">
        <f t="shared" si="15"/>
        <v/>
      </c>
      <c r="E85" s="81"/>
      <c r="F85" s="82"/>
      <c r="G85" s="132" t="str">
        <f t="shared" si="19"/>
        <v/>
      </c>
      <c r="H85" s="129" t="str">
        <f t="shared" si="16"/>
        <v/>
      </c>
      <c r="I85" s="136" t="str">
        <f t="shared" si="20"/>
        <v/>
      </c>
      <c r="J85" s="126" t="str">
        <f>IF(B85&gt;0,ROUNDUP(VLOOKUP(B85,G011B!$B:$R,16,0),1),"")</f>
        <v/>
      </c>
      <c r="K85" s="126" t="str">
        <f t="shared" si="17"/>
        <v/>
      </c>
      <c r="L85" s="127" t="str">
        <f>IF(B85&lt;&gt;"",VLOOKUP(B85,G011B!$B:$Z,25,0),"")</f>
        <v/>
      </c>
      <c r="M85" s="156" t="str">
        <f t="shared" si="18"/>
        <v/>
      </c>
      <c r="N85" s="62"/>
      <c r="O85" s="62"/>
      <c r="P85" s="62"/>
    </row>
    <row r="86" spans="1:16" ht="20.05" customHeight="1" x14ac:dyDescent="0.25">
      <c r="A86" s="374">
        <v>47</v>
      </c>
      <c r="B86" s="80"/>
      <c r="C86" s="122" t="str">
        <f t="shared" si="14"/>
        <v/>
      </c>
      <c r="D86" s="123" t="str">
        <f t="shared" si="15"/>
        <v/>
      </c>
      <c r="E86" s="81"/>
      <c r="F86" s="82"/>
      <c r="G86" s="132" t="str">
        <f t="shared" si="19"/>
        <v/>
      </c>
      <c r="H86" s="129" t="str">
        <f t="shared" si="16"/>
        <v/>
      </c>
      <c r="I86" s="136" t="str">
        <f t="shared" si="20"/>
        <v/>
      </c>
      <c r="J86" s="126" t="str">
        <f>IF(B86&gt;0,ROUNDUP(VLOOKUP(B86,G011B!$B:$R,16,0),1),"")</f>
        <v/>
      </c>
      <c r="K86" s="126" t="str">
        <f t="shared" si="17"/>
        <v/>
      </c>
      <c r="L86" s="127" t="str">
        <f>IF(B86&lt;&gt;"",VLOOKUP(B86,G011B!$B:$Z,25,0),"")</f>
        <v/>
      </c>
      <c r="M86" s="156" t="str">
        <f t="shared" si="18"/>
        <v/>
      </c>
      <c r="N86" s="62"/>
      <c r="O86" s="62"/>
      <c r="P86" s="62"/>
    </row>
    <row r="87" spans="1:16" ht="20.05" customHeight="1" x14ac:dyDescent="0.25">
      <c r="A87" s="374">
        <v>48</v>
      </c>
      <c r="B87" s="80"/>
      <c r="C87" s="122" t="str">
        <f t="shared" si="14"/>
        <v/>
      </c>
      <c r="D87" s="123" t="str">
        <f t="shared" si="15"/>
        <v/>
      </c>
      <c r="E87" s="81"/>
      <c r="F87" s="82"/>
      <c r="G87" s="132" t="str">
        <f t="shared" si="19"/>
        <v/>
      </c>
      <c r="H87" s="129" t="str">
        <f t="shared" si="16"/>
        <v/>
      </c>
      <c r="I87" s="136" t="str">
        <f t="shared" si="20"/>
        <v/>
      </c>
      <c r="J87" s="126" t="str">
        <f>IF(B87&gt;0,ROUNDUP(VLOOKUP(B87,G011B!$B:$R,16,0),1),"")</f>
        <v/>
      </c>
      <c r="K87" s="126" t="str">
        <f t="shared" si="17"/>
        <v/>
      </c>
      <c r="L87" s="127" t="str">
        <f>IF(B87&lt;&gt;"",VLOOKUP(B87,G011B!$B:$Z,25,0),"")</f>
        <v/>
      </c>
      <c r="M87" s="156" t="str">
        <f t="shared" si="18"/>
        <v/>
      </c>
      <c r="N87" s="62"/>
      <c r="O87" s="62"/>
      <c r="P87" s="62"/>
    </row>
    <row r="88" spans="1:16" ht="20.05" customHeight="1" x14ac:dyDescent="0.25">
      <c r="A88" s="374">
        <v>49</v>
      </c>
      <c r="B88" s="80"/>
      <c r="C88" s="122" t="str">
        <f t="shared" si="14"/>
        <v/>
      </c>
      <c r="D88" s="123" t="str">
        <f t="shared" si="15"/>
        <v/>
      </c>
      <c r="E88" s="81"/>
      <c r="F88" s="82"/>
      <c r="G88" s="132" t="str">
        <f t="shared" si="19"/>
        <v/>
      </c>
      <c r="H88" s="129" t="str">
        <f t="shared" si="16"/>
        <v/>
      </c>
      <c r="I88" s="136" t="str">
        <f t="shared" si="20"/>
        <v/>
      </c>
      <c r="J88" s="126" t="str">
        <f>IF(B88&gt;0,ROUNDUP(VLOOKUP(B88,G011B!$B:$R,16,0),1),"")</f>
        <v/>
      </c>
      <c r="K88" s="126" t="str">
        <f t="shared" si="17"/>
        <v/>
      </c>
      <c r="L88" s="127" t="str">
        <f>IF(B88&lt;&gt;"",VLOOKUP(B88,G011B!$B:$Z,25,0),"")</f>
        <v/>
      </c>
      <c r="M88" s="156" t="str">
        <f t="shared" si="18"/>
        <v/>
      </c>
      <c r="N88" s="62"/>
      <c r="O88" s="62"/>
      <c r="P88" s="62"/>
    </row>
    <row r="89" spans="1:16" ht="20.05" customHeight="1" x14ac:dyDescent="0.25">
      <c r="A89" s="374">
        <v>50</v>
      </c>
      <c r="B89" s="80"/>
      <c r="C89" s="122" t="str">
        <f t="shared" si="14"/>
        <v/>
      </c>
      <c r="D89" s="123" t="str">
        <f t="shared" si="15"/>
        <v/>
      </c>
      <c r="E89" s="81"/>
      <c r="F89" s="82"/>
      <c r="G89" s="132" t="str">
        <f t="shared" si="19"/>
        <v/>
      </c>
      <c r="H89" s="129" t="str">
        <f t="shared" si="16"/>
        <v/>
      </c>
      <c r="I89" s="136" t="str">
        <f t="shared" si="20"/>
        <v/>
      </c>
      <c r="J89" s="126" t="str">
        <f>IF(B89&gt;0,ROUNDUP(VLOOKUP(B89,G011B!$B:$R,16,0),1),"")</f>
        <v/>
      </c>
      <c r="K89" s="126" t="str">
        <f t="shared" si="17"/>
        <v/>
      </c>
      <c r="L89" s="127" t="str">
        <f>IF(B89&lt;&gt;"",VLOOKUP(B89,G011B!$B:$Z,25,0),"")</f>
        <v/>
      </c>
      <c r="M89" s="156" t="str">
        <f t="shared" si="18"/>
        <v/>
      </c>
      <c r="N89" s="62"/>
      <c r="O89" s="62"/>
      <c r="P89" s="62"/>
    </row>
    <row r="90" spans="1:16" ht="20.05" customHeight="1" x14ac:dyDescent="0.25">
      <c r="A90" s="374">
        <v>51</v>
      </c>
      <c r="B90" s="80"/>
      <c r="C90" s="122" t="str">
        <f t="shared" si="14"/>
        <v/>
      </c>
      <c r="D90" s="123" t="str">
        <f t="shared" si="15"/>
        <v/>
      </c>
      <c r="E90" s="81"/>
      <c r="F90" s="82"/>
      <c r="G90" s="132" t="str">
        <f t="shared" si="19"/>
        <v/>
      </c>
      <c r="H90" s="129" t="str">
        <f t="shared" si="16"/>
        <v/>
      </c>
      <c r="I90" s="136" t="str">
        <f t="shared" si="20"/>
        <v/>
      </c>
      <c r="J90" s="126" t="str">
        <f>IF(B90&gt;0,ROUNDUP(VLOOKUP(B90,G011B!$B:$R,16,0),1),"")</f>
        <v/>
      </c>
      <c r="K90" s="126" t="str">
        <f t="shared" si="17"/>
        <v/>
      </c>
      <c r="L90" s="127" t="str">
        <f>IF(B90&lt;&gt;"",VLOOKUP(B90,G011B!$B:$Z,25,0),"")</f>
        <v/>
      </c>
      <c r="M90" s="156" t="str">
        <f t="shared" si="18"/>
        <v/>
      </c>
      <c r="N90" s="62"/>
      <c r="O90" s="62"/>
      <c r="P90" s="62"/>
    </row>
    <row r="91" spans="1:16" ht="20.05" customHeight="1" x14ac:dyDescent="0.25">
      <c r="A91" s="374">
        <v>52</v>
      </c>
      <c r="B91" s="80"/>
      <c r="C91" s="122" t="str">
        <f t="shared" si="14"/>
        <v/>
      </c>
      <c r="D91" s="123" t="str">
        <f t="shared" si="15"/>
        <v/>
      </c>
      <c r="E91" s="81"/>
      <c r="F91" s="82"/>
      <c r="G91" s="132" t="str">
        <f t="shared" si="19"/>
        <v/>
      </c>
      <c r="H91" s="129" t="str">
        <f t="shared" si="16"/>
        <v/>
      </c>
      <c r="I91" s="136" t="str">
        <f t="shared" si="20"/>
        <v/>
      </c>
      <c r="J91" s="126" t="str">
        <f>IF(B91&gt;0,ROUNDUP(VLOOKUP(B91,G011B!$B:$R,16,0),1),"")</f>
        <v/>
      </c>
      <c r="K91" s="126" t="str">
        <f t="shared" si="17"/>
        <v/>
      </c>
      <c r="L91" s="127" t="str">
        <f>IF(B91&lt;&gt;"",VLOOKUP(B91,G011B!$B:$Z,25,0),"")</f>
        <v/>
      </c>
      <c r="M91" s="156" t="str">
        <f t="shared" si="18"/>
        <v/>
      </c>
      <c r="N91" s="62"/>
      <c r="O91" s="62"/>
      <c r="P91" s="62"/>
    </row>
    <row r="92" spans="1:16" ht="20.05" customHeight="1" x14ac:dyDescent="0.25">
      <c r="A92" s="374">
        <v>53</v>
      </c>
      <c r="B92" s="80"/>
      <c r="C92" s="122" t="str">
        <f t="shared" si="14"/>
        <v/>
      </c>
      <c r="D92" s="123" t="str">
        <f t="shared" si="15"/>
        <v/>
      </c>
      <c r="E92" s="81"/>
      <c r="F92" s="82"/>
      <c r="G92" s="132" t="str">
        <f t="shared" si="19"/>
        <v/>
      </c>
      <c r="H92" s="129" t="str">
        <f t="shared" si="16"/>
        <v/>
      </c>
      <c r="I92" s="136" t="str">
        <f t="shared" si="20"/>
        <v/>
      </c>
      <c r="J92" s="126" t="str">
        <f>IF(B92&gt;0,ROUNDUP(VLOOKUP(B92,G011B!$B:$R,16,0),1),"")</f>
        <v/>
      </c>
      <c r="K92" s="126" t="str">
        <f t="shared" si="17"/>
        <v/>
      </c>
      <c r="L92" s="127" t="str">
        <f>IF(B92&lt;&gt;"",VLOOKUP(B92,G011B!$B:$Z,25,0),"")</f>
        <v/>
      </c>
      <c r="M92" s="156" t="str">
        <f t="shared" si="18"/>
        <v/>
      </c>
      <c r="N92" s="62"/>
      <c r="O92" s="62"/>
      <c r="P92" s="62"/>
    </row>
    <row r="93" spans="1:16" ht="20.05" customHeight="1" x14ac:dyDescent="0.25">
      <c r="A93" s="374">
        <v>54</v>
      </c>
      <c r="B93" s="80"/>
      <c r="C93" s="122" t="str">
        <f t="shared" si="14"/>
        <v/>
      </c>
      <c r="D93" s="123" t="str">
        <f t="shared" si="15"/>
        <v/>
      </c>
      <c r="E93" s="81"/>
      <c r="F93" s="82"/>
      <c r="G93" s="132" t="str">
        <f t="shared" si="19"/>
        <v/>
      </c>
      <c r="H93" s="129" t="str">
        <f t="shared" si="16"/>
        <v/>
      </c>
      <c r="I93" s="136" t="str">
        <f t="shared" si="20"/>
        <v/>
      </c>
      <c r="J93" s="126" t="str">
        <f>IF(B93&gt;0,ROUNDUP(VLOOKUP(B93,G011B!$B:$R,16,0),1),"")</f>
        <v/>
      </c>
      <c r="K93" s="126" t="str">
        <f t="shared" si="17"/>
        <v/>
      </c>
      <c r="L93" s="127" t="str">
        <f>IF(B93&lt;&gt;"",VLOOKUP(B93,G011B!$B:$Z,25,0),"")</f>
        <v/>
      </c>
      <c r="M93" s="156" t="str">
        <f t="shared" si="18"/>
        <v/>
      </c>
      <c r="N93" s="62"/>
      <c r="O93" s="62"/>
      <c r="P93" s="62"/>
    </row>
    <row r="94" spans="1:16" ht="20.05" customHeight="1" x14ac:dyDescent="0.25">
      <c r="A94" s="374">
        <v>55</v>
      </c>
      <c r="B94" s="80"/>
      <c r="C94" s="122" t="str">
        <f t="shared" si="14"/>
        <v/>
      </c>
      <c r="D94" s="123" t="str">
        <f t="shared" si="15"/>
        <v/>
      </c>
      <c r="E94" s="81"/>
      <c r="F94" s="82"/>
      <c r="G94" s="132" t="str">
        <f t="shared" si="19"/>
        <v/>
      </c>
      <c r="H94" s="129" t="str">
        <f t="shared" si="16"/>
        <v/>
      </c>
      <c r="I94" s="136" t="str">
        <f t="shared" si="20"/>
        <v/>
      </c>
      <c r="J94" s="126" t="str">
        <f>IF(B94&gt;0,ROUNDUP(VLOOKUP(B94,G011B!$B:$R,16,0),1),"")</f>
        <v/>
      </c>
      <c r="K94" s="126" t="str">
        <f t="shared" si="17"/>
        <v/>
      </c>
      <c r="L94" s="127" t="str">
        <f>IF(B94&lt;&gt;"",VLOOKUP(B94,G011B!$B:$Z,25,0),"")</f>
        <v/>
      </c>
      <c r="M94" s="156" t="str">
        <f t="shared" si="18"/>
        <v/>
      </c>
      <c r="N94" s="62"/>
      <c r="O94" s="62"/>
      <c r="P94" s="62"/>
    </row>
    <row r="95" spans="1:16" ht="20.05" customHeight="1" x14ac:dyDescent="0.25">
      <c r="A95" s="374">
        <v>56</v>
      </c>
      <c r="B95" s="80"/>
      <c r="C95" s="122" t="str">
        <f t="shared" si="14"/>
        <v/>
      </c>
      <c r="D95" s="123" t="str">
        <f t="shared" si="15"/>
        <v/>
      </c>
      <c r="E95" s="81"/>
      <c r="F95" s="82"/>
      <c r="G95" s="132" t="str">
        <f t="shared" si="19"/>
        <v/>
      </c>
      <c r="H95" s="129" t="str">
        <f t="shared" si="16"/>
        <v/>
      </c>
      <c r="I95" s="136" t="str">
        <f t="shared" si="20"/>
        <v/>
      </c>
      <c r="J95" s="126" t="str">
        <f>IF(B95&gt;0,ROUNDUP(VLOOKUP(B95,G011B!$B:$R,16,0),1),"")</f>
        <v/>
      </c>
      <c r="K95" s="126" t="str">
        <f t="shared" si="17"/>
        <v/>
      </c>
      <c r="L95" s="127" t="str">
        <f>IF(B95&lt;&gt;"",VLOOKUP(B95,G011B!$B:$Z,25,0),"")</f>
        <v/>
      </c>
      <c r="M95" s="156" t="str">
        <f t="shared" si="18"/>
        <v/>
      </c>
      <c r="N95" s="62"/>
      <c r="O95" s="62"/>
      <c r="P95" s="62"/>
    </row>
    <row r="96" spans="1:16" ht="20.05" customHeight="1" x14ac:dyDescent="0.25">
      <c r="A96" s="374">
        <v>57</v>
      </c>
      <c r="B96" s="80"/>
      <c r="C96" s="122" t="str">
        <f t="shared" si="14"/>
        <v/>
      </c>
      <c r="D96" s="123" t="str">
        <f t="shared" si="15"/>
        <v/>
      </c>
      <c r="E96" s="81"/>
      <c r="F96" s="82"/>
      <c r="G96" s="132" t="str">
        <f t="shared" si="19"/>
        <v/>
      </c>
      <c r="H96" s="129" t="str">
        <f t="shared" si="16"/>
        <v/>
      </c>
      <c r="I96" s="136" t="str">
        <f t="shared" si="20"/>
        <v/>
      </c>
      <c r="J96" s="126" t="str">
        <f>IF(B96&gt;0,ROUNDUP(VLOOKUP(B96,G011B!$B:$R,16,0),1),"")</f>
        <v/>
      </c>
      <c r="K96" s="126" t="str">
        <f t="shared" si="17"/>
        <v/>
      </c>
      <c r="L96" s="127" t="str">
        <f>IF(B96&lt;&gt;"",VLOOKUP(B96,G011B!$B:$Z,25,0),"")</f>
        <v/>
      </c>
      <c r="M96" s="156" t="str">
        <f t="shared" si="18"/>
        <v/>
      </c>
      <c r="N96" s="62"/>
      <c r="O96" s="62"/>
      <c r="P96" s="62"/>
    </row>
    <row r="97" spans="1:16" ht="20.05" customHeight="1" x14ac:dyDescent="0.25">
      <c r="A97" s="374">
        <v>58</v>
      </c>
      <c r="B97" s="80"/>
      <c r="C97" s="122" t="str">
        <f t="shared" si="14"/>
        <v/>
      </c>
      <c r="D97" s="123" t="str">
        <f t="shared" si="15"/>
        <v/>
      </c>
      <c r="E97" s="81"/>
      <c r="F97" s="82"/>
      <c r="G97" s="132" t="str">
        <f t="shared" si="19"/>
        <v/>
      </c>
      <c r="H97" s="129" t="str">
        <f t="shared" si="16"/>
        <v/>
      </c>
      <c r="I97" s="136" t="str">
        <f t="shared" si="20"/>
        <v/>
      </c>
      <c r="J97" s="126" t="str">
        <f>IF(B97&gt;0,ROUNDUP(VLOOKUP(B97,G011B!$B:$R,16,0),1),"")</f>
        <v/>
      </c>
      <c r="K97" s="126" t="str">
        <f t="shared" si="17"/>
        <v/>
      </c>
      <c r="L97" s="127" t="str">
        <f>IF(B97&lt;&gt;"",VLOOKUP(B97,G011B!$B:$Z,25,0),"")</f>
        <v/>
      </c>
      <c r="M97" s="156" t="str">
        <f t="shared" si="18"/>
        <v/>
      </c>
      <c r="N97" s="62"/>
      <c r="O97" s="62"/>
      <c r="P97" s="62"/>
    </row>
    <row r="98" spans="1:16" ht="20.05" customHeight="1" x14ac:dyDescent="0.25">
      <c r="A98" s="374">
        <v>59</v>
      </c>
      <c r="B98" s="80"/>
      <c r="C98" s="122" t="str">
        <f t="shared" si="14"/>
        <v/>
      </c>
      <c r="D98" s="123" t="str">
        <f t="shared" si="15"/>
        <v/>
      </c>
      <c r="E98" s="81"/>
      <c r="F98" s="82"/>
      <c r="G98" s="132" t="str">
        <f t="shared" si="19"/>
        <v/>
      </c>
      <c r="H98" s="129" t="str">
        <f t="shared" si="16"/>
        <v/>
      </c>
      <c r="I98" s="136" t="str">
        <f t="shared" si="20"/>
        <v/>
      </c>
      <c r="J98" s="126" t="str">
        <f>IF(B98&gt;0,ROUNDUP(VLOOKUP(B98,G011B!$B:$R,16,0),1),"")</f>
        <v/>
      </c>
      <c r="K98" s="126" t="str">
        <f t="shared" si="17"/>
        <v/>
      </c>
      <c r="L98" s="127" t="str">
        <f>IF(B98&lt;&gt;"",VLOOKUP(B98,G011B!$B:$Z,25,0),"")</f>
        <v/>
      </c>
      <c r="M98" s="156" t="str">
        <f t="shared" si="18"/>
        <v/>
      </c>
      <c r="N98" s="62"/>
      <c r="O98" s="62"/>
      <c r="P98" s="62"/>
    </row>
    <row r="99" spans="1:16" ht="20.05" customHeight="1" thickBot="1" x14ac:dyDescent="0.3">
      <c r="A99" s="375">
        <v>60</v>
      </c>
      <c r="B99" s="83"/>
      <c r="C99" s="124" t="str">
        <f t="shared" si="14"/>
        <v/>
      </c>
      <c r="D99" s="125" t="str">
        <f t="shared" si="15"/>
        <v/>
      </c>
      <c r="E99" s="84"/>
      <c r="F99" s="85"/>
      <c r="G99" s="133" t="str">
        <f t="shared" si="19"/>
        <v/>
      </c>
      <c r="H99" s="130" t="str">
        <f t="shared" si="16"/>
        <v/>
      </c>
      <c r="I99" s="137" t="str">
        <f t="shared" si="20"/>
        <v/>
      </c>
      <c r="J99" s="126" t="str">
        <f>IF(B99&gt;0,ROUNDUP(VLOOKUP(B99,G011B!$B:$R,16,0),1),"")</f>
        <v/>
      </c>
      <c r="K99" s="126" t="str">
        <f t="shared" si="17"/>
        <v/>
      </c>
      <c r="L99" s="127" t="str">
        <f>IF(B99&lt;&gt;"",VLOOKUP(B99,G011B!$B:$Z,25,0),"")</f>
        <v/>
      </c>
      <c r="M99" s="156" t="str">
        <f t="shared" si="18"/>
        <v/>
      </c>
      <c r="N99" s="62"/>
      <c r="O99" s="62"/>
      <c r="P99" s="62"/>
    </row>
    <row r="100" spans="1:16" ht="20.05" customHeight="1" thickBot="1" x14ac:dyDescent="0.4">
      <c r="A100" s="659" t="s">
        <v>34</v>
      </c>
      <c r="B100" s="660"/>
      <c r="C100" s="660"/>
      <c r="D100" s="660"/>
      <c r="E100" s="660"/>
      <c r="F100" s="661"/>
      <c r="G100" s="134">
        <f>SUM(G80:G99)</f>
        <v>0</v>
      </c>
      <c r="H100" s="205"/>
      <c r="I100" s="118">
        <f>IF(C78=C43,SUM(I80:I99)+I65,SUM(I80:I99))</f>
        <v>0</v>
      </c>
      <c r="J100" s="62"/>
      <c r="K100" s="62"/>
      <c r="L100" s="62"/>
      <c r="M100" s="62"/>
      <c r="N100" s="138">
        <f>IF(COUNTA(E80:E99)&gt;0,1,0)</f>
        <v>0</v>
      </c>
      <c r="O100" s="62"/>
      <c r="P100" s="62"/>
    </row>
    <row r="101" spans="1:16" ht="20.05" customHeight="1" thickBot="1" x14ac:dyDescent="0.35">
      <c r="A101" s="662" t="s">
        <v>72</v>
      </c>
      <c r="B101" s="663"/>
      <c r="C101" s="663"/>
      <c r="D101" s="664"/>
      <c r="E101" s="107">
        <f>SUM(G:G)/2</f>
        <v>0</v>
      </c>
      <c r="F101" s="665"/>
      <c r="G101" s="666"/>
      <c r="H101" s="667"/>
      <c r="I101" s="116">
        <f>SUM(I80:I99)+I66</f>
        <v>0</v>
      </c>
      <c r="J101" s="62"/>
      <c r="K101" s="62"/>
      <c r="L101" s="62"/>
      <c r="M101" s="62"/>
      <c r="N101" s="62"/>
      <c r="O101" s="62"/>
      <c r="P101" s="62"/>
    </row>
    <row r="102" spans="1:16" x14ac:dyDescent="0.25">
      <c r="A102" s="364" t="s">
        <v>134</v>
      </c>
      <c r="B102" s="62"/>
      <c r="C102" s="62"/>
      <c r="D102" s="62"/>
      <c r="E102" s="62"/>
      <c r="F102" s="62"/>
      <c r="G102" s="62"/>
      <c r="H102" s="62"/>
      <c r="I102" s="62"/>
      <c r="J102" s="62"/>
      <c r="K102" s="62"/>
      <c r="L102" s="62"/>
      <c r="M102" s="62"/>
      <c r="N102" s="62"/>
      <c r="O102" s="62"/>
      <c r="P102" s="62"/>
    </row>
    <row r="103" spans="1:16" x14ac:dyDescent="0.25">
      <c r="A103" s="62"/>
      <c r="B103" s="62"/>
      <c r="C103" s="62"/>
      <c r="D103" s="62"/>
      <c r="E103" s="62"/>
      <c r="F103" s="62"/>
      <c r="G103" s="62"/>
      <c r="H103" s="62"/>
      <c r="I103" s="62"/>
      <c r="J103" s="62"/>
      <c r="K103" s="62"/>
      <c r="L103" s="62"/>
      <c r="M103" s="62"/>
      <c r="N103" s="62"/>
      <c r="O103" s="62"/>
      <c r="P103" s="62"/>
    </row>
    <row r="104" spans="1:16" ht="19.7" x14ac:dyDescent="0.35">
      <c r="A104" s="376" t="s">
        <v>31</v>
      </c>
      <c r="B104" s="378">
        <f ca="1">imzatarihi</f>
        <v>45785</v>
      </c>
      <c r="C104" s="377" t="s">
        <v>32</v>
      </c>
      <c r="D104" s="379" t="str">
        <f>IF(kurulusyetkilisi&gt;0,kurulusyetkilisi,"")</f>
        <v/>
      </c>
      <c r="E104" s="62"/>
      <c r="F104" s="62"/>
      <c r="G104" s="212"/>
      <c r="H104" s="211"/>
      <c r="I104" s="211"/>
      <c r="J104" s="62"/>
      <c r="K104" s="92"/>
      <c r="L104" s="92"/>
      <c r="M104" s="2"/>
      <c r="N104" s="92"/>
      <c r="O104" s="92"/>
      <c r="P104" s="62"/>
    </row>
    <row r="105" spans="1:16" ht="19.7" x14ac:dyDescent="0.35">
      <c r="A105" s="213"/>
      <c r="B105" s="213"/>
      <c r="C105" s="377" t="s">
        <v>33</v>
      </c>
      <c r="D105" s="75"/>
      <c r="E105" s="598"/>
      <c r="F105" s="598"/>
      <c r="G105" s="598"/>
      <c r="H105" s="59"/>
      <c r="I105" s="59"/>
      <c r="J105" s="62"/>
      <c r="K105" s="92"/>
      <c r="L105" s="92"/>
      <c r="M105" s="2"/>
      <c r="N105" s="92"/>
      <c r="O105" s="92"/>
      <c r="P105" s="62"/>
    </row>
    <row r="106" spans="1:16" ht="16.3" x14ac:dyDescent="0.3">
      <c r="A106" s="635" t="s">
        <v>65</v>
      </c>
      <c r="B106" s="635"/>
      <c r="C106" s="635"/>
      <c r="D106" s="635"/>
      <c r="E106" s="635"/>
      <c r="F106" s="635"/>
      <c r="G106" s="635"/>
      <c r="H106" s="635"/>
      <c r="I106" s="635"/>
      <c r="J106" s="62"/>
      <c r="K106" s="62"/>
      <c r="L106" s="62"/>
      <c r="M106" s="62"/>
      <c r="N106" s="62"/>
      <c r="O106" s="62"/>
      <c r="P106" s="62"/>
    </row>
    <row r="107" spans="1:16" x14ac:dyDescent="0.25">
      <c r="A107" s="625" t="str">
        <f>IF(YilDonem&lt;&gt;"",CONCATENATE(YilDonem," dönemine aittir."),"")</f>
        <v/>
      </c>
      <c r="B107" s="625"/>
      <c r="C107" s="625"/>
      <c r="D107" s="625"/>
      <c r="E107" s="625"/>
      <c r="F107" s="625"/>
      <c r="G107" s="625"/>
      <c r="H107" s="625"/>
      <c r="I107" s="625"/>
      <c r="J107" s="62"/>
      <c r="K107" s="62"/>
      <c r="L107" s="62"/>
      <c r="M107" s="62"/>
      <c r="N107" s="62"/>
      <c r="O107" s="62"/>
      <c r="P107" s="62"/>
    </row>
    <row r="108" spans="1:16" ht="19.7" thickBot="1" x14ac:dyDescent="0.4">
      <c r="A108" s="671" t="s">
        <v>74</v>
      </c>
      <c r="B108" s="671"/>
      <c r="C108" s="671"/>
      <c r="D108" s="671"/>
      <c r="E108" s="671"/>
      <c r="F108" s="671"/>
      <c r="G108" s="671"/>
      <c r="H108" s="671"/>
      <c r="I108" s="671"/>
      <c r="J108" s="62"/>
      <c r="K108" s="62"/>
      <c r="L108" s="62"/>
      <c r="M108" s="62"/>
      <c r="N108" s="62"/>
      <c r="O108" s="62"/>
      <c r="P108" s="62"/>
    </row>
    <row r="109" spans="1:16" ht="19.55" customHeight="1" thickBot="1" x14ac:dyDescent="0.3">
      <c r="A109" s="627" t="s">
        <v>192</v>
      </c>
      <c r="B109" s="629"/>
      <c r="C109" s="627" t="str">
        <f>IF(ProjeNo&gt;0,ProjeNo,"")</f>
        <v/>
      </c>
      <c r="D109" s="628"/>
      <c r="E109" s="628"/>
      <c r="F109" s="628"/>
      <c r="G109" s="628"/>
      <c r="H109" s="628"/>
      <c r="I109" s="629"/>
      <c r="J109" s="62"/>
      <c r="K109" s="62"/>
      <c r="L109" s="62"/>
      <c r="M109" s="62"/>
      <c r="N109" s="62"/>
      <c r="O109" s="62"/>
      <c r="P109" s="62"/>
    </row>
    <row r="110" spans="1:16" ht="29.25" customHeight="1" thickBot="1" x14ac:dyDescent="0.3">
      <c r="A110" s="670" t="s">
        <v>194</v>
      </c>
      <c r="B110" s="642"/>
      <c r="C110" s="645" t="str">
        <f>IF(ProjeAdi&gt;0,ProjeAdi,"")</f>
        <v/>
      </c>
      <c r="D110" s="646"/>
      <c r="E110" s="646"/>
      <c r="F110" s="646"/>
      <c r="G110" s="646"/>
      <c r="H110" s="646"/>
      <c r="I110" s="647"/>
      <c r="J110" s="62"/>
      <c r="K110" s="62"/>
      <c r="L110" s="62"/>
      <c r="M110" s="62"/>
      <c r="N110" s="62"/>
      <c r="O110" s="62"/>
      <c r="P110" s="62"/>
    </row>
    <row r="111" spans="1:16" ht="29.25" customHeight="1" thickBot="1" x14ac:dyDescent="0.3">
      <c r="A111" s="670" t="s">
        <v>196</v>
      </c>
      <c r="B111" s="642"/>
      <c r="C111" s="672"/>
      <c r="D111" s="668"/>
      <c r="E111" s="668"/>
      <c r="F111" s="668"/>
      <c r="G111" s="668"/>
      <c r="H111" s="668"/>
      <c r="I111" s="669"/>
      <c r="J111" s="62"/>
      <c r="K111" s="62"/>
      <c r="L111" s="62"/>
      <c r="M111" s="62"/>
      <c r="N111" s="62"/>
      <c r="O111" s="62"/>
      <c r="P111" s="62"/>
    </row>
    <row r="112" spans="1:16" ht="29.25" customHeight="1" thickBot="1" x14ac:dyDescent="0.3">
      <c r="A112" s="670" t="s">
        <v>197</v>
      </c>
      <c r="B112" s="642"/>
      <c r="C112" s="672"/>
      <c r="D112" s="668"/>
      <c r="E112" s="668"/>
      <c r="F112" s="668"/>
      <c r="G112" s="668"/>
      <c r="H112" s="668"/>
      <c r="I112" s="669"/>
      <c r="J112" s="62"/>
      <c r="K112" s="62"/>
      <c r="L112" s="62"/>
      <c r="M112" s="62"/>
      <c r="N112" s="62"/>
      <c r="O112" s="62"/>
      <c r="P112" s="62"/>
    </row>
    <row r="113" spans="1:16" ht="19.55" customHeight="1" thickBot="1" x14ac:dyDescent="0.3">
      <c r="A113" s="627" t="s">
        <v>66</v>
      </c>
      <c r="B113" s="629"/>
      <c r="C113" s="12"/>
      <c r="D113" s="668"/>
      <c r="E113" s="668"/>
      <c r="F113" s="668"/>
      <c r="G113" s="668"/>
      <c r="H113" s="668"/>
      <c r="I113" s="669"/>
      <c r="J113" s="62"/>
      <c r="K113" s="62"/>
      <c r="L113" s="62"/>
      <c r="M113" s="62"/>
      <c r="N113" s="62"/>
      <c r="O113" s="62"/>
      <c r="P113" s="62"/>
    </row>
    <row r="114" spans="1:16" s="1" customFormat="1" ht="29.25" thickBot="1" x14ac:dyDescent="0.3">
      <c r="A114" s="358" t="s">
        <v>3</v>
      </c>
      <c r="B114" s="358" t="s">
        <v>4</v>
      </c>
      <c r="C114" s="358" t="s">
        <v>55</v>
      </c>
      <c r="D114" s="358" t="s">
        <v>137</v>
      </c>
      <c r="E114" s="358" t="s">
        <v>67</v>
      </c>
      <c r="F114" s="358" t="s">
        <v>68</v>
      </c>
      <c r="G114" s="358" t="s">
        <v>69</v>
      </c>
      <c r="H114" s="358" t="s">
        <v>70</v>
      </c>
      <c r="I114" s="358" t="s">
        <v>71</v>
      </c>
      <c r="J114" s="371" t="s">
        <v>75</v>
      </c>
      <c r="K114" s="372" t="s">
        <v>76</v>
      </c>
      <c r="L114" s="372" t="s">
        <v>68</v>
      </c>
      <c r="M114" s="357"/>
      <c r="N114" s="357"/>
      <c r="O114" s="357"/>
      <c r="P114" s="357"/>
    </row>
    <row r="115" spans="1:16" ht="20.05" customHeight="1" x14ac:dyDescent="0.25">
      <c r="A115" s="373">
        <v>61</v>
      </c>
      <c r="B115" s="77"/>
      <c r="C115" s="120" t="str">
        <f t="shared" ref="C115:C134" si="21">IF(B115&lt;&gt;"",VLOOKUP(B115,PersonelTablo,2,0),"")</f>
        <v/>
      </c>
      <c r="D115" s="121" t="str">
        <f t="shared" ref="D115:D134" si="22">IF(B115&lt;&gt;"",VLOOKUP(B115,PersonelTablo,3,0),"")</f>
        <v/>
      </c>
      <c r="E115" s="78"/>
      <c r="F115" s="79"/>
      <c r="G115" s="131" t="str">
        <f>IF(AND(B115&lt;&gt;"",L115&gt;=F115),E115*F115,"")</f>
        <v/>
      </c>
      <c r="H115" s="128" t="str">
        <f t="shared" ref="H115:H134" si="23">IF(B115&lt;&gt;"",VLOOKUP(B115,G011CTablo,15,0),"")</f>
        <v/>
      </c>
      <c r="I115" s="135" t="str">
        <f>IF(AND(B115&lt;&gt;"",J115&gt;=K115,L115&gt;0),G115*H115,"")</f>
        <v/>
      </c>
      <c r="J115" s="126" t="str">
        <f>IF(B115&gt;0,ROUNDUP(VLOOKUP(B115,G011B!$B:$R,16,0),1),"")</f>
        <v/>
      </c>
      <c r="K115" s="126" t="str">
        <f t="shared" ref="K115:K134" si="24">IF(B115&gt;0,SUMIF($B:$B,B115,$G:$G),"")</f>
        <v/>
      </c>
      <c r="L115" s="127" t="str">
        <f>IF(B115&lt;&gt;"",VLOOKUP(B115,G011B!$B:$Z,25,0),"")</f>
        <v/>
      </c>
      <c r="M115" s="156" t="str">
        <f t="shared" ref="M115:M134" si="25">IF(J115&gt;=K115,"","Personelin bütün iş paketlerindeki Toplam Adam Ay değeri "&amp;K115&amp;" olup, bu değer, G011B formunda beyan edilen Çalışılan Toplam Ay değerini geçemez. Maliyeti hesaplamak için Adam/Ay Oranı veya Çalışılan Ay değerini düzeltiniz. ")</f>
        <v/>
      </c>
      <c r="N115" s="62"/>
      <c r="O115" s="62"/>
      <c r="P115" s="62"/>
    </row>
    <row r="116" spans="1:16" ht="20.05" customHeight="1" x14ac:dyDescent="0.25">
      <c r="A116" s="374">
        <v>62</v>
      </c>
      <c r="B116" s="80"/>
      <c r="C116" s="122" t="str">
        <f t="shared" si="21"/>
        <v/>
      </c>
      <c r="D116" s="123" t="str">
        <f t="shared" si="22"/>
        <v/>
      </c>
      <c r="E116" s="81"/>
      <c r="F116" s="82"/>
      <c r="G116" s="132" t="str">
        <f t="shared" ref="G116:G134" si="26">IF(AND(B116&lt;&gt;"",L116&gt;=F116),E116*F116,"")</f>
        <v/>
      </c>
      <c r="H116" s="129" t="str">
        <f t="shared" si="23"/>
        <v/>
      </c>
      <c r="I116" s="136" t="str">
        <f t="shared" ref="I116:I134" si="27">IF(AND(B116&lt;&gt;"",J116&gt;=K116,L116&gt;0),G116*H116,"")</f>
        <v/>
      </c>
      <c r="J116" s="126" t="str">
        <f>IF(B116&gt;0,ROUNDUP(VLOOKUP(B116,G011B!$B:$R,16,0),1),"")</f>
        <v/>
      </c>
      <c r="K116" s="126" t="str">
        <f t="shared" si="24"/>
        <v/>
      </c>
      <c r="L116" s="127" t="str">
        <f>IF(B116&lt;&gt;"",VLOOKUP(B116,G011B!$B:$Z,25,0),"")</f>
        <v/>
      </c>
      <c r="M116" s="156" t="str">
        <f t="shared" si="25"/>
        <v/>
      </c>
      <c r="N116" s="62"/>
      <c r="O116" s="62"/>
      <c r="P116" s="62"/>
    </row>
    <row r="117" spans="1:16" ht="20.05" customHeight="1" x14ac:dyDescent="0.25">
      <c r="A117" s="374">
        <v>63</v>
      </c>
      <c r="B117" s="80"/>
      <c r="C117" s="122" t="str">
        <f t="shared" si="21"/>
        <v/>
      </c>
      <c r="D117" s="123" t="str">
        <f t="shared" si="22"/>
        <v/>
      </c>
      <c r="E117" s="81"/>
      <c r="F117" s="82"/>
      <c r="G117" s="132" t="str">
        <f t="shared" si="26"/>
        <v/>
      </c>
      <c r="H117" s="129" t="str">
        <f t="shared" si="23"/>
        <v/>
      </c>
      <c r="I117" s="136" t="str">
        <f t="shared" si="27"/>
        <v/>
      </c>
      <c r="J117" s="126" t="str">
        <f>IF(B117&gt;0,ROUNDUP(VLOOKUP(B117,G011B!$B:$R,16,0),1),"")</f>
        <v/>
      </c>
      <c r="K117" s="126" t="str">
        <f t="shared" si="24"/>
        <v/>
      </c>
      <c r="L117" s="127" t="str">
        <f>IF(B117&lt;&gt;"",VLOOKUP(B117,G011B!$B:$Z,25,0),"")</f>
        <v/>
      </c>
      <c r="M117" s="156" t="str">
        <f t="shared" si="25"/>
        <v/>
      </c>
      <c r="N117" s="62"/>
      <c r="O117" s="62"/>
      <c r="P117" s="62"/>
    </row>
    <row r="118" spans="1:16" ht="20.05" customHeight="1" x14ac:dyDescent="0.25">
      <c r="A118" s="374">
        <v>64</v>
      </c>
      <c r="B118" s="80"/>
      <c r="C118" s="122" t="str">
        <f t="shared" si="21"/>
        <v/>
      </c>
      <c r="D118" s="123" t="str">
        <f t="shared" si="22"/>
        <v/>
      </c>
      <c r="E118" s="81"/>
      <c r="F118" s="82"/>
      <c r="G118" s="132" t="str">
        <f t="shared" si="26"/>
        <v/>
      </c>
      <c r="H118" s="129" t="str">
        <f t="shared" si="23"/>
        <v/>
      </c>
      <c r="I118" s="136" t="str">
        <f t="shared" si="27"/>
        <v/>
      </c>
      <c r="J118" s="126" t="str">
        <f>IF(B118&gt;0,ROUNDUP(VLOOKUP(B118,G011B!$B:$R,16,0),1),"")</f>
        <v/>
      </c>
      <c r="K118" s="126" t="str">
        <f t="shared" si="24"/>
        <v/>
      </c>
      <c r="L118" s="127" t="str">
        <f>IF(B118&lt;&gt;"",VLOOKUP(B118,G011B!$B:$Z,25,0),"")</f>
        <v/>
      </c>
      <c r="M118" s="156" t="str">
        <f t="shared" si="25"/>
        <v/>
      </c>
      <c r="N118" s="62"/>
      <c r="O118" s="62"/>
      <c r="P118" s="62"/>
    </row>
    <row r="119" spans="1:16" ht="20.05" customHeight="1" x14ac:dyDescent="0.25">
      <c r="A119" s="374">
        <v>65</v>
      </c>
      <c r="B119" s="80"/>
      <c r="C119" s="122" t="str">
        <f t="shared" si="21"/>
        <v/>
      </c>
      <c r="D119" s="123" t="str">
        <f t="shared" si="22"/>
        <v/>
      </c>
      <c r="E119" s="81"/>
      <c r="F119" s="82"/>
      <c r="G119" s="132" t="str">
        <f t="shared" si="26"/>
        <v/>
      </c>
      <c r="H119" s="129" t="str">
        <f t="shared" si="23"/>
        <v/>
      </c>
      <c r="I119" s="136" t="str">
        <f t="shared" si="27"/>
        <v/>
      </c>
      <c r="J119" s="126" t="str">
        <f>IF(B119&gt;0,ROUNDUP(VLOOKUP(B119,G011B!$B:$R,16,0),1),"")</f>
        <v/>
      </c>
      <c r="K119" s="126" t="str">
        <f t="shared" si="24"/>
        <v/>
      </c>
      <c r="L119" s="127" t="str">
        <f>IF(B119&lt;&gt;"",VLOOKUP(B119,G011B!$B:$Z,25,0),"")</f>
        <v/>
      </c>
      <c r="M119" s="156" t="str">
        <f t="shared" si="25"/>
        <v/>
      </c>
      <c r="N119" s="62"/>
      <c r="O119" s="62"/>
      <c r="P119" s="62"/>
    </row>
    <row r="120" spans="1:16" ht="20.05" customHeight="1" x14ac:dyDescent="0.25">
      <c r="A120" s="374">
        <v>66</v>
      </c>
      <c r="B120" s="80"/>
      <c r="C120" s="122" t="str">
        <f t="shared" si="21"/>
        <v/>
      </c>
      <c r="D120" s="123" t="str">
        <f t="shared" si="22"/>
        <v/>
      </c>
      <c r="E120" s="81"/>
      <c r="F120" s="82"/>
      <c r="G120" s="132" t="str">
        <f t="shared" si="26"/>
        <v/>
      </c>
      <c r="H120" s="129" t="str">
        <f t="shared" si="23"/>
        <v/>
      </c>
      <c r="I120" s="136" t="str">
        <f t="shared" si="27"/>
        <v/>
      </c>
      <c r="J120" s="126" t="str">
        <f>IF(B120&gt;0,ROUNDUP(VLOOKUP(B120,G011B!$B:$R,16,0),1),"")</f>
        <v/>
      </c>
      <c r="K120" s="126" t="str">
        <f t="shared" si="24"/>
        <v/>
      </c>
      <c r="L120" s="127" t="str">
        <f>IF(B120&lt;&gt;"",VLOOKUP(B120,G011B!$B:$Z,25,0),"")</f>
        <v/>
      </c>
      <c r="M120" s="156" t="str">
        <f t="shared" si="25"/>
        <v/>
      </c>
      <c r="N120" s="62"/>
      <c r="O120" s="62"/>
      <c r="P120" s="62"/>
    </row>
    <row r="121" spans="1:16" ht="20.05" customHeight="1" x14ac:dyDescent="0.25">
      <c r="A121" s="374">
        <v>67</v>
      </c>
      <c r="B121" s="80"/>
      <c r="C121" s="122" t="str">
        <f t="shared" si="21"/>
        <v/>
      </c>
      <c r="D121" s="123" t="str">
        <f t="shared" si="22"/>
        <v/>
      </c>
      <c r="E121" s="81"/>
      <c r="F121" s="82"/>
      <c r="G121" s="132" t="str">
        <f t="shared" si="26"/>
        <v/>
      </c>
      <c r="H121" s="129" t="str">
        <f t="shared" si="23"/>
        <v/>
      </c>
      <c r="I121" s="136" t="str">
        <f t="shared" si="27"/>
        <v/>
      </c>
      <c r="J121" s="126" t="str">
        <f>IF(B121&gt;0,ROUNDUP(VLOOKUP(B121,G011B!$B:$R,16,0),1),"")</f>
        <v/>
      </c>
      <c r="K121" s="126" t="str">
        <f t="shared" si="24"/>
        <v/>
      </c>
      <c r="L121" s="127" t="str">
        <f>IF(B121&lt;&gt;"",VLOOKUP(B121,G011B!$B:$Z,25,0),"")</f>
        <v/>
      </c>
      <c r="M121" s="156" t="str">
        <f t="shared" si="25"/>
        <v/>
      </c>
      <c r="N121" s="62"/>
      <c r="O121" s="62"/>
      <c r="P121" s="62"/>
    </row>
    <row r="122" spans="1:16" ht="20.05" customHeight="1" x14ac:dyDescent="0.25">
      <c r="A122" s="374">
        <v>68</v>
      </c>
      <c r="B122" s="80"/>
      <c r="C122" s="122" t="str">
        <f t="shared" si="21"/>
        <v/>
      </c>
      <c r="D122" s="123" t="str">
        <f t="shared" si="22"/>
        <v/>
      </c>
      <c r="E122" s="81"/>
      <c r="F122" s="82"/>
      <c r="G122" s="132" t="str">
        <f t="shared" si="26"/>
        <v/>
      </c>
      <c r="H122" s="129" t="str">
        <f t="shared" si="23"/>
        <v/>
      </c>
      <c r="I122" s="136" t="str">
        <f t="shared" si="27"/>
        <v/>
      </c>
      <c r="J122" s="126" t="str">
        <f>IF(B122&gt;0,ROUNDUP(VLOOKUP(B122,G011B!$B:$R,16,0),1),"")</f>
        <v/>
      </c>
      <c r="K122" s="126" t="str">
        <f t="shared" si="24"/>
        <v/>
      </c>
      <c r="L122" s="127" t="str">
        <f>IF(B122&lt;&gt;"",VLOOKUP(B122,G011B!$B:$Z,25,0),"")</f>
        <v/>
      </c>
      <c r="M122" s="156" t="str">
        <f t="shared" si="25"/>
        <v/>
      </c>
      <c r="N122" s="62"/>
      <c r="O122" s="62"/>
      <c r="P122" s="62"/>
    </row>
    <row r="123" spans="1:16" ht="20.05" customHeight="1" x14ac:dyDescent="0.25">
      <c r="A123" s="374">
        <v>69</v>
      </c>
      <c r="B123" s="80"/>
      <c r="C123" s="122" t="str">
        <f t="shared" si="21"/>
        <v/>
      </c>
      <c r="D123" s="123" t="str">
        <f t="shared" si="22"/>
        <v/>
      </c>
      <c r="E123" s="81"/>
      <c r="F123" s="82"/>
      <c r="G123" s="132" t="str">
        <f t="shared" si="26"/>
        <v/>
      </c>
      <c r="H123" s="129" t="str">
        <f t="shared" si="23"/>
        <v/>
      </c>
      <c r="I123" s="136" t="str">
        <f t="shared" si="27"/>
        <v/>
      </c>
      <c r="J123" s="126" t="str">
        <f>IF(B123&gt;0,ROUNDUP(VLOOKUP(B123,G011B!$B:$R,16,0),1),"")</f>
        <v/>
      </c>
      <c r="K123" s="126" t="str">
        <f t="shared" si="24"/>
        <v/>
      </c>
      <c r="L123" s="127" t="str">
        <f>IF(B123&lt;&gt;"",VLOOKUP(B123,G011B!$B:$Z,25,0),"")</f>
        <v/>
      </c>
      <c r="M123" s="156" t="str">
        <f t="shared" si="25"/>
        <v/>
      </c>
      <c r="N123" s="62"/>
      <c r="O123" s="62"/>
      <c r="P123" s="62"/>
    </row>
    <row r="124" spans="1:16" ht="20.05" customHeight="1" x14ac:dyDescent="0.25">
      <c r="A124" s="374">
        <v>70</v>
      </c>
      <c r="B124" s="80"/>
      <c r="C124" s="122" t="str">
        <f t="shared" si="21"/>
        <v/>
      </c>
      <c r="D124" s="123" t="str">
        <f t="shared" si="22"/>
        <v/>
      </c>
      <c r="E124" s="81"/>
      <c r="F124" s="82"/>
      <c r="G124" s="132" t="str">
        <f t="shared" si="26"/>
        <v/>
      </c>
      <c r="H124" s="129" t="str">
        <f t="shared" si="23"/>
        <v/>
      </c>
      <c r="I124" s="136" t="str">
        <f t="shared" si="27"/>
        <v/>
      </c>
      <c r="J124" s="126" t="str">
        <f>IF(B124&gt;0,ROUNDUP(VLOOKUP(B124,G011B!$B:$R,16,0),1),"")</f>
        <v/>
      </c>
      <c r="K124" s="126" t="str">
        <f t="shared" si="24"/>
        <v/>
      </c>
      <c r="L124" s="127" t="str">
        <f>IF(B124&lt;&gt;"",VLOOKUP(B124,G011B!$B:$Z,25,0),"")</f>
        <v/>
      </c>
      <c r="M124" s="156" t="str">
        <f t="shared" si="25"/>
        <v/>
      </c>
      <c r="N124" s="62"/>
      <c r="O124" s="62"/>
      <c r="P124" s="62"/>
    </row>
    <row r="125" spans="1:16" ht="20.05" customHeight="1" x14ac:dyDescent="0.25">
      <c r="A125" s="374">
        <v>71</v>
      </c>
      <c r="B125" s="80"/>
      <c r="C125" s="122" t="str">
        <f t="shared" si="21"/>
        <v/>
      </c>
      <c r="D125" s="123" t="str">
        <f t="shared" si="22"/>
        <v/>
      </c>
      <c r="E125" s="81"/>
      <c r="F125" s="82"/>
      <c r="G125" s="132" t="str">
        <f t="shared" si="26"/>
        <v/>
      </c>
      <c r="H125" s="129" t="str">
        <f t="shared" si="23"/>
        <v/>
      </c>
      <c r="I125" s="136" t="str">
        <f t="shared" si="27"/>
        <v/>
      </c>
      <c r="J125" s="126" t="str">
        <f>IF(B125&gt;0,ROUNDUP(VLOOKUP(B125,G011B!$B:$R,16,0),1),"")</f>
        <v/>
      </c>
      <c r="K125" s="126" t="str">
        <f t="shared" si="24"/>
        <v/>
      </c>
      <c r="L125" s="127" t="str">
        <f>IF(B125&lt;&gt;"",VLOOKUP(B125,G011B!$B:$Z,25,0),"")</f>
        <v/>
      </c>
      <c r="M125" s="156" t="str">
        <f t="shared" si="25"/>
        <v/>
      </c>
      <c r="N125" s="62"/>
      <c r="O125" s="62"/>
      <c r="P125" s="62"/>
    </row>
    <row r="126" spans="1:16" ht="20.05" customHeight="1" x14ac:dyDescent="0.25">
      <c r="A126" s="374">
        <v>72</v>
      </c>
      <c r="B126" s="80"/>
      <c r="C126" s="122" t="str">
        <f t="shared" si="21"/>
        <v/>
      </c>
      <c r="D126" s="123" t="str">
        <f t="shared" si="22"/>
        <v/>
      </c>
      <c r="E126" s="81"/>
      <c r="F126" s="82"/>
      <c r="G126" s="132" t="str">
        <f t="shared" si="26"/>
        <v/>
      </c>
      <c r="H126" s="129" t="str">
        <f t="shared" si="23"/>
        <v/>
      </c>
      <c r="I126" s="136" t="str">
        <f t="shared" si="27"/>
        <v/>
      </c>
      <c r="J126" s="126" t="str">
        <f>IF(B126&gt;0,ROUNDUP(VLOOKUP(B126,G011B!$B:$R,16,0),1),"")</f>
        <v/>
      </c>
      <c r="K126" s="126" t="str">
        <f t="shared" si="24"/>
        <v/>
      </c>
      <c r="L126" s="127" t="str">
        <f>IF(B126&lt;&gt;"",VLOOKUP(B126,G011B!$B:$Z,25,0),"")</f>
        <v/>
      </c>
      <c r="M126" s="156" t="str">
        <f t="shared" si="25"/>
        <v/>
      </c>
      <c r="N126" s="62"/>
      <c r="O126" s="62"/>
      <c r="P126" s="62"/>
    </row>
    <row r="127" spans="1:16" ht="20.05" customHeight="1" x14ac:dyDescent="0.25">
      <c r="A127" s="374">
        <v>73</v>
      </c>
      <c r="B127" s="80"/>
      <c r="C127" s="122" t="str">
        <f t="shared" si="21"/>
        <v/>
      </c>
      <c r="D127" s="123" t="str">
        <f t="shared" si="22"/>
        <v/>
      </c>
      <c r="E127" s="81"/>
      <c r="F127" s="82"/>
      <c r="G127" s="132" t="str">
        <f t="shared" si="26"/>
        <v/>
      </c>
      <c r="H127" s="129" t="str">
        <f t="shared" si="23"/>
        <v/>
      </c>
      <c r="I127" s="136" t="str">
        <f t="shared" si="27"/>
        <v/>
      </c>
      <c r="J127" s="126" t="str">
        <f>IF(B127&gt;0,ROUNDUP(VLOOKUP(B127,G011B!$B:$R,16,0),1),"")</f>
        <v/>
      </c>
      <c r="K127" s="126" t="str">
        <f t="shared" si="24"/>
        <v/>
      </c>
      <c r="L127" s="127" t="str">
        <f>IF(B127&lt;&gt;"",VLOOKUP(B127,G011B!$B:$Z,25,0),"")</f>
        <v/>
      </c>
      <c r="M127" s="156" t="str">
        <f t="shared" si="25"/>
        <v/>
      </c>
      <c r="N127" s="62"/>
      <c r="O127" s="62"/>
      <c r="P127" s="62"/>
    </row>
    <row r="128" spans="1:16" ht="20.05" customHeight="1" x14ac:dyDescent="0.25">
      <c r="A128" s="374">
        <v>74</v>
      </c>
      <c r="B128" s="80"/>
      <c r="C128" s="122" t="str">
        <f t="shared" si="21"/>
        <v/>
      </c>
      <c r="D128" s="123" t="str">
        <f t="shared" si="22"/>
        <v/>
      </c>
      <c r="E128" s="81"/>
      <c r="F128" s="82"/>
      <c r="G128" s="132" t="str">
        <f t="shared" si="26"/>
        <v/>
      </c>
      <c r="H128" s="129" t="str">
        <f t="shared" si="23"/>
        <v/>
      </c>
      <c r="I128" s="136" t="str">
        <f t="shared" si="27"/>
        <v/>
      </c>
      <c r="J128" s="126" t="str">
        <f>IF(B128&gt;0,ROUNDUP(VLOOKUP(B128,G011B!$B:$R,16,0),1),"")</f>
        <v/>
      </c>
      <c r="K128" s="126" t="str">
        <f t="shared" si="24"/>
        <v/>
      </c>
      <c r="L128" s="127" t="str">
        <f>IF(B128&lt;&gt;"",VLOOKUP(B128,G011B!$B:$Z,25,0),"")</f>
        <v/>
      </c>
      <c r="M128" s="156" t="str">
        <f t="shared" si="25"/>
        <v/>
      </c>
      <c r="N128" s="62"/>
      <c r="O128" s="62"/>
      <c r="P128" s="62"/>
    </row>
    <row r="129" spans="1:16" ht="20.05" customHeight="1" x14ac:dyDescent="0.25">
      <c r="A129" s="374">
        <v>75</v>
      </c>
      <c r="B129" s="80"/>
      <c r="C129" s="122" t="str">
        <f t="shared" si="21"/>
        <v/>
      </c>
      <c r="D129" s="123" t="str">
        <f t="shared" si="22"/>
        <v/>
      </c>
      <c r="E129" s="81"/>
      <c r="F129" s="82"/>
      <c r="G129" s="132" t="str">
        <f t="shared" si="26"/>
        <v/>
      </c>
      <c r="H129" s="129" t="str">
        <f t="shared" si="23"/>
        <v/>
      </c>
      <c r="I129" s="136" t="str">
        <f t="shared" si="27"/>
        <v/>
      </c>
      <c r="J129" s="126" t="str">
        <f>IF(B129&gt;0,ROUNDUP(VLOOKUP(B129,G011B!$B:$R,16,0),1),"")</f>
        <v/>
      </c>
      <c r="K129" s="126" t="str">
        <f t="shared" si="24"/>
        <v/>
      </c>
      <c r="L129" s="127" t="str">
        <f>IF(B129&lt;&gt;"",VLOOKUP(B129,G011B!$B:$Z,25,0),"")</f>
        <v/>
      </c>
      <c r="M129" s="156" t="str">
        <f t="shared" si="25"/>
        <v/>
      </c>
      <c r="N129" s="62"/>
      <c r="O129" s="62"/>
      <c r="P129" s="62"/>
    </row>
    <row r="130" spans="1:16" ht="20.05" customHeight="1" x14ac:dyDescent="0.25">
      <c r="A130" s="374">
        <v>76</v>
      </c>
      <c r="B130" s="80"/>
      <c r="C130" s="122" t="str">
        <f t="shared" si="21"/>
        <v/>
      </c>
      <c r="D130" s="123" t="str">
        <f t="shared" si="22"/>
        <v/>
      </c>
      <c r="E130" s="81"/>
      <c r="F130" s="82"/>
      <c r="G130" s="132" t="str">
        <f t="shared" si="26"/>
        <v/>
      </c>
      <c r="H130" s="129" t="str">
        <f t="shared" si="23"/>
        <v/>
      </c>
      <c r="I130" s="136" t="str">
        <f t="shared" si="27"/>
        <v/>
      </c>
      <c r="J130" s="126" t="str">
        <f>IF(B130&gt;0,ROUNDUP(VLOOKUP(B130,G011B!$B:$R,16,0),1),"")</f>
        <v/>
      </c>
      <c r="K130" s="126" t="str">
        <f t="shared" si="24"/>
        <v/>
      </c>
      <c r="L130" s="127" t="str">
        <f>IF(B130&lt;&gt;"",VLOOKUP(B130,G011B!$B:$Z,25,0),"")</f>
        <v/>
      </c>
      <c r="M130" s="156" t="str">
        <f t="shared" si="25"/>
        <v/>
      </c>
      <c r="N130" s="62"/>
      <c r="O130" s="62"/>
      <c r="P130" s="62"/>
    </row>
    <row r="131" spans="1:16" ht="20.05" customHeight="1" x14ac:dyDescent="0.25">
      <c r="A131" s="374">
        <v>77</v>
      </c>
      <c r="B131" s="80"/>
      <c r="C131" s="122" t="str">
        <f t="shared" si="21"/>
        <v/>
      </c>
      <c r="D131" s="123" t="str">
        <f t="shared" si="22"/>
        <v/>
      </c>
      <c r="E131" s="81"/>
      <c r="F131" s="82"/>
      <c r="G131" s="132" t="str">
        <f t="shared" si="26"/>
        <v/>
      </c>
      <c r="H131" s="129" t="str">
        <f t="shared" si="23"/>
        <v/>
      </c>
      <c r="I131" s="136" t="str">
        <f t="shared" si="27"/>
        <v/>
      </c>
      <c r="J131" s="126" t="str">
        <f>IF(B131&gt;0,ROUNDUP(VLOOKUP(B131,G011B!$B:$R,16,0),1),"")</f>
        <v/>
      </c>
      <c r="K131" s="126" t="str">
        <f t="shared" si="24"/>
        <v/>
      </c>
      <c r="L131" s="127" t="str">
        <f>IF(B131&lt;&gt;"",VLOOKUP(B131,G011B!$B:$Z,25,0),"")</f>
        <v/>
      </c>
      <c r="M131" s="156" t="str">
        <f t="shared" si="25"/>
        <v/>
      </c>
      <c r="N131" s="62"/>
      <c r="O131" s="62"/>
      <c r="P131" s="62"/>
    </row>
    <row r="132" spans="1:16" ht="20.05" customHeight="1" x14ac:dyDescent="0.25">
      <c r="A132" s="374">
        <v>78</v>
      </c>
      <c r="B132" s="80"/>
      <c r="C132" s="122" t="str">
        <f t="shared" si="21"/>
        <v/>
      </c>
      <c r="D132" s="123" t="str">
        <f t="shared" si="22"/>
        <v/>
      </c>
      <c r="E132" s="81"/>
      <c r="F132" s="82"/>
      <c r="G132" s="132" t="str">
        <f t="shared" si="26"/>
        <v/>
      </c>
      <c r="H132" s="129" t="str">
        <f t="shared" si="23"/>
        <v/>
      </c>
      <c r="I132" s="136" t="str">
        <f t="shared" si="27"/>
        <v/>
      </c>
      <c r="J132" s="126" t="str">
        <f>IF(B132&gt;0,ROUNDUP(VLOOKUP(B132,G011B!$B:$R,16,0),1),"")</f>
        <v/>
      </c>
      <c r="K132" s="126" t="str">
        <f t="shared" si="24"/>
        <v/>
      </c>
      <c r="L132" s="127" t="str">
        <f>IF(B132&lt;&gt;"",VLOOKUP(B132,G011B!$B:$Z,25,0),"")</f>
        <v/>
      </c>
      <c r="M132" s="156" t="str">
        <f t="shared" si="25"/>
        <v/>
      </c>
      <c r="N132" s="62"/>
      <c r="O132" s="62"/>
      <c r="P132" s="62"/>
    </row>
    <row r="133" spans="1:16" ht="20.05" customHeight="1" x14ac:dyDescent="0.25">
      <c r="A133" s="374">
        <v>79</v>
      </c>
      <c r="B133" s="80"/>
      <c r="C133" s="122" t="str">
        <f t="shared" si="21"/>
        <v/>
      </c>
      <c r="D133" s="123" t="str">
        <f t="shared" si="22"/>
        <v/>
      </c>
      <c r="E133" s="81"/>
      <c r="F133" s="82"/>
      <c r="G133" s="132" t="str">
        <f t="shared" si="26"/>
        <v/>
      </c>
      <c r="H133" s="129" t="str">
        <f t="shared" si="23"/>
        <v/>
      </c>
      <c r="I133" s="136" t="str">
        <f t="shared" si="27"/>
        <v/>
      </c>
      <c r="J133" s="126" t="str">
        <f>IF(B133&gt;0,ROUNDUP(VLOOKUP(B133,G011B!$B:$R,16,0),1),"")</f>
        <v/>
      </c>
      <c r="K133" s="126" t="str">
        <f t="shared" si="24"/>
        <v/>
      </c>
      <c r="L133" s="127" t="str">
        <f>IF(B133&lt;&gt;"",VLOOKUP(B133,G011B!$B:$Z,25,0),"")</f>
        <v/>
      </c>
      <c r="M133" s="156" t="str">
        <f t="shared" si="25"/>
        <v/>
      </c>
      <c r="N133" s="62"/>
      <c r="O133" s="62"/>
      <c r="P133" s="62"/>
    </row>
    <row r="134" spans="1:16" ht="20.05" customHeight="1" thickBot="1" x14ac:dyDescent="0.3">
      <c r="A134" s="375">
        <v>80</v>
      </c>
      <c r="B134" s="83"/>
      <c r="C134" s="124" t="str">
        <f t="shared" si="21"/>
        <v/>
      </c>
      <c r="D134" s="125" t="str">
        <f t="shared" si="22"/>
        <v/>
      </c>
      <c r="E134" s="84"/>
      <c r="F134" s="85"/>
      <c r="G134" s="133" t="str">
        <f t="shared" si="26"/>
        <v/>
      </c>
      <c r="H134" s="130" t="str">
        <f t="shared" si="23"/>
        <v/>
      </c>
      <c r="I134" s="137" t="str">
        <f t="shared" si="27"/>
        <v/>
      </c>
      <c r="J134" s="126" t="str">
        <f>IF(B134&gt;0,ROUNDUP(VLOOKUP(B134,G011B!$B:$R,16,0),1),"")</f>
        <v/>
      </c>
      <c r="K134" s="126" t="str">
        <f t="shared" si="24"/>
        <v/>
      </c>
      <c r="L134" s="127" t="str">
        <f>IF(B134&lt;&gt;"",VLOOKUP(B134,G011B!$B:$Z,25,0),"")</f>
        <v/>
      </c>
      <c r="M134" s="156" t="str">
        <f t="shared" si="25"/>
        <v/>
      </c>
      <c r="N134" s="62"/>
      <c r="O134" s="62"/>
      <c r="P134" s="62"/>
    </row>
    <row r="135" spans="1:16" ht="20.05" customHeight="1" thickBot="1" x14ac:dyDescent="0.4">
      <c r="A135" s="659" t="s">
        <v>34</v>
      </c>
      <c r="B135" s="660"/>
      <c r="C135" s="660"/>
      <c r="D135" s="660"/>
      <c r="E135" s="660"/>
      <c r="F135" s="661"/>
      <c r="G135" s="134">
        <f>SUM(G115:G134)</f>
        <v>0</v>
      </c>
      <c r="H135" s="205"/>
      <c r="I135" s="118">
        <f>IF(C113=C78,SUM(I115:I134)+I100,SUM(I115:I134))</f>
        <v>0</v>
      </c>
      <c r="J135" s="62"/>
      <c r="K135" s="62"/>
      <c r="L135" s="62"/>
      <c r="M135" s="62"/>
      <c r="N135" s="138">
        <f>IF(COUNTA(E115:E134)&gt;0,1,0)</f>
        <v>0</v>
      </c>
      <c r="O135" s="62"/>
      <c r="P135" s="62"/>
    </row>
    <row r="136" spans="1:16" ht="20.05" customHeight="1" thickBot="1" x14ac:dyDescent="0.35">
      <c r="A136" s="662" t="s">
        <v>72</v>
      </c>
      <c r="B136" s="663"/>
      <c r="C136" s="663"/>
      <c r="D136" s="664"/>
      <c r="E136" s="107">
        <f>SUM(G:G)/2</f>
        <v>0</v>
      </c>
      <c r="F136" s="665"/>
      <c r="G136" s="666"/>
      <c r="H136" s="667"/>
      <c r="I136" s="116">
        <f>SUM(I115:I134)+I101</f>
        <v>0</v>
      </c>
      <c r="J136" s="62"/>
      <c r="K136" s="62"/>
      <c r="L136" s="62"/>
      <c r="M136" s="62"/>
      <c r="N136" s="62"/>
      <c r="O136" s="62"/>
      <c r="P136" s="62"/>
    </row>
    <row r="137" spans="1:16" x14ac:dyDescent="0.25">
      <c r="A137" s="364" t="s">
        <v>134</v>
      </c>
      <c r="B137" s="62"/>
      <c r="C137" s="62"/>
      <c r="D137" s="62"/>
      <c r="E137" s="62"/>
      <c r="F137" s="62"/>
      <c r="G137" s="62"/>
      <c r="H137" s="62"/>
      <c r="I137" s="62"/>
      <c r="J137" s="62"/>
      <c r="K137" s="62"/>
      <c r="L137" s="62"/>
      <c r="M137" s="62"/>
      <c r="N137" s="62"/>
      <c r="O137" s="62"/>
      <c r="P137" s="62"/>
    </row>
    <row r="138" spans="1:16" x14ac:dyDescent="0.25">
      <c r="A138" s="62"/>
      <c r="B138" s="62"/>
      <c r="C138" s="62"/>
      <c r="D138" s="62"/>
      <c r="E138" s="62"/>
      <c r="F138" s="62"/>
      <c r="G138" s="62"/>
      <c r="H138" s="62"/>
      <c r="I138" s="62"/>
      <c r="J138" s="62"/>
      <c r="K138" s="62"/>
      <c r="L138" s="62"/>
      <c r="M138" s="62"/>
      <c r="N138" s="62"/>
      <c r="O138" s="62"/>
      <c r="P138" s="62"/>
    </row>
    <row r="139" spans="1:16" ht="19.7" x14ac:dyDescent="0.35">
      <c r="A139" s="376" t="s">
        <v>31</v>
      </c>
      <c r="B139" s="378">
        <f ca="1">imzatarihi</f>
        <v>45785</v>
      </c>
      <c r="C139" s="377" t="s">
        <v>32</v>
      </c>
      <c r="D139" s="379" t="str">
        <f>IF(kurulusyetkilisi&gt;0,kurulusyetkilisi,"")</f>
        <v/>
      </c>
      <c r="E139" s="62"/>
      <c r="F139" s="62"/>
      <c r="G139" s="212"/>
      <c r="H139" s="211"/>
      <c r="I139" s="211"/>
      <c r="J139" s="62"/>
      <c r="K139" s="92"/>
      <c r="L139" s="92"/>
      <c r="M139" s="2"/>
      <c r="N139" s="92"/>
      <c r="O139" s="92"/>
      <c r="P139" s="62"/>
    </row>
    <row r="140" spans="1:16" ht="19.7" x14ac:dyDescent="0.35">
      <c r="A140" s="213"/>
      <c r="B140" s="213"/>
      <c r="C140" s="377" t="s">
        <v>33</v>
      </c>
      <c r="D140" s="75"/>
      <c r="E140" s="598"/>
      <c r="F140" s="598"/>
      <c r="G140" s="598"/>
      <c r="H140" s="59"/>
      <c r="I140" s="59"/>
      <c r="J140" s="62"/>
      <c r="K140" s="92"/>
      <c r="L140" s="92"/>
      <c r="M140" s="2"/>
      <c r="N140" s="92"/>
      <c r="O140" s="92"/>
      <c r="P140" s="62"/>
    </row>
    <row r="141" spans="1:16" ht="16.3" x14ac:dyDescent="0.3">
      <c r="A141" s="635" t="s">
        <v>65</v>
      </c>
      <c r="B141" s="635"/>
      <c r="C141" s="635"/>
      <c r="D141" s="635"/>
      <c r="E141" s="635"/>
      <c r="F141" s="635"/>
      <c r="G141" s="635"/>
      <c r="H141" s="635"/>
      <c r="I141" s="635"/>
      <c r="J141" s="62"/>
      <c r="K141" s="62"/>
      <c r="L141" s="62"/>
      <c r="M141" s="62"/>
      <c r="N141" s="62"/>
      <c r="O141" s="62"/>
      <c r="P141" s="62"/>
    </row>
    <row r="142" spans="1:16" x14ac:dyDescent="0.25">
      <c r="A142" s="625" t="str">
        <f>IF(YilDonem&lt;&gt;"",CONCATENATE(YilDonem," dönemine aittir."),"")</f>
        <v/>
      </c>
      <c r="B142" s="625"/>
      <c r="C142" s="625"/>
      <c r="D142" s="625"/>
      <c r="E142" s="625"/>
      <c r="F142" s="625"/>
      <c r="G142" s="625"/>
      <c r="H142" s="625"/>
      <c r="I142" s="625"/>
      <c r="J142" s="62"/>
      <c r="K142" s="62"/>
      <c r="L142" s="62"/>
      <c r="M142" s="62"/>
      <c r="N142" s="62"/>
      <c r="O142" s="62"/>
      <c r="P142" s="62"/>
    </row>
    <row r="143" spans="1:16" ht="19.7" thickBot="1" x14ac:dyDescent="0.4">
      <c r="A143" s="671" t="s">
        <v>74</v>
      </c>
      <c r="B143" s="671"/>
      <c r="C143" s="671"/>
      <c r="D143" s="671"/>
      <c r="E143" s="671"/>
      <c r="F143" s="671"/>
      <c r="G143" s="671"/>
      <c r="H143" s="671"/>
      <c r="I143" s="671"/>
      <c r="J143" s="62"/>
      <c r="K143" s="62"/>
      <c r="L143" s="62"/>
      <c r="M143" s="62"/>
      <c r="N143" s="62"/>
      <c r="O143" s="62"/>
      <c r="P143" s="62"/>
    </row>
    <row r="144" spans="1:16" ht="19.55" customHeight="1" thickBot="1" x14ac:dyDescent="0.3">
      <c r="A144" s="627" t="s">
        <v>192</v>
      </c>
      <c r="B144" s="629"/>
      <c r="C144" s="627" t="str">
        <f>IF(ProjeNo&gt;0,ProjeNo,"")</f>
        <v/>
      </c>
      <c r="D144" s="628"/>
      <c r="E144" s="628"/>
      <c r="F144" s="628"/>
      <c r="G144" s="628"/>
      <c r="H144" s="628"/>
      <c r="I144" s="629"/>
      <c r="J144" s="62"/>
      <c r="K144" s="62"/>
      <c r="L144" s="62"/>
      <c r="M144" s="62"/>
      <c r="N144" s="62"/>
      <c r="O144" s="62"/>
      <c r="P144" s="62"/>
    </row>
    <row r="145" spans="1:16" ht="29.25" customHeight="1" thickBot="1" x14ac:dyDescent="0.3">
      <c r="A145" s="670" t="s">
        <v>194</v>
      </c>
      <c r="B145" s="642"/>
      <c r="C145" s="645" t="str">
        <f>IF(ProjeAdi&gt;0,ProjeAdi,"")</f>
        <v/>
      </c>
      <c r="D145" s="646"/>
      <c r="E145" s="646"/>
      <c r="F145" s="646"/>
      <c r="G145" s="646"/>
      <c r="H145" s="646"/>
      <c r="I145" s="647"/>
      <c r="J145" s="62"/>
      <c r="K145" s="62"/>
      <c r="L145" s="62"/>
      <c r="M145" s="62"/>
      <c r="N145" s="62"/>
      <c r="O145" s="62"/>
      <c r="P145" s="62"/>
    </row>
    <row r="146" spans="1:16" ht="29.25" customHeight="1" thickBot="1" x14ac:dyDescent="0.3">
      <c r="A146" s="670" t="s">
        <v>196</v>
      </c>
      <c r="B146" s="642"/>
      <c r="C146" s="672"/>
      <c r="D146" s="668"/>
      <c r="E146" s="668"/>
      <c r="F146" s="668"/>
      <c r="G146" s="668"/>
      <c r="H146" s="668"/>
      <c r="I146" s="669"/>
      <c r="J146" s="62"/>
      <c r="K146" s="62"/>
      <c r="L146" s="62"/>
      <c r="M146" s="62"/>
      <c r="N146" s="62"/>
      <c r="O146" s="62"/>
      <c r="P146" s="62"/>
    </row>
    <row r="147" spans="1:16" ht="29.25" customHeight="1" thickBot="1" x14ac:dyDescent="0.3">
      <c r="A147" s="670" t="s">
        <v>197</v>
      </c>
      <c r="B147" s="642"/>
      <c r="C147" s="672"/>
      <c r="D147" s="668"/>
      <c r="E147" s="668"/>
      <c r="F147" s="668"/>
      <c r="G147" s="668"/>
      <c r="H147" s="668"/>
      <c r="I147" s="669"/>
      <c r="J147" s="62"/>
      <c r="K147" s="62"/>
      <c r="L147" s="62"/>
      <c r="M147" s="62"/>
      <c r="N147" s="62"/>
      <c r="O147" s="62"/>
      <c r="P147" s="62"/>
    </row>
    <row r="148" spans="1:16" ht="19.55" customHeight="1" thickBot="1" x14ac:dyDescent="0.3">
      <c r="A148" s="627" t="s">
        <v>66</v>
      </c>
      <c r="B148" s="629"/>
      <c r="C148" s="12"/>
      <c r="D148" s="668"/>
      <c r="E148" s="668"/>
      <c r="F148" s="668"/>
      <c r="G148" s="668"/>
      <c r="H148" s="668"/>
      <c r="I148" s="669"/>
      <c r="J148" s="62"/>
      <c r="K148" s="62"/>
      <c r="L148" s="62"/>
      <c r="M148" s="62"/>
      <c r="N148" s="62"/>
      <c r="O148" s="62"/>
      <c r="P148" s="62"/>
    </row>
    <row r="149" spans="1:16" s="1" customFormat="1" ht="29.25" thickBot="1" x14ac:dyDescent="0.3">
      <c r="A149" s="358" t="s">
        <v>3</v>
      </c>
      <c r="B149" s="358" t="s">
        <v>4</v>
      </c>
      <c r="C149" s="358" t="s">
        <v>55</v>
      </c>
      <c r="D149" s="358" t="s">
        <v>137</v>
      </c>
      <c r="E149" s="358" t="s">
        <v>67</v>
      </c>
      <c r="F149" s="358" t="s">
        <v>68</v>
      </c>
      <c r="G149" s="358" t="s">
        <v>69</v>
      </c>
      <c r="H149" s="358" t="s">
        <v>70</v>
      </c>
      <c r="I149" s="358" t="s">
        <v>71</v>
      </c>
      <c r="J149" s="371" t="s">
        <v>75</v>
      </c>
      <c r="K149" s="372" t="s">
        <v>76</v>
      </c>
      <c r="L149" s="372" t="s">
        <v>68</v>
      </c>
      <c r="M149" s="357"/>
      <c r="N149" s="357"/>
      <c r="O149" s="357"/>
      <c r="P149" s="357"/>
    </row>
    <row r="150" spans="1:16" ht="20.05" customHeight="1" x14ac:dyDescent="0.25">
      <c r="A150" s="373">
        <v>81</v>
      </c>
      <c r="B150" s="77"/>
      <c r="C150" s="120" t="str">
        <f t="shared" ref="C150:C169" si="28">IF(B150&lt;&gt;"",VLOOKUP(B150,PersonelTablo,2,0),"")</f>
        <v/>
      </c>
      <c r="D150" s="121" t="str">
        <f t="shared" ref="D150:D169" si="29">IF(B150&lt;&gt;"",VLOOKUP(B150,PersonelTablo,3,0),"")</f>
        <v/>
      </c>
      <c r="E150" s="78"/>
      <c r="F150" s="79"/>
      <c r="G150" s="131" t="str">
        <f>IF(AND(B150&lt;&gt;"",L150&gt;=F150),E150*F150,"")</f>
        <v/>
      </c>
      <c r="H150" s="128" t="str">
        <f t="shared" ref="H150:H169" si="30">IF(B150&lt;&gt;"",VLOOKUP(B150,G011CTablo,15,0),"")</f>
        <v/>
      </c>
      <c r="I150" s="135" t="str">
        <f>IF(AND(B150&lt;&gt;"",J150&gt;=K150,L150&gt;0),G150*H150,"")</f>
        <v/>
      </c>
      <c r="J150" s="126" t="str">
        <f>IF(B150&gt;0,ROUNDUP(VLOOKUP(B150,G011B!$B:$R,16,0),1),"")</f>
        <v/>
      </c>
      <c r="K150" s="126" t="str">
        <f t="shared" ref="K150:K169" si="31">IF(B150&gt;0,SUMIF($B:$B,B150,$G:$G),"")</f>
        <v/>
      </c>
      <c r="L150" s="127" t="str">
        <f>IF(B150&lt;&gt;"",VLOOKUP(B150,G011B!$B:$Z,25,0),"")</f>
        <v/>
      </c>
      <c r="M150" s="156" t="str">
        <f t="shared" ref="M150:M169" si="32">IF(J150&gt;=K150,"","Personelin bütün iş paketlerindeki Toplam Adam Ay değeri "&amp;K150&amp;" olup, bu değer, G011B formunda beyan edilen Çalışılan Toplam Ay değerini geçemez. Maliyeti hesaplamak için Adam/Ay Oranı veya Çalışılan Ay değerini düzeltiniz. ")</f>
        <v/>
      </c>
      <c r="N150" s="62"/>
      <c r="O150" s="62"/>
      <c r="P150" s="62"/>
    </row>
    <row r="151" spans="1:16" ht="20.05" customHeight="1" x14ac:dyDescent="0.25">
      <c r="A151" s="374">
        <v>82</v>
      </c>
      <c r="B151" s="80"/>
      <c r="C151" s="122" t="str">
        <f t="shared" si="28"/>
        <v/>
      </c>
      <c r="D151" s="123" t="str">
        <f t="shared" si="29"/>
        <v/>
      </c>
      <c r="E151" s="81"/>
      <c r="F151" s="82"/>
      <c r="G151" s="132" t="str">
        <f t="shared" ref="G151:G169" si="33">IF(AND(B151&lt;&gt;"",L151&gt;=F151),E151*F151,"")</f>
        <v/>
      </c>
      <c r="H151" s="129" t="str">
        <f t="shared" si="30"/>
        <v/>
      </c>
      <c r="I151" s="136" t="str">
        <f t="shared" ref="I151:I169" si="34">IF(AND(B151&lt;&gt;"",J151&gt;=K151,L151&gt;0),G151*H151,"")</f>
        <v/>
      </c>
      <c r="J151" s="126" t="str">
        <f>IF(B151&gt;0,ROUNDUP(VLOOKUP(B151,G011B!$B:$R,16,0),1),"")</f>
        <v/>
      </c>
      <c r="K151" s="126" t="str">
        <f t="shared" si="31"/>
        <v/>
      </c>
      <c r="L151" s="127" t="str">
        <f>IF(B151&lt;&gt;"",VLOOKUP(B151,G011B!$B:$Z,25,0),"")</f>
        <v/>
      </c>
      <c r="M151" s="156" t="str">
        <f t="shared" si="32"/>
        <v/>
      </c>
      <c r="N151" s="62"/>
      <c r="O151" s="62"/>
      <c r="P151" s="62"/>
    </row>
    <row r="152" spans="1:16" ht="20.05" customHeight="1" x14ac:dyDescent="0.25">
      <c r="A152" s="374">
        <v>83</v>
      </c>
      <c r="B152" s="80"/>
      <c r="C152" s="122" t="str">
        <f t="shared" si="28"/>
        <v/>
      </c>
      <c r="D152" s="123" t="str">
        <f t="shared" si="29"/>
        <v/>
      </c>
      <c r="E152" s="81"/>
      <c r="F152" s="82"/>
      <c r="G152" s="132" t="str">
        <f t="shared" si="33"/>
        <v/>
      </c>
      <c r="H152" s="129" t="str">
        <f t="shared" si="30"/>
        <v/>
      </c>
      <c r="I152" s="136" t="str">
        <f t="shared" si="34"/>
        <v/>
      </c>
      <c r="J152" s="126" t="str">
        <f>IF(B152&gt;0,ROUNDUP(VLOOKUP(B152,G011B!$B:$R,16,0),1),"")</f>
        <v/>
      </c>
      <c r="K152" s="126" t="str">
        <f t="shared" si="31"/>
        <v/>
      </c>
      <c r="L152" s="127" t="str">
        <f>IF(B152&lt;&gt;"",VLOOKUP(B152,G011B!$B:$Z,25,0),"")</f>
        <v/>
      </c>
      <c r="M152" s="156" t="str">
        <f t="shared" si="32"/>
        <v/>
      </c>
      <c r="N152" s="62"/>
      <c r="O152" s="62"/>
      <c r="P152" s="62"/>
    </row>
    <row r="153" spans="1:16" ht="20.05" customHeight="1" x14ac:dyDescent="0.25">
      <c r="A153" s="374">
        <v>84</v>
      </c>
      <c r="B153" s="80"/>
      <c r="C153" s="122" t="str">
        <f t="shared" si="28"/>
        <v/>
      </c>
      <c r="D153" s="123" t="str">
        <f t="shared" si="29"/>
        <v/>
      </c>
      <c r="E153" s="81"/>
      <c r="F153" s="82"/>
      <c r="G153" s="132" t="str">
        <f t="shared" si="33"/>
        <v/>
      </c>
      <c r="H153" s="129" t="str">
        <f t="shared" si="30"/>
        <v/>
      </c>
      <c r="I153" s="136" t="str">
        <f t="shared" si="34"/>
        <v/>
      </c>
      <c r="J153" s="126" t="str">
        <f>IF(B153&gt;0,ROUNDUP(VLOOKUP(B153,G011B!$B:$R,16,0),1),"")</f>
        <v/>
      </c>
      <c r="K153" s="126" t="str">
        <f t="shared" si="31"/>
        <v/>
      </c>
      <c r="L153" s="127" t="str">
        <f>IF(B153&lt;&gt;"",VLOOKUP(B153,G011B!$B:$Z,25,0),"")</f>
        <v/>
      </c>
      <c r="M153" s="156" t="str">
        <f t="shared" si="32"/>
        <v/>
      </c>
      <c r="N153" s="62"/>
      <c r="O153" s="62"/>
      <c r="P153" s="62"/>
    </row>
    <row r="154" spans="1:16" ht="20.05" customHeight="1" x14ac:dyDescent="0.25">
      <c r="A154" s="374">
        <v>85</v>
      </c>
      <c r="B154" s="80"/>
      <c r="C154" s="122" t="str">
        <f t="shared" si="28"/>
        <v/>
      </c>
      <c r="D154" s="123" t="str">
        <f t="shared" si="29"/>
        <v/>
      </c>
      <c r="E154" s="81"/>
      <c r="F154" s="82"/>
      <c r="G154" s="132" t="str">
        <f t="shared" si="33"/>
        <v/>
      </c>
      <c r="H154" s="129" t="str">
        <f t="shared" si="30"/>
        <v/>
      </c>
      <c r="I154" s="136" t="str">
        <f t="shared" si="34"/>
        <v/>
      </c>
      <c r="J154" s="126" t="str">
        <f>IF(B154&gt;0,ROUNDUP(VLOOKUP(B154,G011B!$B:$R,16,0),1),"")</f>
        <v/>
      </c>
      <c r="K154" s="126" t="str">
        <f t="shared" si="31"/>
        <v/>
      </c>
      <c r="L154" s="127" t="str">
        <f>IF(B154&lt;&gt;"",VLOOKUP(B154,G011B!$B:$Z,25,0),"")</f>
        <v/>
      </c>
      <c r="M154" s="156" t="str">
        <f t="shared" si="32"/>
        <v/>
      </c>
      <c r="N154" s="62"/>
      <c r="O154" s="62"/>
      <c r="P154" s="62"/>
    </row>
    <row r="155" spans="1:16" ht="20.05" customHeight="1" x14ac:dyDescent="0.25">
      <c r="A155" s="374">
        <v>86</v>
      </c>
      <c r="B155" s="80"/>
      <c r="C155" s="122" t="str">
        <f t="shared" si="28"/>
        <v/>
      </c>
      <c r="D155" s="123" t="str">
        <f t="shared" si="29"/>
        <v/>
      </c>
      <c r="E155" s="81"/>
      <c r="F155" s="82"/>
      <c r="G155" s="132" t="str">
        <f t="shared" si="33"/>
        <v/>
      </c>
      <c r="H155" s="129" t="str">
        <f t="shared" si="30"/>
        <v/>
      </c>
      <c r="I155" s="136" t="str">
        <f t="shared" si="34"/>
        <v/>
      </c>
      <c r="J155" s="126" t="str">
        <f>IF(B155&gt;0,ROUNDUP(VLOOKUP(B155,G011B!$B:$R,16,0),1),"")</f>
        <v/>
      </c>
      <c r="K155" s="126" t="str">
        <f t="shared" si="31"/>
        <v/>
      </c>
      <c r="L155" s="127" t="str">
        <f>IF(B155&lt;&gt;"",VLOOKUP(B155,G011B!$B:$Z,25,0),"")</f>
        <v/>
      </c>
      <c r="M155" s="156" t="str">
        <f t="shared" si="32"/>
        <v/>
      </c>
      <c r="N155" s="62"/>
      <c r="O155" s="62"/>
      <c r="P155" s="62"/>
    </row>
    <row r="156" spans="1:16" ht="20.05" customHeight="1" x14ac:dyDescent="0.25">
      <c r="A156" s="374">
        <v>87</v>
      </c>
      <c r="B156" s="80"/>
      <c r="C156" s="122" t="str">
        <f t="shared" si="28"/>
        <v/>
      </c>
      <c r="D156" s="123" t="str">
        <f t="shared" si="29"/>
        <v/>
      </c>
      <c r="E156" s="81"/>
      <c r="F156" s="82"/>
      <c r="G156" s="132" t="str">
        <f t="shared" si="33"/>
        <v/>
      </c>
      <c r="H156" s="129" t="str">
        <f t="shared" si="30"/>
        <v/>
      </c>
      <c r="I156" s="136" t="str">
        <f t="shared" si="34"/>
        <v/>
      </c>
      <c r="J156" s="126" t="str">
        <f>IF(B156&gt;0,ROUNDUP(VLOOKUP(B156,G011B!$B:$R,16,0),1),"")</f>
        <v/>
      </c>
      <c r="K156" s="126" t="str">
        <f t="shared" si="31"/>
        <v/>
      </c>
      <c r="L156" s="127" t="str">
        <f>IF(B156&lt;&gt;"",VLOOKUP(B156,G011B!$B:$Z,25,0),"")</f>
        <v/>
      </c>
      <c r="M156" s="156" t="str">
        <f t="shared" si="32"/>
        <v/>
      </c>
      <c r="N156" s="62"/>
      <c r="O156" s="62"/>
      <c r="P156" s="62"/>
    </row>
    <row r="157" spans="1:16" ht="20.05" customHeight="1" x14ac:dyDescent="0.25">
      <c r="A157" s="374">
        <v>88</v>
      </c>
      <c r="B157" s="80"/>
      <c r="C157" s="122" t="str">
        <f t="shared" si="28"/>
        <v/>
      </c>
      <c r="D157" s="123" t="str">
        <f t="shared" si="29"/>
        <v/>
      </c>
      <c r="E157" s="81"/>
      <c r="F157" s="82"/>
      <c r="G157" s="132" t="str">
        <f t="shared" si="33"/>
        <v/>
      </c>
      <c r="H157" s="129" t="str">
        <f t="shared" si="30"/>
        <v/>
      </c>
      <c r="I157" s="136" t="str">
        <f t="shared" si="34"/>
        <v/>
      </c>
      <c r="J157" s="126" t="str">
        <f>IF(B157&gt;0,ROUNDUP(VLOOKUP(B157,G011B!$B:$R,16,0),1),"")</f>
        <v/>
      </c>
      <c r="K157" s="126" t="str">
        <f t="shared" si="31"/>
        <v/>
      </c>
      <c r="L157" s="127" t="str">
        <f>IF(B157&lt;&gt;"",VLOOKUP(B157,G011B!$B:$Z,25,0),"")</f>
        <v/>
      </c>
      <c r="M157" s="156" t="str">
        <f t="shared" si="32"/>
        <v/>
      </c>
      <c r="N157" s="62"/>
      <c r="O157" s="62"/>
      <c r="P157" s="62"/>
    </row>
    <row r="158" spans="1:16" ht="20.05" customHeight="1" x14ac:dyDescent="0.25">
      <c r="A158" s="374">
        <v>89</v>
      </c>
      <c r="B158" s="80"/>
      <c r="C158" s="122" t="str">
        <f t="shared" si="28"/>
        <v/>
      </c>
      <c r="D158" s="123" t="str">
        <f t="shared" si="29"/>
        <v/>
      </c>
      <c r="E158" s="81"/>
      <c r="F158" s="82"/>
      <c r="G158" s="132" t="str">
        <f t="shared" si="33"/>
        <v/>
      </c>
      <c r="H158" s="129" t="str">
        <f t="shared" si="30"/>
        <v/>
      </c>
      <c r="I158" s="136" t="str">
        <f t="shared" si="34"/>
        <v/>
      </c>
      <c r="J158" s="126" t="str">
        <f>IF(B158&gt;0,ROUNDUP(VLOOKUP(B158,G011B!$B:$R,16,0),1),"")</f>
        <v/>
      </c>
      <c r="K158" s="126" t="str">
        <f t="shared" si="31"/>
        <v/>
      </c>
      <c r="L158" s="127" t="str">
        <f>IF(B158&lt;&gt;"",VLOOKUP(B158,G011B!$B:$Z,25,0),"")</f>
        <v/>
      </c>
      <c r="M158" s="156" t="str">
        <f t="shared" si="32"/>
        <v/>
      </c>
      <c r="N158" s="62"/>
      <c r="O158" s="62"/>
      <c r="P158" s="62"/>
    </row>
    <row r="159" spans="1:16" ht="20.05" customHeight="1" x14ac:dyDescent="0.25">
      <c r="A159" s="374">
        <v>90</v>
      </c>
      <c r="B159" s="80"/>
      <c r="C159" s="122" t="str">
        <f t="shared" si="28"/>
        <v/>
      </c>
      <c r="D159" s="123" t="str">
        <f t="shared" si="29"/>
        <v/>
      </c>
      <c r="E159" s="81"/>
      <c r="F159" s="82"/>
      <c r="G159" s="132" t="str">
        <f t="shared" si="33"/>
        <v/>
      </c>
      <c r="H159" s="129" t="str">
        <f t="shared" si="30"/>
        <v/>
      </c>
      <c r="I159" s="136" t="str">
        <f t="shared" si="34"/>
        <v/>
      </c>
      <c r="J159" s="126" t="str">
        <f>IF(B159&gt;0,ROUNDUP(VLOOKUP(B159,G011B!$B:$R,16,0),1),"")</f>
        <v/>
      </c>
      <c r="K159" s="126" t="str">
        <f t="shared" si="31"/>
        <v/>
      </c>
      <c r="L159" s="127" t="str">
        <f>IF(B159&lt;&gt;"",VLOOKUP(B159,G011B!$B:$Z,25,0),"")</f>
        <v/>
      </c>
      <c r="M159" s="156" t="str">
        <f t="shared" si="32"/>
        <v/>
      </c>
      <c r="N159" s="62"/>
      <c r="O159" s="62"/>
      <c r="P159" s="62"/>
    </row>
    <row r="160" spans="1:16" ht="20.05" customHeight="1" x14ac:dyDescent="0.25">
      <c r="A160" s="374">
        <v>91</v>
      </c>
      <c r="B160" s="80"/>
      <c r="C160" s="122" t="str">
        <f t="shared" si="28"/>
        <v/>
      </c>
      <c r="D160" s="123" t="str">
        <f t="shared" si="29"/>
        <v/>
      </c>
      <c r="E160" s="81"/>
      <c r="F160" s="82"/>
      <c r="G160" s="132" t="str">
        <f t="shared" si="33"/>
        <v/>
      </c>
      <c r="H160" s="129" t="str">
        <f t="shared" si="30"/>
        <v/>
      </c>
      <c r="I160" s="136" t="str">
        <f t="shared" si="34"/>
        <v/>
      </c>
      <c r="J160" s="126" t="str">
        <f>IF(B160&gt;0,ROUNDUP(VLOOKUP(B160,G011B!$B:$R,16,0),1),"")</f>
        <v/>
      </c>
      <c r="K160" s="126" t="str">
        <f t="shared" si="31"/>
        <v/>
      </c>
      <c r="L160" s="127" t="str">
        <f>IF(B160&lt;&gt;"",VLOOKUP(B160,G011B!$B:$Z,25,0),"")</f>
        <v/>
      </c>
      <c r="M160" s="156" t="str">
        <f t="shared" si="32"/>
        <v/>
      </c>
      <c r="N160" s="62"/>
      <c r="O160" s="62"/>
      <c r="P160" s="62"/>
    </row>
    <row r="161" spans="1:16" ht="20.05" customHeight="1" x14ac:dyDescent="0.25">
      <c r="A161" s="374">
        <v>92</v>
      </c>
      <c r="B161" s="80"/>
      <c r="C161" s="122" t="str">
        <f t="shared" si="28"/>
        <v/>
      </c>
      <c r="D161" s="123" t="str">
        <f t="shared" si="29"/>
        <v/>
      </c>
      <c r="E161" s="81"/>
      <c r="F161" s="82"/>
      <c r="G161" s="132" t="str">
        <f t="shared" si="33"/>
        <v/>
      </c>
      <c r="H161" s="129" t="str">
        <f t="shared" si="30"/>
        <v/>
      </c>
      <c r="I161" s="136" t="str">
        <f t="shared" si="34"/>
        <v/>
      </c>
      <c r="J161" s="126" t="str">
        <f>IF(B161&gt;0,ROUNDUP(VLOOKUP(B161,G011B!$B:$R,16,0),1),"")</f>
        <v/>
      </c>
      <c r="K161" s="126" t="str">
        <f t="shared" si="31"/>
        <v/>
      </c>
      <c r="L161" s="127" t="str">
        <f>IF(B161&lt;&gt;"",VLOOKUP(B161,G011B!$B:$Z,25,0),"")</f>
        <v/>
      </c>
      <c r="M161" s="156" t="str">
        <f t="shared" si="32"/>
        <v/>
      </c>
      <c r="N161" s="62"/>
      <c r="O161" s="62"/>
      <c r="P161" s="62"/>
    </row>
    <row r="162" spans="1:16" ht="20.05" customHeight="1" x14ac:dyDescent="0.25">
      <c r="A162" s="374">
        <v>93</v>
      </c>
      <c r="B162" s="80"/>
      <c r="C162" s="122" t="str">
        <f t="shared" si="28"/>
        <v/>
      </c>
      <c r="D162" s="123" t="str">
        <f t="shared" si="29"/>
        <v/>
      </c>
      <c r="E162" s="81"/>
      <c r="F162" s="82"/>
      <c r="G162" s="132" t="str">
        <f t="shared" si="33"/>
        <v/>
      </c>
      <c r="H162" s="129" t="str">
        <f t="shared" si="30"/>
        <v/>
      </c>
      <c r="I162" s="136" t="str">
        <f t="shared" si="34"/>
        <v/>
      </c>
      <c r="J162" s="126" t="str">
        <f>IF(B162&gt;0,ROUNDUP(VLOOKUP(B162,G011B!$B:$R,16,0),1),"")</f>
        <v/>
      </c>
      <c r="K162" s="126" t="str">
        <f t="shared" si="31"/>
        <v/>
      </c>
      <c r="L162" s="127" t="str">
        <f>IF(B162&lt;&gt;"",VLOOKUP(B162,G011B!$B:$Z,25,0),"")</f>
        <v/>
      </c>
      <c r="M162" s="156" t="str">
        <f t="shared" si="32"/>
        <v/>
      </c>
      <c r="N162" s="62"/>
      <c r="O162" s="62"/>
      <c r="P162" s="62"/>
    </row>
    <row r="163" spans="1:16" ht="20.05" customHeight="1" x14ac:dyDescent="0.25">
      <c r="A163" s="374">
        <v>94</v>
      </c>
      <c r="B163" s="80"/>
      <c r="C163" s="122" t="str">
        <f t="shared" si="28"/>
        <v/>
      </c>
      <c r="D163" s="123" t="str">
        <f t="shared" si="29"/>
        <v/>
      </c>
      <c r="E163" s="81"/>
      <c r="F163" s="82"/>
      <c r="G163" s="132" t="str">
        <f t="shared" si="33"/>
        <v/>
      </c>
      <c r="H163" s="129" t="str">
        <f t="shared" si="30"/>
        <v/>
      </c>
      <c r="I163" s="136" t="str">
        <f t="shared" si="34"/>
        <v/>
      </c>
      <c r="J163" s="126" t="str">
        <f>IF(B163&gt;0,ROUNDUP(VLOOKUP(B163,G011B!$B:$R,16,0),1),"")</f>
        <v/>
      </c>
      <c r="K163" s="126" t="str">
        <f t="shared" si="31"/>
        <v/>
      </c>
      <c r="L163" s="127" t="str">
        <f>IF(B163&lt;&gt;"",VLOOKUP(B163,G011B!$B:$Z,25,0),"")</f>
        <v/>
      </c>
      <c r="M163" s="156" t="str">
        <f t="shared" si="32"/>
        <v/>
      </c>
      <c r="N163" s="62"/>
      <c r="O163" s="62"/>
      <c r="P163" s="62"/>
    </row>
    <row r="164" spans="1:16" ht="20.05" customHeight="1" x14ac:dyDescent="0.25">
      <c r="A164" s="374">
        <v>95</v>
      </c>
      <c r="B164" s="80"/>
      <c r="C164" s="122" t="str">
        <f t="shared" si="28"/>
        <v/>
      </c>
      <c r="D164" s="123" t="str">
        <f t="shared" si="29"/>
        <v/>
      </c>
      <c r="E164" s="81"/>
      <c r="F164" s="82"/>
      <c r="G164" s="132" t="str">
        <f t="shared" si="33"/>
        <v/>
      </c>
      <c r="H164" s="129" t="str">
        <f t="shared" si="30"/>
        <v/>
      </c>
      <c r="I164" s="136" t="str">
        <f t="shared" si="34"/>
        <v/>
      </c>
      <c r="J164" s="126" t="str">
        <f>IF(B164&gt;0,ROUNDUP(VLOOKUP(B164,G011B!$B:$R,16,0),1),"")</f>
        <v/>
      </c>
      <c r="K164" s="126" t="str">
        <f t="shared" si="31"/>
        <v/>
      </c>
      <c r="L164" s="127" t="str">
        <f>IF(B164&lt;&gt;"",VLOOKUP(B164,G011B!$B:$Z,25,0),"")</f>
        <v/>
      </c>
      <c r="M164" s="156" t="str">
        <f t="shared" si="32"/>
        <v/>
      </c>
      <c r="N164" s="62"/>
      <c r="O164" s="62"/>
      <c r="P164" s="62"/>
    </row>
    <row r="165" spans="1:16" ht="20.05" customHeight="1" x14ac:dyDescent="0.25">
      <c r="A165" s="374">
        <v>96</v>
      </c>
      <c r="B165" s="80"/>
      <c r="C165" s="122" t="str">
        <f t="shared" si="28"/>
        <v/>
      </c>
      <c r="D165" s="123" t="str">
        <f t="shared" si="29"/>
        <v/>
      </c>
      <c r="E165" s="81"/>
      <c r="F165" s="82"/>
      <c r="G165" s="132" t="str">
        <f t="shared" si="33"/>
        <v/>
      </c>
      <c r="H165" s="129" t="str">
        <f t="shared" si="30"/>
        <v/>
      </c>
      <c r="I165" s="136" t="str">
        <f t="shared" si="34"/>
        <v/>
      </c>
      <c r="J165" s="126" t="str">
        <f>IF(B165&gt;0,ROUNDUP(VLOOKUP(B165,G011B!$B:$R,16,0),1),"")</f>
        <v/>
      </c>
      <c r="K165" s="126" t="str">
        <f t="shared" si="31"/>
        <v/>
      </c>
      <c r="L165" s="127" t="str">
        <f>IF(B165&lt;&gt;"",VLOOKUP(B165,G011B!$B:$Z,25,0),"")</f>
        <v/>
      </c>
      <c r="M165" s="156" t="str">
        <f t="shared" si="32"/>
        <v/>
      </c>
      <c r="N165" s="62"/>
      <c r="O165" s="62"/>
      <c r="P165" s="62"/>
    </row>
    <row r="166" spans="1:16" ht="20.05" customHeight="1" x14ac:dyDescent="0.25">
      <c r="A166" s="374">
        <v>97</v>
      </c>
      <c r="B166" s="80"/>
      <c r="C166" s="122" t="str">
        <f t="shared" si="28"/>
        <v/>
      </c>
      <c r="D166" s="123" t="str">
        <f t="shared" si="29"/>
        <v/>
      </c>
      <c r="E166" s="81"/>
      <c r="F166" s="82"/>
      <c r="G166" s="132" t="str">
        <f t="shared" si="33"/>
        <v/>
      </c>
      <c r="H166" s="129" t="str">
        <f t="shared" si="30"/>
        <v/>
      </c>
      <c r="I166" s="136" t="str">
        <f t="shared" si="34"/>
        <v/>
      </c>
      <c r="J166" s="126" t="str">
        <f>IF(B166&gt;0,ROUNDUP(VLOOKUP(B166,G011B!$B:$R,16,0),1),"")</f>
        <v/>
      </c>
      <c r="K166" s="126" t="str">
        <f t="shared" si="31"/>
        <v/>
      </c>
      <c r="L166" s="127" t="str">
        <f>IF(B166&lt;&gt;"",VLOOKUP(B166,G011B!$B:$Z,25,0),"")</f>
        <v/>
      </c>
      <c r="M166" s="156" t="str">
        <f t="shared" si="32"/>
        <v/>
      </c>
      <c r="N166" s="62"/>
      <c r="O166" s="62"/>
      <c r="P166" s="62"/>
    </row>
    <row r="167" spans="1:16" ht="20.05" customHeight="1" x14ac:dyDescent="0.25">
      <c r="A167" s="374">
        <v>98</v>
      </c>
      <c r="B167" s="80"/>
      <c r="C167" s="122" t="str">
        <f t="shared" si="28"/>
        <v/>
      </c>
      <c r="D167" s="123" t="str">
        <f t="shared" si="29"/>
        <v/>
      </c>
      <c r="E167" s="81"/>
      <c r="F167" s="82"/>
      <c r="G167" s="132" t="str">
        <f t="shared" si="33"/>
        <v/>
      </c>
      <c r="H167" s="129" t="str">
        <f t="shared" si="30"/>
        <v/>
      </c>
      <c r="I167" s="136" t="str">
        <f t="shared" si="34"/>
        <v/>
      </c>
      <c r="J167" s="126" t="str">
        <f>IF(B167&gt;0,ROUNDUP(VLOOKUP(B167,G011B!$B:$R,16,0),1),"")</f>
        <v/>
      </c>
      <c r="K167" s="126" t="str">
        <f t="shared" si="31"/>
        <v/>
      </c>
      <c r="L167" s="127" t="str">
        <f>IF(B167&lt;&gt;"",VLOOKUP(B167,G011B!$B:$Z,25,0),"")</f>
        <v/>
      </c>
      <c r="M167" s="156" t="str">
        <f t="shared" si="32"/>
        <v/>
      </c>
      <c r="N167" s="62"/>
      <c r="O167" s="62"/>
      <c r="P167" s="62"/>
    </row>
    <row r="168" spans="1:16" ht="20.05" customHeight="1" x14ac:dyDescent="0.25">
      <c r="A168" s="374">
        <v>99</v>
      </c>
      <c r="B168" s="80"/>
      <c r="C168" s="122" t="str">
        <f t="shared" si="28"/>
        <v/>
      </c>
      <c r="D168" s="123" t="str">
        <f t="shared" si="29"/>
        <v/>
      </c>
      <c r="E168" s="81"/>
      <c r="F168" s="82"/>
      <c r="G168" s="132" t="str">
        <f t="shared" si="33"/>
        <v/>
      </c>
      <c r="H168" s="129" t="str">
        <f t="shared" si="30"/>
        <v/>
      </c>
      <c r="I168" s="136" t="str">
        <f t="shared" si="34"/>
        <v/>
      </c>
      <c r="J168" s="126" t="str">
        <f>IF(B168&gt;0,ROUNDUP(VLOOKUP(B168,G011B!$B:$R,16,0),1),"")</f>
        <v/>
      </c>
      <c r="K168" s="126" t="str">
        <f t="shared" si="31"/>
        <v/>
      </c>
      <c r="L168" s="127" t="str">
        <f>IF(B168&lt;&gt;"",VLOOKUP(B168,G011B!$B:$Z,25,0),"")</f>
        <v/>
      </c>
      <c r="M168" s="156" t="str">
        <f t="shared" si="32"/>
        <v/>
      </c>
      <c r="N168" s="62"/>
      <c r="O168" s="62"/>
      <c r="P168" s="62"/>
    </row>
    <row r="169" spans="1:16" ht="20.05" customHeight="1" thickBot="1" x14ac:dyDescent="0.3">
      <c r="A169" s="375">
        <v>100</v>
      </c>
      <c r="B169" s="83"/>
      <c r="C169" s="124" t="str">
        <f t="shared" si="28"/>
        <v/>
      </c>
      <c r="D169" s="125" t="str">
        <f t="shared" si="29"/>
        <v/>
      </c>
      <c r="E169" s="84"/>
      <c r="F169" s="85"/>
      <c r="G169" s="133" t="str">
        <f t="shared" si="33"/>
        <v/>
      </c>
      <c r="H169" s="130" t="str">
        <f t="shared" si="30"/>
        <v/>
      </c>
      <c r="I169" s="137" t="str">
        <f t="shared" si="34"/>
        <v/>
      </c>
      <c r="J169" s="126" t="str">
        <f>IF(B169&gt;0,ROUNDUP(VLOOKUP(B169,G011B!$B:$R,16,0),1),"")</f>
        <v/>
      </c>
      <c r="K169" s="126" t="str">
        <f t="shared" si="31"/>
        <v/>
      </c>
      <c r="L169" s="127" t="str">
        <f>IF(B169&lt;&gt;"",VLOOKUP(B169,G011B!$B:$Z,25,0),"")</f>
        <v/>
      </c>
      <c r="M169" s="156" t="str">
        <f t="shared" si="32"/>
        <v/>
      </c>
      <c r="N169" s="62"/>
      <c r="O169" s="62"/>
      <c r="P169" s="62"/>
    </row>
    <row r="170" spans="1:16" ht="20.05" customHeight="1" thickBot="1" x14ac:dyDescent="0.4">
      <c r="A170" s="659" t="s">
        <v>34</v>
      </c>
      <c r="B170" s="660"/>
      <c r="C170" s="660"/>
      <c r="D170" s="660"/>
      <c r="E170" s="660"/>
      <c r="F170" s="661"/>
      <c r="G170" s="134">
        <f>SUM(G150:G169)</f>
        <v>0</v>
      </c>
      <c r="H170" s="205"/>
      <c r="I170" s="118">
        <f>IF(C148=C113,SUM(I150:I169)+I135,SUM(I150:I169))</f>
        <v>0</v>
      </c>
      <c r="J170" s="62"/>
      <c r="K170" s="62"/>
      <c r="L170" s="62"/>
      <c r="M170" s="62"/>
      <c r="N170" s="138">
        <f>IF(COUNTA(E150:E169)&gt;0,1,0)</f>
        <v>0</v>
      </c>
      <c r="O170" s="62"/>
      <c r="P170" s="62"/>
    </row>
    <row r="171" spans="1:16" ht="20.05" customHeight="1" thickBot="1" x14ac:dyDescent="0.35">
      <c r="A171" s="662" t="s">
        <v>72</v>
      </c>
      <c r="B171" s="663"/>
      <c r="C171" s="663"/>
      <c r="D171" s="664"/>
      <c r="E171" s="107">
        <f>SUM(G:G)/2</f>
        <v>0</v>
      </c>
      <c r="F171" s="665"/>
      <c r="G171" s="666"/>
      <c r="H171" s="667"/>
      <c r="I171" s="116">
        <f>SUM(I150:I169)+I136</f>
        <v>0</v>
      </c>
      <c r="J171" s="62"/>
      <c r="K171" s="62"/>
      <c r="L171" s="62"/>
      <c r="M171" s="62"/>
      <c r="N171" s="62"/>
      <c r="O171" s="62"/>
      <c r="P171" s="62"/>
    </row>
    <row r="172" spans="1:16" x14ac:dyDescent="0.25">
      <c r="A172" s="364" t="s">
        <v>134</v>
      </c>
      <c r="B172" s="62"/>
      <c r="C172" s="62"/>
      <c r="D172" s="62"/>
      <c r="E172" s="62"/>
      <c r="F172" s="62"/>
      <c r="G172" s="62"/>
      <c r="H172" s="62"/>
      <c r="I172" s="62"/>
      <c r="J172" s="62"/>
      <c r="K172" s="62"/>
      <c r="L172" s="62"/>
      <c r="M172" s="62"/>
      <c r="N172" s="62"/>
      <c r="O172" s="62"/>
      <c r="P172" s="62"/>
    </row>
    <row r="173" spans="1:16" x14ac:dyDescent="0.25">
      <c r="A173" s="62"/>
      <c r="B173" s="62"/>
      <c r="C173" s="62"/>
      <c r="D173" s="62"/>
      <c r="E173" s="62"/>
      <c r="F173" s="62"/>
      <c r="G173" s="62"/>
      <c r="H173" s="62"/>
      <c r="I173" s="62"/>
      <c r="J173" s="62"/>
      <c r="K173" s="62"/>
      <c r="L173" s="62"/>
      <c r="M173" s="62"/>
      <c r="N173" s="62"/>
      <c r="O173" s="62"/>
      <c r="P173" s="62"/>
    </row>
    <row r="174" spans="1:16" ht="19.7" x14ac:dyDescent="0.35">
      <c r="A174" s="376" t="s">
        <v>31</v>
      </c>
      <c r="B174" s="378">
        <f ca="1">imzatarihi</f>
        <v>45785</v>
      </c>
      <c r="C174" s="377" t="s">
        <v>32</v>
      </c>
      <c r="D174" s="379" t="str">
        <f>IF(kurulusyetkilisi&gt;0,kurulusyetkilisi,"")</f>
        <v/>
      </c>
      <c r="E174" s="62"/>
      <c r="F174" s="62"/>
      <c r="G174" s="212"/>
      <c r="H174" s="211"/>
      <c r="I174" s="211"/>
      <c r="J174" s="62"/>
      <c r="K174" s="92"/>
      <c r="L174" s="92"/>
      <c r="M174" s="2"/>
      <c r="N174" s="92"/>
      <c r="O174" s="92"/>
      <c r="P174" s="62"/>
    </row>
    <row r="175" spans="1:16" ht="19.7" x14ac:dyDescent="0.35">
      <c r="A175" s="213"/>
      <c r="B175" s="213"/>
      <c r="C175" s="377" t="s">
        <v>33</v>
      </c>
      <c r="D175" s="75"/>
      <c r="E175" s="598"/>
      <c r="F175" s="598"/>
      <c r="G175" s="598"/>
      <c r="H175" s="59"/>
      <c r="I175" s="59"/>
      <c r="J175" s="62"/>
      <c r="K175" s="92"/>
      <c r="L175" s="92"/>
      <c r="M175" s="2"/>
      <c r="N175" s="92"/>
      <c r="O175" s="92"/>
      <c r="P175" s="62"/>
    </row>
    <row r="176" spans="1:16" ht="16.3" x14ac:dyDescent="0.3">
      <c r="A176" s="635" t="s">
        <v>65</v>
      </c>
      <c r="B176" s="635"/>
      <c r="C176" s="635"/>
      <c r="D176" s="635"/>
      <c r="E176" s="635"/>
      <c r="F176" s="635"/>
      <c r="G176" s="635"/>
      <c r="H176" s="635"/>
      <c r="I176" s="635"/>
      <c r="J176" s="62"/>
      <c r="K176" s="62"/>
      <c r="L176" s="62"/>
      <c r="M176" s="62"/>
      <c r="N176" s="62"/>
      <c r="O176" s="62"/>
      <c r="P176" s="62"/>
    </row>
    <row r="177" spans="1:16" x14ac:dyDescent="0.25">
      <c r="A177" s="625" t="str">
        <f>IF(YilDonem&lt;&gt;"",CONCATENATE(YilDonem," dönemine aittir."),"")</f>
        <v/>
      </c>
      <c r="B177" s="625"/>
      <c r="C177" s="625"/>
      <c r="D177" s="625"/>
      <c r="E177" s="625"/>
      <c r="F177" s="625"/>
      <c r="G177" s="625"/>
      <c r="H177" s="625"/>
      <c r="I177" s="625"/>
      <c r="J177" s="62"/>
      <c r="K177" s="62"/>
      <c r="L177" s="62"/>
      <c r="M177" s="62"/>
      <c r="N177" s="62"/>
      <c r="O177" s="62"/>
      <c r="P177" s="62"/>
    </row>
    <row r="178" spans="1:16" ht="19.7" thickBot="1" x14ac:dyDescent="0.4">
      <c r="A178" s="671" t="s">
        <v>74</v>
      </c>
      <c r="B178" s="671"/>
      <c r="C178" s="671"/>
      <c r="D178" s="671"/>
      <c r="E178" s="671"/>
      <c r="F178" s="671"/>
      <c r="G178" s="671"/>
      <c r="H178" s="671"/>
      <c r="I178" s="671"/>
      <c r="J178" s="62"/>
      <c r="K178" s="62"/>
      <c r="L178" s="62"/>
      <c r="M178" s="62"/>
      <c r="N178" s="62"/>
      <c r="O178" s="62"/>
      <c r="P178" s="62"/>
    </row>
    <row r="179" spans="1:16" ht="19.55" customHeight="1" thickBot="1" x14ac:dyDescent="0.3">
      <c r="A179" s="627" t="s">
        <v>192</v>
      </c>
      <c r="B179" s="629"/>
      <c r="C179" s="627" t="str">
        <f>IF(ProjeNo&gt;0,ProjeNo,"")</f>
        <v/>
      </c>
      <c r="D179" s="628"/>
      <c r="E179" s="628"/>
      <c r="F179" s="628"/>
      <c r="G179" s="628"/>
      <c r="H179" s="628"/>
      <c r="I179" s="629"/>
      <c r="J179" s="62"/>
      <c r="K179" s="62"/>
      <c r="L179" s="62"/>
      <c r="M179" s="62"/>
      <c r="N179" s="62"/>
      <c r="O179" s="62"/>
      <c r="P179" s="62"/>
    </row>
    <row r="180" spans="1:16" ht="29.25" customHeight="1" thickBot="1" x14ac:dyDescent="0.3">
      <c r="A180" s="670" t="s">
        <v>194</v>
      </c>
      <c r="B180" s="642"/>
      <c r="C180" s="645" t="str">
        <f>IF(ProjeAdi&gt;0,ProjeAdi,"")</f>
        <v/>
      </c>
      <c r="D180" s="646"/>
      <c r="E180" s="646"/>
      <c r="F180" s="646"/>
      <c r="G180" s="646"/>
      <c r="H180" s="646"/>
      <c r="I180" s="647"/>
      <c r="J180" s="62"/>
      <c r="K180" s="62"/>
      <c r="L180" s="62"/>
      <c r="M180" s="62"/>
      <c r="N180" s="62"/>
      <c r="O180" s="62"/>
      <c r="P180" s="62"/>
    </row>
    <row r="181" spans="1:16" ht="29.25" customHeight="1" thickBot="1" x14ac:dyDescent="0.3">
      <c r="A181" s="670" t="s">
        <v>196</v>
      </c>
      <c r="B181" s="642"/>
      <c r="C181" s="672"/>
      <c r="D181" s="668"/>
      <c r="E181" s="668"/>
      <c r="F181" s="668"/>
      <c r="G181" s="668"/>
      <c r="H181" s="668"/>
      <c r="I181" s="669"/>
      <c r="J181" s="62"/>
      <c r="K181" s="62"/>
      <c r="L181" s="62"/>
      <c r="M181" s="62"/>
      <c r="N181" s="62"/>
      <c r="O181" s="62"/>
      <c r="P181" s="62"/>
    </row>
    <row r="182" spans="1:16" ht="29.25" customHeight="1" thickBot="1" x14ac:dyDescent="0.3">
      <c r="A182" s="670" t="s">
        <v>197</v>
      </c>
      <c r="B182" s="642"/>
      <c r="C182" s="672"/>
      <c r="D182" s="668"/>
      <c r="E182" s="668"/>
      <c r="F182" s="668"/>
      <c r="G182" s="668"/>
      <c r="H182" s="668"/>
      <c r="I182" s="669"/>
      <c r="J182" s="62"/>
      <c r="K182" s="62"/>
      <c r="L182" s="62"/>
      <c r="M182" s="62"/>
      <c r="N182" s="62"/>
      <c r="O182" s="62"/>
      <c r="P182" s="62"/>
    </row>
    <row r="183" spans="1:16" ht="19.55" customHeight="1" thickBot="1" x14ac:dyDescent="0.3">
      <c r="A183" s="627" t="s">
        <v>66</v>
      </c>
      <c r="B183" s="629"/>
      <c r="C183" s="12"/>
      <c r="D183" s="668"/>
      <c r="E183" s="668"/>
      <c r="F183" s="668"/>
      <c r="G183" s="668"/>
      <c r="H183" s="668"/>
      <c r="I183" s="669"/>
      <c r="J183" s="62"/>
      <c r="K183" s="62"/>
      <c r="L183" s="62"/>
      <c r="M183" s="62"/>
      <c r="N183" s="62"/>
      <c r="O183" s="62"/>
      <c r="P183" s="62"/>
    </row>
    <row r="184" spans="1:16" s="1" customFormat="1" ht="29.25" thickBot="1" x14ac:dyDescent="0.3">
      <c r="A184" s="358" t="s">
        <v>3</v>
      </c>
      <c r="B184" s="358" t="s">
        <v>4</v>
      </c>
      <c r="C184" s="358" t="s">
        <v>55</v>
      </c>
      <c r="D184" s="358" t="s">
        <v>137</v>
      </c>
      <c r="E184" s="358" t="s">
        <v>67</v>
      </c>
      <c r="F184" s="358" t="s">
        <v>68</v>
      </c>
      <c r="G184" s="358" t="s">
        <v>69</v>
      </c>
      <c r="H184" s="358" t="s">
        <v>70</v>
      </c>
      <c r="I184" s="358" t="s">
        <v>71</v>
      </c>
      <c r="J184" s="371" t="s">
        <v>75</v>
      </c>
      <c r="K184" s="372" t="s">
        <v>76</v>
      </c>
      <c r="L184" s="372" t="s">
        <v>68</v>
      </c>
      <c r="M184" s="357"/>
      <c r="N184" s="357"/>
      <c r="O184" s="357"/>
      <c r="P184" s="357"/>
    </row>
    <row r="185" spans="1:16" ht="20.05" customHeight="1" x14ac:dyDescent="0.25">
      <c r="A185" s="373">
        <v>101</v>
      </c>
      <c r="B185" s="77"/>
      <c r="C185" s="120" t="str">
        <f t="shared" ref="C185:C204" si="35">IF(B185&lt;&gt;"",VLOOKUP(B185,PersonelTablo,2,0),"")</f>
        <v/>
      </c>
      <c r="D185" s="121" t="str">
        <f t="shared" ref="D185:D204" si="36">IF(B185&lt;&gt;"",VLOOKUP(B185,PersonelTablo,3,0),"")</f>
        <v/>
      </c>
      <c r="E185" s="78"/>
      <c r="F185" s="79"/>
      <c r="G185" s="131" t="str">
        <f>IF(AND(B185&lt;&gt;"",L185&gt;=F185),E185*F185,"")</f>
        <v/>
      </c>
      <c r="H185" s="128" t="str">
        <f t="shared" ref="H185:H204" si="37">IF(B185&lt;&gt;"",VLOOKUP(B185,G011CTablo,15,0),"")</f>
        <v/>
      </c>
      <c r="I185" s="135" t="str">
        <f>IF(AND(B185&lt;&gt;"",J185&gt;=K185,L185&gt;0),G185*H185,"")</f>
        <v/>
      </c>
      <c r="J185" s="126" t="str">
        <f>IF(B185&gt;0,ROUNDUP(VLOOKUP(B185,G011B!$B:$R,16,0),1),"")</f>
        <v/>
      </c>
      <c r="K185" s="126" t="str">
        <f t="shared" ref="K185:K204" si="38">IF(B185&gt;0,SUMIF($B:$B,B185,$G:$G),"")</f>
        <v/>
      </c>
      <c r="L185" s="127" t="str">
        <f>IF(B185&lt;&gt;"",VLOOKUP(B185,G011B!$B:$Z,25,0),"")</f>
        <v/>
      </c>
      <c r="M185" s="156" t="str">
        <f t="shared" ref="M185:M204" si="39">IF(J185&gt;=K185,"","Personelin bütün iş paketlerindeki Toplam Adam Ay değeri "&amp;K185&amp;" olup, bu değer, G011B formunda beyan edilen Çalışılan Toplam Ay değerini geçemez. Maliyeti hesaplamak için Adam/Ay Oranı veya Çalışılan Ay değerini düzeltiniz. ")</f>
        <v/>
      </c>
      <c r="N185" s="62"/>
      <c r="O185" s="62"/>
      <c r="P185" s="62"/>
    </row>
    <row r="186" spans="1:16" ht="20.05" customHeight="1" x14ac:dyDescent="0.25">
      <c r="A186" s="374">
        <v>102</v>
      </c>
      <c r="B186" s="80"/>
      <c r="C186" s="122" t="str">
        <f t="shared" si="35"/>
        <v/>
      </c>
      <c r="D186" s="123" t="str">
        <f t="shared" si="36"/>
        <v/>
      </c>
      <c r="E186" s="81"/>
      <c r="F186" s="82"/>
      <c r="G186" s="132" t="str">
        <f t="shared" ref="G186:G204" si="40">IF(AND(B186&lt;&gt;"",L186&gt;=F186),E186*F186,"")</f>
        <v/>
      </c>
      <c r="H186" s="129" t="str">
        <f t="shared" si="37"/>
        <v/>
      </c>
      <c r="I186" s="136" t="str">
        <f t="shared" ref="I186:I204" si="41">IF(AND(B186&lt;&gt;"",J186&gt;=K186,L186&gt;0),G186*H186,"")</f>
        <v/>
      </c>
      <c r="J186" s="126" t="str">
        <f>IF(B186&gt;0,ROUNDUP(VLOOKUP(B186,G011B!$B:$R,16,0),1),"")</f>
        <v/>
      </c>
      <c r="K186" s="126" t="str">
        <f t="shared" si="38"/>
        <v/>
      </c>
      <c r="L186" s="127" t="str">
        <f>IF(B186&lt;&gt;"",VLOOKUP(B186,G011B!$B:$Z,25,0),"")</f>
        <v/>
      </c>
      <c r="M186" s="156" t="str">
        <f t="shared" si="39"/>
        <v/>
      </c>
      <c r="N186" s="62"/>
      <c r="O186" s="62"/>
      <c r="P186" s="62"/>
    </row>
    <row r="187" spans="1:16" ht="20.05" customHeight="1" x14ac:dyDescent="0.25">
      <c r="A187" s="374">
        <v>103</v>
      </c>
      <c r="B187" s="80"/>
      <c r="C187" s="122" t="str">
        <f t="shared" si="35"/>
        <v/>
      </c>
      <c r="D187" s="123" t="str">
        <f t="shared" si="36"/>
        <v/>
      </c>
      <c r="E187" s="81"/>
      <c r="F187" s="82"/>
      <c r="G187" s="132" t="str">
        <f t="shared" si="40"/>
        <v/>
      </c>
      <c r="H187" s="129" t="str">
        <f t="shared" si="37"/>
        <v/>
      </c>
      <c r="I187" s="136" t="str">
        <f t="shared" si="41"/>
        <v/>
      </c>
      <c r="J187" s="126" t="str">
        <f>IF(B187&gt;0,ROUNDUP(VLOOKUP(B187,G011B!$B:$R,16,0),1),"")</f>
        <v/>
      </c>
      <c r="K187" s="126" t="str">
        <f t="shared" si="38"/>
        <v/>
      </c>
      <c r="L187" s="127" t="str">
        <f>IF(B187&lt;&gt;"",VLOOKUP(B187,G011B!$B:$Z,25,0),"")</f>
        <v/>
      </c>
      <c r="M187" s="156" t="str">
        <f t="shared" si="39"/>
        <v/>
      </c>
      <c r="N187" s="62"/>
      <c r="O187" s="62"/>
      <c r="P187" s="62"/>
    </row>
    <row r="188" spans="1:16" ht="20.05" customHeight="1" x14ac:dyDescent="0.25">
      <c r="A188" s="374">
        <v>104</v>
      </c>
      <c r="B188" s="80"/>
      <c r="C188" s="122" t="str">
        <f t="shared" si="35"/>
        <v/>
      </c>
      <c r="D188" s="123" t="str">
        <f t="shared" si="36"/>
        <v/>
      </c>
      <c r="E188" s="81"/>
      <c r="F188" s="82"/>
      <c r="G188" s="132" t="str">
        <f t="shared" si="40"/>
        <v/>
      </c>
      <c r="H188" s="129" t="str">
        <f t="shared" si="37"/>
        <v/>
      </c>
      <c r="I188" s="136" t="str">
        <f t="shared" si="41"/>
        <v/>
      </c>
      <c r="J188" s="126" t="str">
        <f>IF(B188&gt;0,ROUNDUP(VLOOKUP(B188,G011B!$B:$R,16,0),1),"")</f>
        <v/>
      </c>
      <c r="K188" s="126" t="str">
        <f t="shared" si="38"/>
        <v/>
      </c>
      <c r="L188" s="127" t="str">
        <f>IF(B188&lt;&gt;"",VLOOKUP(B188,G011B!$B:$Z,25,0),"")</f>
        <v/>
      </c>
      <c r="M188" s="156" t="str">
        <f t="shared" si="39"/>
        <v/>
      </c>
      <c r="N188" s="62"/>
      <c r="O188" s="62"/>
      <c r="P188" s="62"/>
    </row>
    <row r="189" spans="1:16" ht="20.05" customHeight="1" x14ac:dyDescent="0.25">
      <c r="A189" s="374">
        <v>105</v>
      </c>
      <c r="B189" s="80"/>
      <c r="C189" s="122" t="str">
        <f t="shared" si="35"/>
        <v/>
      </c>
      <c r="D189" s="123" t="str">
        <f t="shared" si="36"/>
        <v/>
      </c>
      <c r="E189" s="81"/>
      <c r="F189" s="82"/>
      <c r="G189" s="132" t="str">
        <f t="shared" si="40"/>
        <v/>
      </c>
      <c r="H189" s="129" t="str">
        <f t="shared" si="37"/>
        <v/>
      </c>
      <c r="I189" s="136" t="str">
        <f t="shared" si="41"/>
        <v/>
      </c>
      <c r="J189" s="126" t="str">
        <f>IF(B189&gt;0,ROUNDUP(VLOOKUP(B189,G011B!$B:$R,16,0),1),"")</f>
        <v/>
      </c>
      <c r="K189" s="126" t="str">
        <f t="shared" si="38"/>
        <v/>
      </c>
      <c r="L189" s="127" t="str">
        <f>IF(B189&lt;&gt;"",VLOOKUP(B189,G011B!$B:$Z,25,0),"")</f>
        <v/>
      </c>
      <c r="M189" s="156" t="str">
        <f t="shared" si="39"/>
        <v/>
      </c>
      <c r="N189" s="62"/>
      <c r="O189" s="62"/>
      <c r="P189" s="62"/>
    </row>
    <row r="190" spans="1:16" ht="20.05" customHeight="1" x14ac:dyDescent="0.25">
      <c r="A190" s="374">
        <v>106</v>
      </c>
      <c r="B190" s="80"/>
      <c r="C190" s="122" t="str">
        <f t="shared" si="35"/>
        <v/>
      </c>
      <c r="D190" s="123" t="str">
        <f t="shared" si="36"/>
        <v/>
      </c>
      <c r="E190" s="81"/>
      <c r="F190" s="82"/>
      <c r="G190" s="132" t="str">
        <f t="shared" si="40"/>
        <v/>
      </c>
      <c r="H190" s="129" t="str">
        <f t="shared" si="37"/>
        <v/>
      </c>
      <c r="I190" s="136" t="str">
        <f t="shared" si="41"/>
        <v/>
      </c>
      <c r="J190" s="126" t="str">
        <f>IF(B190&gt;0,ROUNDUP(VLOOKUP(B190,G011B!$B:$R,16,0),1),"")</f>
        <v/>
      </c>
      <c r="K190" s="126" t="str">
        <f t="shared" si="38"/>
        <v/>
      </c>
      <c r="L190" s="127" t="str">
        <f>IF(B190&lt;&gt;"",VLOOKUP(B190,G011B!$B:$Z,25,0),"")</f>
        <v/>
      </c>
      <c r="M190" s="156" t="str">
        <f t="shared" si="39"/>
        <v/>
      </c>
      <c r="N190" s="62"/>
      <c r="O190" s="62"/>
      <c r="P190" s="62"/>
    </row>
    <row r="191" spans="1:16" ht="20.05" customHeight="1" x14ac:dyDescent="0.25">
      <c r="A191" s="374">
        <v>107</v>
      </c>
      <c r="B191" s="80"/>
      <c r="C191" s="122" t="str">
        <f t="shared" si="35"/>
        <v/>
      </c>
      <c r="D191" s="123" t="str">
        <f t="shared" si="36"/>
        <v/>
      </c>
      <c r="E191" s="81"/>
      <c r="F191" s="82"/>
      <c r="G191" s="132" t="str">
        <f t="shared" si="40"/>
        <v/>
      </c>
      <c r="H191" s="129" t="str">
        <f t="shared" si="37"/>
        <v/>
      </c>
      <c r="I191" s="136" t="str">
        <f t="shared" si="41"/>
        <v/>
      </c>
      <c r="J191" s="126" t="str">
        <f>IF(B191&gt;0,ROUNDUP(VLOOKUP(B191,G011B!$B:$R,16,0),1),"")</f>
        <v/>
      </c>
      <c r="K191" s="126" t="str">
        <f t="shared" si="38"/>
        <v/>
      </c>
      <c r="L191" s="127" t="str">
        <f>IF(B191&lt;&gt;"",VLOOKUP(B191,G011B!$B:$Z,25,0),"")</f>
        <v/>
      </c>
      <c r="M191" s="156" t="str">
        <f t="shared" si="39"/>
        <v/>
      </c>
      <c r="N191" s="62"/>
      <c r="O191" s="62"/>
      <c r="P191" s="62"/>
    </row>
    <row r="192" spans="1:16" ht="20.05" customHeight="1" x14ac:dyDescent="0.25">
      <c r="A192" s="374">
        <v>108</v>
      </c>
      <c r="B192" s="80"/>
      <c r="C192" s="122" t="str">
        <f t="shared" si="35"/>
        <v/>
      </c>
      <c r="D192" s="123" t="str">
        <f t="shared" si="36"/>
        <v/>
      </c>
      <c r="E192" s="81"/>
      <c r="F192" s="82"/>
      <c r="G192" s="132" t="str">
        <f t="shared" si="40"/>
        <v/>
      </c>
      <c r="H192" s="129" t="str">
        <f t="shared" si="37"/>
        <v/>
      </c>
      <c r="I192" s="136" t="str">
        <f t="shared" si="41"/>
        <v/>
      </c>
      <c r="J192" s="126" t="str">
        <f>IF(B192&gt;0,ROUNDUP(VLOOKUP(B192,G011B!$B:$R,16,0),1),"")</f>
        <v/>
      </c>
      <c r="K192" s="126" t="str">
        <f t="shared" si="38"/>
        <v/>
      </c>
      <c r="L192" s="127" t="str">
        <f>IF(B192&lt;&gt;"",VLOOKUP(B192,G011B!$B:$Z,25,0),"")</f>
        <v/>
      </c>
      <c r="M192" s="156" t="str">
        <f t="shared" si="39"/>
        <v/>
      </c>
      <c r="N192" s="62"/>
      <c r="O192" s="62"/>
      <c r="P192" s="62"/>
    </row>
    <row r="193" spans="1:16" ht="20.05" customHeight="1" x14ac:dyDescent="0.25">
      <c r="A193" s="374">
        <v>109</v>
      </c>
      <c r="B193" s="80"/>
      <c r="C193" s="122" t="str">
        <f t="shared" si="35"/>
        <v/>
      </c>
      <c r="D193" s="123" t="str">
        <f t="shared" si="36"/>
        <v/>
      </c>
      <c r="E193" s="81"/>
      <c r="F193" s="82"/>
      <c r="G193" s="132" t="str">
        <f t="shared" si="40"/>
        <v/>
      </c>
      <c r="H193" s="129" t="str">
        <f t="shared" si="37"/>
        <v/>
      </c>
      <c r="I193" s="136" t="str">
        <f t="shared" si="41"/>
        <v/>
      </c>
      <c r="J193" s="126" t="str">
        <f>IF(B193&gt;0,ROUNDUP(VLOOKUP(B193,G011B!$B:$R,16,0),1),"")</f>
        <v/>
      </c>
      <c r="K193" s="126" t="str">
        <f t="shared" si="38"/>
        <v/>
      </c>
      <c r="L193" s="127" t="str">
        <f>IF(B193&lt;&gt;"",VLOOKUP(B193,G011B!$B:$Z,25,0),"")</f>
        <v/>
      </c>
      <c r="M193" s="156" t="str">
        <f t="shared" si="39"/>
        <v/>
      </c>
      <c r="N193" s="62"/>
      <c r="O193" s="62"/>
      <c r="P193" s="62"/>
    </row>
    <row r="194" spans="1:16" ht="20.05" customHeight="1" x14ac:dyDescent="0.25">
      <c r="A194" s="374">
        <v>110</v>
      </c>
      <c r="B194" s="80"/>
      <c r="C194" s="122" t="str">
        <f t="shared" si="35"/>
        <v/>
      </c>
      <c r="D194" s="123" t="str">
        <f t="shared" si="36"/>
        <v/>
      </c>
      <c r="E194" s="81"/>
      <c r="F194" s="82"/>
      <c r="G194" s="132" t="str">
        <f t="shared" si="40"/>
        <v/>
      </c>
      <c r="H194" s="129" t="str">
        <f t="shared" si="37"/>
        <v/>
      </c>
      <c r="I194" s="136" t="str">
        <f t="shared" si="41"/>
        <v/>
      </c>
      <c r="J194" s="126" t="str">
        <f>IF(B194&gt;0,ROUNDUP(VLOOKUP(B194,G011B!$B:$R,16,0),1),"")</f>
        <v/>
      </c>
      <c r="K194" s="126" t="str">
        <f t="shared" si="38"/>
        <v/>
      </c>
      <c r="L194" s="127" t="str">
        <f>IF(B194&lt;&gt;"",VLOOKUP(B194,G011B!$B:$Z,25,0),"")</f>
        <v/>
      </c>
      <c r="M194" s="156" t="str">
        <f t="shared" si="39"/>
        <v/>
      </c>
      <c r="N194" s="62"/>
      <c r="O194" s="62"/>
      <c r="P194" s="62"/>
    </row>
    <row r="195" spans="1:16" ht="20.05" customHeight="1" x14ac:dyDescent="0.25">
      <c r="A195" s="374">
        <v>111</v>
      </c>
      <c r="B195" s="80"/>
      <c r="C195" s="122" t="str">
        <f t="shared" si="35"/>
        <v/>
      </c>
      <c r="D195" s="123" t="str">
        <f t="shared" si="36"/>
        <v/>
      </c>
      <c r="E195" s="81"/>
      <c r="F195" s="82"/>
      <c r="G195" s="132" t="str">
        <f t="shared" si="40"/>
        <v/>
      </c>
      <c r="H195" s="129" t="str">
        <f t="shared" si="37"/>
        <v/>
      </c>
      <c r="I195" s="136" t="str">
        <f t="shared" si="41"/>
        <v/>
      </c>
      <c r="J195" s="126" t="str">
        <f>IF(B195&gt;0,ROUNDUP(VLOOKUP(B195,G011B!$B:$R,16,0),1),"")</f>
        <v/>
      </c>
      <c r="K195" s="126" t="str">
        <f t="shared" si="38"/>
        <v/>
      </c>
      <c r="L195" s="127" t="str">
        <f>IF(B195&lt;&gt;"",VLOOKUP(B195,G011B!$B:$Z,25,0),"")</f>
        <v/>
      </c>
      <c r="M195" s="156" t="str">
        <f t="shared" si="39"/>
        <v/>
      </c>
      <c r="N195" s="62"/>
      <c r="O195" s="62"/>
      <c r="P195" s="62"/>
    </row>
    <row r="196" spans="1:16" ht="20.05" customHeight="1" x14ac:dyDescent="0.25">
      <c r="A196" s="374">
        <v>112</v>
      </c>
      <c r="B196" s="80"/>
      <c r="C196" s="122" t="str">
        <f t="shared" si="35"/>
        <v/>
      </c>
      <c r="D196" s="123" t="str">
        <f t="shared" si="36"/>
        <v/>
      </c>
      <c r="E196" s="81"/>
      <c r="F196" s="82"/>
      <c r="G196" s="132" t="str">
        <f t="shared" si="40"/>
        <v/>
      </c>
      <c r="H196" s="129" t="str">
        <f t="shared" si="37"/>
        <v/>
      </c>
      <c r="I196" s="136" t="str">
        <f t="shared" si="41"/>
        <v/>
      </c>
      <c r="J196" s="126" t="str">
        <f>IF(B196&gt;0,ROUNDUP(VLOOKUP(B196,G011B!$B:$R,16,0),1),"")</f>
        <v/>
      </c>
      <c r="K196" s="126" t="str">
        <f t="shared" si="38"/>
        <v/>
      </c>
      <c r="L196" s="127" t="str">
        <f>IF(B196&lt;&gt;"",VLOOKUP(B196,G011B!$B:$Z,25,0),"")</f>
        <v/>
      </c>
      <c r="M196" s="156" t="str">
        <f t="shared" si="39"/>
        <v/>
      </c>
      <c r="N196" s="62"/>
      <c r="O196" s="62"/>
      <c r="P196" s="62"/>
    </row>
    <row r="197" spans="1:16" ht="20.05" customHeight="1" x14ac:dyDescent="0.25">
      <c r="A197" s="374">
        <v>113</v>
      </c>
      <c r="B197" s="80"/>
      <c r="C197" s="122" t="str">
        <f t="shared" si="35"/>
        <v/>
      </c>
      <c r="D197" s="123" t="str">
        <f t="shared" si="36"/>
        <v/>
      </c>
      <c r="E197" s="81"/>
      <c r="F197" s="82"/>
      <c r="G197" s="132" t="str">
        <f t="shared" si="40"/>
        <v/>
      </c>
      <c r="H197" s="129" t="str">
        <f t="shared" si="37"/>
        <v/>
      </c>
      <c r="I197" s="136" t="str">
        <f t="shared" si="41"/>
        <v/>
      </c>
      <c r="J197" s="126" t="str">
        <f>IF(B197&gt;0,ROUNDUP(VLOOKUP(B197,G011B!$B:$R,16,0),1),"")</f>
        <v/>
      </c>
      <c r="K197" s="126" t="str">
        <f t="shared" si="38"/>
        <v/>
      </c>
      <c r="L197" s="127" t="str">
        <f>IF(B197&lt;&gt;"",VLOOKUP(B197,G011B!$B:$Z,25,0),"")</f>
        <v/>
      </c>
      <c r="M197" s="156" t="str">
        <f t="shared" si="39"/>
        <v/>
      </c>
      <c r="N197" s="62"/>
      <c r="O197" s="62"/>
      <c r="P197" s="62"/>
    </row>
    <row r="198" spans="1:16" ht="20.05" customHeight="1" x14ac:dyDescent="0.25">
      <c r="A198" s="374">
        <v>114</v>
      </c>
      <c r="B198" s="80"/>
      <c r="C198" s="122" t="str">
        <f t="shared" si="35"/>
        <v/>
      </c>
      <c r="D198" s="123" t="str">
        <f t="shared" si="36"/>
        <v/>
      </c>
      <c r="E198" s="81"/>
      <c r="F198" s="82"/>
      <c r="G198" s="132" t="str">
        <f t="shared" si="40"/>
        <v/>
      </c>
      <c r="H198" s="129" t="str">
        <f t="shared" si="37"/>
        <v/>
      </c>
      <c r="I198" s="136" t="str">
        <f t="shared" si="41"/>
        <v/>
      </c>
      <c r="J198" s="126" t="str">
        <f>IF(B198&gt;0,ROUNDUP(VLOOKUP(B198,G011B!$B:$R,16,0),1),"")</f>
        <v/>
      </c>
      <c r="K198" s="126" t="str">
        <f t="shared" si="38"/>
        <v/>
      </c>
      <c r="L198" s="127" t="str">
        <f>IF(B198&lt;&gt;"",VLOOKUP(B198,G011B!$B:$Z,25,0),"")</f>
        <v/>
      </c>
      <c r="M198" s="156" t="str">
        <f t="shared" si="39"/>
        <v/>
      </c>
      <c r="N198" s="62"/>
      <c r="O198" s="62"/>
      <c r="P198" s="62"/>
    </row>
    <row r="199" spans="1:16" ht="20.05" customHeight="1" x14ac:dyDescent="0.25">
      <c r="A199" s="374">
        <v>115</v>
      </c>
      <c r="B199" s="80"/>
      <c r="C199" s="122" t="str">
        <f t="shared" si="35"/>
        <v/>
      </c>
      <c r="D199" s="123" t="str">
        <f t="shared" si="36"/>
        <v/>
      </c>
      <c r="E199" s="81"/>
      <c r="F199" s="82"/>
      <c r="G199" s="132" t="str">
        <f t="shared" si="40"/>
        <v/>
      </c>
      <c r="H199" s="129" t="str">
        <f t="shared" si="37"/>
        <v/>
      </c>
      <c r="I199" s="136" t="str">
        <f t="shared" si="41"/>
        <v/>
      </c>
      <c r="J199" s="126" t="str">
        <f>IF(B199&gt;0,ROUNDUP(VLOOKUP(B199,G011B!$B:$R,16,0),1),"")</f>
        <v/>
      </c>
      <c r="K199" s="126" t="str">
        <f t="shared" si="38"/>
        <v/>
      </c>
      <c r="L199" s="127" t="str">
        <f>IF(B199&lt;&gt;"",VLOOKUP(B199,G011B!$B:$Z,25,0),"")</f>
        <v/>
      </c>
      <c r="M199" s="156" t="str">
        <f t="shared" si="39"/>
        <v/>
      </c>
      <c r="N199" s="62"/>
      <c r="O199" s="62"/>
      <c r="P199" s="62"/>
    </row>
    <row r="200" spans="1:16" ht="20.05" customHeight="1" x14ac:dyDescent="0.25">
      <c r="A200" s="374">
        <v>116</v>
      </c>
      <c r="B200" s="80"/>
      <c r="C200" s="122" t="str">
        <f t="shared" si="35"/>
        <v/>
      </c>
      <c r="D200" s="123" t="str">
        <f t="shared" si="36"/>
        <v/>
      </c>
      <c r="E200" s="81"/>
      <c r="F200" s="82"/>
      <c r="G200" s="132" t="str">
        <f t="shared" si="40"/>
        <v/>
      </c>
      <c r="H200" s="129" t="str">
        <f t="shared" si="37"/>
        <v/>
      </c>
      <c r="I200" s="136" t="str">
        <f t="shared" si="41"/>
        <v/>
      </c>
      <c r="J200" s="126" t="str">
        <f>IF(B200&gt;0,ROUNDUP(VLOOKUP(B200,G011B!$B:$R,16,0),1),"")</f>
        <v/>
      </c>
      <c r="K200" s="126" t="str">
        <f t="shared" si="38"/>
        <v/>
      </c>
      <c r="L200" s="127" t="str">
        <f>IF(B200&lt;&gt;"",VLOOKUP(B200,G011B!$B:$Z,25,0),"")</f>
        <v/>
      </c>
      <c r="M200" s="156" t="str">
        <f t="shared" si="39"/>
        <v/>
      </c>
      <c r="N200" s="62"/>
      <c r="O200" s="62"/>
      <c r="P200" s="62"/>
    </row>
    <row r="201" spans="1:16" ht="20.05" customHeight="1" x14ac:dyDescent="0.25">
      <c r="A201" s="374">
        <v>117</v>
      </c>
      <c r="B201" s="80"/>
      <c r="C201" s="122" t="str">
        <f t="shared" si="35"/>
        <v/>
      </c>
      <c r="D201" s="123" t="str">
        <f t="shared" si="36"/>
        <v/>
      </c>
      <c r="E201" s="81"/>
      <c r="F201" s="82"/>
      <c r="G201" s="132" t="str">
        <f t="shared" si="40"/>
        <v/>
      </c>
      <c r="H201" s="129" t="str">
        <f t="shared" si="37"/>
        <v/>
      </c>
      <c r="I201" s="136" t="str">
        <f t="shared" si="41"/>
        <v/>
      </c>
      <c r="J201" s="126" t="str">
        <f>IF(B201&gt;0,ROUNDUP(VLOOKUP(B201,G011B!$B:$R,16,0),1),"")</f>
        <v/>
      </c>
      <c r="K201" s="126" t="str">
        <f t="shared" si="38"/>
        <v/>
      </c>
      <c r="L201" s="127" t="str">
        <f>IF(B201&lt;&gt;"",VLOOKUP(B201,G011B!$B:$Z,25,0),"")</f>
        <v/>
      </c>
      <c r="M201" s="156" t="str">
        <f t="shared" si="39"/>
        <v/>
      </c>
      <c r="N201" s="62"/>
      <c r="O201" s="62"/>
      <c r="P201" s="62"/>
    </row>
    <row r="202" spans="1:16" ht="20.05" customHeight="1" x14ac:dyDescent="0.25">
      <c r="A202" s="374">
        <v>118</v>
      </c>
      <c r="B202" s="80"/>
      <c r="C202" s="122" t="str">
        <f t="shared" si="35"/>
        <v/>
      </c>
      <c r="D202" s="123" t="str">
        <f t="shared" si="36"/>
        <v/>
      </c>
      <c r="E202" s="81"/>
      <c r="F202" s="82"/>
      <c r="G202" s="132" t="str">
        <f t="shared" si="40"/>
        <v/>
      </c>
      <c r="H202" s="129" t="str">
        <f t="shared" si="37"/>
        <v/>
      </c>
      <c r="I202" s="136" t="str">
        <f t="shared" si="41"/>
        <v/>
      </c>
      <c r="J202" s="126" t="str">
        <f>IF(B202&gt;0,ROUNDUP(VLOOKUP(B202,G011B!$B:$R,16,0),1),"")</f>
        <v/>
      </c>
      <c r="K202" s="126" t="str">
        <f t="shared" si="38"/>
        <v/>
      </c>
      <c r="L202" s="127" t="str">
        <f>IF(B202&lt;&gt;"",VLOOKUP(B202,G011B!$B:$Z,25,0),"")</f>
        <v/>
      </c>
      <c r="M202" s="156" t="str">
        <f t="shared" si="39"/>
        <v/>
      </c>
      <c r="N202" s="62"/>
      <c r="O202" s="62"/>
      <c r="P202" s="62"/>
    </row>
    <row r="203" spans="1:16" ht="20.05" customHeight="1" x14ac:dyDescent="0.25">
      <c r="A203" s="374">
        <v>119</v>
      </c>
      <c r="B203" s="80"/>
      <c r="C203" s="122" t="str">
        <f t="shared" si="35"/>
        <v/>
      </c>
      <c r="D203" s="123" t="str">
        <f t="shared" si="36"/>
        <v/>
      </c>
      <c r="E203" s="81"/>
      <c r="F203" s="82"/>
      <c r="G203" s="132" t="str">
        <f t="shared" si="40"/>
        <v/>
      </c>
      <c r="H203" s="129" t="str">
        <f t="shared" si="37"/>
        <v/>
      </c>
      <c r="I203" s="136" t="str">
        <f t="shared" si="41"/>
        <v/>
      </c>
      <c r="J203" s="126" t="str">
        <f>IF(B203&gt;0,ROUNDUP(VLOOKUP(B203,G011B!$B:$R,16,0),1),"")</f>
        <v/>
      </c>
      <c r="K203" s="126" t="str">
        <f t="shared" si="38"/>
        <v/>
      </c>
      <c r="L203" s="127" t="str">
        <f>IF(B203&lt;&gt;"",VLOOKUP(B203,G011B!$B:$Z,25,0),"")</f>
        <v/>
      </c>
      <c r="M203" s="156" t="str">
        <f t="shared" si="39"/>
        <v/>
      </c>
      <c r="N203" s="62"/>
      <c r="O203" s="62"/>
      <c r="P203" s="62"/>
    </row>
    <row r="204" spans="1:16" ht="20.05" customHeight="1" thickBot="1" x14ac:dyDescent="0.3">
      <c r="A204" s="375">
        <v>120</v>
      </c>
      <c r="B204" s="83"/>
      <c r="C204" s="124" t="str">
        <f t="shared" si="35"/>
        <v/>
      </c>
      <c r="D204" s="125" t="str">
        <f t="shared" si="36"/>
        <v/>
      </c>
      <c r="E204" s="84"/>
      <c r="F204" s="85"/>
      <c r="G204" s="133" t="str">
        <f t="shared" si="40"/>
        <v/>
      </c>
      <c r="H204" s="130" t="str">
        <f t="shared" si="37"/>
        <v/>
      </c>
      <c r="I204" s="137" t="str">
        <f t="shared" si="41"/>
        <v/>
      </c>
      <c r="J204" s="126" t="str">
        <f>IF(B204&gt;0,ROUNDUP(VLOOKUP(B204,G011B!$B:$R,16,0),1),"")</f>
        <v/>
      </c>
      <c r="K204" s="126" t="str">
        <f t="shared" si="38"/>
        <v/>
      </c>
      <c r="L204" s="127" t="str">
        <f>IF(B204&lt;&gt;"",VLOOKUP(B204,G011B!$B:$Z,25,0),"")</f>
        <v/>
      </c>
      <c r="M204" s="156" t="str">
        <f t="shared" si="39"/>
        <v/>
      </c>
      <c r="N204" s="62"/>
      <c r="O204" s="62"/>
      <c r="P204" s="62"/>
    </row>
    <row r="205" spans="1:16" ht="20.05" customHeight="1" thickBot="1" x14ac:dyDescent="0.4">
      <c r="A205" s="659" t="s">
        <v>34</v>
      </c>
      <c r="B205" s="660"/>
      <c r="C205" s="660"/>
      <c r="D205" s="660"/>
      <c r="E205" s="660"/>
      <c r="F205" s="661"/>
      <c r="G205" s="134">
        <f>SUM(G185:G204)</f>
        <v>0</v>
      </c>
      <c r="H205" s="205"/>
      <c r="I205" s="118">
        <f>IF(C183=C148,SUM(I185:I204)+I170,SUM(I185:I204))</f>
        <v>0</v>
      </c>
      <c r="J205" s="62"/>
      <c r="K205" s="62"/>
      <c r="L205" s="62"/>
      <c r="M205" s="62"/>
      <c r="N205" s="138">
        <f>IF(COUNTA(E185:E204)&gt;0,1,0)</f>
        <v>0</v>
      </c>
      <c r="O205" s="62"/>
      <c r="P205" s="62"/>
    </row>
    <row r="206" spans="1:16" ht="20.05" customHeight="1" thickBot="1" x14ac:dyDescent="0.35">
      <c r="A206" s="662" t="s">
        <v>72</v>
      </c>
      <c r="B206" s="663"/>
      <c r="C206" s="663"/>
      <c r="D206" s="664"/>
      <c r="E206" s="107">
        <f>SUM(G:G)/2</f>
        <v>0</v>
      </c>
      <c r="F206" s="665"/>
      <c r="G206" s="666"/>
      <c r="H206" s="667"/>
      <c r="I206" s="116">
        <f>SUM(I185:I204)+I171</f>
        <v>0</v>
      </c>
      <c r="J206" s="62"/>
      <c r="K206" s="62"/>
      <c r="L206" s="62"/>
      <c r="M206" s="62"/>
      <c r="N206" s="62"/>
      <c r="O206" s="62"/>
      <c r="P206" s="62"/>
    </row>
    <row r="207" spans="1:16" x14ac:dyDescent="0.25">
      <c r="A207" s="364" t="s">
        <v>134</v>
      </c>
      <c r="B207" s="62"/>
      <c r="C207" s="62"/>
      <c r="D207" s="62"/>
      <c r="E207" s="62"/>
      <c r="F207" s="62"/>
      <c r="G207" s="62"/>
      <c r="H207" s="62"/>
      <c r="I207" s="62"/>
      <c r="J207" s="62"/>
      <c r="K207" s="62"/>
      <c r="L207" s="62"/>
      <c r="M207" s="62"/>
      <c r="N207" s="62"/>
      <c r="O207" s="62"/>
      <c r="P207" s="62"/>
    </row>
    <row r="208" spans="1:16" x14ac:dyDescent="0.25">
      <c r="A208" s="62"/>
      <c r="B208" s="62"/>
      <c r="C208" s="62"/>
      <c r="D208" s="62"/>
      <c r="E208" s="62"/>
      <c r="F208" s="62"/>
      <c r="G208" s="62"/>
      <c r="H208" s="62"/>
      <c r="I208" s="62"/>
      <c r="J208" s="62"/>
      <c r="K208" s="62"/>
      <c r="L208" s="62"/>
      <c r="M208" s="62"/>
      <c r="N208" s="62"/>
      <c r="O208" s="62"/>
      <c r="P208" s="62"/>
    </row>
    <row r="209" spans="1:16" ht="19.7" x14ac:dyDescent="0.35">
      <c r="A209" s="376" t="s">
        <v>31</v>
      </c>
      <c r="B209" s="378">
        <f ca="1">imzatarihi</f>
        <v>45785</v>
      </c>
      <c r="C209" s="377" t="s">
        <v>32</v>
      </c>
      <c r="D209" s="379" t="str">
        <f>IF(kurulusyetkilisi&gt;0,kurulusyetkilisi,"")</f>
        <v/>
      </c>
      <c r="E209" s="62"/>
      <c r="F209" s="62"/>
      <c r="G209" s="212"/>
      <c r="H209" s="211"/>
      <c r="I209" s="211"/>
      <c r="J209" s="62"/>
      <c r="K209" s="92"/>
      <c r="L209" s="92"/>
      <c r="M209" s="2"/>
      <c r="N209" s="92"/>
      <c r="O209" s="92"/>
      <c r="P209" s="62"/>
    </row>
    <row r="210" spans="1:16" ht="19.7" x14ac:dyDescent="0.35">
      <c r="A210" s="213"/>
      <c r="B210" s="213"/>
      <c r="C210" s="377" t="s">
        <v>33</v>
      </c>
      <c r="D210" s="75"/>
      <c r="E210" s="598"/>
      <c r="F210" s="598"/>
      <c r="G210" s="598"/>
      <c r="H210" s="59"/>
      <c r="I210" s="59"/>
      <c r="J210" s="62"/>
      <c r="K210" s="92"/>
      <c r="L210" s="92"/>
      <c r="M210" s="2"/>
      <c r="N210" s="92"/>
      <c r="O210" s="92"/>
      <c r="P210" s="62"/>
    </row>
    <row r="211" spans="1:16" ht="16.3" x14ac:dyDescent="0.3">
      <c r="A211" s="635" t="s">
        <v>65</v>
      </c>
      <c r="B211" s="635"/>
      <c r="C211" s="635"/>
      <c r="D211" s="635"/>
      <c r="E211" s="635"/>
      <c r="F211" s="635"/>
      <c r="G211" s="635"/>
      <c r="H211" s="635"/>
      <c r="I211" s="635"/>
      <c r="J211" s="62"/>
      <c r="K211" s="62"/>
      <c r="L211" s="62"/>
      <c r="M211" s="62"/>
      <c r="N211" s="62"/>
      <c r="O211" s="62"/>
      <c r="P211" s="62"/>
    </row>
    <row r="212" spans="1:16" x14ac:dyDescent="0.25">
      <c r="A212" s="625" t="str">
        <f>IF(YilDonem&lt;&gt;"",CONCATENATE(YilDonem," dönemine aittir."),"")</f>
        <v/>
      </c>
      <c r="B212" s="625"/>
      <c r="C212" s="625"/>
      <c r="D212" s="625"/>
      <c r="E212" s="625"/>
      <c r="F212" s="625"/>
      <c r="G212" s="625"/>
      <c r="H212" s="625"/>
      <c r="I212" s="625"/>
      <c r="J212" s="62"/>
      <c r="K212" s="62"/>
      <c r="L212" s="62"/>
      <c r="M212" s="62"/>
      <c r="N212" s="62"/>
      <c r="O212" s="62"/>
      <c r="P212" s="62"/>
    </row>
    <row r="213" spans="1:16" ht="19.7" thickBot="1" x14ac:dyDescent="0.4">
      <c r="A213" s="671" t="s">
        <v>74</v>
      </c>
      <c r="B213" s="671"/>
      <c r="C213" s="671"/>
      <c r="D213" s="671"/>
      <c r="E213" s="671"/>
      <c r="F213" s="671"/>
      <c r="G213" s="671"/>
      <c r="H213" s="671"/>
      <c r="I213" s="671"/>
      <c r="J213" s="62"/>
      <c r="K213" s="62"/>
      <c r="L213" s="62"/>
      <c r="M213" s="62"/>
      <c r="N213" s="62"/>
      <c r="O213" s="62"/>
      <c r="P213" s="62"/>
    </row>
    <row r="214" spans="1:16" ht="19.55" customHeight="1" thickBot="1" x14ac:dyDescent="0.3">
      <c r="A214" s="627" t="s">
        <v>192</v>
      </c>
      <c r="B214" s="629"/>
      <c r="C214" s="627" t="str">
        <f>IF(ProjeNo&gt;0,ProjeNo,"")</f>
        <v/>
      </c>
      <c r="D214" s="628"/>
      <c r="E214" s="628"/>
      <c r="F214" s="628"/>
      <c r="G214" s="628"/>
      <c r="H214" s="628"/>
      <c r="I214" s="629"/>
      <c r="J214" s="62"/>
      <c r="K214" s="62"/>
      <c r="L214" s="62"/>
      <c r="M214" s="62"/>
      <c r="N214" s="62"/>
      <c r="O214" s="62"/>
      <c r="P214" s="62"/>
    </row>
    <row r="215" spans="1:16" ht="29.25" customHeight="1" thickBot="1" x14ac:dyDescent="0.3">
      <c r="A215" s="670" t="s">
        <v>194</v>
      </c>
      <c r="B215" s="642"/>
      <c r="C215" s="645" t="str">
        <f>IF(ProjeAdi&gt;0,ProjeAdi,"")</f>
        <v/>
      </c>
      <c r="D215" s="646"/>
      <c r="E215" s="646"/>
      <c r="F215" s="646"/>
      <c r="G215" s="646"/>
      <c r="H215" s="646"/>
      <c r="I215" s="647"/>
      <c r="J215" s="62"/>
      <c r="K215" s="62"/>
      <c r="L215" s="62"/>
      <c r="M215" s="62"/>
      <c r="N215" s="62"/>
      <c r="O215" s="62"/>
      <c r="P215" s="62"/>
    </row>
    <row r="216" spans="1:16" ht="29.25" customHeight="1" thickBot="1" x14ac:dyDescent="0.3">
      <c r="A216" s="670" t="s">
        <v>196</v>
      </c>
      <c r="B216" s="642"/>
      <c r="C216" s="672"/>
      <c r="D216" s="668"/>
      <c r="E216" s="668"/>
      <c r="F216" s="668"/>
      <c r="G216" s="668"/>
      <c r="H216" s="668"/>
      <c r="I216" s="669"/>
      <c r="J216" s="62"/>
      <c r="K216" s="62"/>
      <c r="L216" s="62"/>
      <c r="M216" s="62"/>
      <c r="N216" s="62"/>
      <c r="O216" s="62"/>
      <c r="P216" s="62"/>
    </row>
    <row r="217" spans="1:16" ht="29.25" customHeight="1" thickBot="1" x14ac:dyDescent="0.3">
      <c r="A217" s="670" t="s">
        <v>197</v>
      </c>
      <c r="B217" s="642"/>
      <c r="C217" s="672"/>
      <c r="D217" s="668"/>
      <c r="E217" s="668"/>
      <c r="F217" s="668"/>
      <c r="G217" s="668"/>
      <c r="H217" s="668"/>
      <c r="I217" s="669"/>
      <c r="J217" s="62"/>
      <c r="K217" s="62"/>
      <c r="L217" s="62"/>
      <c r="M217" s="62"/>
      <c r="N217" s="62"/>
      <c r="O217" s="62"/>
      <c r="P217" s="62"/>
    </row>
    <row r="218" spans="1:16" ht="19.55" customHeight="1" thickBot="1" x14ac:dyDescent="0.3">
      <c r="A218" s="627" t="s">
        <v>66</v>
      </c>
      <c r="B218" s="629"/>
      <c r="C218" s="12"/>
      <c r="D218" s="668"/>
      <c r="E218" s="668"/>
      <c r="F218" s="668"/>
      <c r="G218" s="668"/>
      <c r="H218" s="668"/>
      <c r="I218" s="669"/>
      <c r="J218" s="62"/>
      <c r="K218" s="62"/>
      <c r="L218" s="62"/>
      <c r="M218" s="62"/>
      <c r="N218" s="62"/>
      <c r="O218" s="62"/>
      <c r="P218" s="62"/>
    </row>
    <row r="219" spans="1:16" s="1" customFormat="1" ht="29.25" thickBot="1" x14ac:dyDescent="0.3">
      <c r="A219" s="358" t="s">
        <v>3</v>
      </c>
      <c r="B219" s="358" t="s">
        <v>4</v>
      </c>
      <c r="C219" s="358" t="s">
        <v>55</v>
      </c>
      <c r="D219" s="358" t="s">
        <v>137</v>
      </c>
      <c r="E219" s="358" t="s">
        <v>67</v>
      </c>
      <c r="F219" s="358" t="s">
        <v>68</v>
      </c>
      <c r="G219" s="358" t="s">
        <v>69</v>
      </c>
      <c r="H219" s="358" t="s">
        <v>70</v>
      </c>
      <c r="I219" s="358" t="s">
        <v>71</v>
      </c>
      <c r="J219" s="371" t="s">
        <v>75</v>
      </c>
      <c r="K219" s="372" t="s">
        <v>76</v>
      </c>
      <c r="L219" s="372" t="s">
        <v>68</v>
      </c>
      <c r="M219" s="357"/>
      <c r="N219" s="357"/>
      <c r="O219" s="357"/>
      <c r="P219" s="357"/>
    </row>
    <row r="220" spans="1:16" ht="20.05" customHeight="1" x14ac:dyDescent="0.25">
      <c r="A220" s="373">
        <v>121</v>
      </c>
      <c r="B220" s="77"/>
      <c r="C220" s="120" t="str">
        <f t="shared" ref="C220:C239" si="42">IF(B220&lt;&gt;"",VLOOKUP(B220,PersonelTablo,2,0),"")</f>
        <v/>
      </c>
      <c r="D220" s="121" t="str">
        <f t="shared" ref="D220:D239" si="43">IF(B220&lt;&gt;"",VLOOKUP(B220,PersonelTablo,3,0),"")</f>
        <v/>
      </c>
      <c r="E220" s="78"/>
      <c r="F220" s="79"/>
      <c r="G220" s="131" t="str">
        <f>IF(AND(B220&lt;&gt;"",L220&gt;=F220),E220*F220,"")</f>
        <v/>
      </c>
      <c r="H220" s="128" t="str">
        <f t="shared" ref="H220:H239" si="44">IF(B220&lt;&gt;"",VLOOKUP(B220,G011CTablo,15,0),"")</f>
        <v/>
      </c>
      <c r="I220" s="135" t="str">
        <f>IF(AND(B220&lt;&gt;"",J220&gt;=K220,L220&gt;0),G220*H220,"")</f>
        <v/>
      </c>
      <c r="J220" s="126" t="str">
        <f>IF(B220&gt;0,ROUNDUP(VLOOKUP(B220,G011B!$B:$R,16,0),1),"")</f>
        <v/>
      </c>
      <c r="K220" s="126" t="str">
        <f t="shared" ref="K220:K239" si="45">IF(B220&gt;0,SUMIF($B:$B,B220,$G:$G),"")</f>
        <v/>
      </c>
      <c r="L220" s="127" t="str">
        <f>IF(B220&lt;&gt;"",VLOOKUP(B220,G011B!$B:$Z,25,0),"")</f>
        <v/>
      </c>
      <c r="M220" s="156" t="str">
        <f t="shared" ref="M220:M239" si="46">IF(J220&gt;=K220,"","Personelin bütün iş paketlerindeki Toplam Adam Ay değeri "&amp;K220&amp;" olup, bu değer, G011B formunda beyan edilen Çalışılan Toplam Ay değerini geçemez. Maliyeti hesaplamak için Adam/Ay Oranı veya Çalışılan Ay değerini düzeltiniz. ")</f>
        <v/>
      </c>
      <c r="N220" s="62"/>
      <c r="O220" s="62"/>
      <c r="P220" s="62"/>
    </row>
    <row r="221" spans="1:16" ht="20.05" customHeight="1" x14ac:dyDescent="0.25">
      <c r="A221" s="374">
        <v>122</v>
      </c>
      <c r="B221" s="80"/>
      <c r="C221" s="122" t="str">
        <f t="shared" si="42"/>
        <v/>
      </c>
      <c r="D221" s="123" t="str">
        <f t="shared" si="43"/>
        <v/>
      </c>
      <c r="E221" s="81"/>
      <c r="F221" s="82"/>
      <c r="G221" s="132" t="str">
        <f t="shared" ref="G221:G239" si="47">IF(AND(B221&lt;&gt;"",L221&gt;=F221),E221*F221,"")</f>
        <v/>
      </c>
      <c r="H221" s="129" t="str">
        <f t="shared" si="44"/>
        <v/>
      </c>
      <c r="I221" s="136" t="str">
        <f t="shared" ref="I221:I239" si="48">IF(AND(B221&lt;&gt;"",J221&gt;=K221,L221&gt;0),G221*H221,"")</f>
        <v/>
      </c>
      <c r="J221" s="126" t="str">
        <f>IF(B221&gt;0,ROUNDUP(VLOOKUP(B221,G011B!$B:$R,16,0),1),"")</f>
        <v/>
      </c>
      <c r="K221" s="126" t="str">
        <f t="shared" si="45"/>
        <v/>
      </c>
      <c r="L221" s="127" t="str">
        <f>IF(B221&lt;&gt;"",VLOOKUP(B221,G011B!$B:$Z,25,0),"")</f>
        <v/>
      </c>
      <c r="M221" s="156" t="str">
        <f t="shared" si="46"/>
        <v/>
      </c>
      <c r="N221" s="62"/>
      <c r="O221" s="62"/>
      <c r="P221" s="62"/>
    </row>
    <row r="222" spans="1:16" ht="20.05" customHeight="1" x14ac:dyDescent="0.25">
      <c r="A222" s="374">
        <v>123</v>
      </c>
      <c r="B222" s="80"/>
      <c r="C222" s="122" t="str">
        <f t="shared" si="42"/>
        <v/>
      </c>
      <c r="D222" s="123" t="str">
        <f t="shared" si="43"/>
        <v/>
      </c>
      <c r="E222" s="81"/>
      <c r="F222" s="82"/>
      <c r="G222" s="132" t="str">
        <f t="shared" si="47"/>
        <v/>
      </c>
      <c r="H222" s="129" t="str">
        <f t="shared" si="44"/>
        <v/>
      </c>
      <c r="I222" s="136" t="str">
        <f t="shared" si="48"/>
        <v/>
      </c>
      <c r="J222" s="126" t="str">
        <f>IF(B222&gt;0,ROUNDUP(VLOOKUP(B222,G011B!$B:$R,16,0),1),"")</f>
        <v/>
      </c>
      <c r="K222" s="126" t="str">
        <f t="shared" si="45"/>
        <v/>
      </c>
      <c r="L222" s="127" t="str">
        <f>IF(B222&lt;&gt;"",VLOOKUP(B222,G011B!$B:$Z,25,0),"")</f>
        <v/>
      </c>
      <c r="M222" s="156" t="str">
        <f t="shared" si="46"/>
        <v/>
      </c>
      <c r="N222" s="62"/>
      <c r="O222" s="62"/>
      <c r="P222" s="62"/>
    </row>
    <row r="223" spans="1:16" ht="20.05" customHeight="1" x14ac:dyDescent="0.25">
      <c r="A223" s="374">
        <v>124</v>
      </c>
      <c r="B223" s="80"/>
      <c r="C223" s="122" t="str">
        <f t="shared" si="42"/>
        <v/>
      </c>
      <c r="D223" s="123" t="str">
        <f t="shared" si="43"/>
        <v/>
      </c>
      <c r="E223" s="81"/>
      <c r="F223" s="82"/>
      <c r="G223" s="132" t="str">
        <f t="shared" si="47"/>
        <v/>
      </c>
      <c r="H223" s="129" t="str">
        <f t="shared" si="44"/>
        <v/>
      </c>
      <c r="I223" s="136" t="str">
        <f t="shared" si="48"/>
        <v/>
      </c>
      <c r="J223" s="126" t="str">
        <f>IF(B223&gt;0,ROUNDUP(VLOOKUP(B223,G011B!$B:$R,16,0),1),"")</f>
        <v/>
      </c>
      <c r="K223" s="126" t="str">
        <f t="shared" si="45"/>
        <v/>
      </c>
      <c r="L223" s="127" t="str">
        <f>IF(B223&lt;&gt;"",VLOOKUP(B223,G011B!$B:$Z,25,0),"")</f>
        <v/>
      </c>
      <c r="M223" s="156" t="str">
        <f t="shared" si="46"/>
        <v/>
      </c>
      <c r="N223" s="62"/>
      <c r="O223" s="62"/>
      <c r="P223" s="62"/>
    </row>
    <row r="224" spans="1:16" ht="20.05" customHeight="1" x14ac:dyDescent="0.25">
      <c r="A224" s="374">
        <v>125</v>
      </c>
      <c r="B224" s="80"/>
      <c r="C224" s="122" t="str">
        <f t="shared" si="42"/>
        <v/>
      </c>
      <c r="D224" s="123" t="str">
        <f t="shared" si="43"/>
        <v/>
      </c>
      <c r="E224" s="81"/>
      <c r="F224" s="82"/>
      <c r="G224" s="132" t="str">
        <f t="shared" si="47"/>
        <v/>
      </c>
      <c r="H224" s="129" t="str">
        <f t="shared" si="44"/>
        <v/>
      </c>
      <c r="I224" s="136" t="str">
        <f t="shared" si="48"/>
        <v/>
      </c>
      <c r="J224" s="126" t="str">
        <f>IF(B224&gt;0,ROUNDUP(VLOOKUP(B224,G011B!$B:$R,16,0),1),"")</f>
        <v/>
      </c>
      <c r="K224" s="126" t="str">
        <f t="shared" si="45"/>
        <v/>
      </c>
      <c r="L224" s="127" t="str">
        <f>IF(B224&lt;&gt;"",VLOOKUP(B224,G011B!$B:$Z,25,0),"")</f>
        <v/>
      </c>
      <c r="M224" s="156" t="str">
        <f t="shared" si="46"/>
        <v/>
      </c>
      <c r="N224" s="62"/>
      <c r="O224" s="62"/>
      <c r="P224" s="62"/>
    </row>
    <row r="225" spans="1:16" ht="20.05" customHeight="1" x14ac:dyDescent="0.25">
      <c r="A225" s="374">
        <v>126</v>
      </c>
      <c r="B225" s="80"/>
      <c r="C225" s="122" t="str">
        <f t="shared" si="42"/>
        <v/>
      </c>
      <c r="D225" s="123" t="str">
        <f t="shared" si="43"/>
        <v/>
      </c>
      <c r="E225" s="81"/>
      <c r="F225" s="82"/>
      <c r="G225" s="132" t="str">
        <f t="shared" si="47"/>
        <v/>
      </c>
      <c r="H225" s="129" t="str">
        <f t="shared" si="44"/>
        <v/>
      </c>
      <c r="I225" s="136" t="str">
        <f t="shared" si="48"/>
        <v/>
      </c>
      <c r="J225" s="126" t="str">
        <f>IF(B225&gt;0,ROUNDUP(VLOOKUP(B225,G011B!$B:$R,16,0),1),"")</f>
        <v/>
      </c>
      <c r="K225" s="126" t="str">
        <f t="shared" si="45"/>
        <v/>
      </c>
      <c r="L225" s="127" t="str">
        <f>IF(B225&lt;&gt;"",VLOOKUP(B225,G011B!$B:$Z,25,0),"")</f>
        <v/>
      </c>
      <c r="M225" s="156" t="str">
        <f t="shared" si="46"/>
        <v/>
      </c>
      <c r="N225" s="62"/>
      <c r="O225" s="62"/>
      <c r="P225" s="62"/>
    </row>
    <row r="226" spans="1:16" ht="20.05" customHeight="1" x14ac:dyDescent="0.25">
      <c r="A226" s="374">
        <v>127</v>
      </c>
      <c r="B226" s="80"/>
      <c r="C226" s="122" t="str">
        <f t="shared" si="42"/>
        <v/>
      </c>
      <c r="D226" s="123" t="str">
        <f t="shared" si="43"/>
        <v/>
      </c>
      <c r="E226" s="81"/>
      <c r="F226" s="82"/>
      <c r="G226" s="132" t="str">
        <f t="shared" si="47"/>
        <v/>
      </c>
      <c r="H226" s="129" t="str">
        <f t="shared" si="44"/>
        <v/>
      </c>
      <c r="I226" s="136" t="str">
        <f t="shared" si="48"/>
        <v/>
      </c>
      <c r="J226" s="126" t="str">
        <f>IF(B226&gt;0,ROUNDUP(VLOOKUP(B226,G011B!$B:$R,16,0),1),"")</f>
        <v/>
      </c>
      <c r="K226" s="126" t="str">
        <f t="shared" si="45"/>
        <v/>
      </c>
      <c r="L226" s="127" t="str">
        <f>IF(B226&lt;&gt;"",VLOOKUP(B226,G011B!$B:$Z,25,0),"")</f>
        <v/>
      </c>
      <c r="M226" s="156" t="str">
        <f t="shared" si="46"/>
        <v/>
      </c>
      <c r="N226" s="62"/>
      <c r="O226" s="62"/>
      <c r="P226" s="62"/>
    </row>
    <row r="227" spans="1:16" ht="20.05" customHeight="1" x14ac:dyDescent="0.25">
      <c r="A227" s="374">
        <v>128</v>
      </c>
      <c r="B227" s="80"/>
      <c r="C227" s="122" t="str">
        <f t="shared" si="42"/>
        <v/>
      </c>
      <c r="D227" s="123" t="str">
        <f t="shared" si="43"/>
        <v/>
      </c>
      <c r="E227" s="81"/>
      <c r="F227" s="82"/>
      <c r="G227" s="132" t="str">
        <f t="shared" si="47"/>
        <v/>
      </c>
      <c r="H227" s="129" t="str">
        <f t="shared" si="44"/>
        <v/>
      </c>
      <c r="I227" s="136" t="str">
        <f t="shared" si="48"/>
        <v/>
      </c>
      <c r="J227" s="126" t="str">
        <f>IF(B227&gt;0,ROUNDUP(VLOOKUP(B227,G011B!$B:$R,16,0),1),"")</f>
        <v/>
      </c>
      <c r="K227" s="126" t="str">
        <f t="shared" si="45"/>
        <v/>
      </c>
      <c r="L227" s="127" t="str">
        <f>IF(B227&lt;&gt;"",VLOOKUP(B227,G011B!$B:$Z,25,0),"")</f>
        <v/>
      </c>
      <c r="M227" s="156" t="str">
        <f t="shared" si="46"/>
        <v/>
      </c>
      <c r="N227" s="62"/>
      <c r="O227" s="62"/>
      <c r="P227" s="62"/>
    </row>
    <row r="228" spans="1:16" ht="20.05" customHeight="1" x14ac:dyDescent="0.25">
      <c r="A228" s="374">
        <v>129</v>
      </c>
      <c r="B228" s="80"/>
      <c r="C228" s="122" t="str">
        <f t="shared" si="42"/>
        <v/>
      </c>
      <c r="D228" s="123" t="str">
        <f t="shared" si="43"/>
        <v/>
      </c>
      <c r="E228" s="81"/>
      <c r="F228" s="82"/>
      <c r="G228" s="132" t="str">
        <f t="shared" si="47"/>
        <v/>
      </c>
      <c r="H228" s="129" t="str">
        <f t="shared" si="44"/>
        <v/>
      </c>
      <c r="I228" s="136" t="str">
        <f t="shared" si="48"/>
        <v/>
      </c>
      <c r="J228" s="126" t="str">
        <f>IF(B228&gt;0,ROUNDUP(VLOOKUP(B228,G011B!$B:$R,16,0),1),"")</f>
        <v/>
      </c>
      <c r="K228" s="126" t="str">
        <f t="shared" si="45"/>
        <v/>
      </c>
      <c r="L228" s="127" t="str">
        <f>IF(B228&lt;&gt;"",VLOOKUP(B228,G011B!$B:$Z,25,0),"")</f>
        <v/>
      </c>
      <c r="M228" s="156" t="str">
        <f t="shared" si="46"/>
        <v/>
      </c>
      <c r="N228" s="62"/>
      <c r="O228" s="62"/>
      <c r="P228" s="62"/>
    </row>
    <row r="229" spans="1:16" ht="20.05" customHeight="1" x14ac:dyDescent="0.25">
      <c r="A229" s="374">
        <v>130</v>
      </c>
      <c r="B229" s="80"/>
      <c r="C229" s="122" t="str">
        <f t="shared" si="42"/>
        <v/>
      </c>
      <c r="D229" s="123" t="str">
        <f t="shared" si="43"/>
        <v/>
      </c>
      <c r="E229" s="81"/>
      <c r="F229" s="82"/>
      <c r="G229" s="132" t="str">
        <f t="shared" si="47"/>
        <v/>
      </c>
      <c r="H229" s="129" t="str">
        <f t="shared" si="44"/>
        <v/>
      </c>
      <c r="I229" s="136" t="str">
        <f t="shared" si="48"/>
        <v/>
      </c>
      <c r="J229" s="126" t="str">
        <f>IF(B229&gt;0,ROUNDUP(VLOOKUP(B229,G011B!$B:$R,16,0),1),"")</f>
        <v/>
      </c>
      <c r="K229" s="126" t="str">
        <f t="shared" si="45"/>
        <v/>
      </c>
      <c r="L229" s="127" t="str">
        <f>IF(B229&lt;&gt;"",VLOOKUP(B229,G011B!$B:$Z,25,0),"")</f>
        <v/>
      </c>
      <c r="M229" s="156" t="str">
        <f t="shared" si="46"/>
        <v/>
      </c>
      <c r="N229" s="62"/>
      <c r="O229" s="62"/>
      <c r="P229" s="62"/>
    </row>
    <row r="230" spans="1:16" ht="20.05" customHeight="1" x14ac:dyDescent="0.25">
      <c r="A230" s="374">
        <v>131</v>
      </c>
      <c r="B230" s="80"/>
      <c r="C230" s="122" t="str">
        <f t="shared" si="42"/>
        <v/>
      </c>
      <c r="D230" s="123" t="str">
        <f t="shared" si="43"/>
        <v/>
      </c>
      <c r="E230" s="81"/>
      <c r="F230" s="82"/>
      <c r="G230" s="132" t="str">
        <f t="shared" si="47"/>
        <v/>
      </c>
      <c r="H230" s="129" t="str">
        <f t="shared" si="44"/>
        <v/>
      </c>
      <c r="I230" s="136" t="str">
        <f t="shared" si="48"/>
        <v/>
      </c>
      <c r="J230" s="126" t="str">
        <f>IF(B230&gt;0,ROUNDUP(VLOOKUP(B230,G011B!$B:$R,16,0),1),"")</f>
        <v/>
      </c>
      <c r="K230" s="126" t="str">
        <f t="shared" si="45"/>
        <v/>
      </c>
      <c r="L230" s="127" t="str">
        <f>IF(B230&lt;&gt;"",VLOOKUP(B230,G011B!$B:$Z,25,0),"")</f>
        <v/>
      </c>
      <c r="M230" s="156" t="str">
        <f t="shared" si="46"/>
        <v/>
      </c>
      <c r="N230" s="62"/>
      <c r="O230" s="62"/>
      <c r="P230" s="62"/>
    </row>
    <row r="231" spans="1:16" ht="20.05" customHeight="1" x14ac:dyDescent="0.25">
      <c r="A231" s="374">
        <v>132</v>
      </c>
      <c r="B231" s="80"/>
      <c r="C231" s="122" t="str">
        <f t="shared" si="42"/>
        <v/>
      </c>
      <c r="D231" s="123" t="str">
        <f t="shared" si="43"/>
        <v/>
      </c>
      <c r="E231" s="81"/>
      <c r="F231" s="82"/>
      <c r="G231" s="132" t="str">
        <f t="shared" si="47"/>
        <v/>
      </c>
      <c r="H231" s="129" t="str">
        <f t="shared" si="44"/>
        <v/>
      </c>
      <c r="I231" s="136" t="str">
        <f t="shared" si="48"/>
        <v/>
      </c>
      <c r="J231" s="126" t="str">
        <f>IF(B231&gt;0,ROUNDUP(VLOOKUP(B231,G011B!$B:$R,16,0),1),"")</f>
        <v/>
      </c>
      <c r="K231" s="126" t="str">
        <f t="shared" si="45"/>
        <v/>
      </c>
      <c r="L231" s="127" t="str">
        <f>IF(B231&lt;&gt;"",VLOOKUP(B231,G011B!$B:$Z,25,0),"")</f>
        <v/>
      </c>
      <c r="M231" s="156" t="str">
        <f t="shared" si="46"/>
        <v/>
      </c>
      <c r="N231" s="62"/>
      <c r="O231" s="62"/>
      <c r="P231" s="62"/>
    </row>
    <row r="232" spans="1:16" ht="20.05" customHeight="1" x14ac:dyDescent="0.25">
      <c r="A232" s="374">
        <v>133</v>
      </c>
      <c r="B232" s="80"/>
      <c r="C232" s="122" t="str">
        <f t="shared" si="42"/>
        <v/>
      </c>
      <c r="D232" s="123" t="str">
        <f t="shared" si="43"/>
        <v/>
      </c>
      <c r="E232" s="81"/>
      <c r="F232" s="82"/>
      <c r="G232" s="132" t="str">
        <f t="shared" si="47"/>
        <v/>
      </c>
      <c r="H232" s="129" t="str">
        <f t="shared" si="44"/>
        <v/>
      </c>
      <c r="I232" s="136" t="str">
        <f t="shared" si="48"/>
        <v/>
      </c>
      <c r="J232" s="126" t="str">
        <f>IF(B232&gt;0,ROUNDUP(VLOOKUP(B232,G011B!$B:$R,16,0),1),"")</f>
        <v/>
      </c>
      <c r="K232" s="126" t="str">
        <f t="shared" si="45"/>
        <v/>
      </c>
      <c r="L232" s="127" t="str">
        <f>IF(B232&lt;&gt;"",VLOOKUP(B232,G011B!$B:$Z,25,0),"")</f>
        <v/>
      </c>
      <c r="M232" s="156" t="str">
        <f t="shared" si="46"/>
        <v/>
      </c>
      <c r="N232" s="62"/>
      <c r="O232" s="62"/>
      <c r="P232" s="62"/>
    </row>
    <row r="233" spans="1:16" ht="20.05" customHeight="1" x14ac:dyDescent="0.25">
      <c r="A233" s="374">
        <v>134</v>
      </c>
      <c r="B233" s="80"/>
      <c r="C233" s="122" t="str">
        <f t="shared" si="42"/>
        <v/>
      </c>
      <c r="D233" s="123" t="str">
        <f t="shared" si="43"/>
        <v/>
      </c>
      <c r="E233" s="81"/>
      <c r="F233" s="82"/>
      <c r="G233" s="132" t="str">
        <f t="shared" si="47"/>
        <v/>
      </c>
      <c r="H233" s="129" t="str">
        <f t="shared" si="44"/>
        <v/>
      </c>
      <c r="I233" s="136" t="str">
        <f t="shared" si="48"/>
        <v/>
      </c>
      <c r="J233" s="126" t="str">
        <f>IF(B233&gt;0,ROUNDUP(VLOOKUP(B233,G011B!$B:$R,16,0),1),"")</f>
        <v/>
      </c>
      <c r="K233" s="126" t="str">
        <f t="shared" si="45"/>
        <v/>
      </c>
      <c r="L233" s="127" t="str">
        <f>IF(B233&lt;&gt;"",VLOOKUP(B233,G011B!$B:$Z,25,0),"")</f>
        <v/>
      </c>
      <c r="M233" s="156" t="str">
        <f t="shared" si="46"/>
        <v/>
      </c>
      <c r="N233" s="62"/>
      <c r="O233" s="62"/>
      <c r="P233" s="62"/>
    </row>
    <row r="234" spans="1:16" ht="20.05" customHeight="1" x14ac:dyDescent="0.25">
      <c r="A234" s="374">
        <v>135</v>
      </c>
      <c r="B234" s="80"/>
      <c r="C234" s="122" t="str">
        <f t="shared" si="42"/>
        <v/>
      </c>
      <c r="D234" s="123" t="str">
        <f t="shared" si="43"/>
        <v/>
      </c>
      <c r="E234" s="81"/>
      <c r="F234" s="82"/>
      <c r="G234" s="132" t="str">
        <f t="shared" si="47"/>
        <v/>
      </c>
      <c r="H234" s="129" t="str">
        <f t="shared" si="44"/>
        <v/>
      </c>
      <c r="I234" s="136" t="str">
        <f t="shared" si="48"/>
        <v/>
      </c>
      <c r="J234" s="126" t="str">
        <f>IF(B234&gt;0,ROUNDUP(VLOOKUP(B234,G011B!$B:$R,16,0),1),"")</f>
        <v/>
      </c>
      <c r="K234" s="126" t="str">
        <f t="shared" si="45"/>
        <v/>
      </c>
      <c r="L234" s="127" t="str">
        <f>IF(B234&lt;&gt;"",VLOOKUP(B234,G011B!$B:$Z,25,0),"")</f>
        <v/>
      </c>
      <c r="M234" s="156" t="str">
        <f t="shared" si="46"/>
        <v/>
      </c>
      <c r="N234" s="62"/>
      <c r="O234" s="62"/>
      <c r="P234" s="62"/>
    </row>
    <row r="235" spans="1:16" ht="20.05" customHeight="1" x14ac:dyDescent="0.25">
      <c r="A235" s="374">
        <v>136</v>
      </c>
      <c r="B235" s="80"/>
      <c r="C235" s="122" t="str">
        <f t="shared" si="42"/>
        <v/>
      </c>
      <c r="D235" s="123" t="str">
        <f t="shared" si="43"/>
        <v/>
      </c>
      <c r="E235" s="81"/>
      <c r="F235" s="82"/>
      <c r="G235" s="132" t="str">
        <f t="shared" si="47"/>
        <v/>
      </c>
      <c r="H235" s="129" t="str">
        <f t="shared" si="44"/>
        <v/>
      </c>
      <c r="I235" s="136" t="str">
        <f t="shared" si="48"/>
        <v/>
      </c>
      <c r="J235" s="126" t="str">
        <f>IF(B235&gt;0,ROUNDUP(VLOOKUP(B235,G011B!$B:$R,16,0),1),"")</f>
        <v/>
      </c>
      <c r="K235" s="126" t="str">
        <f t="shared" si="45"/>
        <v/>
      </c>
      <c r="L235" s="127" t="str">
        <f>IF(B235&lt;&gt;"",VLOOKUP(B235,G011B!$B:$Z,25,0),"")</f>
        <v/>
      </c>
      <c r="M235" s="156" t="str">
        <f t="shared" si="46"/>
        <v/>
      </c>
      <c r="N235" s="62"/>
      <c r="O235" s="62"/>
      <c r="P235" s="62"/>
    </row>
    <row r="236" spans="1:16" ht="20.05" customHeight="1" x14ac:dyDescent="0.25">
      <c r="A236" s="374">
        <v>137</v>
      </c>
      <c r="B236" s="80"/>
      <c r="C236" s="122" t="str">
        <f t="shared" si="42"/>
        <v/>
      </c>
      <c r="D236" s="123" t="str">
        <f t="shared" si="43"/>
        <v/>
      </c>
      <c r="E236" s="81"/>
      <c r="F236" s="82"/>
      <c r="G236" s="132" t="str">
        <f t="shared" si="47"/>
        <v/>
      </c>
      <c r="H236" s="129" t="str">
        <f t="shared" si="44"/>
        <v/>
      </c>
      <c r="I236" s="136" t="str">
        <f t="shared" si="48"/>
        <v/>
      </c>
      <c r="J236" s="126" t="str">
        <f>IF(B236&gt;0,ROUNDUP(VLOOKUP(B236,G011B!$B:$R,16,0),1),"")</f>
        <v/>
      </c>
      <c r="K236" s="126" t="str">
        <f t="shared" si="45"/>
        <v/>
      </c>
      <c r="L236" s="127" t="str">
        <f>IF(B236&lt;&gt;"",VLOOKUP(B236,G011B!$B:$Z,25,0),"")</f>
        <v/>
      </c>
      <c r="M236" s="156" t="str">
        <f t="shared" si="46"/>
        <v/>
      </c>
      <c r="N236" s="62"/>
      <c r="O236" s="62"/>
      <c r="P236" s="62"/>
    </row>
    <row r="237" spans="1:16" ht="20.05" customHeight="1" x14ac:dyDescent="0.25">
      <c r="A237" s="374">
        <v>138</v>
      </c>
      <c r="B237" s="80"/>
      <c r="C237" s="122" t="str">
        <f t="shared" si="42"/>
        <v/>
      </c>
      <c r="D237" s="123" t="str">
        <f t="shared" si="43"/>
        <v/>
      </c>
      <c r="E237" s="81"/>
      <c r="F237" s="82"/>
      <c r="G237" s="132" t="str">
        <f t="shared" si="47"/>
        <v/>
      </c>
      <c r="H237" s="129" t="str">
        <f t="shared" si="44"/>
        <v/>
      </c>
      <c r="I237" s="136" t="str">
        <f t="shared" si="48"/>
        <v/>
      </c>
      <c r="J237" s="126" t="str">
        <f>IF(B237&gt;0,ROUNDUP(VLOOKUP(B237,G011B!$B:$R,16,0),1),"")</f>
        <v/>
      </c>
      <c r="K237" s="126" t="str">
        <f t="shared" si="45"/>
        <v/>
      </c>
      <c r="L237" s="127" t="str">
        <f>IF(B237&lt;&gt;"",VLOOKUP(B237,G011B!$B:$Z,25,0),"")</f>
        <v/>
      </c>
      <c r="M237" s="156" t="str">
        <f t="shared" si="46"/>
        <v/>
      </c>
      <c r="N237" s="62"/>
      <c r="O237" s="62"/>
      <c r="P237" s="62"/>
    </row>
    <row r="238" spans="1:16" ht="20.05" customHeight="1" x14ac:dyDescent="0.25">
      <c r="A238" s="374">
        <v>139</v>
      </c>
      <c r="B238" s="80"/>
      <c r="C238" s="122" t="str">
        <f t="shared" si="42"/>
        <v/>
      </c>
      <c r="D238" s="123" t="str">
        <f t="shared" si="43"/>
        <v/>
      </c>
      <c r="E238" s="81"/>
      <c r="F238" s="82"/>
      <c r="G238" s="132" t="str">
        <f t="shared" si="47"/>
        <v/>
      </c>
      <c r="H238" s="129" t="str">
        <f t="shared" si="44"/>
        <v/>
      </c>
      <c r="I238" s="136" t="str">
        <f t="shared" si="48"/>
        <v/>
      </c>
      <c r="J238" s="126" t="str">
        <f>IF(B238&gt;0,ROUNDUP(VLOOKUP(B238,G011B!$B:$R,16,0),1),"")</f>
        <v/>
      </c>
      <c r="K238" s="126" t="str">
        <f t="shared" si="45"/>
        <v/>
      </c>
      <c r="L238" s="127" t="str">
        <f>IF(B238&lt;&gt;"",VLOOKUP(B238,G011B!$B:$Z,25,0),"")</f>
        <v/>
      </c>
      <c r="M238" s="156" t="str">
        <f t="shared" si="46"/>
        <v/>
      </c>
      <c r="N238" s="62"/>
      <c r="O238" s="62"/>
      <c r="P238" s="62"/>
    </row>
    <row r="239" spans="1:16" ht="20.05" customHeight="1" thickBot="1" x14ac:dyDescent="0.3">
      <c r="A239" s="375">
        <v>140</v>
      </c>
      <c r="B239" s="83"/>
      <c r="C239" s="124" t="str">
        <f t="shared" si="42"/>
        <v/>
      </c>
      <c r="D239" s="125" t="str">
        <f t="shared" si="43"/>
        <v/>
      </c>
      <c r="E239" s="84"/>
      <c r="F239" s="85"/>
      <c r="G239" s="133" t="str">
        <f t="shared" si="47"/>
        <v/>
      </c>
      <c r="H239" s="130" t="str">
        <f t="shared" si="44"/>
        <v/>
      </c>
      <c r="I239" s="137" t="str">
        <f t="shared" si="48"/>
        <v/>
      </c>
      <c r="J239" s="126" t="str">
        <f>IF(B239&gt;0,ROUNDUP(VLOOKUP(B239,G011B!$B:$R,16,0),1),"")</f>
        <v/>
      </c>
      <c r="K239" s="126" t="str">
        <f t="shared" si="45"/>
        <v/>
      </c>
      <c r="L239" s="127" t="str">
        <f>IF(B239&lt;&gt;"",VLOOKUP(B239,G011B!$B:$Z,25,0),"")</f>
        <v/>
      </c>
      <c r="M239" s="156" t="str">
        <f t="shared" si="46"/>
        <v/>
      </c>
      <c r="N239" s="62"/>
      <c r="O239" s="62"/>
      <c r="P239" s="62"/>
    </row>
    <row r="240" spans="1:16" ht="20.05" customHeight="1" thickBot="1" x14ac:dyDescent="0.4">
      <c r="A240" s="659" t="s">
        <v>34</v>
      </c>
      <c r="B240" s="660"/>
      <c r="C240" s="660"/>
      <c r="D240" s="660"/>
      <c r="E240" s="660"/>
      <c r="F240" s="661"/>
      <c r="G240" s="134">
        <f>SUM(G220:G239)</f>
        <v>0</v>
      </c>
      <c r="H240" s="370"/>
      <c r="I240" s="118">
        <f>IF(C218=C183,SUM(I220:I239)+I205,SUM(I220:I239))</f>
        <v>0</v>
      </c>
      <c r="J240" s="62"/>
      <c r="K240" s="62"/>
      <c r="L240" s="62"/>
      <c r="M240" s="62"/>
      <c r="N240" s="138">
        <f>IF(COUNTA(E220:E239)&gt;0,1,0)</f>
        <v>0</v>
      </c>
      <c r="O240" s="62"/>
      <c r="P240" s="62"/>
    </row>
    <row r="241" spans="1:16" ht="20.05" customHeight="1" thickBot="1" x14ac:dyDescent="0.35">
      <c r="A241" s="662" t="s">
        <v>72</v>
      </c>
      <c r="B241" s="663"/>
      <c r="C241" s="663"/>
      <c r="D241" s="664"/>
      <c r="E241" s="107">
        <f>SUM(G:G)/2</f>
        <v>0</v>
      </c>
      <c r="F241" s="665"/>
      <c r="G241" s="666"/>
      <c r="H241" s="667"/>
      <c r="I241" s="116">
        <f>SUM(I220:I239)+I206</f>
        <v>0</v>
      </c>
      <c r="J241" s="62"/>
      <c r="K241" s="62"/>
      <c r="L241" s="62"/>
      <c r="M241" s="62"/>
      <c r="N241" s="62"/>
      <c r="O241" s="62"/>
      <c r="P241" s="62"/>
    </row>
    <row r="242" spans="1:16" x14ac:dyDescent="0.25">
      <c r="A242" s="364" t="s">
        <v>134</v>
      </c>
      <c r="B242" s="62"/>
      <c r="C242" s="62"/>
      <c r="D242" s="62"/>
      <c r="E242" s="62"/>
      <c r="F242" s="62"/>
      <c r="G242" s="62"/>
      <c r="H242" s="62"/>
      <c r="I242" s="62"/>
      <c r="J242" s="62"/>
      <c r="K242" s="62"/>
      <c r="L242" s="62"/>
      <c r="M242" s="62"/>
      <c r="N242" s="62"/>
      <c r="O242" s="62"/>
      <c r="P242" s="62"/>
    </row>
    <row r="243" spans="1:16" x14ac:dyDescent="0.25">
      <c r="A243" s="62"/>
      <c r="B243" s="62"/>
      <c r="C243" s="62"/>
      <c r="D243" s="62"/>
      <c r="E243" s="62"/>
      <c r="F243" s="62"/>
      <c r="G243" s="62"/>
      <c r="H243" s="62"/>
      <c r="I243" s="62"/>
      <c r="J243" s="62"/>
      <c r="K243" s="62"/>
      <c r="L243" s="62"/>
      <c r="M243" s="62"/>
      <c r="N243" s="62"/>
      <c r="O243" s="62"/>
      <c r="P243" s="62"/>
    </row>
    <row r="244" spans="1:16" ht="19.7" x14ac:dyDescent="0.35">
      <c r="A244" s="376" t="s">
        <v>31</v>
      </c>
      <c r="B244" s="378">
        <f ca="1">imzatarihi</f>
        <v>45785</v>
      </c>
      <c r="C244" s="377" t="s">
        <v>32</v>
      </c>
      <c r="D244" s="379" t="str">
        <f>IF(kurulusyetkilisi&gt;0,kurulusyetkilisi,"")</f>
        <v/>
      </c>
      <c r="E244" s="62"/>
      <c r="F244" s="62"/>
      <c r="G244" s="212"/>
      <c r="H244" s="211"/>
      <c r="I244" s="211"/>
      <c r="J244" s="62"/>
      <c r="K244" s="92"/>
      <c r="L244" s="92"/>
      <c r="M244" s="2"/>
      <c r="N244" s="92"/>
      <c r="O244" s="92"/>
      <c r="P244" s="62"/>
    </row>
    <row r="245" spans="1:16" ht="19.7" x14ac:dyDescent="0.35">
      <c r="A245" s="213"/>
      <c r="B245" s="213"/>
      <c r="C245" s="377" t="s">
        <v>33</v>
      </c>
      <c r="D245" s="75"/>
      <c r="E245" s="598"/>
      <c r="F245" s="598"/>
      <c r="G245" s="598"/>
      <c r="H245" s="59"/>
      <c r="I245" s="59"/>
      <c r="J245" s="62"/>
      <c r="K245" s="92"/>
      <c r="L245" s="92"/>
      <c r="M245" s="2"/>
      <c r="N245" s="92"/>
      <c r="O245" s="92"/>
      <c r="P245" s="62"/>
    </row>
    <row r="246" spans="1:16" ht="16.3" x14ac:dyDescent="0.3">
      <c r="A246" s="635" t="s">
        <v>65</v>
      </c>
      <c r="B246" s="635"/>
      <c r="C246" s="635"/>
      <c r="D246" s="635"/>
      <c r="E246" s="635"/>
      <c r="F246" s="635"/>
      <c r="G246" s="635"/>
      <c r="H246" s="635"/>
      <c r="I246" s="635"/>
      <c r="J246" s="62"/>
      <c r="K246" s="62"/>
      <c r="L246" s="62"/>
      <c r="M246" s="62"/>
      <c r="N246" s="62"/>
      <c r="O246" s="62"/>
      <c r="P246" s="62"/>
    </row>
    <row r="247" spans="1:16" x14ac:dyDescent="0.25">
      <c r="A247" s="625" t="str">
        <f>IF(YilDonem&lt;&gt;"",CONCATENATE(YilDonem," dönemine aittir."),"")</f>
        <v/>
      </c>
      <c r="B247" s="625"/>
      <c r="C247" s="625"/>
      <c r="D247" s="625"/>
      <c r="E247" s="625"/>
      <c r="F247" s="625"/>
      <c r="G247" s="625"/>
      <c r="H247" s="625"/>
      <c r="I247" s="625"/>
      <c r="J247" s="62"/>
      <c r="K247" s="62"/>
      <c r="L247" s="62"/>
      <c r="M247" s="62"/>
      <c r="N247" s="62"/>
      <c r="O247" s="62"/>
      <c r="P247" s="62"/>
    </row>
    <row r="248" spans="1:16" ht="19.7" thickBot="1" x14ac:dyDescent="0.4">
      <c r="A248" s="671" t="s">
        <v>74</v>
      </c>
      <c r="B248" s="671"/>
      <c r="C248" s="671"/>
      <c r="D248" s="671"/>
      <c r="E248" s="671"/>
      <c r="F248" s="671"/>
      <c r="G248" s="671"/>
      <c r="H248" s="671"/>
      <c r="I248" s="671"/>
      <c r="J248" s="62"/>
      <c r="K248" s="62"/>
      <c r="L248" s="62"/>
      <c r="M248" s="62"/>
      <c r="N248" s="62"/>
      <c r="O248" s="62"/>
      <c r="P248" s="62"/>
    </row>
    <row r="249" spans="1:16" ht="19.55" customHeight="1" thickBot="1" x14ac:dyDescent="0.3">
      <c r="A249" s="627" t="s">
        <v>192</v>
      </c>
      <c r="B249" s="629"/>
      <c r="C249" s="627" t="str">
        <f>IF(ProjeNo&gt;0,ProjeNo,"")</f>
        <v/>
      </c>
      <c r="D249" s="628"/>
      <c r="E249" s="628"/>
      <c r="F249" s="628"/>
      <c r="G249" s="628"/>
      <c r="H249" s="628"/>
      <c r="I249" s="629"/>
      <c r="J249" s="62"/>
      <c r="K249" s="62"/>
      <c r="L249" s="62"/>
      <c r="M249" s="62"/>
      <c r="N249" s="62"/>
      <c r="O249" s="62"/>
      <c r="P249" s="62"/>
    </row>
    <row r="250" spans="1:16" ht="29.25" customHeight="1" thickBot="1" x14ac:dyDescent="0.3">
      <c r="A250" s="670" t="s">
        <v>194</v>
      </c>
      <c r="B250" s="642"/>
      <c r="C250" s="645" t="str">
        <f>IF(ProjeAdi&gt;0,ProjeAdi,"")</f>
        <v/>
      </c>
      <c r="D250" s="646"/>
      <c r="E250" s="646"/>
      <c r="F250" s="646"/>
      <c r="G250" s="646"/>
      <c r="H250" s="646"/>
      <c r="I250" s="647"/>
      <c r="J250" s="62"/>
      <c r="K250" s="62"/>
      <c r="L250" s="62"/>
      <c r="M250" s="62"/>
      <c r="N250" s="62"/>
      <c r="O250" s="62"/>
      <c r="P250" s="62"/>
    </row>
    <row r="251" spans="1:16" ht="29.25" customHeight="1" thickBot="1" x14ac:dyDescent="0.3">
      <c r="A251" s="670" t="s">
        <v>196</v>
      </c>
      <c r="B251" s="642"/>
      <c r="C251" s="672"/>
      <c r="D251" s="668"/>
      <c r="E251" s="668"/>
      <c r="F251" s="668"/>
      <c r="G251" s="668"/>
      <c r="H251" s="668"/>
      <c r="I251" s="669"/>
      <c r="J251" s="62"/>
      <c r="K251" s="62"/>
      <c r="L251" s="62"/>
      <c r="M251" s="62"/>
      <c r="N251" s="62"/>
      <c r="O251" s="62"/>
      <c r="P251" s="62"/>
    </row>
    <row r="252" spans="1:16" ht="29.25" customHeight="1" thickBot="1" x14ac:dyDescent="0.3">
      <c r="A252" s="670" t="s">
        <v>197</v>
      </c>
      <c r="B252" s="642"/>
      <c r="C252" s="672"/>
      <c r="D252" s="668"/>
      <c r="E252" s="668"/>
      <c r="F252" s="668"/>
      <c r="G252" s="668"/>
      <c r="H252" s="668"/>
      <c r="I252" s="669"/>
      <c r="J252" s="62"/>
      <c r="K252" s="62"/>
      <c r="L252" s="62"/>
      <c r="M252" s="62"/>
      <c r="N252" s="62"/>
      <c r="O252" s="62"/>
      <c r="P252" s="62"/>
    </row>
    <row r="253" spans="1:16" ht="19.55" customHeight="1" thickBot="1" x14ac:dyDescent="0.3">
      <c r="A253" s="627" t="s">
        <v>66</v>
      </c>
      <c r="B253" s="629"/>
      <c r="C253" s="12"/>
      <c r="D253" s="668"/>
      <c r="E253" s="668"/>
      <c r="F253" s="668"/>
      <c r="G253" s="668"/>
      <c r="H253" s="668"/>
      <c r="I253" s="669"/>
      <c r="J253" s="62"/>
      <c r="K253" s="62"/>
      <c r="L253" s="62"/>
      <c r="M253" s="62"/>
      <c r="N253" s="62"/>
      <c r="O253" s="62"/>
      <c r="P253" s="62"/>
    </row>
    <row r="254" spans="1:16" s="1" customFormat="1" ht="29.25" thickBot="1" x14ac:dyDescent="0.3">
      <c r="A254" s="358" t="s">
        <v>3</v>
      </c>
      <c r="B254" s="358" t="s">
        <v>4</v>
      </c>
      <c r="C254" s="358" t="s">
        <v>55</v>
      </c>
      <c r="D254" s="358" t="s">
        <v>137</v>
      </c>
      <c r="E254" s="358" t="s">
        <v>67</v>
      </c>
      <c r="F254" s="358" t="s">
        <v>68</v>
      </c>
      <c r="G254" s="358" t="s">
        <v>69</v>
      </c>
      <c r="H254" s="358" t="s">
        <v>70</v>
      </c>
      <c r="I254" s="358" t="s">
        <v>71</v>
      </c>
      <c r="J254" s="371" t="s">
        <v>75</v>
      </c>
      <c r="K254" s="372" t="s">
        <v>76</v>
      </c>
      <c r="L254" s="372" t="s">
        <v>68</v>
      </c>
      <c r="M254" s="357"/>
      <c r="N254" s="357"/>
      <c r="O254" s="357"/>
      <c r="P254" s="357"/>
    </row>
    <row r="255" spans="1:16" ht="20.05" customHeight="1" x14ac:dyDescent="0.25">
      <c r="A255" s="373">
        <v>141</v>
      </c>
      <c r="B255" s="77"/>
      <c r="C255" s="120" t="str">
        <f t="shared" ref="C255:C274" si="49">IF(B255&lt;&gt;"",VLOOKUP(B255,PersonelTablo,2,0),"")</f>
        <v/>
      </c>
      <c r="D255" s="121" t="str">
        <f t="shared" ref="D255:D274" si="50">IF(B255&lt;&gt;"",VLOOKUP(B255,PersonelTablo,3,0),"")</f>
        <v/>
      </c>
      <c r="E255" s="78"/>
      <c r="F255" s="79"/>
      <c r="G255" s="131" t="str">
        <f>IF(AND(B255&lt;&gt;"",L255&gt;=F255),E255*F255,"")</f>
        <v/>
      </c>
      <c r="H255" s="128" t="str">
        <f t="shared" ref="H255:H274" si="51">IF(B255&lt;&gt;"",VLOOKUP(B255,G011CTablo,15,0),"")</f>
        <v/>
      </c>
      <c r="I255" s="135" t="str">
        <f>IF(AND(B255&lt;&gt;"",J255&gt;=K255,L255&gt;0),G255*H255,"")</f>
        <v/>
      </c>
      <c r="J255" s="126" t="str">
        <f>IF(B255&gt;0,ROUNDUP(VLOOKUP(B255,G011B!$B:$R,16,0),1),"")</f>
        <v/>
      </c>
      <c r="K255" s="126" t="str">
        <f t="shared" ref="K255:K274" si="52">IF(B255&gt;0,SUMIF($B:$B,B255,$G:$G),"")</f>
        <v/>
      </c>
      <c r="L255" s="127" t="str">
        <f>IF(B255&lt;&gt;"",VLOOKUP(B255,G011B!$B:$Z,25,0),"")</f>
        <v/>
      </c>
      <c r="M255" s="156" t="str">
        <f t="shared" ref="M255:M274" si="53">IF(J255&gt;=K255,"","Personelin bütün iş paketlerindeki Toplam Adam Ay değeri "&amp;K255&amp;" olup, bu değer, G011B formunda beyan edilen Çalışılan Toplam Ay değerini geçemez. Maliyeti hesaplamak için Adam/Ay Oranı veya Çalışılan Ay değerini düzeltiniz. ")</f>
        <v/>
      </c>
      <c r="N255" s="62"/>
      <c r="O255" s="62"/>
      <c r="P255" s="62"/>
    </row>
    <row r="256" spans="1:16" ht="20.05" customHeight="1" x14ac:dyDescent="0.25">
      <c r="A256" s="374">
        <v>142</v>
      </c>
      <c r="B256" s="80"/>
      <c r="C256" s="122" t="str">
        <f t="shared" si="49"/>
        <v/>
      </c>
      <c r="D256" s="123" t="str">
        <f t="shared" si="50"/>
        <v/>
      </c>
      <c r="E256" s="81"/>
      <c r="F256" s="82"/>
      <c r="G256" s="132" t="str">
        <f t="shared" ref="G256:G274" si="54">IF(AND(B256&lt;&gt;"",L256&gt;=F256),E256*F256,"")</f>
        <v/>
      </c>
      <c r="H256" s="129" t="str">
        <f t="shared" si="51"/>
        <v/>
      </c>
      <c r="I256" s="136" t="str">
        <f t="shared" ref="I256:I274" si="55">IF(AND(B256&lt;&gt;"",J256&gt;=K256,L256&gt;0),G256*H256,"")</f>
        <v/>
      </c>
      <c r="J256" s="126" t="str">
        <f>IF(B256&gt;0,ROUNDUP(VLOOKUP(B256,G011B!$B:$R,16,0),1),"")</f>
        <v/>
      </c>
      <c r="K256" s="126" t="str">
        <f t="shared" si="52"/>
        <v/>
      </c>
      <c r="L256" s="127" t="str">
        <f>IF(B256&lt;&gt;"",VLOOKUP(B256,G011B!$B:$Z,25,0),"")</f>
        <v/>
      </c>
      <c r="M256" s="156" t="str">
        <f t="shared" si="53"/>
        <v/>
      </c>
      <c r="N256" s="62"/>
      <c r="O256" s="62"/>
      <c r="P256" s="62"/>
    </row>
    <row r="257" spans="1:16" ht="20.05" customHeight="1" x14ac:dyDescent="0.25">
      <c r="A257" s="374">
        <v>143</v>
      </c>
      <c r="B257" s="80"/>
      <c r="C257" s="122" t="str">
        <f t="shared" si="49"/>
        <v/>
      </c>
      <c r="D257" s="123" t="str">
        <f t="shared" si="50"/>
        <v/>
      </c>
      <c r="E257" s="81"/>
      <c r="F257" s="82"/>
      <c r="G257" s="132" t="str">
        <f t="shared" si="54"/>
        <v/>
      </c>
      <c r="H257" s="129" t="str">
        <f t="shared" si="51"/>
        <v/>
      </c>
      <c r="I257" s="136" t="str">
        <f t="shared" si="55"/>
        <v/>
      </c>
      <c r="J257" s="126" t="str">
        <f>IF(B257&gt;0,ROUNDUP(VLOOKUP(B257,G011B!$B:$R,16,0),1),"")</f>
        <v/>
      </c>
      <c r="K257" s="126" t="str">
        <f t="shared" si="52"/>
        <v/>
      </c>
      <c r="L257" s="127" t="str">
        <f>IF(B257&lt;&gt;"",VLOOKUP(B257,G011B!$B:$Z,25,0),"")</f>
        <v/>
      </c>
      <c r="M257" s="156" t="str">
        <f t="shared" si="53"/>
        <v/>
      </c>
      <c r="N257" s="62"/>
      <c r="O257" s="62"/>
      <c r="P257" s="62"/>
    </row>
    <row r="258" spans="1:16" ht="20.05" customHeight="1" x14ac:dyDescent="0.25">
      <c r="A258" s="374">
        <v>144</v>
      </c>
      <c r="B258" s="80"/>
      <c r="C258" s="122" t="str">
        <f t="shared" si="49"/>
        <v/>
      </c>
      <c r="D258" s="123" t="str">
        <f t="shared" si="50"/>
        <v/>
      </c>
      <c r="E258" s="81"/>
      <c r="F258" s="82"/>
      <c r="G258" s="132" t="str">
        <f t="shared" si="54"/>
        <v/>
      </c>
      <c r="H258" s="129" t="str">
        <f t="shared" si="51"/>
        <v/>
      </c>
      <c r="I258" s="136" t="str">
        <f t="shared" si="55"/>
        <v/>
      </c>
      <c r="J258" s="126" t="str">
        <f>IF(B258&gt;0,ROUNDUP(VLOOKUP(B258,G011B!$B:$R,16,0),1),"")</f>
        <v/>
      </c>
      <c r="K258" s="126" t="str">
        <f t="shared" si="52"/>
        <v/>
      </c>
      <c r="L258" s="127" t="str">
        <f>IF(B258&lt;&gt;"",VLOOKUP(B258,G011B!$B:$Z,25,0),"")</f>
        <v/>
      </c>
      <c r="M258" s="156" t="str">
        <f t="shared" si="53"/>
        <v/>
      </c>
      <c r="N258" s="62"/>
      <c r="O258" s="62"/>
      <c r="P258" s="62"/>
    </row>
    <row r="259" spans="1:16" ht="20.05" customHeight="1" x14ac:dyDescent="0.25">
      <c r="A259" s="374">
        <v>145</v>
      </c>
      <c r="B259" s="80"/>
      <c r="C259" s="122" t="str">
        <f t="shared" si="49"/>
        <v/>
      </c>
      <c r="D259" s="123" t="str">
        <f t="shared" si="50"/>
        <v/>
      </c>
      <c r="E259" s="81"/>
      <c r="F259" s="82"/>
      <c r="G259" s="132" t="str">
        <f t="shared" si="54"/>
        <v/>
      </c>
      <c r="H259" s="129" t="str">
        <f t="shared" si="51"/>
        <v/>
      </c>
      <c r="I259" s="136" t="str">
        <f t="shared" si="55"/>
        <v/>
      </c>
      <c r="J259" s="126" t="str">
        <f>IF(B259&gt;0,ROUNDUP(VLOOKUP(B259,G011B!$B:$R,16,0),1),"")</f>
        <v/>
      </c>
      <c r="K259" s="126" t="str">
        <f t="shared" si="52"/>
        <v/>
      </c>
      <c r="L259" s="127" t="str">
        <f>IF(B259&lt;&gt;"",VLOOKUP(B259,G011B!$B:$Z,25,0),"")</f>
        <v/>
      </c>
      <c r="M259" s="156" t="str">
        <f t="shared" si="53"/>
        <v/>
      </c>
      <c r="N259" s="62"/>
      <c r="O259" s="62"/>
      <c r="P259" s="62"/>
    </row>
    <row r="260" spans="1:16" ht="20.05" customHeight="1" x14ac:dyDescent="0.25">
      <c r="A260" s="374">
        <v>146</v>
      </c>
      <c r="B260" s="80"/>
      <c r="C260" s="122" t="str">
        <f t="shared" si="49"/>
        <v/>
      </c>
      <c r="D260" s="123" t="str">
        <f t="shared" si="50"/>
        <v/>
      </c>
      <c r="E260" s="81"/>
      <c r="F260" s="82"/>
      <c r="G260" s="132" t="str">
        <f t="shared" si="54"/>
        <v/>
      </c>
      <c r="H260" s="129" t="str">
        <f t="shared" si="51"/>
        <v/>
      </c>
      <c r="I260" s="136" t="str">
        <f t="shared" si="55"/>
        <v/>
      </c>
      <c r="J260" s="126" t="str">
        <f>IF(B260&gt;0,ROUNDUP(VLOOKUP(B260,G011B!$B:$R,16,0),1),"")</f>
        <v/>
      </c>
      <c r="K260" s="126" t="str">
        <f t="shared" si="52"/>
        <v/>
      </c>
      <c r="L260" s="127" t="str">
        <f>IF(B260&lt;&gt;"",VLOOKUP(B260,G011B!$B:$Z,25,0),"")</f>
        <v/>
      </c>
      <c r="M260" s="156" t="str">
        <f t="shared" si="53"/>
        <v/>
      </c>
      <c r="N260" s="62"/>
      <c r="O260" s="62"/>
      <c r="P260" s="62"/>
    </row>
    <row r="261" spans="1:16" ht="20.05" customHeight="1" x14ac:dyDescent="0.25">
      <c r="A261" s="374">
        <v>147</v>
      </c>
      <c r="B261" s="80"/>
      <c r="C261" s="122" t="str">
        <f t="shared" si="49"/>
        <v/>
      </c>
      <c r="D261" s="123" t="str">
        <f t="shared" si="50"/>
        <v/>
      </c>
      <c r="E261" s="81"/>
      <c r="F261" s="82"/>
      <c r="G261" s="132" t="str">
        <f t="shared" si="54"/>
        <v/>
      </c>
      <c r="H261" s="129" t="str">
        <f t="shared" si="51"/>
        <v/>
      </c>
      <c r="I261" s="136" t="str">
        <f t="shared" si="55"/>
        <v/>
      </c>
      <c r="J261" s="126" t="str">
        <f>IF(B261&gt;0,ROUNDUP(VLOOKUP(B261,G011B!$B:$R,16,0),1),"")</f>
        <v/>
      </c>
      <c r="K261" s="126" t="str">
        <f t="shared" si="52"/>
        <v/>
      </c>
      <c r="L261" s="127" t="str">
        <f>IF(B261&lt;&gt;"",VLOOKUP(B261,G011B!$B:$Z,25,0),"")</f>
        <v/>
      </c>
      <c r="M261" s="156" t="str">
        <f t="shared" si="53"/>
        <v/>
      </c>
      <c r="N261" s="62"/>
      <c r="O261" s="62"/>
      <c r="P261" s="62"/>
    </row>
    <row r="262" spans="1:16" ht="20.05" customHeight="1" x14ac:dyDescent="0.25">
      <c r="A262" s="374">
        <v>148</v>
      </c>
      <c r="B262" s="80"/>
      <c r="C262" s="122" t="str">
        <f t="shared" si="49"/>
        <v/>
      </c>
      <c r="D262" s="123" t="str">
        <f t="shared" si="50"/>
        <v/>
      </c>
      <c r="E262" s="81"/>
      <c r="F262" s="82"/>
      <c r="G262" s="132" t="str">
        <f t="shared" si="54"/>
        <v/>
      </c>
      <c r="H262" s="129" t="str">
        <f t="shared" si="51"/>
        <v/>
      </c>
      <c r="I262" s="136" t="str">
        <f t="shared" si="55"/>
        <v/>
      </c>
      <c r="J262" s="126" t="str">
        <f>IF(B262&gt;0,ROUNDUP(VLOOKUP(B262,G011B!$B:$R,16,0),1),"")</f>
        <v/>
      </c>
      <c r="K262" s="126" t="str">
        <f t="shared" si="52"/>
        <v/>
      </c>
      <c r="L262" s="127" t="str">
        <f>IF(B262&lt;&gt;"",VLOOKUP(B262,G011B!$B:$Z,25,0),"")</f>
        <v/>
      </c>
      <c r="M262" s="156" t="str">
        <f t="shared" si="53"/>
        <v/>
      </c>
      <c r="N262" s="62"/>
      <c r="O262" s="62"/>
      <c r="P262" s="62"/>
    </row>
    <row r="263" spans="1:16" ht="20.05" customHeight="1" x14ac:dyDescent="0.25">
      <c r="A263" s="374">
        <v>149</v>
      </c>
      <c r="B263" s="80"/>
      <c r="C263" s="122" t="str">
        <f t="shared" si="49"/>
        <v/>
      </c>
      <c r="D263" s="123" t="str">
        <f t="shared" si="50"/>
        <v/>
      </c>
      <c r="E263" s="81"/>
      <c r="F263" s="82"/>
      <c r="G263" s="132" t="str">
        <f t="shared" si="54"/>
        <v/>
      </c>
      <c r="H263" s="129" t="str">
        <f t="shared" si="51"/>
        <v/>
      </c>
      <c r="I263" s="136" t="str">
        <f t="shared" si="55"/>
        <v/>
      </c>
      <c r="J263" s="126" t="str">
        <f>IF(B263&gt;0,ROUNDUP(VLOOKUP(B263,G011B!$B:$R,16,0),1),"")</f>
        <v/>
      </c>
      <c r="K263" s="126" t="str">
        <f t="shared" si="52"/>
        <v/>
      </c>
      <c r="L263" s="127" t="str">
        <f>IF(B263&lt;&gt;"",VLOOKUP(B263,G011B!$B:$Z,25,0),"")</f>
        <v/>
      </c>
      <c r="M263" s="156" t="str">
        <f t="shared" si="53"/>
        <v/>
      </c>
      <c r="N263" s="62"/>
      <c r="O263" s="62"/>
      <c r="P263" s="62"/>
    </row>
    <row r="264" spans="1:16" ht="20.05" customHeight="1" x14ac:dyDescent="0.25">
      <c r="A264" s="374">
        <v>150</v>
      </c>
      <c r="B264" s="80"/>
      <c r="C264" s="122" t="str">
        <f t="shared" si="49"/>
        <v/>
      </c>
      <c r="D264" s="123" t="str">
        <f t="shared" si="50"/>
        <v/>
      </c>
      <c r="E264" s="81"/>
      <c r="F264" s="82"/>
      <c r="G264" s="132" t="str">
        <f t="shared" si="54"/>
        <v/>
      </c>
      <c r="H264" s="129" t="str">
        <f t="shared" si="51"/>
        <v/>
      </c>
      <c r="I264" s="136" t="str">
        <f t="shared" si="55"/>
        <v/>
      </c>
      <c r="J264" s="126" t="str">
        <f>IF(B264&gt;0,ROUNDUP(VLOOKUP(B264,G011B!$B:$R,16,0),1),"")</f>
        <v/>
      </c>
      <c r="K264" s="126" t="str">
        <f t="shared" si="52"/>
        <v/>
      </c>
      <c r="L264" s="127" t="str">
        <f>IF(B264&lt;&gt;"",VLOOKUP(B264,G011B!$B:$Z,25,0),"")</f>
        <v/>
      </c>
      <c r="M264" s="156" t="str">
        <f t="shared" si="53"/>
        <v/>
      </c>
      <c r="N264" s="62"/>
      <c r="O264" s="62"/>
      <c r="P264" s="62"/>
    </row>
    <row r="265" spans="1:16" ht="20.05" customHeight="1" x14ac:dyDescent="0.25">
      <c r="A265" s="374">
        <v>151</v>
      </c>
      <c r="B265" s="80"/>
      <c r="C265" s="122" t="str">
        <f t="shared" si="49"/>
        <v/>
      </c>
      <c r="D265" s="123" t="str">
        <f t="shared" si="50"/>
        <v/>
      </c>
      <c r="E265" s="81"/>
      <c r="F265" s="82"/>
      <c r="G265" s="132" t="str">
        <f t="shared" si="54"/>
        <v/>
      </c>
      <c r="H265" s="129" t="str">
        <f t="shared" si="51"/>
        <v/>
      </c>
      <c r="I265" s="136" t="str">
        <f t="shared" si="55"/>
        <v/>
      </c>
      <c r="J265" s="126" t="str">
        <f>IF(B265&gt;0,ROUNDUP(VLOOKUP(B265,G011B!$B:$R,16,0),1),"")</f>
        <v/>
      </c>
      <c r="K265" s="126" t="str">
        <f t="shared" si="52"/>
        <v/>
      </c>
      <c r="L265" s="127" t="str">
        <f>IF(B265&lt;&gt;"",VLOOKUP(B265,G011B!$B:$Z,25,0),"")</f>
        <v/>
      </c>
      <c r="M265" s="156" t="str">
        <f t="shared" si="53"/>
        <v/>
      </c>
      <c r="N265" s="62"/>
      <c r="O265" s="62"/>
      <c r="P265" s="62"/>
    </row>
    <row r="266" spans="1:16" ht="20.05" customHeight="1" x14ac:dyDescent="0.25">
      <c r="A266" s="374">
        <v>152</v>
      </c>
      <c r="B266" s="80"/>
      <c r="C266" s="122" t="str">
        <f t="shared" si="49"/>
        <v/>
      </c>
      <c r="D266" s="123" t="str">
        <f t="shared" si="50"/>
        <v/>
      </c>
      <c r="E266" s="81"/>
      <c r="F266" s="82"/>
      <c r="G266" s="132" t="str">
        <f t="shared" si="54"/>
        <v/>
      </c>
      <c r="H266" s="129" t="str">
        <f t="shared" si="51"/>
        <v/>
      </c>
      <c r="I266" s="136" t="str">
        <f t="shared" si="55"/>
        <v/>
      </c>
      <c r="J266" s="126" t="str">
        <f>IF(B266&gt;0,ROUNDUP(VLOOKUP(B266,G011B!$B:$R,16,0),1),"")</f>
        <v/>
      </c>
      <c r="K266" s="126" t="str">
        <f t="shared" si="52"/>
        <v/>
      </c>
      <c r="L266" s="127" t="str">
        <f>IF(B266&lt;&gt;"",VLOOKUP(B266,G011B!$B:$Z,25,0),"")</f>
        <v/>
      </c>
      <c r="M266" s="156" t="str">
        <f t="shared" si="53"/>
        <v/>
      </c>
      <c r="N266" s="62"/>
      <c r="O266" s="62"/>
      <c r="P266" s="62"/>
    </row>
    <row r="267" spans="1:16" ht="20.05" customHeight="1" x14ac:dyDescent="0.25">
      <c r="A267" s="374">
        <v>153</v>
      </c>
      <c r="B267" s="80"/>
      <c r="C267" s="122" t="str">
        <f t="shared" si="49"/>
        <v/>
      </c>
      <c r="D267" s="123" t="str">
        <f t="shared" si="50"/>
        <v/>
      </c>
      <c r="E267" s="81"/>
      <c r="F267" s="82"/>
      <c r="G267" s="132" t="str">
        <f t="shared" si="54"/>
        <v/>
      </c>
      <c r="H267" s="129" t="str">
        <f t="shared" si="51"/>
        <v/>
      </c>
      <c r="I267" s="136" t="str">
        <f t="shared" si="55"/>
        <v/>
      </c>
      <c r="J267" s="126" t="str">
        <f>IF(B267&gt;0,ROUNDUP(VLOOKUP(B267,G011B!$B:$R,16,0),1),"")</f>
        <v/>
      </c>
      <c r="K267" s="126" t="str">
        <f t="shared" si="52"/>
        <v/>
      </c>
      <c r="L267" s="127" t="str">
        <f>IF(B267&lt;&gt;"",VLOOKUP(B267,G011B!$B:$Z,25,0),"")</f>
        <v/>
      </c>
      <c r="M267" s="156" t="str">
        <f t="shared" si="53"/>
        <v/>
      </c>
      <c r="N267" s="62"/>
      <c r="O267" s="62"/>
      <c r="P267" s="62"/>
    </row>
    <row r="268" spans="1:16" ht="20.05" customHeight="1" x14ac:dyDescent="0.25">
      <c r="A268" s="374">
        <v>154</v>
      </c>
      <c r="B268" s="80"/>
      <c r="C268" s="122" t="str">
        <f t="shared" si="49"/>
        <v/>
      </c>
      <c r="D268" s="123" t="str">
        <f t="shared" si="50"/>
        <v/>
      </c>
      <c r="E268" s="81"/>
      <c r="F268" s="82"/>
      <c r="G268" s="132" t="str">
        <f t="shared" si="54"/>
        <v/>
      </c>
      <c r="H268" s="129" t="str">
        <f t="shared" si="51"/>
        <v/>
      </c>
      <c r="I268" s="136" t="str">
        <f t="shared" si="55"/>
        <v/>
      </c>
      <c r="J268" s="126" t="str">
        <f>IF(B268&gt;0,ROUNDUP(VLOOKUP(B268,G011B!$B:$R,16,0),1),"")</f>
        <v/>
      </c>
      <c r="K268" s="126" t="str">
        <f t="shared" si="52"/>
        <v/>
      </c>
      <c r="L268" s="127" t="str">
        <f>IF(B268&lt;&gt;"",VLOOKUP(B268,G011B!$B:$Z,25,0),"")</f>
        <v/>
      </c>
      <c r="M268" s="156" t="str">
        <f t="shared" si="53"/>
        <v/>
      </c>
      <c r="N268" s="62"/>
      <c r="O268" s="62"/>
      <c r="P268" s="62"/>
    </row>
    <row r="269" spans="1:16" ht="20.05" customHeight="1" x14ac:dyDescent="0.25">
      <c r="A269" s="374">
        <v>155</v>
      </c>
      <c r="B269" s="80"/>
      <c r="C269" s="122" t="str">
        <f t="shared" si="49"/>
        <v/>
      </c>
      <c r="D269" s="123" t="str">
        <f t="shared" si="50"/>
        <v/>
      </c>
      <c r="E269" s="81"/>
      <c r="F269" s="82"/>
      <c r="G269" s="132" t="str">
        <f t="shared" si="54"/>
        <v/>
      </c>
      <c r="H269" s="129" t="str">
        <f t="shared" si="51"/>
        <v/>
      </c>
      <c r="I269" s="136" t="str">
        <f t="shared" si="55"/>
        <v/>
      </c>
      <c r="J269" s="126" t="str">
        <f>IF(B269&gt;0,ROUNDUP(VLOOKUP(B269,G011B!$B:$R,16,0),1),"")</f>
        <v/>
      </c>
      <c r="K269" s="126" t="str">
        <f t="shared" si="52"/>
        <v/>
      </c>
      <c r="L269" s="127" t="str">
        <f>IF(B269&lt;&gt;"",VLOOKUP(B269,G011B!$B:$Z,25,0),"")</f>
        <v/>
      </c>
      <c r="M269" s="156" t="str">
        <f t="shared" si="53"/>
        <v/>
      </c>
      <c r="N269" s="62"/>
      <c r="O269" s="62"/>
      <c r="P269" s="62"/>
    </row>
    <row r="270" spans="1:16" ht="20.05" customHeight="1" x14ac:dyDescent="0.25">
      <c r="A270" s="374">
        <v>156</v>
      </c>
      <c r="B270" s="80"/>
      <c r="C270" s="122" t="str">
        <f t="shared" si="49"/>
        <v/>
      </c>
      <c r="D270" s="123" t="str">
        <f t="shared" si="50"/>
        <v/>
      </c>
      <c r="E270" s="81"/>
      <c r="F270" s="82"/>
      <c r="G270" s="132" t="str">
        <f t="shared" si="54"/>
        <v/>
      </c>
      <c r="H270" s="129" t="str">
        <f t="shared" si="51"/>
        <v/>
      </c>
      <c r="I270" s="136" t="str">
        <f t="shared" si="55"/>
        <v/>
      </c>
      <c r="J270" s="126" t="str">
        <f>IF(B270&gt;0,ROUNDUP(VLOOKUP(B270,G011B!$B:$R,16,0),1),"")</f>
        <v/>
      </c>
      <c r="K270" s="126" t="str">
        <f t="shared" si="52"/>
        <v/>
      </c>
      <c r="L270" s="127" t="str">
        <f>IF(B270&lt;&gt;"",VLOOKUP(B270,G011B!$B:$Z,25,0),"")</f>
        <v/>
      </c>
      <c r="M270" s="156" t="str">
        <f t="shared" si="53"/>
        <v/>
      </c>
      <c r="N270" s="62"/>
      <c r="O270" s="62"/>
      <c r="P270" s="62"/>
    </row>
    <row r="271" spans="1:16" ht="20.05" customHeight="1" x14ac:dyDescent="0.25">
      <c r="A271" s="374">
        <v>157</v>
      </c>
      <c r="B271" s="80"/>
      <c r="C271" s="122" t="str">
        <f t="shared" si="49"/>
        <v/>
      </c>
      <c r="D271" s="123" t="str">
        <f t="shared" si="50"/>
        <v/>
      </c>
      <c r="E271" s="81"/>
      <c r="F271" s="82"/>
      <c r="G271" s="132" t="str">
        <f t="shared" si="54"/>
        <v/>
      </c>
      <c r="H271" s="129" t="str">
        <f t="shared" si="51"/>
        <v/>
      </c>
      <c r="I271" s="136" t="str">
        <f t="shared" si="55"/>
        <v/>
      </c>
      <c r="J271" s="126" t="str">
        <f>IF(B271&gt;0,ROUNDUP(VLOOKUP(B271,G011B!$B:$R,16,0),1),"")</f>
        <v/>
      </c>
      <c r="K271" s="126" t="str">
        <f t="shared" si="52"/>
        <v/>
      </c>
      <c r="L271" s="127" t="str">
        <f>IF(B271&lt;&gt;"",VLOOKUP(B271,G011B!$B:$Z,25,0),"")</f>
        <v/>
      </c>
      <c r="M271" s="156" t="str">
        <f t="shared" si="53"/>
        <v/>
      </c>
      <c r="N271" s="62"/>
      <c r="O271" s="62"/>
      <c r="P271" s="62"/>
    </row>
    <row r="272" spans="1:16" ht="20.05" customHeight="1" x14ac:dyDescent="0.25">
      <c r="A272" s="374">
        <v>158</v>
      </c>
      <c r="B272" s="80"/>
      <c r="C272" s="122" t="str">
        <f t="shared" si="49"/>
        <v/>
      </c>
      <c r="D272" s="123" t="str">
        <f t="shared" si="50"/>
        <v/>
      </c>
      <c r="E272" s="81"/>
      <c r="F272" s="82"/>
      <c r="G272" s="132" t="str">
        <f t="shared" si="54"/>
        <v/>
      </c>
      <c r="H272" s="129" t="str">
        <f t="shared" si="51"/>
        <v/>
      </c>
      <c r="I272" s="136" t="str">
        <f t="shared" si="55"/>
        <v/>
      </c>
      <c r="J272" s="126" t="str">
        <f>IF(B272&gt;0,ROUNDUP(VLOOKUP(B272,G011B!$B:$R,16,0),1),"")</f>
        <v/>
      </c>
      <c r="K272" s="126" t="str">
        <f t="shared" si="52"/>
        <v/>
      </c>
      <c r="L272" s="127" t="str">
        <f>IF(B272&lt;&gt;"",VLOOKUP(B272,G011B!$B:$Z,25,0),"")</f>
        <v/>
      </c>
      <c r="M272" s="156" t="str">
        <f t="shared" si="53"/>
        <v/>
      </c>
      <c r="N272" s="62"/>
      <c r="O272" s="62"/>
      <c r="P272" s="62"/>
    </row>
    <row r="273" spans="1:16" ht="20.05" customHeight="1" x14ac:dyDescent="0.25">
      <c r="A273" s="374">
        <v>159</v>
      </c>
      <c r="B273" s="80"/>
      <c r="C273" s="122" t="str">
        <f t="shared" si="49"/>
        <v/>
      </c>
      <c r="D273" s="123" t="str">
        <f t="shared" si="50"/>
        <v/>
      </c>
      <c r="E273" s="81"/>
      <c r="F273" s="82"/>
      <c r="G273" s="132" t="str">
        <f t="shared" si="54"/>
        <v/>
      </c>
      <c r="H273" s="129" t="str">
        <f t="shared" si="51"/>
        <v/>
      </c>
      <c r="I273" s="136" t="str">
        <f t="shared" si="55"/>
        <v/>
      </c>
      <c r="J273" s="126" t="str">
        <f>IF(B273&gt;0,ROUNDUP(VLOOKUP(B273,G011B!$B:$R,16,0),1),"")</f>
        <v/>
      </c>
      <c r="K273" s="126" t="str">
        <f t="shared" si="52"/>
        <v/>
      </c>
      <c r="L273" s="127" t="str">
        <f>IF(B273&lt;&gt;"",VLOOKUP(B273,G011B!$B:$Z,25,0),"")</f>
        <v/>
      </c>
      <c r="M273" s="156" t="str">
        <f t="shared" si="53"/>
        <v/>
      </c>
      <c r="N273" s="62"/>
      <c r="O273" s="62"/>
      <c r="P273" s="62"/>
    </row>
    <row r="274" spans="1:16" ht="20.05" customHeight="1" thickBot="1" x14ac:dyDescent="0.3">
      <c r="A274" s="375">
        <v>160</v>
      </c>
      <c r="B274" s="83"/>
      <c r="C274" s="124" t="str">
        <f t="shared" si="49"/>
        <v/>
      </c>
      <c r="D274" s="125" t="str">
        <f t="shared" si="50"/>
        <v/>
      </c>
      <c r="E274" s="84"/>
      <c r="F274" s="85"/>
      <c r="G274" s="133" t="str">
        <f t="shared" si="54"/>
        <v/>
      </c>
      <c r="H274" s="130" t="str">
        <f t="shared" si="51"/>
        <v/>
      </c>
      <c r="I274" s="137" t="str">
        <f t="shared" si="55"/>
        <v/>
      </c>
      <c r="J274" s="126" t="str">
        <f>IF(B274&gt;0,ROUNDUP(VLOOKUP(B274,G011B!$B:$R,16,0),1),"")</f>
        <v/>
      </c>
      <c r="K274" s="126" t="str">
        <f t="shared" si="52"/>
        <v/>
      </c>
      <c r="L274" s="127" t="str">
        <f>IF(B274&lt;&gt;"",VLOOKUP(B274,G011B!$B:$Z,25,0),"")</f>
        <v/>
      </c>
      <c r="M274" s="156" t="str">
        <f t="shared" si="53"/>
        <v/>
      </c>
      <c r="N274" s="62"/>
      <c r="O274" s="62"/>
      <c r="P274" s="62"/>
    </row>
    <row r="275" spans="1:16" ht="20.05" customHeight="1" thickBot="1" x14ac:dyDescent="0.4">
      <c r="A275" s="659" t="s">
        <v>34</v>
      </c>
      <c r="B275" s="660"/>
      <c r="C275" s="660"/>
      <c r="D275" s="660"/>
      <c r="E275" s="660"/>
      <c r="F275" s="661"/>
      <c r="G275" s="134">
        <f>SUM(G255:G274)</f>
        <v>0</v>
      </c>
      <c r="H275" s="370"/>
      <c r="I275" s="118">
        <f>IF(C253=C218,SUM(I255:I274)+I240,SUM(I255:I274))</f>
        <v>0</v>
      </c>
      <c r="J275" s="62"/>
      <c r="K275" s="62"/>
      <c r="L275" s="62"/>
      <c r="M275" s="62"/>
      <c r="N275" s="138">
        <f>IF(COUNTA(E255:E274)&gt;0,1,0)</f>
        <v>0</v>
      </c>
      <c r="O275" s="62"/>
      <c r="P275" s="62"/>
    </row>
    <row r="276" spans="1:16" ht="20.05" customHeight="1" thickBot="1" x14ac:dyDescent="0.35">
      <c r="A276" s="662" t="s">
        <v>72</v>
      </c>
      <c r="B276" s="663"/>
      <c r="C276" s="663"/>
      <c r="D276" s="664"/>
      <c r="E276" s="107">
        <f>SUM(G:G)/2</f>
        <v>0</v>
      </c>
      <c r="F276" s="665"/>
      <c r="G276" s="666"/>
      <c r="H276" s="667"/>
      <c r="I276" s="116">
        <f>SUM(I255:I274)+I241</f>
        <v>0</v>
      </c>
      <c r="J276" s="62"/>
      <c r="K276" s="62"/>
      <c r="L276" s="62"/>
      <c r="M276" s="62"/>
      <c r="N276" s="62"/>
      <c r="O276" s="62"/>
      <c r="P276" s="62"/>
    </row>
    <row r="277" spans="1:16" x14ac:dyDescent="0.25">
      <c r="A277" s="364" t="s">
        <v>134</v>
      </c>
      <c r="B277" s="62"/>
      <c r="C277" s="62"/>
      <c r="D277" s="62"/>
      <c r="E277" s="62"/>
      <c r="F277" s="62"/>
      <c r="G277" s="62"/>
      <c r="H277" s="62"/>
      <c r="I277" s="62"/>
      <c r="J277" s="62"/>
      <c r="K277" s="62"/>
      <c r="L277" s="62"/>
      <c r="M277" s="62"/>
      <c r="N277" s="62"/>
      <c r="O277" s="62"/>
      <c r="P277" s="62"/>
    </row>
    <row r="278" spans="1:16" x14ac:dyDescent="0.25">
      <c r="A278" s="62"/>
      <c r="B278" s="62"/>
      <c r="C278" s="62"/>
      <c r="D278" s="62"/>
      <c r="E278" s="62"/>
      <c r="F278" s="62"/>
      <c r="G278" s="62"/>
      <c r="H278" s="62"/>
      <c r="I278" s="62"/>
      <c r="J278" s="62"/>
      <c r="K278" s="62"/>
      <c r="L278" s="62"/>
      <c r="M278" s="62"/>
      <c r="N278" s="62"/>
      <c r="O278" s="62"/>
      <c r="P278" s="62"/>
    </row>
    <row r="279" spans="1:16" ht="19.7" x14ac:dyDescent="0.35">
      <c r="A279" s="376" t="s">
        <v>31</v>
      </c>
      <c r="B279" s="378">
        <f ca="1">imzatarihi</f>
        <v>45785</v>
      </c>
      <c r="C279" s="377" t="s">
        <v>32</v>
      </c>
      <c r="D279" s="379" t="str">
        <f>IF(kurulusyetkilisi&gt;0,kurulusyetkilisi,"")</f>
        <v/>
      </c>
      <c r="E279" s="62"/>
      <c r="F279" s="62"/>
      <c r="G279" s="212"/>
      <c r="H279" s="211"/>
      <c r="I279" s="211"/>
      <c r="J279" s="62"/>
      <c r="K279" s="92"/>
      <c r="L279" s="92"/>
      <c r="M279" s="2"/>
      <c r="N279" s="92"/>
      <c r="O279" s="92"/>
      <c r="P279" s="62"/>
    </row>
    <row r="280" spans="1:16" ht="19.7" x14ac:dyDescent="0.35">
      <c r="A280" s="213"/>
      <c r="B280" s="213"/>
      <c r="C280" s="377" t="s">
        <v>33</v>
      </c>
      <c r="D280" s="75"/>
      <c r="E280" s="598"/>
      <c r="F280" s="598"/>
      <c r="G280" s="598"/>
      <c r="H280" s="59"/>
      <c r="I280" s="59"/>
      <c r="J280" s="62"/>
      <c r="K280" s="92"/>
      <c r="L280" s="92"/>
      <c r="M280" s="2"/>
      <c r="N280" s="92"/>
      <c r="O280" s="92"/>
      <c r="P280" s="62"/>
    </row>
    <row r="281" spans="1:16" ht="16.3" x14ac:dyDescent="0.3">
      <c r="A281" s="635" t="s">
        <v>65</v>
      </c>
      <c r="B281" s="635"/>
      <c r="C281" s="635"/>
      <c r="D281" s="635"/>
      <c r="E281" s="635"/>
      <c r="F281" s="635"/>
      <c r="G281" s="635"/>
      <c r="H281" s="635"/>
      <c r="I281" s="635"/>
      <c r="J281" s="62"/>
      <c r="K281" s="62"/>
      <c r="L281" s="62"/>
      <c r="M281" s="62"/>
      <c r="N281" s="62"/>
      <c r="O281" s="62"/>
      <c r="P281" s="62"/>
    </row>
    <row r="282" spans="1:16" x14ac:dyDescent="0.25">
      <c r="A282" s="625" t="str">
        <f>IF(YilDonem&lt;&gt;"",CONCATENATE(YilDonem," dönemine aittir."),"")</f>
        <v/>
      </c>
      <c r="B282" s="625"/>
      <c r="C282" s="625"/>
      <c r="D282" s="625"/>
      <c r="E282" s="625"/>
      <c r="F282" s="625"/>
      <c r="G282" s="625"/>
      <c r="H282" s="625"/>
      <c r="I282" s="625"/>
      <c r="J282" s="62"/>
      <c r="K282" s="62"/>
      <c r="L282" s="62"/>
      <c r="M282" s="62"/>
      <c r="N282" s="62"/>
      <c r="O282" s="62"/>
      <c r="P282" s="62"/>
    </row>
    <row r="283" spans="1:16" ht="19.7" thickBot="1" x14ac:dyDescent="0.4">
      <c r="A283" s="671" t="s">
        <v>74</v>
      </c>
      <c r="B283" s="671"/>
      <c r="C283" s="671"/>
      <c r="D283" s="671"/>
      <c r="E283" s="671"/>
      <c r="F283" s="671"/>
      <c r="G283" s="671"/>
      <c r="H283" s="671"/>
      <c r="I283" s="671"/>
      <c r="J283" s="62"/>
      <c r="K283" s="62"/>
      <c r="L283" s="62"/>
      <c r="M283" s="62"/>
      <c r="N283" s="62"/>
      <c r="O283" s="62"/>
      <c r="P283" s="62"/>
    </row>
    <row r="284" spans="1:16" ht="19.55" customHeight="1" thickBot="1" x14ac:dyDescent="0.3">
      <c r="A284" s="627" t="s">
        <v>192</v>
      </c>
      <c r="B284" s="629"/>
      <c r="C284" s="627" t="str">
        <f>IF(ProjeNo&gt;0,ProjeNo,"")</f>
        <v/>
      </c>
      <c r="D284" s="628"/>
      <c r="E284" s="628"/>
      <c r="F284" s="628"/>
      <c r="G284" s="628"/>
      <c r="H284" s="628"/>
      <c r="I284" s="629"/>
      <c r="J284" s="62"/>
      <c r="K284" s="62"/>
      <c r="L284" s="62"/>
      <c r="M284" s="62"/>
      <c r="N284" s="62"/>
      <c r="O284" s="62"/>
      <c r="P284" s="62"/>
    </row>
    <row r="285" spans="1:16" ht="29.25" customHeight="1" thickBot="1" x14ac:dyDescent="0.3">
      <c r="A285" s="670" t="s">
        <v>194</v>
      </c>
      <c r="B285" s="642"/>
      <c r="C285" s="645" t="str">
        <f>IF(ProjeAdi&gt;0,ProjeAdi,"")</f>
        <v/>
      </c>
      <c r="D285" s="646"/>
      <c r="E285" s="646"/>
      <c r="F285" s="646"/>
      <c r="G285" s="646"/>
      <c r="H285" s="646"/>
      <c r="I285" s="647"/>
      <c r="J285" s="62"/>
      <c r="K285" s="62"/>
      <c r="L285" s="62"/>
      <c r="M285" s="62"/>
      <c r="N285" s="62"/>
      <c r="O285" s="62"/>
      <c r="P285" s="62"/>
    </row>
    <row r="286" spans="1:16" ht="29.25" customHeight="1" thickBot="1" x14ac:dyDescent="0.3">
      <c r="A286" s="670" t="s">
        <v>196</v>
      </c>
      <c r="B286" s="642"/>
      <c r="C286" s="672"/>
      <c r="D286" s="668"/>
      <c r="E286" s="668"/>
      <c r="F286" s="668"/>
      <c r="G286" s="668"/>
      <c r="H286" s="668"/>
      <c r="I286" s="669"/>
      <c r="J286" s="62"/>
      <c r="K286" s="62"/>
      <c r="L286" s="62"/>
      <c r="M286" s="62"/>
      <c r="N286" s="62"/>
      <c r="O286" s="62"/>
      <c r="P286" s="62"/>
    </row>
    <row r="287" spans="1:16" ht="29.25" customHeight="1" thickBot="1" x14ac:dyDescent="0.3">
      <c r="A287" s="670" t="s">
        <v>197</v>
      </c>
      <c r="B287" s="642"/>
      <c r="C287" s="672"/>
      <c r="D287" s="668"/>
      <c r="E287" s="668"/>
      <c r="F287" s="668"/>
      <c r="G287" s="668"/>
      <c r="H287" s="668"/>
      <c r="I287" s="669"/>
      <c r="J287" s="62"/>
      <c r="K287" s="62"/>
      <c r="L287" s="62"/>
      <c r="M287" s="62"/>
      <c r="N287" s="62"/>
      <c r="O287" s="62"/>
      <c r="P287" s="62"/>
    </row>
    <row r="288" spans="1:16" ht="19.55" customHeight="1" thickBot="1" x14ac:dyDescent="0.3">
      <c r="A288" s="627" t="s">
        <v>66</v>
      </c>
      <c r="B288" s="629"/>
      <c r="C288" s="12"/>
      <c r="D288" s="668"/>
      <c r="E288" s="668"/>
      <c r="F288" s="668"/>
      <c r="G288" s="668"/>
      <c r="H288" s="668"/>
      <c r="I288" s="669"/>
      <c r="J288" s="62"/>
      <c r="K288" s="62"/>
      <c r="L288" s="62"/>
      <c r="M288" s="62"/>
      <c r="N288" s="62"/>
      <c r="O288" s="62"/>
      <c r="P288" s="62"/>
    </row>
    <row r="289" spans="1:16" s="1" customFormat="1" ht="29.25" thickBot="1" x14ac:dyDescent="0.3">
      <c r="A289" s="358" t="s">
        <v>3</v>
      </c>
      <c r="B289" s="358" t="s">
        <v>4</v>
      </c>
      <c r="C289" s="358" t="s">
        <v>55</v>
      </c>
      <c r="D289" s="358" t="s">
        <v>137</v>
      </c>
      <c r="E289" s="358" t="s">
        <v>67</v>
      </c>
      <c r="F289" s="358" t="s">
        <v>68</v>
      </c>
      <c r="G289" s="358" t="s">
        <v>69</v>
      </c>
      <c r="H289" s="358" t="s">
        <v>70</v>
      </c>
      <c r="I289" s="358" t="s">
        <v>71</v>
      </c>
      <c r="J289" s="371" t="s">
        <v>75</v>
      </c>
      <c r="K289" s="372" t="s">
        <v>76</v>
      </c>
      <c r="L289" s="372" t="s">
        <v>68</v>
      </c>
      <c r="M289" s="357"/>
      <c r="N289" s="357"/>
      <c r="O289" s="357"/>
      <c r="P289" s="357"/>
    </row>
    <row r="290" spans="1:16" ht="20.05" customHeight="1" x14ac:dyDescent="0.25">
      <c r="A290" s="373">
        <v>161</v>
      </c>
      <c r="B290" s="77"/>
      <c r="C290" s="120" t="str">
        <f t="shared" ref="C290:C309" si="56">IF(B290&lt;&gt;"",VLOOKUP(B290,PersonelTablo,2,0),"")</f>
        <v/>
      </c>
      <c r="D290" s="121" t="str">
        <f t="shared" ref="D290:D309" si="57">IF(B290&lt;&gt;"",VLOOKUP(B290,PersonelTablo,3,0),"")</f>
        <v/>
      </c>
      <c r="E290" s="78"/>
      <c r="F290" s="79"/>
      <c r="G290" s="131" t="str">
        <f>IF(AND(B290&lt;&gt;"",L290&gt;=F290),E290*F290,"")</f>
        <v/>
      </c>
      <c r="H290" s="128" t="str">
        <f t="shared" ref="H290:H309" si="58">IF(B290&lt;&gt;"",VLOOKUP(B290,G011CTablo,15,0),"")</f>
        <v/>
      </c>
      <c r="I290" s="135" t="str">
        <f>IF(AND(B290&lt;&gt;"",J290&gt;=K290,L290&gt;0),G290*H290,"")</f>
        <v/>
      </c>
      <c r="J290" s="126" t="str">
        <f>IF(B290&gt;0,ROUNDUP(VLOOKUP(B290,G011B!$B:$R,16,0),1),"")</f>
        <v/>
      </c>
      <c r="K290" s="126" t="str">
        <f t="shared" ref="K290:K309" si="59">IF(B290&gt;0,SUMIF($B:$B,B290,$G:$G),"")</f>
        <v/>
      </c>
      <c r="L290" s="127" t="str">
        <f>IF(B290&lt;&gt;"",VLOOKUP(B290,G011B!$B:$Z,25,0),"")</f>
        <v/>
      </c>
      <c r="M290" s="156" t="str">
        <f t="shared" ref="M290:M309" si="60">IF(J290&gt;=K290,"","Personelin bütün iş paketlerindeki Toplam Adam Ay değeri "&amp;K290&amp;" olup, bu değer, G011B formunda beyan edilen Çalışılan Toplam Ay değerini geçemez. Maliyeti hesaplamak için Adam/Ay Oranı veya Çalışılan Ay değerini düzeltiniz. ")</f>
        <v/>
      </c>
      <c r="N290" s="62"/>
      <c r="O290" s="62"/>
      <c r="P290" s="62"/>
    </row>
    <row r="291" spans="1:16" ht="20.05" customHeight="1" x14ac:dyDescent="0.25">
      <c r="A291" s="374">
        <v>162</v>
      </c>
      <c r="B291" s="80"/>
      <c r="C291" s="122" t="str">
        <f t="shared" si="56"/>
        <v/>
      </c>
      <c r="D291" s="123" t="str">
        <f t="shared" si="57"/>
        <v/>
      </c>
      <c r="E291" s="81"/>
      <c r="F291" s="82"/>
      <c r="G291" s="132" t="str">
        <f t="shared" ref="G291:G309" si="61">IF(AND(B291&lt;&gt;"",L291&gt;=F291),E291*F291,"")</f>
        <v/>
      </c>
      <c r="H291" s="129" t="str">
        <f t="shared" si="58"/>
        <v/>
      </c>
      <c r="I291" s="136" t="str">
        <f t="shared" ref="I291:I309" si="62">IF(AND(B291&lt;&gt;"",J291&gt;=K291,L291&gt;0),G291*H291,"")</f>
        <v/>
      </c>
      <c r="J291" s="126" t="str">
        <f>IF(B291&gt;0,ROUNDUP(VLOOKUP(B291,G011B!$B:$R,16,0),1),"")</f>
        <v/>
      </c>
      <c r="K291" s="126" t="str">
        <f t="shared" si="59"/>
        <v/>
      </c>
      <c r="L291" s="127" t="str">
        <f>IF(B291&lt;&gt;"",VLOOKUP(B291,G011B!$B:$Z,25,0),"")</f>
        <v/>
      </c>
      <c r="M291" s="156" t="str">
        <f t="shared" si="60"/>
        <v/>
      </c>
      <c r="N291" s="62"/>
      <c r="O291" s="62"/>
      <c r="P291" s="62"/>
    </row>
    <row r="292" spans="1:16" ht="20.05" customHeight="1" x14ac:dyDescent="0.25">
      <c r="A292" s="374">
        <v>163</v>
      </c>
      <c r="B292" s="80"/>
      <c r="C292" s="122" t="str">
        <f t="shared" si="56"/>
        <v/>
      </c>
      <c r="D292" s="123" t="str">
        <f t="shared" si="57"/>
        <v/>
      </c>
      <c r="E292" s="81"/>
      <c r="F292" s="82"/>
      <c r="G292" s="132" t="str">
        <f t="shared" si="61"/>
        <v/>
      </c>
      <c r="H292" s="129" t="str">
        <f t="shared" si="58"/>
        <v/>
      </c>
      <c r="I292" s="136" t="str">
        <f t="shared" si="62"/>
        <v/>
      </c>
      <c r="J292" s="126" t="str">
        <f>IF(B292&gt;0,ROUNDUP(VLOOKUP(B292,G011B!$B:$R,16,0),1),"")</f>
        <v/>
      </c>
      <c r="K292" s="126" t="str">
        <f t="shared" si="59"/>
        <v/>
      </c>
      <c r="L292" s="127" t="str">
        <f>IF(B292&lt;&gt;"",VLOOKUP(B292,G011B!$B:$Z,25,0),"")</f>
        <v/>
      </c>
      <c r="M292" s="156" t="str">
        <f t="shared" si="60"/>
        <v/>
      </c>
      <c r="N292" s="62"/>
      <c r="O292" s="62"/>
      <c r="P292" s="62"/>
    </row>
    <row r="293" spans="1:16" ht="20.05" customHeight="1" x14ac:dyDescent="0.25">
      <c r="A293" s="374">
        <v>164</v>
      </c>
      <c r="B293" s="80"/>
      <c r="C293" s="122" t="str">
        <f t="shared" si="56"/>
        <v/>
      </c>
      <c r="D293" s="123" t="str">
        <f t="shared" si="57"/>
        <v/>
      </c>
      <c r="E293" s="81"/>
      <c r="F293" s="82"/>
      <c r="G293" s="132" t="str">
        <f t="shared" si="61"/>
        <v/>
      </c>
      <c r="H293" s="129" t="str">
        <f t="shared" si="58"/>
        <v/>
      </c>
      <c r="I293" s="136" t="str">
        <f t="shared" si="62"/>
        <v/>
      </c>
      <c r="J293" s="126" t="str">
        <f>IF(B293&gt;0,ROUNDUP(VLOOKUP(B293,G011B!$B:$R,16,0),1),"")</f>
        <v/>
      </c>
      <c r="K293" s="126" t="str">
        <f t="shared" si="59"/>
        <v/>
      </c>
      <c r="L293" s="127" t="str">
        <f>IF(B293&lt;&gt;"",VLOOKUP(B293,G011B!$B:$Z,25,0),"")</f>
        <v/>
      </c>
      <c r="M293" s="156" t="str">
        <f t="shared" si="60"/>
        <v/>
      </c>
      <c r="N293" s="62"/>
      <c r="O293" s="62"/>
      <c r="P293" s="62"/>
    </row>
    <row r="294" spans="1:16" ht="20.05" customHeight="1" x14ac:dyDescent="0.25">
      <c r="A294" s="374">
        <v>165</v>
      </c>
      <c r="B294" s="80"/>
      <c r="C294" s="122" t="str">
        <f t="shared" si="56"/>
        <v/>
      </c>
      <c r="D294" s="123" t="str">
        <f t="shared" si="57"/>
        <v/>
      </c>
      <c r="E294" s="81"/>
      <c r="F294" s="82"/>
      <c r="G294" s="132" t="str">
        <f t="shared" si="61"/>
        <v/>
      </c>
      <c r="H294" s="129" t="str">
        <f t="shared" si="58"/>
        <v/>
      </c>
      <c r="I294" s="136" t="str">
        <f t="shared" si="62"/>
        <v/>
      </c>
      <c r="J294" s="126" t="str">
        <f>IF(B294&gt;0,ROUNDUP(VLOOKUP(B294,G011B!$B:$R,16,0),1),"")</f>
        <v/>
      </c>
      <c r="K294" s="126" t="str">
        <f t="shared" si="59"/>
        <v/>
      </c>
      <c r="L294" s="127" t="str">
        <f>IF(B294&lt;&gt;"",VLOOKUP(B294,G011B!$B:$Z,25,0),"")</f>
        <v/>
      </c>
      <c r="M294" s="156" t="str">
        <f t="shared" si="60"/>
        <v/>
      </c>
      <c r="N294" s="62"/>
      <c r="O294" s="62"/>
      <c r="P294" s="62"/>
    </row>
    <row r="295" spans="1:16" ht="20.05" customHeight="1" x14ac:dyDescent="0.25">
      <c r="A295" s="374">
        <v>166</v>
      </c>
      <c r="B295" s="80"/>
      <c r="C295" s="122" t="str">
        <f t="shared" si="56"/>
        <v/>
      </c>
      <c r="D295" s="123" t="str">
        <f t="shared" si="57"/>
        <v/>
      </c>
      <c r="E295" s="81"/>
      <c r="F295" s="82"/>
      <c r="G295" s="132" t="str">
        <f t="shared" si="61"/>
        <v/>
      </c>
      <c r="H295" s="129" t="str">
        <f t="shared" si="58"/>
        <v/>
      </c>
      <c r="I295" s="136" t="str">
        <f t="shared" si="62"/>
        <v/>
      </c>
      <c r="J295" s="126" t="str">
        <f>IF(B295&gt;0,ROUNDUP(VLOOKUP(B295,G011B!$B:$R,16,0),1),"")</f>
        <v/>
      </c>
      <c r="K295" s="126" t="str">
        <f t="shared" si="59"/>
        <v/>
      </c>
      <c r="L295" s="127" t="str">
        <f>IF(B295&lt;&gt;"",VLOOKUP(B295,G011B!$B:$Z,25,0),"")</f>
        <v/>
      </c>
      <c r="M295" s="156" t="str">
        <f t="shared" si="60"/>
        <v/>
      </c>
      <c r="N295" s="62"/>
      <c r="O295" s="62"/>
      <c r="P295" s="62"/>
    </row>
    <row r="296" spans="1:16" ht="20.05" customHeight="1" x14ac:dyDescent="0.25">
      <c r="A296" s="374">
        <v>167</v>
      </c>
      <c r="B296" s="80"/>
      <c r="C296" s="122" t="str">
        <f t="shared" si="56"/>
        <v/>
      </c>
      <c r="D296" s="123" t="str">
        <f t="shared" si="57"/>
        <v/>
      </c>
      <c r="E296" s="81"/>
      <c r="F296" s="82"/>
      <c r="G296" s="132" t="str">
        <f t="shared" si="61"/>
        <v/>
      </c>
      <c r="H296" s="129" t="str">
        <f t="shared" si="58"/>
        <v/>
      </c>
      <c r="I296" s="136" t="str">
        <f t="shared" si="62"/>
        <v/>
      </c>
      <c r="J296" s="126" t="str">
        <f>IF(B296&gt;0,ROUNDUP(VLOOKUP(B296,G011B!$B:$R,16,0),1),"")</f>
        <v/>
      </c>
      <c r="K296" s="126" t="str">
        <f t="shared" si="59"/>
        <v/>
      </c>
      <c r="L296" s="127" t="str">
        <f>IF(B296&lt;&gt;"",VLOOKUP(B296,G011B!$B:$Z,25,0),"")</f>
        <v/>
      </c>
      <c r="M296" s="156" t="str">
        <f t="shared" si="60"/>
        <v/>
      </c>
      <c r="N296" s="62"/>
      <c r="O296" s="62"/>
      <c r="P296" s="62"/>
    </row>
    <row r="297" spans="1:16" ht="20.05" customHeight="1" x14ac:dyDescent="0.25">
      <c r="A297" s="374">
        <v>168</v>
      </c>
      <c r="B297" s="80"/>
      <c r="C297" s="122" t="str">
        <f t="shared" si="56"/>
        <v/>
      </c>
      <c r="D297" s="123" t="str">
        <f t="shared" si="57"/>
        <v/>
      </c>
      <c r="E297" s="81"/>
      <c r="F297" s="82"/>
      <c r="G297" s="132" t="str">
        <f t="shared" si="61"/>
        <v/>
      </c>
      <c r="H297" s="129" t="str">
        <f t="shared" si="58"/>
        <v/>
      </c>
      <c r="I297" s="136" t="str">
        <f t="shared" si="62"/>
        <v/>
      </c>
      <c r="J297" s="126" t="str">
        <f>IF(B297&gt;0,ROUNDUP(VLOOKUP(B297,G011B!$B:$R,16,0),1),"")</f>
        <v/>
      </c>
      <c r="K297" s="126" t="str">
        <f t="shared" si="59"/>
        <v/>
      </c>
      <c r="L297" s="127" t="str">
        <f>IF(B297&lt;&gt;"",VLOOKUP(B297,G011B!$B:$Z,25,0),"")</f>
        <v/>
      </c>
      <c r="M297" s="156" t="str">
        <f t="shared" si="60"/>
        <v/>
      </c>
      <c r="N297" s="62"/>
      <c r="O297" s="62"/>
      <c r="P297" s="62"/>
    </row>
    <row r="298" spans="1:16" ht="20.05" customHeight="1" x14ac:dyDescent="0.25">
      <c r="A298" s="374">
        <v>169</v>
      </c>
      <c r="B298" s="80"/>
      <c r="C298" s="122" t="str">
        <f t="shared" si="56"/>
        <v/>
      </c>
      <c r="D298" s="123" t="str">
        <f t="shared" si="57"/>
        <v/>
      </c>
      <c r="E298" s="81"/>
      <c r="F298" s="82"/>
      <c r="G298" s="132" t="str">
        <f t="shared" si="61"/>
        <v/>
      </c>
      <c r="H298" s="129" t="str">
        <f t="shared" si="58"/>
        <v/>
      </c>
      <c r="I298" s="136" t="str">
        <f t="shared" si="62"/>
        <v/>
      </c>
      <c r="J298" s="126" t="str">
        <f>IF(B298&gt;0,ROUNDUP(VLOOKUP(B298,G011B!$B:$R,16,0),1),"")</f>
        <v/>
      </c>
      <c r="K298" s="126" t="str">
        <f t="shared" si="59"/>
        <v/>
      </c>
      <c r="L298" s="127" t="str">
        <f>IF(B298&lt;&gt;"",VLOOKUP(B298,G011B!$B:$Z,25,0),"")</f>
        <v/>
      </c>
      <c r="M298" s="156" t="str">
        <f t="shared" si="60"/>
        <v/>
      </c>
      <c r="N298" s="62"/>
      <c r="O298" s="62"/>
      <c r="P298" s="62"/>
    </row>
    <row r="299" spans="1:16" ht="20.05" customHeight="1" x14ac:dyDescent="0.25">
      <c r="A299" s="374">
        <v>170</v>
      </c>
      <c r="B299" s="80"/>
      <c r="C299" s="122" t="str">
        <f t="shared" si="56"/>
        <v/>
      </c>
      <c r="D299" s="123" t="str">
        <f t="shared" si="57"/>
        <v/>
      </c>
      <c r="E299" s="81"/>
      <c r="F299" s="82"/>
      <c r="G299" s="132" t="str">
        <f t="shared" si="61"/>
        <v/>
      </c>
      <c r="H299" s="129" t="str">
        <f t="shared" si="58"/>
        <v/>
      </c>
      <c r="I299" s="136" t="str">
        <f t="shared" si="62"/>
        <v/>
      </c>
      <c r="J299" s="126" t="str">
        <f>IF(B299&gt;0,ROUNDUP(VLOOKUP(B299,G011B!$B:$R,16,0),1),"")</f>
        <v/>
      </c>
      <c r="K299" s="126" t="str">
        <f t="shared" si="59"/>
        <v/>
      </c>
      <c r="L299" s="127" t="str">
        <f>IF(B299&lt;&gt;"",VLOOKUP(B299,G011B!$B:$Z,25,0),"")</f>
        <v/>
      </c>
      <c r="M299" s="156" t="str">
        <f t="shared" si="60"/>
        <v/>
      </c>
      <c r="N299" s="62"/>
      <c r="O299" s="62"/>
      <c r="P299" s="62"/>
    </row>
    <row r="300" spans="1:16" ht="20.05" customHeight="1" x14ac:dyDescent="0.25">
      <c r="A300" s="374">
        <v>171</v>
      </c>
      <c r="B300" s="80"/>
      <c r="C300" s="122" t="str">
        <f t="shared" si="56"/>
        <v/>
      </c>
      <c r="D300" s="123" t="str">
        <f t="shared" si="57"/>
        <v/>
      </c>
      <c r="E300" s="81"/>
      <c r="F300" s="82"/>
      <c r="G300" s="132" t="str">
        <f t="shared" si="61"/>
        <v/>
      </c>
      <c r="H300" s="129" t="str">
        <f t="shared" si="58"/>
        <v/>
      </c>
      <c r="I300" s="136" t="str">
        <f t="shared" si="62"/>
        <v/>
      </c>
      <c r="J300" s="126" t="str">
        <f>IF(B300&gt;0,ROUNDUP(VLOOKUP(B300,G011B!$B:$R,16,0),1),"")</f>
        <v/>
      </c>
      <c r="K300" s="126" t="str">
        <f t="shared" si="59"/>
        <v/>
      </c>
      <c r="L300" s="127" t="str">
        <f>IF(B300&lt;&gt;"",VLOOKUP(B300,G011B!$B:$Z,25,0),"")</f>
        <v/>
      </c>
      <c r="M300" s="156" t="str">
        <f t="shared" si="60"/>
        <v/>
      </c>
      <c r="N300" s="62"/>
      <c r="O300" s="62"/>
      <c r="P300" s="62"/>
    </row>
    <row r="301" spans="1:16" ht="20.05" customHeight="1" x14ac:dyDescent="0.25">
      <c r="A301" s="374">
        <v>172</v>
      </c>
      <c r="B301" s="80"/>
      <c r="C301" s="122" t="str">
        <f t="shared" si="56"/>
        <v/>
      </c>
      <c r="D301" s="123" t="str">
        <f t="shared" si="57"/>
        <v/>
      </c>
      <c r="E301" s="81"/>
      <c r="F301" s="82"/>
      <c r="G301" s="132" t="str">
        <f t="shared" si="61"/>
        <v/>
      </c>
      <c r="H301" s="129" t="str">
        <f t="shared" si="58"/>
        <v/>
      </c>
      <c r="I301" s="136" t="str">
        <f t="shared" si="62"/>
        <v/>
      </c>
      <c r="J301" s="126" t="str">
        <f>IF(B301&gt;0,ROUNDUP(VLOOKUP(B301,G011B!$B:$R,16,0),1),"")</f>
        <v/>
      </c>
      <c r="K301" s="126" t="str">
        <f t="shared" si="59"/>
        <v/>
      </c>
      <c r="L301" s="127" t="str">
        <f>IF(B301&lt;&gt;"",VLOOKUP(B301,G011B!$B:$Z,25,0),"")</f>
        <v/>
      </c>
      <c r="M301" s="156" t="str">
        <f t="shared" si="60"/>
        <v/>
      </c>
      <c r="N301" s="62"/>
      <c r="O301" s="62"/>
      <c r="P301" s="62"/>
    </row>
    <row r="302" spans="1:16" ht="20.05" customHeight="1" x14ac:dyDescent="0.25">
      <c r="A302" s="374">
        <v>173</v>
      </c>
      <c r="B302" s="80"/>
      <c r="C302" s="122" t="str">
        <f t="shared" si="56"/>
        <v/>
      </c>
      <c r="D302" s="123" t="str">
        <f t="shared" si="57"/>
        <v/>
      </c>
      <c r="E302" s="81"/>
      <c r="F302" s="82"/>
      <c r="G302" s="132" t="str">
        <f t="shared" si="61"/>
        <v/>
      </c>
      <c r="H302" s="129" t="str">
        <f t="shared" si="58"/>
        <v/>
      </c>
      <c r="I302" s="136" t="str">
        <f t="shared" si="62"/>
        <v/>
      </c>
      <c r="J302" s="126" t="str">
        <f>IF(B302&gt;0,ROUNDUP(VLOOKUP(B302,G011B!$B:$R,16,0),1),"")</f>
        <v/>
      </c>
      <c r="K302" s="126" t="str">
        <f t="shared" si="59"/>
        <v/>
      </c>
      <c r="L302" s="127" t="str">
        <f>IF(B302&lt;&gt;"",VLOOKUP(B302,G011B!$B:$Z,25,0),"")</f>
        <v/>
      </c>
      <c r="M302" s="156" t="str">
        <f t="shared" si="60"/>
        <v/>
      </c>
      <c r="N302" s="62"/>
      <c r="O302" s="62"/>
      <c r="P302" s="62"/>
    </row>
    <row r="303" spans="1:16" ht="20.05" customHeight="1" x14ac:dyDescent="0.25">
      <c r="A303" s="374">
        <v>174</v>
      </c>
      <c r="B303" s="80"/>
      <c r="C303" s="122" t="str">
        <f t="shared" si="56"/>
        <v/>
      </c>
      <c r="D303" s="123" t="str">
        <f t="shared" si="57"/>
        <v/>
      </c>
      <c r="E303" s="81"/>
      <c r="F303" s="82"/>
      <c r="G303" s="132" t="str">
        <f t="shared" si="61"/>
        <v/>
      </c>
      <c r="H303" s="129" t="str">
        <f t="shared" si="58"/>
        <v/>
      </c>
      <c r="I303" s="136" t="str">
        <f t="shared" si="62"/>
        <v/>
      </c>
      <c r="J303" s="126" t="str">
        <f>IF(B303&gt;0,ROUNDUP(VLOOKUP(B303,G011B!$B:$R,16,0),1),"")</f>
        <v/>
      </c>
      <c r="K303" s="126" t="str">
        <f t="shared" si="59"/>
        <v/>
      </c>
      <c r="L303" s="127" t="str">
        <f>IF(B303&lt;&gt;"",VLOOKUP(B303,G011B!$B:$Z,25,0),"")</f>
        <v/>
      </c>
      <c r="M303" s="156" t="str">
        <f t="shared" si="60"/>
        <v/>
      </c>
      <c r="N303" s="62"/>
      <c r="O303" s="62"/>
      <c r="P303" s="62"/>
    </row>
    <row r="304" spans="1:16" ht="20.05" customHeight="1" x14ac:dyDescent="0.25">
      <c r="A304" s="374">
        <v>175</v>
      </c>
      <c r="B304" s="80"/>
      <c r="C304" s="122" t="str">
        <f t="shared" si="56"/>
        <v/>
      </c>
      <c r="D304" s="123" t="str">
        <f t="shared" si="57"/>
        <v/>
      </c>
      <c r="E304" s="81"/>
      <c r="F304" s="82"/>
      <c r="G304" s="132" t="str">
        <f t="shared" si="61"/>
        <v/>
      </c>
      <c r="H304" s="129" t="str">
        <f t="shared" si="58"/>
        <v/>
      </c>
      <c r="I304" s="136" t="str">
        <f t="shared" si="62"/>
        <v/>
      </c>
      <c r="J304" s="126" t="str">
        <f>IF(B304&gt;0,ROUNDUP(VLOOKUP(B304,G011B!$B:$R,16,0),1),"")</f>
        <v/>
      </c>
      <c r="K304" s="126" t="str">
        <f t="shared" si="59"/>
        <v/>
      </c>
      <c r="L304" s="127" t="str">
        <f>IF(B304&lt;&gt;"",VLOOKUP(B304,G011B!$B:$Z,25,0),"")</f>
        <v/>
      </c>
      <c r="M304" s="156" t="str">
        <f t="shared" si="60"/>
        <v/>
      </c>
      <c r="N304" s="62"/>
      <c r="O304" s="62"/>
      <c r="P304" s="62"/>
    </row>
    <row r="305" spans="1:16" ht="20.05" customHeight="1" x14ac:dyDescent="0.25">
      <c r="A305" s="374">
        <v>176</v>
      </c>
      <c r="B305" s="80"/>
      <c r="C305" s="122" t="str">
        <f t="shared" si="56"/>
        <v/>
      </c>
      <c r="D305" s="123" t="str">
        <f t="shared" si="57"/>
        <v/>
      </c>
      <c r="E305" s="81"/>
      <c r="F305" s="82"/>
      <c r="G305" s="132" t="str">
        <f t="shared" si="61"/>
        <v/>
      </c>
      <c r="H305" s="129" t="str">
        <f t="shared" si="58"/>
        <v/>
      </c>
      <c r="I305" s="136" t="str">
        <f t="shared" si="62"/>
        <v/>
      </c>
      <c r="J305" s="126" t="str">
        <f>IF(B305&gt;0,ROUNDUP(VLOOKUP(B305,G011B!$B:$R,16,0),1),"")</f>
        <v/>
      </c>
      <c r="K305" s="126" t="str">
        <f t="shared" si="59"/>
        <v/>
      </c>
      <c r="L305" s="127" t="str">
        <f>IF(B305&lt;&gt;"",VLOOKUP(B305,G011B!$B:$Z,25,0),"")</f>
        <v/>
      </c>
      <c r="M305" s="156" t="str">
        <f t="shared" si="60"/>
        <v/>
      </c>
      <c r="N305" s="62"/>
      <c r="O305" s="62"/>
      <c r="P305" s="62"/>
    </row>
    <row r="306" spans="1:16" ht="20.05" customHeight="1" x14ac:dyDescent="0.25">
      <c r="A306" s="374">
        <v>177</v>
      </c>
      <c r="B306" s="80"/>
      <c r="C306" s="122" t="str">
        <f t="shared" si="56"/>
        <v/>
      </c>
      <c r="D306" s="123" t="str">
        <f t="shared" si="57"/>
        <v/>
      </c>
      <c r="E306" s="81"/>
      <c r="F306" s="82"/>
      <c r="G306" s="132" t="str">
        <f t="shared" si="61"/>
        <v/>
      </c>
      <c r="H306" s="129" t="str">
        <f t="shared" si="58"/>
        <v/>
      </c>
      <c r="I306" s="136" t="str">
        <f t="shared" si="62"/>
        <v/>
      </c>
      <c r="J306" s="126" t="str">
        <f>IF(B306&gt;0,ROUNDUP(VLOOKUP(B306,G011B!$B:$R,16,0),1),"")</f>
        <v/>
      </c>
      <c r="K306" s="126" t="str">
        <f t="shared" si="59"/>
        <v/>
      </c>
      <c r="L306" s="127" t="str">
        <f>IF(B306&lt;&gt;"",VLOOKUP(B306,G011B!$B:$Z,25,0),"")</f>
        <v/>
      </c>
      <c r="M306" s="156" t="str">
        <f t="shared" si="60"/>
        <v/>
      </c>
      <c r="N306" s="62"/>
      <c r="O306" s="62"/>
      <c r="P306" s="62"/>
    </row>
    <row r="307" spans="1:16" ht="20.05" customHeight="1" x14ac:dyDescent="0.25">
      <c r="A307" s="374">
        <v>178</v>
      </c>
      <c r="B307" s="80"/>
      <c r="C307" s="122" t="str">
        <f t="shared" si="56"/>
        <v/>
      </c>
      <c r="D307" s="123" t="str">
        <f t="shared" si="57"/>
        <v/>
      </c>
      <c r="E307" s="81"/>
      <c r="F307" s="82"/>
      <c r="G307" s="132" t="str">
        <f t="shared" si="61"/>
        <v/>
      </c>
      <c r="H307" s="129" t="str">
        <f t="shared" si="58"/>
        <v/>
      </c>
      <c r="I307" s="136" t="str">
        <f t="shared" si="62"/>
        <v/>
      </c>
      <c r="J307" s="126" t="str">
        <f>IF(B307&gt;0,ROUNDUP(VLOOKUP(B307,G011B!$B:$R,16,0),1),"")</f>
        <v/>
      </c>
      <c r="K307" s="126" t="str">
        <f t="shared" si="59"/>
        <v/>
      </c>
      <c r="L307" s="127" t="str">
        <f>IF(B307&lt;&gt;"",VLOOKUP(B307,G011B!$B:$Z,25,0),"")</f>
        <v/>
      </c>
      <c r="M307" s="156" t="str">
        <f t="shared" si="60"/>
        <v/>
      </c>
      <c r="N307" s="62"/>
      <c r="O307" s="62"/>
      <c r="P307" s="62"/>
    </row>
    <row r="308" spans="1:16" ht="20.05" customHeight="1" x14ac:dyDescent="0.25">
      <c r="A308" s="374">
        <v>179</v>
      </c>
      <c r="B308" s="80"/>
      <c r="C308" s="122" t="str">
        <f t="shared" si="56"/>
        <v/>
      </c>
      <c r="D308" s="123" t="str">
        <f t="shared" si="57"/>
        <v/>
      </c>
      <c r="E308" s="81"/>
      <c r="F308" s="82"/>
      <c r="G308" s="132" t="str">
        <f t="shared" si="61"/>
        <v/>
      </c>
      <c r="H308" s="129" t="str">
        <f t="shared" si="58"/>
        <v/>
      </c>
      <c r="I308" s="136" t="str">
        <f t="shared" si="62"/>
        <v/>
      </c>
      <c r="J308" s="126" t="str">
        <f>IF(B308&gt;0,ROUNDUP(VLOOKUP(B308,G011B!$B:$R,16,0),1),"")</f>
        <v/>
      </c>
      <c r="K308" s="126" t="str">
        <f t="shared" si="59"/>
        <v/>
      </c>
      <c r="L308" s="127" t="str">
        <f>IF(B308&lt;&gt;"",VLOOKUP(B308,G011B!$B:$Z,25,0),"")</f>
        <v/>
      </c>
      <c r="M308" s="156" t="str">
        <f t="shared" si="60"/>
        <v/>
      </c>
      <c r="N308" s="62"/>
      <c r="O308" s="62"/>
      <c r="P308" s="62"/>
    </row>
    <row r="309" spans="1:16" ht="20.05" customHeight="1" thickBot="1" x14ac:dyDescent="0.3">
      <c r="A309" s="375">
        <v>180</v>
      </c>
      <c r="B309" s="83"/>
      <c r="C309" s="124" t="str">
        <f t="shared" si="56"/>
        <v/>
      </c>
      <c r="D309" s="125" t="str">
        <f t="shared" si="57"/>
        <v/>
      </c>
      <c r="E309" s="84"/>
      <c r="F309" s="85"/>
      <c r="G309" s="133" t="str">
        <f t="shared" si="61"/>
        <v/>
      </c>
      <c r="H309" s="130" t="str">
        <f t="shared" si="58"/>
        <v/>
      </c>
      <c r="I309" s="137" t="str">
        <f t="shared" si="62"/>
        <v/>
      </c>
      <c r="J309" s="126" t="str">
        <f>IF(B309&gt;0,ROUNDUP(VLOOKUP(B309,G011B!$B:$R,16,0),1),"")</f>
        <v/>
      </c>
      <c r="K309" s="126" t="str">
        <f t="shared" si="59"/>
        <v/>
      </c>
      <c r="L309" s="127" t="str">
        <f>IF(B309&lt;&gt;"",VLOOKUP(B309,G011B!$B:$Z,25,0),"")</f>
        <v/>
      </c>
      <c r="M309" s="156" t="str">
        <f t="shared" si="60"/>
        <v/>
      </c>
      <c r="N309" s="62"/>
      <c r="O309" s="62"/>
      <c r="P309" s="62"/>
    </row>
    <row r="310" spans="1:16" ht="20.05" customHeight="1" thickBot="1" x14ac:dyDescent="0.4">
      <c r="A310" s="659" t="s">
        <v>34</v>
      </c>
      <c r="B310" s="660"/>
      <c r="C310" s="660"/>
      <c r="D310" s="660"/>
      <c r="E310" s="660"/>
      <c r="F310" s="661"/>
      <c r="G310" s="134">
        <f>SUM(G290:G309)</f>
        <v>0</v>
      </c>
      <c r="H310" s="370"/>
      <c r="I310" s="118">
        <f>IF(C288=C253,SUM(I290:I309)+I275,SUM(I290:I309))</f>
        <v>0</v>
      </c>
      <c r="J310" s="62"/>
      <c r="K310" s="62"/>
      <c r="L310" s="62"/>
      <c r="M310" s="62"/>
      <c r="N310" s="138">
        <f>IF(COUNTA(E290:E309)&gt;0,1,0)</f>
        <v>0</v>
      </c>
      <c r="O310" s="62"/>
      <c r="P310" s="62"/>
    </row>
    <row r="311" spans="1:16" ht="20.05" customHeight="1" thickBot="1" x14ac:dyDescent="0.35">
      <c r="A311" s="662" t="s">
        <v>72</v>
      </c>
      <c r="B311" s="663"/>
      <c r="C311" s="663"/>
      <c r="D311" s="664"/>
      <c r="E311" s="107">
        <f>SUM(G:G)/2</f>
        <v>0</v>
      </c>
      <c r="F311" s="665"/>
      <c r="G311" s="666"/>
      <c r="H311" s="667"/>
      <c r="I311" s="116">
        <f>SUM(I290:I309)+I276</f>
        <v>0</v>
      </c>
      <c r="J311" s="62"/>
      <c r="K311" s="62"/>
      <c r="L311" s="62"/>
      <c r="M311" s="62"/>
      <c r="N311" s="62"/>
      <c r="O311" s="62"/>
      <c r="P311" s="62"/>
    </row>
    <row r="312" spans="1:16" x14ac:dyDescent="0.25">
      <c r="A312" s="364" t="s">
        <v>134</v>
      </c>
      <c r="B312" s="62"/>
      <c r="C312" s="62"/>
      <c r="D312" s="62"/>
      <c r="E312" s="62"/>
      <c r="F312" s="62"/>
      <c r="G312" s="62"/>
      <c r="H312" s="62"/>
      <c r="I312" s="62"/>
      <c r="J312" s="62"/>
      <c r="K312" s="62"/>
      <c r="L312" s="62"/>
      <c r="M312" s="62"/>
      <c r="N312" s="62"/>
      <c r="O312" s="62"/>
      <c r="P312" s="62"/>
    </row>
    <row r="313" spans="1:16" x14ac:dyDescent="0.25">
      <c r="A313" s="62"/>
      <c r="B313" s="62"/>
      <c r="C313" s="62"/>
      <c r="D313" s="62"/>
      <c r="E313" s="62"/>
      <c r="F313" s="62"/>
      <c r="G313" s="62"/>
      <c r="H313" s="62"/>
      <c r="I313" s="62"/>
      <c r="J313" s="62"/>
      <c r="K313" s="62"/>
      <c r="L313" s="62"/>
      <c r="M313" s="62"/>
      <c r="N313" s="62"/>
      <c r="O313" s="62"/>
      <c r="P313" s="62"/>
    </row>
    <row r="314" spans="1:16" ht="19.7" x14ac:dyDescent="0.35">
      <c r="A314" s="376" t="s">
        <v>31</v>
      </c>
      <c r="B314" s="378">
        <f ca="1">imzatarihi</f>
        <v>45785</v>
      </c>
      <c r="C314" s="377" t="s">
        <v>32</v>
      </c>
      <c r="D314" s="379" t="str">
        <f>IF(kurulusyetkilisi&gt;0,kurulusyetkilisi,"")</f>
        <v/>
      </c>
      <c r="E314" s="62"/>
      <c r="F314" s="62"/>
      <c r="G314" s="212"/>
      <c r="H314" s="211"/>
      <c r="I314" s="211"/>
      <c r="J314" s="62"/>
      <c r="K314" s="92"/>
      <c r="L314" s="92"/>
      <c r="M314" s="2"/>
      <c r="N314" s="92"/>
      <c r="O314" s="92"/>
      <c r="P314" s="62"/>
    </row>
    <row r="315" spans="1:16" ht="19.7" x14ac:dyDescent="0.35">
      <c r="A315" s="213"/>
      <c r="B315" s="213"/>
      <c r="C315" s="377" t="s">
        <v>33</v>
      </c>
      <c r="D315" s="75"/>
      <c r="E315" s="598"/>
      <c r="F315" s="598"/>
      <c r="G315" s="598"/>
      <c r="H315" s="59"/>
      <c r="I315" s="59"/>
      <c r="J315" s="62"/>
      <c r="K315" s="92"/>
      <c r="L315" s="92"/>
      <c r="M315" s="2"/>
      <c r="N315" s="92"/>
      <c r="O315" s="92"/>
      <c r="P315" s="62"/>
    </row>
    <row r="316" spans="1:16" ht="16.3" x14ac:dyDescent="0.3">
      <c r="A316" s="635" t="s">
        <v>65</v>
      </c>
      <c r="B316" s="635"/>
      <c r="C316" s="635"/>
      <c r="D316" s="635"/>
      <c r="E316" s="635"/>
      <c r="F316" s="635"/>
      <c r="G316" s="635"/>
      <c r="H316" s="635"/>
      <c r="I316" s="635"/>
      <c r="J316" s="62"/>
      <c r="K316" s="62"/>
      <c r="L316" s="62"/>
      <c r="M316" s="62"/>
      <c r="N316" s="62"/>
      <c r="O316" s="62"/>
      <c r="P316" s="62"/>
    </row>
    <row r="317" spans="1:16" x14ac:dyDescent="0.25">
      <c r="A317" s="625" t="str">
        <f>IF(YilDonem&lt;&gt;"",CONCATENATE(YilDonem," dönemine aittir."),"")</f>
        <v/>
      </c>
      <c r="B317" s="625"/>
      <c r="C317" s="625"/>
      <c r="D317" s="625"/>
      <c r="E317" s="625"/>
      <c r="F317" s="625"/>
      <c r="G317" s="625"/>
      <c r="H317" s="625"/>
      <c r="I317" s="625"/>
      <c r="J317" s="62"/>
      <c r="K317" s="62"/>
      <c r="L317" s="62"/>
      <c r="M317" s="62"/>
      <c r="N317" s="62"/>
      <c r="O317" s="62"/>
      <c r="P317" s="62"/>
    </row>
    <row r="318" spans="1:16" ht="19.7" thickBot="1" x14ac:dyDescent="0.4">
      <c r="A318" s="671" t="s">
        <v>74</v>
      </c>
      <c r="B318" s="671"/>
      <c r="C318" s="671"/>
      <c r="D318" s="671"/>
      <c r="E318" s="671"/>
      <c r="F318" s="671"/>
      <c r="G318" s="671"/>
      <c r="H318" s="671"/>
      <c r="I318" s="671"/>
      <c r="J318" s="62"/>
      <c r="K318" s="62"/>
      <c r="L318" s="62"/>
      <c r="M318" s="62"/>
      <c r="N318" s="62"/>
      <c r="O318" s="62"/>
      <c r="P318" s="62"/>
    </row>
    <row r="319" spans="1:16" ht="19.55" customHeight="1" thickBot="1" x14ac:dyDescent="0.3">
      <c r="A319" s="627" t="s">
        <v>192</v>
      </c>
      <c r="B319" s="629"/>
      <c r="C319" s="627" t="str">
        <f>IF(ProjeNo&gt;0,ProjeNo,"")</f>
        <v/>
      </c>
      <c r="D319" s="628"/>
      <c r="E319" s="628"/>
      <c r="F319" s="628"/>
      <c r="G319" s="628"/>
      <c r="H319" s="628"/>
      <c r="I319" s="629"/>
      <c r="J319" s="62"/>
      <c r="K319" s="62"/>
      <c r="L319" s="62"/>
      <c r="M319" s="62"/>
      <c r="N319" s="62"/>
      <c r="O319" s="62"/>
      <c r="P319" s="62"/>
    </row>
    <row r="320" spans="1:16" ht="29.25" customHeight="1" thickBot="1" x14ac:dyDescent="0.3">
      <c r="A320" s="670" t="s">
        <v>194</v>
      </c>
      <c r="B320" s="642"/>
      <c r="C320" s="645" t="str">
        <f>IF(ProjeAdi&gt;0,ProjeAdi,"")</f>
        <v/>
      </c>
      <c r="D320" s="646"/>
      <c r="E320" s="646"/>
      <c r="F320" s="646"/>
      <c r="G320" s="646"/>
      <c r="H320" s="646"/>
      <c r="I320" s="647"/>
      <c r="J320" s="62"/>
      <c r="K320" s="62"/>
      <c r="L320" s="62"/>
      <c r="M320" s="62"/>
      <c r="N320" s="62"/>
      <c r="O320" s="62"/>
      <c r="P320" s="62"/>
    </row>
    <row r="321" spans="1:16" ht="29.25" customHeight="1" thickBot="1" x14ac:dyDescent="0.3">
      <c r="A321" s="670" t="s">
        <v>196</v>
      </c>
      <c r="B321" s="642"/>
      <c r="C321" s="672"/>
      <c r="D321" s="668"/>
      <c r="E321" s="668"/>
      <c r="F321" s="668"/>
      <c r="G321" s="668"/>
      <c r="H321" s="668"/>
      <c r="I321" s="669"/>
      <c r="J321" s="62"/>
      <c r="K321" s="62"/>
      <c r="L321" s="62"/>
      <c r="M321" s="62"/>
      <c r="N321" s="62"/>
      <c r="O321" s="62"/>
      <c r="P321" s="62"/>
    </row>
    <row r="322" spans="1:16" ht="29.25" customHeight="1" thickBot="1" x14ac:dyDescent="0.3">
      <c r="A322" s="670" t="s">
        <v>197</v>
      </c>
      <c r="B322" s="642"/>
      <c r="C322" s="672"/>
      <c r="D322" s="668"/>
      <c r="E322" s="668"/>
      <c r="F322" s="668"/>
      <c r="G322" s="668"/>
      <c r="H322" s="668"/>
      <c r="I322" s="669"/>
      <c r="J322" s="62"/>
      <c r="K322" s="62"/>
      <c r="L322" s="62"/>
      <c r="M322" s="62"/>
      <c r="N322" s="62"/>
      <c r="O322" s="62"/>
      <c r="P322" s="62"/>
    </row>
    <row r="323" spans="1:16" ht="19.55" customHeight="1" thickBot="1" x14ac:dyDescent="0.3">
      <c r="A323" s="627" t="s">
        <v>66</v>
      </c>
      <c r="B323" s="629"/>
      <c r="C323" s="12"/>
      <c r="D323" s="668"/>
      <c r="E323" s="668"/>
      <c r="F323" s="668"/>
      <c r="G323" s="668"/>
      <c r="H323" s="668"/>
      <c r="I323" s="669"/>
      <c r="J323" s="62"/>
      <c r="K323" s="62"/>
      <c r="L323" s="62"/>
      <c r="M323" s="62"/>
      <c r="N323" s="62"/>
      <c r="O323" s="62"/>
      <c r="P323" s="62"/>
    </row>
    <row r="324" spans="1:16" s="1" customFormat="1" ht="29.25" thickBot="1" x14ac:dyDescent="0.3">
      <c r="A324" s="358" t="s">
        <v>3</v>
      </c>
      <c r="B324" s="358" t="s">
        <v>4</v>
      </c>
      <c r="C324" s="358" t="s">
        <v>55</v>
      </c>
      <c r="D324" s="358" t="s">
        <v>137</v>
      </c>
      <c r="E324" s="358" t="s">
        <v>67</v>
      </c>
      <c r="F324" s="358" t="s">
        <v>68</v>
      </c>
      <c r="G324" s="358" t="s">
        <v>69</v>
      </c>
      <c r="H324" s="358" t="s">
        <v>70</v>
      </c>
      <c r="I324" s="358" t="s">
        <v>71</v>
      </c>
      <c r="J324" s="371" t="s">
        <v>75</v>
      </c>
      <c r="K324" s="372" t="s">
        <v>76</v>
      </c>
      <c r="L324" s="372" t="s">
        <v>68</v>
      </c>
      <c r="M324" s="357"/>
      <c r="N324" s="357"/>
      <c r="O324" s="357"/>
      <c r="P324" s="357"/>
    </row>
    <row r="325" spans="1:16" ht="20.05" customHeight="1" x14ac:dyDescent="0.25">
      <c r="A325" s="373">
        <v>181</v>
      </c>
      <c r="B325" s="77"/>
      <c r="C325" s="120" t="str">
        <f t="shared" ref="C325:C344" si="63">IF(B325&lt;&gt;"",VLOOKUP(B325,PersonelTablo,2,0),"")</f>
        <v/>
      </c>
      <c r="D325" s="121" t="str">
        <f t="shared" ref="D325:D344" si="64">IF(B325&lt;&gt;"",VLOOKUP(B325,PersonelTablo,3,0),"")</f>
        <v/>
      </c>
      <c r="E325" s="78"/>
      <c r="F325" s="79"/>
      <c r="G325" s="131" t="str">
        <f>IF(AND(B325&lt;&gt;"",L325&gt;=F325),E325*F325,"")</f>
        <v/>
      </c>
      <c r="H325" s="128" t="str">
        <f t="shared" ref="H325:H344" si="65">IF(B325&lt;&gt;"",VLOOKUP(B325,G011CTablo,15,0),"")</f>
        <v/>
      </c>
      <c r="I325" s="135" t="str">
        <f>IF(AND(B325&lt;&gt;"",J325&gt;=K325,L325&gt;0),G325*H325,"")</f>
        <v/>
      </c>
      <c r="J325" s="126" t="str">
        <f>IF(B325&gt;0,ROUNDUP(VLOOKUP(B325,G011B!$B:$R,16,0),1),"")</f>
        <v/>
      </c>
      <c r="K325" s="126" t="str">
        <f t="shared" ref="K325:K344" si="66">IF(B325&gt;0,SUMIF($B:$B,B325,$G:$G),"")</f>
        <v/>
      </c>
      <c r="L325" s="127" t="str">
        <f>IF(B325&lt;&gt;"",VLOOKUP(B325,G011B!$B:$Z,25,0),"")</f>
        <v/>
      </c>
      <c r="M325" s="156" t="str">
        <f t="shared" ref="M325:M344" si="67">IF(J325&gt;=K325,"","Personelin bütün iş paketlerindeki Toplam Adam Ay değeri "&amp;K325&amp;" olup, bu değer, G011B formunda beyan edilen Çalışılan Toplam Ay değerini geçemez. Maliyeti hesaplamak için Adam/Ay Oranı veya Çalışılan Ay değerini düzeltiniz. ")</f>
        <v/>
      </c>
      <c r="N325" s="62"/>
      <c r="O325" s="62"/>
      <c r="P325" s="62"/>
    </row>
    <row r="326" spans="1:16" ht="20.05" customHeight="1" x14ac:dyDescent="0.25">
      <c r="A326" s="374">
        <v>182</v>
      </c>
      <c r="B326" s="80"/>
      <c r="C326" s="122" t="str">
        <f t="shared" si="63"/>
        <v/>
      </c>
      <c r="D326" s="123" t="str">
        <f t="shared" si="64"/>
        <v/>
      </c>
      <c r="E326" s="81"/>
      <c r="F326" s="82"/>
      <c r="G326" s="132" t="str">
        <f t="shared" ref="G326:G344" si="68">IF(AND(B326&lt;&gt;"",L326&gt;=F326),E326*F326,"")</f>
        <v/>
      </c>
      <c r="H326" s="129" t="str">
        <f t="shared" si="65"/>
        <v/>
      </c>
      <c r="I326" s="136" t="str">
        <f t="shared" ref="I326:I344" si="69">IF(AND(B326&lt;&gt;"",J326&gt;=K326,L326&gt;0),G326*H326,"")</f>
        <v/>
      </c>
      <c r="J326" s="126" t="str">
        <f>IF(B326&gt;0,ROUNDUP(VLOOKUP(B326,G011B!$B:$R,16,0),1),"")</f>
        <v/>
      </c>
      <c r="K326" s="126" t="str">
        <f t="shared" si="66"/>
        <v/>
      </c>
      <c r="L326" s="127" t="str">
        <f>IF(B326&lt;&gt;"",VLOOKUP(B326,G011B!$B:$Z,25,0),"")</f>
        <v/>
      </c>
      <c r="M326" s="156" t="str">
        <f t="shared" si="67"/>
        <v/>
      </c>
      <c r="N326" s="62"/>
      <c r="O326" s="62"/>
      <c r="P326" s="62"/>
    </row>
    <row r="327" spans="1:16" ht="20.05" customHeight="1" x14ac:dyDescent="0.25">
      <c r="A327" s="374">
        <v>183</v>
      </c>
      <c r="B327" s="80"/>
      <c r="C327" s="122" t="str">
        <f t="shared" si="63"/>
        <v/>
      </c>
      <c r="D327" s="123" t="str">
        <f t="shared" si="64"/>
        <v/>
      </c>
      <c r="E327" s="81"/>
      <c r="F327" s="82"/>
      <c r="G327" s="132" t="str">
        <f t="shared" si="68"/>
        <v/>
      </c>
      <c r="H327" s="129" t="str">
        <f t="shared" si="65"/>
        <v/>
      </c>
      <c r="I327" s="136" t="str">
        <f t="shared" si="69"/>
        <v/>
      </c>
      <c r="J327" s="126" t="str">
        <f>IF(B327&gt;0,ROUNDUP(VLOOKUP(B327,G011B!$B:$R,16,0),1),"")</f>
        <v/>
      </c>
      <c r="K327" s="126" t="str">
        <f t="shared" si="66"/>
        <v/>
      </c>
      <c r="L327" s="127" t="str">
        <f>IF(B327&lt;&gt;"",VLOOKUP(B327,G011B!$B:$Z,25,0),"")</f>
        <v/>
      </c>
      <c r="M327" s="156" t="str">
        <f t="shared" si="67"/>
        <v/>
      </c>
      <c r="N327" s="62"/>
      <c r="O327" s="62"/>
      <c r="P327" s="62"/>
    </row>
    <row r="328" spans="1:16" ht="20.05" customHeight="1" x14ac:dyDescent="0.25">
      <c r="A328" s="374">
        <v>184</v>
      </c>
      <c r="B328" s="80"/>
      <c r="C328" s="122" t="str">
        <f t="shared" si="63"/>
        <v/>
      </c>
      <c r="D328" s="123" t="str">
        <f t="shared" si="64"/>
        <v/>
      </c>
      <c r="E328" s="81"/>
      <c r="F328" s="82"/>
      <c r="G328" s="132" t="str">
        <f t="shared" si="68"/>
        <v/>
      </c>
      <c r="H328" s="129" t="str">
        <f t="shared" si="65"/>
        <v/>
      </c>
      <c r="I328" s="136" t="str">
        <f t="shared" si="69"/>
        <v/>
      </c>
      <c r="J328" s="126" t="str">
        <f>IF(B328&gt;0,ROUNDUP(VLOOKUP(B328,G011B!$B:$R,16,0),1),"")</f>
        <v/>
      </c>
      <c r="K328" s="126" t="str">
        <f t="shared" si="66"/>
        <v/>
      </c>
      <c r="L328" s="127" t="str">
        <f>IF(B328&lt;&gt;"",VLOOKUP(B328,G011B!$B:$Z,25,0),"")</f>
        <v/>
      </c>
      <c r="M328" s="156" t="str">
        <f t="shared" si="67"/>
        <v/>
      </c>
      <c r="N328" s="62"/>
      <c r="O328" s="62"/>
      <c r="P328" s="62"/>
    </row>
    <row r="329" spans="1:16" ht="20.05" customHeight="1" x14ac:dyDescent="0.25">
      <c r="A329" s="374">
        <v>185</v>
      </c>
      <c r="B329" s="80"/>
      <c r="C329" s="122" t="str">
        <f t="shared" si="63"/>
        <v/>
      </c>
      <c r="D329" s="123" t="str">
        <f t="shared" si="64"/>
        <v/>
      </c>
      <c r="E329" s="81"/>
      <c r="F329" s="82"/>
      <c r="G329" s="132" t="str">
        <f t="shared" si="68"/>
        <v/>
      </c>
      <c r="H329" s="129" t="str">
        <f t="shared" si="65"/>
        <v/>
      </c>
      <c r="I329" s="136" t="str">
        <f t="shared" si="69"/>
        <v/>
      </c>
      <c r="J329" s="126" t="str">
        <f>IF(B329&gt;0,ROUNDUP(VLOOKUP(B329,G011B!$B:$R,16,0),1),"")</f>
        <v/>
      </c>
      <c r="K329" s="126" t="str">
        <f t="shared" si="66"/>
        <v/>
      </c>
      <c r="L329" s="127" t="str">
        <f>IF(B329&lt;&gt;"",VLOOKUP(B329,G011B!$B:$Z,25,0),"")</f>
        <v/>
      </c>
      <c r="M329" s="156" t="str">
        <f t="shared" si="67"/>
        <v/>
      </c>
      <c r="N329" s="62"/>
      <c r="O329" s="62"/>
      <c r="P329" s="62"/>
    </row>
    <row r="330" spans="1:16" ht="20.05" customHeight="1" x14ac:dyDescent="0.25">
      <c r="A330" s="374">
        <v>186</v>
      </c>
      <c r="B330" s="80"/>
      <c r="C330" s="122" t="str">
        <f t="shared" si="63"/>
        <v/>
      </c>
      <c r="D330" s="123" t="str">
        <f t="shared" si="64"/>
        <v/>
      </c>
      <c r="E330" s="81"/>
      <c r="F330" s="82"/>
      <c r="G330" s="132" t="str">
        <f t="shared" si="68"/>
        <v/>
      </c>
      <c r="H330" s="129" t="str">
        <f t="shared" si="65"/>
        <v/>
      </c>
      <c r="I330" s="136" t="str">
        <f t="shared" si="69"/>
        <v/>
      </c>
      <c r="J330" s="126" t="str">
        <f>IF(B330&gt;0,ROUNDUP(VLOOKUP(B330,G011B!$B:$R,16,0),1),"")</f>
        <v/>
      </c>
      <c r="K330" s="126" t="str">
        <f t="shared" si="66"/>
        <v/>
      </c>
      <c r="L330" s="127" t="str">
        <f>IF(B330&lt;&gt;"",VLOOKUP(B330,G011B!$B:$Z,25,0),"")</f>
        <v/>
      </c>
      <c r="M330" s="156" t="str">
        <f t="shared" si="67"/>
        <v/>
      </c>
      <c r="N330" s="62"/>
      <c r="O330" s="62"/>
      <c r="P330" s="62"/>
    </row>
    <row r="331" spans="1:16" ht="20.05" customHeight="1" x14ac:dyDescent="0.25">
      <c r="A331" s="374">
        <v>187</v>
      </c>
      <c r="B331" s="80"/>
      <c r="C331" s="122" t="str">
        <f t="shared" si="63"/>
        <v/>
      </c>
      <c r="D331" s="123" t="str">
        <f t="shared" si="64"/>
        <v/>
      </c>
      <c r="E331" s="81"/>
      <c r="F331" s="82"/>
      <c r="G331" s="132" t="str">
        <f t="shared" si="68"/>
        <v/>
      </c>
      <c r="H331" s="129" t="str">
        <f t="shared" si="65"/>
        <v/>
      </c>
      <c r="I331" s="136" t="str">
        <f t="shared" si="69"/>
        <v/>
      </c>
      <c r="J331" s="126" t="str">
        <f>IF(B331&gt;0,ROUNDUP(VLOOKUP(B331,G011B!$B:$R,16,0),1),"")</f>
        <v/>
      </c>
      <c r="K331" s="126" t="str">
        <f t="shared" si="66"/>
        <v/>
      </c>
      <c r="L331" s="127" t="str">
        <f>IF(B331&lt;&gt;"",VLOOKUP(B331,G011B!$B:$Z,25,0),"")</f>
        <v/>
      </c>
      <c r="M331" s="156" t="str">
        <f t="shared" si="67"/>
        <v/>
      </c>
      <c r="N331" s="62"/>
      <c r="O331" s="62"/>
      <c r="P331" s="62"/>
    </row>
    <row r="332" spans="1:16" ht="20.05" customHeight="1" x14ac:dyDescent="0.25">
      <c r="A332" s="374">
        <v>188</v>
      </c>
      <c r="B332" s="80"/>
      <c r="C332" s="122" t="str">
        <f t="shared" si="63"/>
        <v/>
      </c>
      <c r="D332" s="123" t="str">
        <f t="shared" si="64"/>
        <v/>
      </c>
      <c r="E332" s="81"/>
      <c r="F332" s="82"/>
      <c r="G332" s="132" t="str">
        <f t="shared" si="68"/>
        <v/>
      </c>
      <c r="H332" s="129" t="str">
        <f t="shared" si="65"/>
        <v/>
      </c>
      <c r="I332" s="136" t="str">
        <f t="shared" si="69"/>
        <v/>
      </c>
      <c r="J332" s="126" t="str">
        <f>IF(B332&gt;0,ROUNDUP(VLOOKUP(B332,G011B!$B:$R,16,0),1),"")</f>
        <v/>
      </c>
      <c r="K332" s="126" t="str">
        <f t="shared" si="66"/>
        <v/>
      </c>
      <c r="L332" s="127" t="str">
        <f>IF(B332&lt;&gt;"",VLOOKUP(B332,G011B!$B:$Z,25,0),"")</f>
        <v/>
      </c>
      <c r="M332" s="156" t="str">
        <f t="shared" si="67"/>
        <v/>
      </c>
      <c r="N332" s="62"/>
      <c r="O332" s="62"/>
      <c r="P332" s="62"/>
    </row>
    <row r="333" spans="1:16" ht="20.05" customHeight="1" x14ac:dyDescent="0.25">
      <c r="A333" s="374">
        <v>189</v>
      </c>
      <c r="B333" s="80"/>
      <c r="C333" s="122" t="str">
        <f t="shared" si="63"/>
        <v/>
      </c>
      <c r="D333" s="123" t="str">
        <f t="shared" si="64"/>
        <v/>
      </c>
      <c r="E333" s="81"/>
      <c r="F333" s="82"/>
      <c r="G333" s="132" t="str">
        <f t="shared" si="68"/>
        <v/>
      </c>
      <c r="H333" s="129" t="str">
        <f t="shared" si="65"/>
        <v/>
      </c>
      <c r="I333" s="136" t="str">
        <f t="shared" si="69"/>
        <v/>
      </c>
      <c r="J333" s="126" t="str">
        <f>IF(B333&gt;0,ROUNDUP(VLOOKUP(B333,G011B!$B:$R,16,0),1),"")</f>
        <v/>
      </c>
      <c r="K333" s="126" t="str">
        <f t="shared" si="66"/>
        <v/>
      </c>
      <c r="L333" s="127" t="str">
        <f>IF(B333&lt;&gt;"",VLOOKUP(B333,G011B!$B:$Z,25,0),"")</f>
        <v/>
      </c>
      <c r="M333" s="156" t="str">
        <f t="shared" si="67"/>
        <v/>
      </c>
      <c r="N333" s="62"/>
      <c r="O333" s="62"/>
      <c r="P333" s="62"/>
    </row>
    <row r="334" spans="1:16" ht="20.05" customHeight="1" x14ac:dyDescent="0.25">
      <c r="A334" s="374">
        <v>190</v>
      </c>
      <c r="B334" s="80"/>
      <c r="C334" s="122" t="str">
        <f t="shared" si="63"/>
        <v/>
      </c>
      <c r="D334" s="123" t="str">
        <f t="shared" si="64"/>
        <v/>
      </c>
      <c r="E334" s="81"/>
      <c r="F334" s="82"/>
      <c r="G334" s="132" t="str">
        <f t="shared" si="68"/>
        <v/>
      </c>
      <c r="H334" s="129" t="str">
        <f t="shared" si="65"/>
        <v/>
      </c>
      <c r="I334" s="136" t="str">
        <f t="shared" si="69"/>
        <v/>
      </c>
      <c r="J334" s="126" t="str">
        <f>IF(B334&gt;0,ROUNDUP(VLOOKUP(B334,G011B!$B:$R,16,0),1),"")</f>
        <v/>
      </c>
      <c r="K334" s="126" t="str">
        <f t="shared" si="66"/>
        <v/>
      </c>
      <c r="L334" s="127" t="str">
        <f>IF(B334&lt;&gt;"",VLOOKUP(B334,G011B!$B:$Z,25,0),"")</f>
        <v/>
      </c>
      <c r="M334" s="156" t="str">
        <f t="shared" si="67"/>
        <v/>
      </c>
      <c r="N334" s="62"/>
      <c r="O334" s="62"/>
      <c r="P334" s="62"/>
    </row>
    <row r="335" spans="1:16" ht="20.05" customHeight="1" x14ac:dyDescent="0.25">
      <c r="A335" s="374">
        <v>191</v>
      </c>
      <c r="B335" s="80"/>
      <c r="C335" s="122" t="str">
        <f t="shared" si="63"/>
        <v/>
      </c>
      <c r="D335" s="123" t="str">
        <f t="shared" si="64"/>
        <v/>
      </c>
      <c r="E335" s="81"/>
      <c r="F335" s="82"/>
      <c r="G335" s="132" t="str">
        <f t="shared" si="68"/>
        <v/>
      </c>
      <c r="H335" s="129" t="str">
        <f t="shared" si="65"/>
        <v/>
      </c>
      <c r="I335" s="136" t="str">
        <f t="shared" si="69"/>
        <v/>
      </c>
      <c r="J335" s="126" t="str">
        <f>IF(B335&gt;0,ROUNDUP(VLOOKUP(B335,G011B!$B:$R,16,0),1),"")</f>
        <v/>
      </c>
      <c r="K335" s="126" t="str">
        <f t="shared" si="66"/>
        <v/>
      </c>
      <c r="L335" s="127" t="str">
        <f>IF(B335&lt;&gt;"",VLOOKUP(B335,G011B!$B:$Z,25,0),"")</f>
        <v/>
      </c>
      <c r="M335" s="156" t="str">
        <f t="shared" si="67"/>
        <v/>
      </c>
      <c r="N335" s="62"/>
      <c r="O335" s="62"/>
      <c r="P335" s="62"/>
    </row>
    <row r="336" spans="1:16" ht="20.05" customHeight="1" x14ac:dyDescent="0.25">
      <c r="A336" s="374">
        <v>192</v>
      </c>
      <c r="B336" s="80"/>
      <c r="C336" s="122" t="str">
        <f t="shared" si="63"/>
        <v/>
      </c>
      <c r="D336" s="123" t="str">
        <f t="shared" si="64"/>
        <v/>
      </c>
      <c r="E336" s="81"/>
      <c r="F336" s="82"/>
      <c r="G336" s="132" t="str">
        <f t="shared" si="68"/>
        <v/>
      </c>
      <c r="H336" s="129" t="str">
        <f t="shared" si="65"/>
        <v/>
      </c>
      <c r="I336" s="136" t="str">
        <f t="shared" si="69"/>
        <v/>
      </c>
      <c r="J336" s="126" t="str">
        <f>IF(B336&gt;0,ROUNDUP(VLOOKUP(B336,G011B!$B:$R,16,0),1),"")</f>
        <v/>
      </c>
      <c r="K336" s="126" t="str">
        <f t="shared" si="66"/>
        <v/>
      </c>
      <c r="L336" s="127" t="str">
        <f>IF(B336&lt;&gt;"",VLOOKUP(B336,G011B!$B:$Z,25,0),"")</f>
        <v/>
      </c>
      <c r="M336" s="156" t="str">
        <f t="shared" si="67"/>
        <v/>
      </c>
      <c r="N336" s="62"/>
      <c r="O336" s="62"/>
      <c r="P336" s="62"/>
    </row>
    <row r="337" spans="1:16" ht="20.05" customHeight="1" x14ac:dyDescent="0.25">
      <c r="A337" s="374">
        <v>193</v>
      </c>
      <c r="B337" s="80"/>
      <c r="C337" s="122" t="str">
        <f t="shared" si="63"/>
        <v/>
      </c>
      <c r="D337" s="123" t="str">
        <f t="shared" si="64"/>
        <v/>
      </c>
      <c r="E337" s="81"/>
      <c r="F337" s="82"/>
      <c r="G337" s="132" t="str">
        <f t="shared" si="68"/>
        <v/>
      </c>
      <c r="H337" s="129" t="str">
        <f t="shared" si="65"/>
        <v/>
      </c>
      <c r="I337" s="136" t="str">
        <f t="shared" si="69"/>
        <v/>
      </c>
      <c r="J337" s="126" t="str">
        <f>IF(B337&gt;0,ROUNDUP(VLOOKUP(B337,G011B!$B:$R,16,0),1),"")</f>
        <v/>
      </c>
      <c r="K337" s="126" t="str">
        <f t="shared" si="66"/>
        <v/>
      </c>
      <c r="L337" s="127" t="str">
        <f>IF(B337&lt;&gt;"",VLOOKUP(B337,G011B!$B:$Z,25,0),"")</f>
        <v/>
      </c>
      <c r="M337" s="156" t="str">
        <f t="shared" si="67"/>
        <v/>
      </c>
      <c r="N337" s="62"/>
      <c r="O337" s="62"/>
      <c r="P337" s="62"/>
    </row>
    <row r="338" spans="1:16" ht="20.05" customHeight="1" x14ac:dyDescent="0.25">
      <c r="A338" s="374">
        <v>194</v>
      </c>
      <c r="B338" s="80"/>
      <c r="C338" s="122" t="str">
        <f t="shared" si="63"/>
        <v/>
      </c>
      <c r="D338" s="123" t="str">
        <f t="shared" si="64"/>
        <v/>
      </c>
      <c r="E338" s="81"/>
      <c r="F338" s="82"/>
      <c r="G338" s="132" t="str">
        <f t="shared" si="68"/>
        <v/>
      </c>
      <c r="H338" s="129" t="str">
        <f t="shared" si="65"/>
        <v/>
      </c>
      <c r="I338" s="136" t="str">
        <f t="shared" si="69"/>
        <v/>
      </c>
      <c r="J338" s="126" t="str">
        <f>IF(B338&gt;0,ROUNDUP(VLOOKUP(B338,G011B!$B:$R,16,0),1),"")</f>
        <v/>
      </c>
      <c r="K338" s="126" t="str">
        <f t="shared" si="66"/>
        <v/>
      </c>
      <c r="L338" s="127" t="str">
        <f>IF(B338&lt;&gt;"",VLOOKUP(B338,G011B!$B:$Z,25,0),"")</f>
        <v/>
      </c>
      <c r="M338" s="156" t="str">
        <f t="shared" si="67"/>
        <v/>
      </c>
      <c r="N338" s="62"/>
      <c r="O338" s="62"/>
      <c r="P338" s="62"/>
    </row>
    <row r="339" spans="1:16" ht="20.05" customHeight="1" x14ac:dyDescent="0.25">
      <c r="A339" s="374">
        <v>195</v>
      </c>
      <c r="B339" s="80"/>
      <c r="C339" s="122" t="str">
        <f t="shared" si="63"/>
        <v/>
      </c>
      <c r="D339" s="123" t="str">
        <f t="shared" si="64"/>
        <v/>
      </c>
      <c r="E339" s="81"/>
      <c r="F339" s="82"/>
      <c r="G339" s="132" t="str">
        <f t="shared" si="68"/>
        <v/>
      </c>
      <c r="H339" s="129" t="str">
        <f t="shared" si="65"/>
        <v/>
      </c>
      <c r="I339" s="136" t="str">
        <f t="shared" si="69"/>
        <v/>
      </c>
      <c r="J339" s="126" t="str">
        <f>IF(B339&gt;0,ROUNDUP(VLOOKUP(B339,G011B!$B:$R,16,0),1),"")</f>
        <v/>
      </c>
      <c r="K339" s="126" t="str">
        <f t="shared" si="66"/>
        <v/>
      </c>
      <c r="L339" s="127" t="str">
        <f>IF(B339&lt;&gt;"",VLOOKUP(B339,G011B!$B:$Z,25,0),"")</f>
        <v/>
      </c>
      <c r="M339" s="156" t="str">
        <f t="shared" si="67"/>
        <v/>
      </c>
      <c r="N339" s="62"/>
      <c r="O339" s="62"/>
      <c r="P339" s="62"/>
    </row>
    <row r="340" spans="1:16" ht="20.05" customHeight="1" x14ac:dyDescent="0.25">
      <c r="A340" s="374">
        <v>196</v>
      </c>
      <c r="B340" s="80"/>
      <c r="C340" s="122" t="str">
        <f t="shared" si="63"/>
        <v/>
      </c>
      <c r="D340" s="123" t="str">
        <f t="shared" si="64"/>
        <v/>
      </c>
      <c r="E340" s="81"/>
      <c r="F340" s="82"/>
      <c r="G340" s="132" t="str">
        <f t="shared" si="68"/>
        <v/>
      </c>
      <c r="H340" s="129" t="str">
        <f t="shared" si="65"/>
        <v/>
      </c>
      <c r="I340" s="136" t="str">
        <f t="shared" si="69"/>
        <v/>
      </c>
      <c r="J340" s="126" t="str">
        <f>IF(B340&gt;0,ROUNDUP(VLOOKUP(B340,G011B!$B:$R,16,0),1),"")</f>
        <v/>
      </c>
      <c r="K340" s="126" t="str">
        <f t="shared" si="66"/>
        <v/>
      </c>
      <c r="L340" s="127" t="str">
        <f>IF(B340&lt;&gt;"",VLOOKUP(B340,G011B!$B:$Z,25,0),"")</f>
        <v/>
      </c>
      <c r="M340" s="156" t="str">
        <f t="shared" si="67"/>
        <v/>
      </c>
      <c r="N340" s="62"/>
      <c r="O340" s="62"/>
      <c r="P340" s="62"/>
    </row>
    <row r="341" spans="1:16" ht="20.05" customHeight="1" x14ac:dyDescent="0.25">
      <c r="A341" s="374">
        <v>197</v>
      </c>
      <c r="B341" s="80"/>
      <c r="C341" s="122" t="str">
        <f t="shared" si="63"/>
        <v/>
      </c>
      <c r="D341" s="123" t="str">
        <f t="shared" si="64"/>
        <v/>
      </c>
      <c r="E341" s="81"/>
      <c r="F341" s="82"/>
      <c r="G341" s="132" t="str">
        <f t="shared" si="68"/>
        <v/>
      </c>
      <c r="H341" s="129" t="str">
        <f t="shared" si="65"/>
        <v/>
      </c>
      <c r="I341" s="136" t="str">
        <f t="shared" si="69"/>
        <v/>
      </c>
      <c r="J341" s="126" t="str">
        <f>IF(B341&gt;0,ROUNDUP(VLOOKUP(B341,G011B!$B:$R,16,0),1),"")</f>
        <v/>
      </c>
      <c r="K341" s="126" t="str">
        <f t="shared" si="66"/>
        <v/>
      </c>
      <c r="L341" s="127" t="str">
        <f>IF(B341&lt;&gt;"",VLOOKUP(B341,G011B!$B:$Z,25,0),"")</f>
        <v/>
      </c>
      <c r="M341" s="156" t="str">
        <f t="shared" si="67"/>
        <v/>
      </c>
      <c r="N341" s="62"/>
      <c r="O341" s="62"/>
      <c r="P341" s="62"/>
    </row>
    <row r="342" spans="1:16" ht="20.05" customHeight="1" x14ac:dyDescent="0.25">
      <c r="A342" s="374">
        <v>198</v>
      </c>
      <c r="B342" s="80"/>
      <c r="C342" s="122" t="str">
        <f t="shared" si="63"/>
        <v/>
      </c>
      <c r="D342" s="123" t="str">
        <f t="shared" si="64"/>
        <v/>
      </c>
      <c r="E342" s="81"/>
      <c r="F342" s="82"/>
      <c r="G342" s="132" t="str">
        <f t="shared" si="68"/>
        <v/>
      </c>
      <c r="H342" s="129" t="str">
        <f t="shared" si="65"/>
        <v/>
      </c>
      <c r="I342" s="136" t="str">
        <f t="shared" si="69"/>
        <v/>
      </c>
      <c r="J342" s="126" t="str">
        <f>IF(B342&gt;0,ROUNDUP(VLOOKUP(B342,G011B!$B:$R,16,0),1),"")</f>
        <v/>
      </c>
      <c r="K342" s="126" t="str">
        <f t="shared" si="66"/>
        <v/>
      </c>
      <c r="L342" s="127" t="str">
        <f>IF(B342&lt;&gt;"",VLOOKUP(B342,G011B!$B:$Z,25,0),"")</f>
        <v/>
      </c>
      <c r="M342" s="156" t="str">
        <f t="shared" si="67"/>
        <v/>
      </c>
      <c r="N342" s="62"/>
      <c r="O342" s="62"/>
      <c r="P342" s="62"/>
    </row>
    <row r="343" spans="1:16" ht="20.05" customHeight="1" x14ac:dyDescent="0.25">
      <c r="A343" s="374">
        <v>199</v>
      </c>
      <c r="B343" s="80"/>
      <c r="C343" s="122" t="str">
        <f t="shared" si="63"/>
        <v/>
      </c>
      <c r="D343" s="123" t="str">
        <f t="shared" si="64"/>
        <v/>
      </c>
      <c r="E343" s="81"/>
      <c r="F343" s="82"/>
      <c r="G343" s="132" t="str">
        <f t="shared" si="68"/>
        <v/>
      </c>
      <c r="H343" s="129" t="str">
        <f t="shared" si="65"/>
        <v/>
      </c>
      <c r="I343" s="136" t="str">
        <f t="shared" si="69"/>
        <v/>
      </c>
      <c r="J343" s="126" t="str">
        <f>IF(B343&gt;0,ROUNDUP(VLOOKUP(B343,G011B!$B:$R,16,0),1),"")</f>
        <v/>
      </c>
      <c r="K343" s="126" t="str">
        <f t="shared" si="66"/>
        <v/>
      </c>
      <c r="L343" s="127" t="str">
        <f>IF(B343&lt;&gt;"",VLOOKUP(B343,G011B!$B:$Z,25,0),"")</f>
        <v/>
      </c>
      <c r="M343" s="156" t="str">
        <f t="shared" si="67"/>
        <v/>
      </c>
      <c r="N343" s="62"/>
      <c r="O343" s="62"/>
      <c r="P343" s="62"/>
    </row>
    <row r="344" spans="1:16" ht="20.05" customHeight="1" thickBot="1" x14ac:dyDescent="0.3">
      <c r="A344" s="375">
        <v>200</v>
      </c>
      <c r="B344" s="83"/>
      <c r="C344" s="124" t="str">
        <f t="shared" si="63"/>
        <v/>
      </c>
      <c r="D344" s="125" t="str">
        <f t="shared" si="64"/>
        <v/>
      </c>
      <c r="E344" s="84"/>
      <c r="F344" s="85"/>
      <c r="G344" s="133" t="str">
        <f t="shared" si="68"/>
        <v/>
      </c>
      <c r="H344" s="130" t="str">
        <f t="shared" si="65"/>
        <v/>
      </c>
      <c r="I344" s="137" t="str">
        <f t="shared" si="69"/>
        <v/>
      </c>
      <c r="J344" s="126" t="str">
        <f>IF(B344&gt;0,ROUNDUP(VLOOKUP(B344,G011B!$B:$R,16,0),1),"")</f>
        <v/>
      </c>
      <c r="K344" s="126" t="str">
        <f t="shared" si="66"/>
        <v/>
      </c>
      <c r="L344" s="127" t="str">
        <f>IF(B344&lt;&gt;"",VLOOKUP(B344,G011B!$B:$Z,25,0),"")</f>
        <v/>
      </c>
      <c r="M344" s="156" t="str">
        <f t="shared" si="67"/>
        <v/>
      </c>
      <c r="N344" s="62"/>
      <c r="O344" s="62"/>
      <c r="P344" s="62"/>
    </row>
    <row r="345" spans="1:16" ht="20.05" customHeight="1" thickBot="1" x14ac:dyDescent="0.4">
      <c r="A345" s="659" t="s">
        <v>34</v>
      </c>
      <c r="B345" s="660"/>
      <c r="C345" s="660"/>
      <c r="D345" s="660"/>
      <c r="E345" s="660"/>
      <c r="F345" s="661"/>
      <c r="G345" s="134">
        <f>SUM(G325:G344)</f>
        <v>0</v>
      </c>
      <c r="H345" s="370"/>
      <c r="I345" s="118">
        <f>IF(C323=C288,SUM(I325:I344)+I310,SUM(I325:I344))</f>
        <v>0</v>
      </c>
      <c r="J345" s="62"/>
      <c r="K345" s="62"/>
      <c r="L345" s="62"/>
      <c r="M345" s="62"/>
      <c r="N345" s="138">
        <f>IF(COUNTA(E325:E344)&gt;0,1,0)</f>
        <v>0</v>
      </c>
      <c r="O345" s="62"/>
      <c r="P345" s="62"/>
    </row>
    <row r="346" spans="1:16" ht="20.05" customHeight="1" thickBot="1" x14ac:dyDescent="0.35">
      <c r="A346" s="662" t="s">
        <v>72</v>
      </c>
      <c r="B346" s="663"/>
      <c r="C346" s="663"/>
      <c r="D346" s="664"/>
      <c r="E346" s="107">
        <f>SUM(G:G)/2</f>
        <v>0</v>
      </c>
      <c r="F346" s="665"/>
      <c r="G346" s="666"/>
      <c r="H346" s="667"/>
      <c r="I346" s="116">
        <f>SUM(I325:I344)+I311</f>
        <v>0</v>
      </c>
      <c r="J346" s="62"/>
      <c r="K346" s="62"/>
      <c r="L346" s="62"/>
      <c r="M346" s="62"/>
      <c r="N346" s="62"/>
      <c r="O346" s="62"/>
      <c r="P346" s="62"/>
    </row>
    <row r="347" spans="1:16" x14ac:dyDescent="0.25">
      <c r="A347" s="364" t="s">
        <v>134</v>
      </c>
      <c r="B347" s="62"/>
      <c r="C347" s="62"/>
      <c r="D347" s="62"/>
      <c r="E347" s="62"/>
      <c r="F347" s="62"/>
      <c r="G347" s="62"/>
      <c r="H347" s="62"/>
      <c r="I347" s="62"/>
      <c r="J347" s="62"/>
      <c r="K347" s="62"/>
      <c r="L347" s="62"/>
      <c r="M347" s="62"/>
      <c r="N347" s="62"/>
      <c r="O347" s="62"/>
      <c r="P347" s="62"/>
    </row>
    <row r="348" spans="1:16" x14ac:dyDescent="0.25">
      <c r="A348" s="62"/>
      <c r="B348" s="62"/>
      <c r="C348" s="62"/>
      <c r="D348" s="62"/>
      <c r="E348" s="62"/>
      <c r="F348" s="62"/>
      <c r="G348" s="62"/>
      <c r="H348" s="62"/>
      <c r="I348" s="62"/>
      <c r="J348" s="62"/>
      <c r="K348" s="62"/>
      <c r="L348" s="62"/>
      <c r="M348" s="62"/>
      <c r="N348" s="62"/>
      <c r="O348" s="62"/>
      <c r="P348" s="62"/>
    </row>
    <row r="349" spans="1:16" ht="19.7" x14ac:dyDescent="0.35">
      <c r="A349" s="376" t="s">
        <v>31</v>
      </c>
      <c r="B349" s="378">
        <f ca="1">imzatarihi</f>
        <v>45785</v>
      </c>
      <c r="C349" s="377" t="s">
        <v>32</v>
      </c>
      <c r="D349" s="379" t="str">
        <f>IF(kurulusyetkilisi&gt;0,kurulusyetkilisi,"")</f>
        <v/>
      </c>
      <c r="E349" s="62"/>
      <c r="F349" s="62"/>
      <c r="G349" s="212"/>
      <c r="H349" s="211"/>
      <c r="I349" s="211"/>
      <c r="J349" s="62"/>
      <c r="K349" s="92"/>
      <c r="L349" s="92"/>
      <c r="M349" s="2"/>
      <c r="N349" s="92"/>
      <c r="O349" s="92"/>
      <c r="P349" s="62"/>
    </row>
    <row r="350" spans="1:16" ht="19.7" x14ac:dyDescent="0.35">
      <c r="A350" s="213"/>
      <c r="B350" s="213"/>
      <c r="C350" s="377" t="s">
        <v>33</v>
      </c>
      <c r="D350" s="75"/>
      <c r="E350" s="598"/>
      <c r="F350" s="598"/>
      <c r="G350" s="598"/>
      <c r="H350" s="59"/>
      <c r="I350" s="59"/>
      <c r="J350" s="62"/>
      <c r="K350" s="92"/>
      <c r="L350" s="92"/>
      <c r="M350" s="2"/>
      <c r="N350" s="92"/>
      <c r="O350" s="92"/>
      <c r="P350" s="62"/>
    </row>
    <row r="351" spans="1:16" ht="16.3" x14ac:dyDescent="0.3">
      <c r="A351" s="635" t="s">
        <v>65</v>
      </c>
      <c r="B351" s="635"/>
      <c r="C351" s="635"/>
      <c r="D351" s="635"/>
      <c r="E351" s="635"/>
      <c r="F351" s="635"/>
      <c r="G351" s="635"/>
      <c r="H351" s="635"/>
      <c r="I351" s="635"/>
      <c r="J351" s="62"/>
      <c r="K351" s="62"/>
      <c r="L351" s="62"/>
      <c r="M351" s="62"/>
      <c r="N351" s="62"/>
      <c r="O351" s="62"/>
      <c r="P351" s="62"/>
    </row>
    <row r="352" spans="1:16" x14ac:dyDescent="0.25">
      <c r="A352" s="625" t="str">
        <f>IF(YilDonem&lt;&gt;"",CONCATENATE(YilDonem," dönemine aittir."),"")</f>
        <v/>
      </c>
      <c r="B352" s="625"/>
      <c r="C352" s="625"/>
      <c r="D352" s="625"/>
      <c r="E352" s="625"/>
      <c r="F352" s="625"/>
      <c r="G352" s="625"/>
      <c r="H352" s="625"/>
      <c r="I352" s="625"/>
      <c r="J352" s="62"/>
      <c r="K352" s="62"/>
      <c r="L352" s="62"/>
      <c r="M352" s="62"/>
      <c r="N352" s="62"/>
      <c r="O352" s="62"/>
      <c r="P352" s="62"/>
    </row>
    <row r="353" spans="1:16" ht="19.7" thickBot="1" x14ac:dyDescent="0.4">
      <c r="A353" s="671" t="s">
        <v>74</v>
      </c>
      <c r="B353" s="671"/>
      <c r="C353" s="671"/>
      <c r="D353" s="671"/>
      <c r="E353" s="671"/>
      <c r="F353" s="671"/>
      <c r="G353" s="671"/>
      <c r="H353" s="671"/>
      <c r="I353" s="671"/>
      <c r="J353" s="62"/>
      <c r="K353" s="62"/>
      <c r="L353" s="62"/>
      <c r="M353" s="62"/>
      <c r="N353" s="62"/>
      <c r="O353" s="62"/>
      <c r="P353" s="62"/>
    </row>
    <row r="354" spans="1:16" ht="19.55" customHeight="1" thickBot="1" x14ac:dyDescent="0.3">
      <c r="A354" s="627" t="s">
        <v>192</v>
      </c>
      <c r="B354" s="629"/>
      <c r="C354" s="627" t="str">
        <f>IF(ProjeNo&gt;0,ProjeNo,"")</f>
        <v/>
      </c>
      <c r="D354" s="628"/>
      <c r="E354" s="628"/>
      <c r="F354" s="628"/>
      <c r="G354" s="628"/>
      <c r="H354" s="628"/>
      <c r="I354" s="629"/>
      <c r="J354" s="62"/>
      <c r="K354" s="62"/>
      <c r="L354" s="62"/>
      <c r="M354" s="62"/>
      <c r="N354" s="62"/>
      <c r="O354" s="62"/>
      <c r="P354" s="62"/>
    </row>
    <row r="355" spans="1:16" ht="29.25" customHeight="1" thickBot="1" x14ac:dyDescent="0.3">
      <c r="A355" s="670" t="s">
        <v>194</v>
      </c>
      <c r="B355" s="642"/>
      <c r="C355" s="645" t="str">
        <f>IF(ProjeAdi&gt;0,ProjeAdi,"")</f>
        <v/>
      </c>
      <c r="D355" s="646"/>
      <c r="E355" s="646"/>
      <c r="F355" s="646"/>
      <c r="G355" s="646"/>
      <c r="H355" s="646"/>
      <c r="I355" s="647"/>
      <c r="J355" s="62"/>
      <c r="K355" s="62"/>
      <c r="L355" s="62"/>
      <c r="M355" s="62"/>
      <c r="N355" s="62"/>
      <c r="O355" s="62"/>
      <c r="P355" s="62"/>
    </row>
    <row r="356" spans="1:16" ht="29.25" customHeight="1" thickBot="1" x14ac:dyDescent="0.3">
      <c r="A356" s="670" t="s">
        <v>196</v>
      </c>
      <c r="B356" s="642"/>
      <c r="C356" s="672"/>
      <c r="D356" s="668"/>
      <c r="E356" s="668"/>
      <c r="F356" s="668"/>
      <c r="G356" s="668"/>
      <c r="H356" s="668"/>
      <c r="I356" s="669"/>
      <c r="J356" s="62"/>
      <c r="K356" s="62"/>
      <c r="L356" s="62"/>
      <c r="M356" s="62"/>
      <c r="N356" s="62"/>
      <c r="O356" s="62"/>
      <c r="P356" s="62"/>
    </row>
    <row r="357" spans="1:16" ht="29.25" customHeight="1" thickBot="1" x14ac:dyDescent="0.3">
      <c r="A357" s="670" t="s">
        <v>197</v>
      </c>
      <c r="B357" s="642"/>
      <c r="C357" s="672"/>
      <c r="D357" s="668"/>
      <c r="E357" s="668"/>
      <c r="F357" s="668"/>
      <c r="G357" s="668"/>
      <c r="H357" s="668"/>
      <c r="I357" s="669"/>
      <c r="J357" s="62"/>
      <c r="K357" s="62"/>
      <c r="L357" s="62"/>
      <c r="M357" s="62"/>
      <c r="N357" s="62"/>
      <c r="O357" s="62"/>
      <c r="P357" s="62"/>
    </row>
    <row r="358" spans="1:16" ht="19.55" customHeight="1" thickBot="1" x14ac:dyDescent="0.3">
      <c r="A358" s="627" t="s">
        <v>66</v>
      </c>
      <c r="B358" s="629"/>
      <c r="C358" s="12"/>
      <c r="D358" s="668"/>
      <c r="E358" s="668"/>
      <c r="F358" s="668"/>
      <c r="G358" s="668"/>
      <c r="H358" s="668"/>
      <c r="I358" s="669"/>
      <c r="J358" s="62"/>
      <c r="K358" s="62"/>
      <c r="L358" s="62"/>
      <c r="M358" s="62"/>
      <c r="N358" s="62"/>
      <c r="O358" s="62"/>
      <c r="P358" s="62"/>
    </row>
    <row r="359" spans="1:16" s="1" customFormat="1" ht="29.25" thickBot="1" x14ac:dyDescent="0.3">
      <c r="A359" s="358" t="s">
        <v>3</v>
      </c>
      <c r="B359" s="358" t="s">
        <v>4</v>
      </c>
      <c r="C359" s="358" t="s">
        <v>55</v>
      </c>
      <c r="D359" s="358" t="s">
        <v>137</v>
      </c>
      <c r="E359" s="358" t="s">
        <v>67</v>
      </c>
      <c r="F359" s="358" t="s">
        <v>68</v>
      </c>
      <c r="G359" s="358" t="s">
        <v>69</v>
      </c>
      <c r="H359" s="358" t="s">
        <v>70</v>
      </c>
      <c r="I359" s="358" t="s">
        <v>71</v>
      </c>
      <c r="J359" s="371" t="s">
        <v>75</v>
      </c>
      <c r="K359" s="372" t="s">
        <v>76</v>
      </c>
      <c r="L359" s="372" t="s">
        <v>68</v>
      </c>
      <c r="M359" s="357"/>
      <c r="N359" s="357"/>
      <c r="O359" s="357"/>
      <c r="P359" s="357"/>
    </row>
    <row r="360" spans="1:16" ht="20.05" customHeight="1" x14ac:dyDescent="0.25">
      <c r="A360" s="373">
        <v>201</v>
      </c>
      <c r="B360" s="77"/>
      <c r="C360" s="120" t="str">
        <f t="shared" ref="C360:C379" si="70">IF(B360&lt;&gt;"",VLOOKUP(B360,PersonelTablo,2,0),"")</f>
        <v/>
      </c>
      <c r="D360" s="121" t="str">
        <f t="shared" ref="D360:D379" si="71">IF(B360&lt;&gt;"",VLOOKUP(B360,PersonelTablo,3,0),"")</f>
        <v/>
      </c>
      <c r="E360" s="78"/>
      <c r="F360" s="79"/>
      <c r="G360" s="131" t="str">
        <f>IF(AND(B360&lt;&gt;"",L360&gt;=F360),E360*F360,"")</f>
        <v/>
      </c>
      <c r="H360" s="128" t="str">
        <f t="shared" ref="H360:H379" si="72">IF(B360&lt;&gt;"",VLOOKUP(B360,G011CTablo,15,0),"")</f>
        <v/>
      </c>
      <c r="I360" s="135" t="str">
        <f>IF(AND(B360&lt;&gt;"",J360&gt;=K360,L360&gt;0),G360*H360,"")</f>
        <v/>
      </c>
      <c r="J360" s="126" t="str">
        <f>IF(B360&gt;0,ROUNDUP(VLOOKUP(B360,G011B!$B:$R,16,0),1),"")</f>
        <v/>
      </c>
      <c r="K360" s="126" t="str">
        <f t="shared" ref="K360:K379" si="73">IF(B360&gt;0,SUMIF($B:$B,B360,$G:$G),"")</f>
        <v/>
      </c>
      <c r="L360" s="127" t="str">
        <f>IF(B360&lt;&gt;"",VLOOKUP(B360,G011B!$B:$Z,25,0),"")</f>
        <v/>
      </c>
      <c r="M360" s="156" t="str">
        <f t="shared" ref="M360:M379" si="74">IF(J360&gt;=K360,"","Personelin bütün iş paketlerindeki Toplam Adam Ay değeri "&amp;K360&amp;" olup, bu değer, G011B formunda beyan edilen Çalışılan Toplam Ay değerini geçemez. Maliyeti hesaplamak için Adam/Ay Oranı veya Çalışılan Ay değerini düzeltiniz. ")</f>
        <v/>
      </c>
      <c r="N360" s="62"/>
      <c r="O360" s="62"/>
      <c r="P360" s="62"/>
    </row>
    <row r="361" spans="1:16" ht="20.05" customHeight="1" x14ac:dyDescent="0.25">
      <c r="A361" s="374">
        <v>202</v>
      </c>
      <c r="B361" s="80"/>
      <c r="C361" s="122" t="str">
        <f t="shared" si="70"/>
        <v/>
      </c>
      <c r="D361" s="123" t="str">
        <f t="shared" si="71"/>
        <v/>
      </c>
      <c r="E361" s="81"/>
      <c r="F361" s="82"/>
      <c r="G361" s="132" t="str">
        <f t="shared" ref="G361:G379" si="75">IF(AND(B361&lt;&gt;"",L361&gt;=F361),E361*F361,"")</f>
        <v/>
      </c>
      <c r="H361" s="129" t="str">
        <f t="shared" si="72"/>
        <v/>
      </c>
      <c r="I361" s="136" t="str">
        <f t="shared" ref="I361:I379" si="76">IF(AND(B361&lt;&gt;"",J361&gt;=K361,L361&gt;0),G361*H361,"")</f>
        <v/>
      </c>
      <c r="J361" s="126" t="str">
        <f>IF(B361&gt;0,ROUNDUP(VLOOKUP(B361,G011B!$B:$R,16,0),1),"")</f>
        <v/>
      </c>
      <c r="K361" s="126" t="str">
        <f t="shared" si="73"/>
        <v/>
      </c>
      <c r="L361" s="127" t="str">
        <f>IF(B361&lt;&gt;"",VLOOKUP(B361,G011B!$B:$Z,25,0),"")</f>
        <v/>
      </c>
      <c r="M361" s="156" t="str">
        <f t="shared" si="74"/>
        <v/>
      </c>
      <c r="N361" s="62"/>
      <c r="O361" s="62"/>
      <c r="P361" s="62"/>
    </row>
    <row r="362" spans="1:16" ht="20.05" customHeight="1" x14ac:dyDescent="0.25">
      <c r="A362" s="374">
        <v>203</v>
      </c>
      <c r="B362" s="80"/>
      <c r="C362" s="122" t="str">
        <f t="shared" si="70"/>
        <v/>
      </c>
      <c r="D362" s="123" t="str">
        <f t="shared" si="71"/>
        <v/>
      </c>
      <c r="E362" s="81"/>
      <c r="F362" s="82"/>
      <c r="G362" s="132" t="str">
        <f t="shared" si="75"/>
        <v/>
      </c>
      <c r="H362" s="129" t="str">
        <f t="shared" si="72"/>
        <v/>
      </c>
      <c r="I362" s="136" t="str">
        <f t="shared" si="76"/>
        <v/>
      </c>
      <c r="J362" s="126" t="str">
        <f>IF(B362&gt;0,ROUNDUP(VLOOKUP(B362,G011B!$B:$R,16,0),1),"")</f>
        <v/>
      </c>
      <c r="K362" s="126" t="str">
        <f t="shared" si="73"/>
        <v/>
      </c>
      <c r="L362" s="127" t="str">
        <f>IF(B362&lt;&gt;"",VLOOKUP(B362,G011B!$B:$Z,25,0),"")</f>
        <v/>
      </c>
      <c r="M362" s="156" t="str">
        <f t="shared" si="74"/>
        <v/>
      </c>
      <c r="N362" s="62"/>
      <c r="O362" s="62"/>
      <c r="P362" s="62"/>
    </row>
    <row r="363" spans="1:16" ht="20.05" customHeight="1" x14ac:dyDescent="0.25">
      <c r="A363" s="374">
        <v>204</v>
      </c>
      <c r="B363" s="80"/>
      <c r="C363" s="122" t="str">
        <f t="shared" si="70"/>
        <v/>
      </c>
      <c r="D363" s="123" t="str">
        <f t="shared" si="71"/>
        <v/>
      </c>
      <c r="E363" s="81"/>
      <c r="F363" s="82"/>
      <c r="G363" s="132" t="str">
        <f t="shared" si="75"/>
        <v/>
      </c>
      <c r="H363" s="129" t="str">
        <f t="shared" si="72"/>
        <v/>
      </c>
      <c r="I363" s="136" t="str">
        <f t="shared" si="76"/>
        <v/>
      </c>
      <c r="J363" s="126" t="str">
        <f>IF(B363&gt;0,ROUNDUP(VLOOKUP(B363,G011B!$B:$R,16,0),1),"")</f>
        <v/>
      </c>
      <c r="K363" s="126" t="str">
        <f t="shared" si="73"/>
        <v/>
      </c>
      <c r="L363" s="127" t="str">
        <f>IF(B363&lt;&gt;"",VLOOKUP(B363,G011B!$B:$Z,25,0),"")</f>
        <v/>
      </c>
      <c r="M363" s="156" t="str">
        <f t="shared" si="74"/>
        <v/>
      </c>
      <c r="N363" s="62"/>
      <c r="O363" s="62"/>
      <c r="P363" s="62"/>
    </row>
    <row r="364" spans="1:16" ht="20.05" customHeight="1" x14ac:dyDescent="0.25">
      <c r="A364" s="374">
        <v>205</v>
      </c>
      <c r="B364" s="80"/>
      <c r="C364" s="122" t="str">
        <f t="shared" si="70"/>
        <v/>
      </c>
      <c r="D364" s="123" t="str">
        <f t="shared" si="71"/>
        <v/>
      </c>
      <c r="E364" s="81"/>
      <c r="F364" s="82"/>
      <c r="G364" s="132" t="str">
        <f t="shared" si="75"/>
        <v/>
      </c>
      <c r="H364" s="129" t="str">
        <f t="shared" si="72"/>
        <v/>
      </c>
      <c r="I364" s="136" t="str">
        <f t="shared" si="76"/>
        <v/>
      </c>
      <c r="J364" s="126" t="str">
        <f>IF(B364&gt;0,ROUNDUP(VLOOKUP(B364,G011B!$B:$R,16,0),1),"")</f>
        <v/>
      </c>
      <c r="K364" s="126" t="str">
        <f t="shared" si="73"/>
        <v/>
      </c>
      <c r="L364" s="127" t="str">
        <f>IF(B364&lt;&gt;"",VLOOKUP(B364,G011B!$B:$Z,25,0),"")</f>
        <v/>
      </c>
      <c r="M364" s="156" t="str">
        <f t="shared" si="74"/>
        <v/>
      </c>
      <c r="N364" s="62"/>
      <c r="O364" s="62"/>
      <c r="P364" s="62"/>
    </row>
    <row r="365" spans="1:16" ht="20.05" customHeight="1" x14ac:dyDescent="0.25">
      <c r="A365" s="374">
        <v>206</v>
      </c>
      <c r="B365" s="80"/>
      <c r="C365" s="122" t="str">
        <f t="shared" si="70"/>
        <v/>
      </c>
      <c r="D365" s="123" t="str">
        <f t="shared" si="71"/>
        <v/>
      </c>
      <c r="E365" s="81"/>
      <c r="F365" s="82"/>
      <c r="G365" s="132" t="str">
        <f t="shared" si="75"/>
        <v/>
      </c>
      <c r="H365" s="129" t="str">
        <f t="shared" si="72"/>
        <v/>
      </c>
      <c r="I365" s="136" t="str">
        <f t="shared" si="76"/>
        <v/>
      </c>
      <c r="J365" s="126" t="str">
        <f>IF(B365&gt;0,ROUNDUP(VLOOKUP(B365,G011B!$B:$R,16,0),1),"")</f>
        <v/>
      </c>
      <c r="K365" s="126" t="str">
        <f t="shared" si="73"/>
        <v/>
      </c>
      <c r="L365" s="127" t="str">
        <f>IF(B365&lt;&gt;"",VLOOKUP(B365,G011B!$B:$Z,25,0),"")</f>
        <v/>
      </c>
      <c r="M365" s="156" t="str">
        <f t="shared" si="74"/>
        <v/>
      </c>
      <c r="N365" s="62"/>
      <c r="O365" s="62"/>
      <c r="P365" s="62"/>
    </row>
    <row r="366" spans="1:16" ht="20.05" customHeight="1" x14ac:dyDescent="0.25">
      <c r="A366" s="374">
        <v>207</v>
      </c>
      <c r="B366" s="80"/>
      <c r="C366" s="122" t="str">
        <f t="shared" si="70"/>
        <v/>
      </c>
      <c r="D366" s="123" t="str">
        <f t="shared" si="71"/>
        <v/>
      </c>
      <c r="E366" s="81"/>
      <c r="F366" s="82"/>
      <c r="G366" s="132" t="str">
        <f t="shared" si="75"/>
        <v/>
      </c>
      <c r="H366" s="129" t="str">
        <f t="shared" si="72"/>
        <v/>
      </c>
      <c r="I366" s="136" t="str">
        <f t="shared" si="76"/>
        <v/>
      </c>
      <c r="J366" s="126" t="str">
        <f>IF(B366&gt;0,ROUNDUP(VLOOKUP(B366,G011B!$B:$R,16,0),1),"")</f>
        <v/>
      </c>
      <c r="K366" s="126" t="str">
        <f t="shared" si="73"/>
        <v/>
      </c>
      <c r="L366" s="127" t="str">
        <f>IF(B366&lt;&gt;"",VLOOKUP(B366,G011B!$B:$Z,25,0),"")</f>
        <v/>
      </c>
      <c r="M366" s="156" t="str">
        <f t="shared" si="74"/>
        <v/>
      </c>
      <c r="N366" s="62"/>
      <c r="O366" s="62"/>
      <c r="P366" s="62"/>
    </row>
    <row r="367" spans="1:16" ht="20.05" customHeight="1" x14ac:dyDescent="0.25">
      <c r="A367" s="374">
        <v>208</v>
      </c>
      <c r="B367" s="80"/>
      <c r="C367" s="122" t="str">
        <f t="shared" si="70"/>
        <v/>
      </c>
      <c r="D367" s="123" t="str">
        <f t="shared" si="71"/>
        <v/>
      </c>
      <c r="E367" s="81"/>
      <c r="F367" s="82"/>
      <c r="G367" s="132" t="str">
        <f t="shared" si="75"/>
        <v/>
      </c>
      <c r="H367" s="129" t="str">
        <f t="shared" si="72"/>
        <v/>
      </c>
      <c r="I367" s="136" t="str">
        <f t="shared" si="76"/>
        <v/>
      </c>
      <c r="J367" s="126" t="str">
        <f>IF(B367&gt;0,ROUNDUP(VLOOKUP(B367,G011B!$B:$R,16,0),1),"")</f>
        <v/>
      </c>
      <c r="K367" s="126" t="str">
        <f t="shared" si="73"/>
        <v/>
      </c>
      <c r="L367" s="127" t="str">
        <f>IF(B367&lt;&gt;"",VLOOKUP(B367,G011B!$B:$Z,25,0),"")</f>
        <v/>
      </c>
      <c r="M367" s="156" t="str">
        <f t="shared" si="74"/>
        <v/>
      </c>
      <c r="N367" s="62"/>
      <c r="O367" s="62"/>
      <c r="P367" s="62"/>
    </row>
    <row r="368" spans="1:16" ht="20.05" customHeight="1" x14ac:dyDescent="0.25">
      <c r="A368" s="374">
        <v>209</v>
      </c>
      <c r="B368" s="80"/>
      <c r="C368" s="122" t="str">
        <f t="shared" si="70"/>
        <v/>
      </c>
      <c r="D368" s="123" t="str">
        <f t="shared" si="71"/>
        <v/>
      </c>
      <c r="E368" s="81"/>
      <c r="F368" s="82"/>
      <c r="G368" s="132" t="str">
        <f t="shared" si="75"/>
        <v/>
      </c>
      <c r="H368" s="129" t="str">
        <f t="shared" si="72"/>
        <v/>
      </c>
      <c r="I368" s="136" t="str">
        <f t="shared" si="76"/>
        <v/>
      </c>
      <c r="J368" s="126" t="str">
        <f>IF(B368&gt;0,ROUNDUP(VLOOKUP(B368,G011B!$B:$R,16,0),1),"")</f>
        <v/>
      </c>
      <c r="K368" s="126" t="str">
        <f t="shared" si="73"/>
        <v/>
      </c>
      <c r="L368" s="127" t="str">
        <f>IF(B368&lt;&gt;"",VLOOKUP(B368,G011B!$B:$Z,25,0),"")</f>
        <v/>
      </c>
      <c r="M368" s="156" t="str">
        <f t="shared" si="74"/>
        <v/>
      </c>
      <c r="N368" s="62"/>
      <c r="O368" s="62"/>
      <c r="P368" s="62"/>
    </row>
    <row r="369" spans="1:16" ht="20.05" customHeight="1" x14ac:dyDescent="0.25">
      <c r="A369" s="374">
        <v>210</v>
      </c>
      <c r="B369" s="80"/>
      <c r="C369" s="122" t="str">
        <f t="shared" si="70"/>
        <v/>
      </c>
      <c r="D369" s="123" t="str">
        <f t="shared" si="71"/>
        <v/>
      </c>
      <c r="E369" s="81"/>
      <c r="F369" s="82"/>
      <c r="G369" s="132" t="str">
        <f t="shared" si="75"/>
        <v/>
      </c>
      <c r="H369" s="129" t="str">
        <f t="shared" si="72"/>
        <v/>
      </c>
      <c r="I369" s="136" t="str">
        <f t="shared" si="76"/>
        <v/>
      </c>
      <c r="J369" s="126" t="str">
        <f>IF(B369&gt;0,ROUNDUP(VLOOKUP(B369,G011B!$B:$R,16,0),1),"")</f>
        <v/>
      </c>
      <c r="K369" s="126" t="str">
        <f t="shared" si="73"/>
        <v/>
      </c>
      <c r="L369" s="127" t="str">
        <f>IF(B369&lt;&gt;"",VLOOKUP(B369,G011B!$B:$Z,25,0),"")</f>
        <v/>
      </c>
      <c r="M369" s="156" t="str">
        <f t="shared" si="74"/>
        <v/>
      </c>
      <c r="N369" s="62"/>
      <c r="O369" s="62"/>
      <c r="P369" s="62"/>
    </row>
    <row r="370" spans="1:16" ht="20.05" customHeight="1" x14ac:dyDescent="0.25">
      <c r="A370" s="374">
        <v>211</v>
      </c>
      <c r="B370" s="80"/>
      <c r="C370" s="122" t="str">
        <f t="shared" si="70"/>
        <v/>
      </c>
      <c r="D370" s="123" t="str">
        <f t="shared" si="71"/>
        <v/>
      </c>
      <c r="E370" s="81"/>
      <c r="F370" s="82"/>
      <c r="G370" s="132" t="str">
        <f t="shared" si="75"/>
        <v/>
      </c>
      <c r="H370" s="129" t="str">
        <f t="shared" si="72"/>
        <v/>
      </c>
      <c r="I370" s="136" t="str">
        <f t="shared" si="76"/>
        <v/>
      </c>
      <c r="J370" s="126" t="str">
        <f>IF(B370&gt;0,ROUNDUP(VLOOKUP(B370,G011B!$B:$R,16,0),1),"")</f>
        <v/>
      </c>
      <c r="K370" s="126" t="str">
        <f t="shared" si="73"/>
        <v/>
      </c>
      <c r="L370" s="127" t="str">
        <f>IF(B370&lt;&gt;"",VLOOKUP(B370,G011B!$B:$Z,25,0),"")</f>
        <v/>
      </c>
      <c r="M370" s="156" t="str">
        <f t="shared" si="74"/>
        <v/>
      </c>
      <c r="N370" s="62"/>
      <c r="O370" s="62"/>
      <c r="P370" s="62"/>
    </row>
    <row r="371" spans="1:16" ht="20.05" customHeight="1" x14ac:dyDescent="0.25">
      <c r="A371" s="374">
        <v>212</v>
      </c>
      <c r="B371" s="80"/>
      <c r="C371" s="122" t="str">
        <f t="shared" si="70"/>
        <v/>
      </c>
      <c r="D371" s="123" t="str">
        <f t="shared" si="71"/>
        <v/>
      </c>
      <c r="E371" s="81"/>
      <c r="F371" s="82"/>
      <c r="G371" s="132" t="str">
        <f t="shared" si="75"/>
        <v/>
      </c>
      <c r="H371" s="129" t="str">
        <f t="shared" si="72"/>
        <v/>
      </c>
      <c r="I371" s="136" t="str">
        <f t="shared" si="76"/>
        <v/>
      </c>
      <c r="J371" s="126" t="str">
        <f>IF(B371&gt;0,ROUNDUP(VLOOKUP(B371,G011B!$B:$R,16,0),1),"")</f>
        <v/>
      </c>
      <c r="K371" s="126" t="str">
        <f t="shared" si="73"/>
        <v/>
      </c>
      <c r="L371" s="127" t="str">
        <f>IF(B371&lt;&gt;"",VLOOKUP(B371,G011B!$B:$Z,25,0),"")</f>
        <v/>
      </c>
      <c r="M371" s="156" t="str">
        <f t="shared" si="74"/>
        <v/>
      </c>
      <c r="N371" s="62"/>
      <c r="O371" s="62"/>
      <c r="P371" s="62"/>
    </row>
    <row r="372" spans="1:16" ht="20.05" customHeight="1" x14ac:dyDescent="0.25">
      <c r="A372" s="374">
        <v>213</v>
      </c>
      <c r="B372" s="80"/>
      <c r="C372" s="122" t="str">
        <f t="shared" si="70"/>
        <v/>
      </c>
      <c r="D372" s="123" t="str">
        <f t="shared" si="71"/>
        <v/>
      </c>
      <c r="E372" s="81"/>
      <c r="F372" s="82"/>
      <c r="G372" s="132" t="str">
        <f t="shared" si="75"/>
        <v/>
      </c>
      <c r="H372" s="129" t="str">
        <f t="shared" si="72"/>
        <v/>
      </c>
      <c r="I372" s="136" t="str">
        <f t="shared" si="76"/>
        <v/>
      </c>
      <c r="J372" s="126" t="str">
        <f>IF(B372&gt;0,ROUNDUP(VLOOKUP(B372,G011B!$B:$R,16,0),1),"")</f>
        <v/>
      </c>
      <c r="K372" s="126" t="str">
        <f t="shared" si="73"/>
        <v/>
      </c>
      <c r="L372" s="127" t="str">
        <f>IF(B372&lt;&gt;"",VLOOKUP(B372,G011B!$B:$Z,25,0),"")</f>
        <v/>
      </c>
      <c r="M372" s="156" t="str">
        <f t="shared" si="74"/>
        <v/>
      </c>
      <c r="N372" s="62"/>
      <c r="O372" s="62"/>
      <c r="P372" s="62"/>
    </row>
    <row r="373" spans="1:16" ht="20.05" customHeight="1" x14ac:dyDescent="0.25">
      <c r="A373" s="374">
        <v>214</v>
      </c>
      <c r="B373" s="80"/>
      <c r="C373" s="122" t="str">
        <f t="shared" si="70"/>
        <v/>
      </c>
      <c r="D373" s="123" t="str">
        <f t="shared" si="71"/>
        <v/>
      </c>
      <c r="E373" s="81"/>
      <c r="F373" s="82"/>
      <c r="G373" s="132" t="str">
        <f t="shared" si="75"/>
        <v/>
      </c>
      <c r="H373" s="129" t="str">
        <f t="shared" si="72"/>
        <v/>
      </c>
      <c r="I373" s="136" t="str">
        <f t="shared" si="76"/>
        <v/>
      </c>
      <c r="J373" s="126" t="str">
        <f>IF(B373&gt;0,ROUNDUP(VLOOKUP(B373,G011B!$B:$R,16,0),1),"")</f>
        <v/>
      </c>
      <c r="K373" s="126" t="str">
        <f t="shared" si="73"/>
        <v/>
      </c>
      <c r="L373" s="127" t="str">
        <f>IF(B373&lt;&gt;"",VLOOKUP(B373,G011B!$B:$Z,25,0),"")</f>
        <v/>
      </c>
      <c r="M373" s="156" t="str">
        <f t="shared" si="74"/>
        <v/>
      </c>
      <c r="N373" s="62"/>
      <c r="O373" s="62"/>
      <c r="P373" s="62"/>
    </row>
    <row r="374" spans="1:16" ht="20.05" customHeight="1" x14ac:dyDescent="0.25">
      <c r="A374" s="374">
        <v>215</v>
      </c>
      <c r="B374" s="80"/>
      <c r="C374" s="122" t="str">
        <f t="shared" si="70"/>
        <v/>
      </c>
      <c r="D374" s="123" t="str">
        <f t="shared" si="71"/>
        <v/>
      </c>
      <c r="E374" s="81"/>
      <c r="F374" s="82"/>
      <c r="G374" s="132" t="str">
        <f t="shared" si="75"/>
        <v/>
      </c>
      <c r="H374" s="129" t="str">
        <f t="shared" si="72"/>
        <v/>
      </c>
      <c r="I374" s="136" t="str">
        <f t="shared" si="76"/>
        <v/>
      </c>
      <c r="J374" s="126" t="str">
        <f>IF(B374&gt;0,ROUNDUP(VLOOKUP(B374,G011B!$B:$R,16,0),1),"")</f>
        <v/>
      </c>
      <c r="K374" s="126" t="str">
        <f t="shared" si="73"/>
        <v/>
      </c>
      <c r="L374" s="127" t="str">
        <f>IF(B374&lt;&gt;"",VLOOKUP(B374,G011B!$B:$Z,25,0),"")</f>
        <v/>
      </c>
      <c r="M374" s="156" t="str">
        <f t="shared" si="74"/>
        <v/>
      </c>
      <c r="N374" s="62"/>
      <c r="O374" s="62"/>
      <c r="P374" s="62"/>
    </row>
    <row r="375" spans="1:16" ht="20.05" customHeight="1" x14ac:dyDescent="0.25">
      <c r="A375" s="374">
        <v>216</v>
      </c>
      <c r="B375" s="80"/>
      <c r="C375" s="122" t="str">
        <f t="shared" si="70"/>
        <v/>
      </c>
      <c r="D375" s="123" t="str">
        <f t="shared" si="71"/>
        <v/>
      </c>
      <c r="E375" s="81"/>
      <c r="F375" s="82"/>
      <c r="G375" s="132" t="str">
        <f t="shared" si="75"/>
        <v/>
      </c>
      <c r="H375" s="129" t="str">
        <f t="shared" si="72"/>
        <v/>
      </c>
      <c r="I375" s="136" t="str">
        <f t="shared" si="76"/>
        <v/>
      </c>
      <c r="J375" s="126" t="str">
        <f>IF(B375&gt;0,ROUNDUP(VLOOKUP(B375,G011B!$B:$R,16,0),1),"")</f>
        <v/>
      </c>
      <c r="K375" s="126" t="str">
        <f t="shared" si="73"/>
        <v/>
      </c>
      <c r="L375" s="127" t="str">
        <f>IF(B375&lt;&gt;"",VLOOKUP(B375,G011B!$B:$Z,25,0),"")</f>
        <v/>
      </c>
      <c r="M375" s="156" t="str">
        <f t="shared" si="74"/>
        <v/>
      </c>
      <c r="N375" s="62"/>
      <c r="O375" s="62"/>
      <c r="P375" s="62"/>
    </row>
    <row r="376" spans="1:16" ht="20.05" customHeight="1" x14ac:dyDescent="0.25">
      <c r="A376" s="374">
        <v>217</v>
      </c>
      <c r="B376" s="80"/>
      <c r="C376" s="122" t="str">
        <f t="shared" si="70"/>
        <v/>
      </c>
      <c r="D376" s="123" t="str">
        <f t="shared" si="71"/>
        <v/>
      </c>
      <c r="E376" s="81"/>
      <c r="F376" s="82"/>
      <c r="G376" s="132" t="str">
        <f t="shared" si="75"/>
        <v/>
      </c>
      <c r="H376" s="129" t="str">
        <f t="shared" si="72"/>
        <v/>
      </c>
      <c r="I376" s="136" t="str">
        <f t="shared" si="76"/>
        <v/>
      </c>
      <c r="J376" s="126" t="str">
        <f>IF(B376&gt;0,ROUNDUP(VLOOKUP(B376,G011B!$B:$R,16,0),1),"")</f>
        <v/>
      </c>
      <c r="K376" s="126" t="str">
        <f t="shared" si="73"/>
        <v/>
      </c>
      <c r="L376" s="127" t="str">
        <f>IF(B376&lt;&gt;"",VLOOKUP(B376,G011B!$B:$Z,25,0),"")</f>
        <v/>
      </c>
      <c r="M376" s="156" t="str">
        <f t="shared" si="74"/>
        <v/>
      </c>
      <c r="N376" s="62"/>
      <c r="O376" s="62"/>
      <c r="P376" s="62"/>
    </row>
    <row r="377" spans="1:16" ht="20.05" customHeight="1" x14ac:dyDescent="0.25">
      <c r="A377" s="374">
        <v>218</v>
      </c>
      <c r="B377" s="80"/>
      <c r="C377" s="122" t="str">
        <f t="shared" si="70"/>
        <v/>
      </c>
      <c r="D377" s="123" t="str">
        <f t="shared" si="71"/>
        <v/>
      </c>
      <c r="E377" s="81"/>
      <c r="F377" s="82"/>
      <c r="G377" s="132" t="str">
        <f t="shared" si="75"/>
        <v/>
      </c>
      <c r="H377" s="129" t="str">
        <f t="shared" si="72"/>
        <v/>
      </c>
      <c r="I377" s="136" t="str">
        <f t="shared" si="76"/>
        <v/>
      </c>
      <c r="J377" s="126" t="str">
        <f>IF(B377&gt;0,ROUNDUP(VLOOKUP(B377,G011B!$B:$R,16,0),1),"")</f>
        <v/>
      </c>
      <c r="K377" s="126" t="str">
        <f t="shared" si="73"/>
        <v/>
      </c>
      <c r="L377" s="127" t="str">
        <f>IF(B377&lt;&gt;"",VLOOKUP(B377,G011B!$B:$Z,25,0),"")</f>
        <v/>
      </c>
      <c r="M377" s="156" t="str">
        <f t="shared" si="74"/>
        <v/>
      </c>
      <c r="N377" s="62"/>
      <c r="O377" s="62"/>
      <c r="P377" s="62"/>
    </row>
    <row r="378" spans="1:16" ht="20.05" customHeight="1" x14ac:dyDescent="0.25">
      <c r="A378" s="374">
        <v>219</v>
      </c>
      <c r="B378" s="80"/>
      <c r="C378" s="122" t="str">
        <f t="shared" si="70"/>
        <v/>
      </c>
      <c r="D378" s="123" t="str">
        <f t="shared" si="71"/>
        <v/>
      </c>
      <c r="E378" s="81"/>
      <c r="F378" s="82"/>
      <c r="G378" s="132" t="str">
        <f t="shared" si="75"/>
        <v/>
      </c>
      <c r="H378" s="129" t="str">
        <f t="shared" si="72"/>
        <v/>
      </c>
      <c r="I378" s="136" t="str">
        <f t="shared" si="76"/>
        <v/>
      </c>
      <c r="J378" s="126" t="str">
        <f>IF(B378&gt;0,ROUNDUP(VLOOKUP(B378,G011B!$B:$R,16,0),1),"")</f>
        <v/>
      </c>
      <c r="K378" s="126" t="str">
        <f t="shared" si="73"/>
        <v/>
      </c>
      <c r="L378" s="127" t="str">
        <f>IF(B378&lt;&gt;"",VLOOKUP(B378,G011B!$B:$Z,25,0),"")</f>
        <v/>
      </c>
      <c r="M378" s="156" t="str">
        <f t="shared" si="74"/>
        <v/>
      </c>
      <c r="N378" s="62"/>
      <c r="O378" s="62"/>
      <c r="P378" s="62"/>
    </row>
    <row r="379" spans="1:16" ht="20.05" customHeight="1" thickBot="1" x14ac:dyDescent="0.3">
      <c r="A379" s="375">
        <v>220</v>
      </c>
      <c r="B379" s="83"/>
      <c r="C379" s="124" t="str">
        <f t="shared" si="70"/>
        <v/>
      </c>
      <c r="D379" s="125" t="str">
        <f t="shared" si="71"/>
        <v/>
      </c>
      <c r="E379" s="84"/>
      <c r="F379" s="85"/>
      <c r="G379" s="133" t="str">
        <f t="shared" si="75"/>
        <v/>
      </c>
      <c r="H379" s="130" t="str">
        <f t="shared" si="72"/>
        <v/>
      </c>
      <c r="I379" s="137" t="str">
        <f t="shared" si="76"/>
        <v/>
      </c>
      <c r="J379" s="126" t="str">
        <f>IF(B379&gt;0,ROUNDUP(VLOOKUP(B379,G011B!$B:$R,16,0),1),"")</f>
        <v/>
      </c>
      <c r="K379" s="126" t="str">
        <f t="shared" si="73"/>
        <v/>
      </c>
      <c r="L379" s="127" t="str">
        <f>IF(B379&lt;&gt;"",VLOOKUP(B379,G011B!$B:$Z,25,0),"")</f>
        <v/>
      </c>
      <c r="M379" s="156" t="str">
        <f t="shared" si="74"/>
        <v/>
      </c>
      <c r="N379" s="62"/>
      <c r="O379" s="62"/>
      <c r="P379" s="62"/>
    </row>
    <row r="380" spans="1:16" ht="20.05" customHeight="1" thickBot="1" x14ac:dyDescent="0.4">
      <c r="A380" s="659" t="s">
        <v>34</v>
      </c>
      <c r="B380" s="660"/>
      <c r="C380" s="660"/>
      <c r="D380" s="660"/>
      <c r="E380" s="660"/>
      <c r="F380" s="661"/>
      <c r="G380" s="134">
        <f>SUM(G360:G379)</f>
        <v>0</v>
      </c>
      <c r="H380" s="370"/>
      <c r="I380" s="118">
        <f>IF(C358=C323,SUM(I360:I379)+I345,SUM(I360:I379))</f>
        <v>0</v>
      </c>
      <c r="J380" s="62"/>
      <c r="K380" s="62"/>
      <c r="L380" s="62"/>
      <c r="M380" s="62"/>
      <c r="N380" s="138">
        <f>IF(COUNTA(E360:E379)&gt;0,1,0)</f>
        <v>0</v>
      </c>
      <c r="O380" s="62"/>
      <c r="P380" s="62"/>
    </row>
    <row r="381" spans="1:16" ht="20.05" customHeight="1" thickBot="1" x14ac:dyDescent="0.35">
      <c r="A381" s="662" t="s">
        <v>72</v>
      </c>
      <c r="B381" s="663"/>
      <c r="C381" s="663"/>
      <c r="D381" s="664"/>
      <c r="E381" s="107">
        <f>SUM(G:G)/2</f>
        <v>0</v>
      </c>
      <c r="F381" s="665"/>
      <c r="G381" s="666"/>
      <c r="H381" s="667"/>
      <c r="I381" s="116">
        <f>SUM(I360:I379)+I346</f>
        <v>0</v>
      </c>
      <c r="J381" s="62"/>
      <c r="K381" s="62"/>
      <c r="L381" s="62"/>
      <c r="M381" s="62"/>
      <c r="N381" s="62"/>
      <c r="O381" s="62"/>
      <c r="P381" s="62"/>
    </row>
    <row r="382" spans="1:16" x14ac:dyDescent="0.25">
      <c r="A382" s="364" t="s">
        <v>134</v>
      </c>
      <c r="B382" s="62"/>
      <c r="C382" s="62"/>
      <c r="D382" s="62"/>
      <c r="E382" s="62"/>
      <c r="F382" s="62"/>
      <c r="G382" s="62"/>
      <c r="H382" s="62"/>
      <c r="I382" s="62"/>
      <c r="J382" s="62"/>
      <c r="K382" s="62"/>
      <c r="L382" s="62"/>
      <c r="M382" s="62"/>
      <c r="N382" s="62"/>
      <c r="O382" s="62"/>
      <c r="P382" s="62"/>
    </row>
    <row r="383" spans="1:16" x14ac:dyDescent="0.25">
      <c r="A383" s="62"/>
      <c r="B383" s="62"/>
      <c r="C383" s="62"/>
      <c r="D383" s="62"/>
      <c r="E383" s="62"/>
      <c r="F383" s="62"/>
      <c r="G383" s="62"/>
      <c r="H383" s="62"/>
      <c r="I383" s="62"/>
      <c r="J383" s="62"/>
      <c r="K383" s="62"/>
      <c r="L383" s="62"/>
      <c r="M383" s="62"/>
      <c r="N383" s="62"/>
      <c r="O383" s="62"/>
      <c r="P383" s="62"/>
    </row>
    <row r="384" spans="1:16" ht="19.7" x14ac:dyDescent="0.35">
      <c r="A384" s="376" t="s">
        <v>31</v>
      </c>
      <c r="B384" s="378">
        <f ca="1">imzatarihi</f>
        <v>45785</v>
      </c>
      <c r="C384" s="377" t="s">
        <v>32</v>
      </c>
      <c r="D384" s="379" t="str">
        <f>IF(kurulusyetkilisi&gt;0,kurulusyetkilisi,"")</f>
        <v/>
      </c>
      <c r="E384" s="62"/>
      <c r="F384" s="62"/>
      <c r="G384" s="212"/>
      <c r="H384" s="211"/>
      <c r="I384" s="211"/>
      <c r="J384" s="62"/>
      <c r="K384" s="92"/>
      <c r="L384" s="92"/>
      <c r="M384" s="2"/>
      <c r="N384" s="92"/>
      <c r="O384" s="92"/>
      <c r="P384" s="62"/>
    </row>
    <row r="385" spans="1:16" ht="19.7" x14ac:dyDescent="0.35">
      <c r="A385" s="213"/>
      <c r="B385" s="213"/>
      <c r="C385" s="377" t="s">
        <v>33</v>
      </c>
      <c r="D385" s="75"/>
      <c r="E385" s="598"/>
      <c r="F385" s="598"/>
      <c r="G385" s="598"/>
      <c r="H385" s="59"/>
      <c r="I385" s="59"/>
      <c r="J385" s="62"/>
      <c r="K385" s="92"/>
      <c r="L385" s="92"/>
      <c r="M385" s="2"/>
      <c r="N385" s="92"/>
      <c r="O385" s="92"/>
      <c r="P385" s="62"/>
    </row>
    <row r="386" spans="1:16" ht="16.3" x14ac:dyDescent="0.3">
      <c r="A386" s="635" t="s">
        <v>65</v>
      </c>
      <c r="B386" s="635"/>
      <c r="C386" s="635"/>
      <c r="D386" s="635"/>
      <c r="E386" s="635"/>
      <c r="F386" s="635"/>
      <c r="G386" s="635"/>
      <c r="H386" s="635"/>
      <c r="I386" s="635"/>
      <c r="J386" s="62"/>
      <c r="K386" s="62"/>
      <c r="L386" s="62"/>
      <c r="M386" s="62"/>
      <c r="N386" s="62"/>
      <c r="O386" s="62"/>
      <c r="P386" s="62"/>
    </row>
    <row r="387" spans="1:16" x14ac:dyDescent="0.25">
      <c r="A387" s="625" t="str">
        <f>IF(YilDonem&lt;&gt;"",CONCATENATE(YilDonem," dönemine aittir."),"")</f>
        <v/>
      </c>
      <c r="B387" s="625"/>
      <c r="C387" s="625"/>
      <c r="D387" s="625"/>
      <c r="E387" s="625"/>
      <c r="F387" s="625"/>
      <c r="G387" s="625"/>
      <c r="H387" s="625"/>
      <c r="I387" s="625"/>
      <c r="J387" s="62"/>
      <c r="K387" s="62"/>
      <c r="L387" s="62"/>
      <c r="M387" s="62"/>
      <c r="N387" s="62"/>
      <c r="O387" s="62"/>
      <c r="P387" s="62"/>
    </row>
    <row r="388" spans="1:16" ht="19.7" thickBot="1" x14ac:dyDescent="0.4">
      <c r="A388" s="671" t="s">
        <v>74</v>
      </c>
      <c r="B388" s="671"/>
      <c r="C388" s="671"/>
      <c r="D388" s="671"/>
      <c r="E388" s="671"/>
      <c r="F388" s="671"/>
      <c r="G388" s="671"/>
      <c r="H388" s="671"/>
      <c r="I388" s="671"/>
      <c r="J388" s="62"/>
      <c r="K388" s="62"/>
      <c r="L388" s="62"/>
      <c r="M388" s="62"/>
      <c r="N388" s="62"/>
      <c r="O388" s="62"/>
      <c r="P388" s="62"/>
    </row>
    <row r="389" spans="1:16" ht="19.55" customHeight="1" thickBot="1" x14ac:dyDescent="0.3">
      <c r="A389" s="627" t="s">
        <v>192</v>
      </c>
      <c r="B389" s="629"/>
      <c r="C389" s="627" t="str">
        <f>IF(ProjeNo&gt;0,ProjeNo,"")</f>
        <v/>
      </c>
      <c r="D389" s="628"/>
      <c r="E389" s="628"/>
      <c r="F389" s="628"/>
      <c r="G389" s="628"/>
      <c r="H389" s="628"/>
      <c r="I389" s="629"/>
      <c r="J389" s="62"/>
      <c r="K389" s="62"/>
      <c r="L389" s="62"/>
      <c r="M389" s="62"/>
      <c r="N389" s="62"/>
      <c r="O389" s="62"/>
      <c r="P389" s="62"/>
    </row>
    <row r="390" spans="1:16" ht="29.25" customHeight="1" thickBot="1" x14ac:dyDescent="0.3">
      <c r="A390" s="670" t="s">
        <v>194</v>
      </c>
      <c r="B390" s="642"/>
      <c r="C390" s="645" t="str">
        <f>IF(ProjeAdi&gt;0,ProjeAdi,"")</f>
        <v/>
      </c>
      <c r="D390" s="646"/>
      <c r="E390" s="646"/>
      <c r="F390" s="646"/>
      <c r="G390" s="646"/>
      <c r="H390" s="646"/>
      <c r="I390" s="647"/>
      <c r="J390" s="62"/>
      <c r="K390" s="62"/>
      <c r="L390" s="62"/>
      <c r="M390" s="62"/>
      <c r="N390" s="62"/>
      <c r="O390" s="62"/>
      <c r="P390" s="62"/>
    </row>
    <row r="391" spans="1:16" ht="29.25" customHeight="1" thickBot="1" x14ac:dyDescent="0.3">
      <c r="A391" s="670" t="s">
        <v>196</v>
      </c>
      <c r="B391" s="642"/>
      <c r="C391" s="672"/>
      <c r="D391" s="668"/>
      <c r="E391" s="668"/>
      <c r="F391" s="668"/>
      <c r="G391" s="668"/>
      <c r="H391" s="668"/>
      <c r="I391" s="669"/>
      <c r="J391" s="62"/>
      <c r="K391" s="62"/>
      <c r="L391" s="62"/>
      <c r="M391" s="62"/>
      <c r="N391" s="62"/>
      <c r="O391" s="62"/>
      <c r="P391" s="62"/>
    </row>
    <row r="392" spans="1:16" ht="29.25" customHeight="1" thickBot="1" x14ac:dyDescent="0.3">
      <c r="A392" s="670" t="s">
        <v>197</v>
      </c>
      <c r="B392" s="642"/>
      <c r="C392" s="672"/>
      <c r="D392" s="668"/>
      <c r="E392" s="668"/>
      <c r="F392" s="668"/>
      <c r="G392" s="668"/>
      <c r="H392" s="668"/>
      <c r="I392" s="669"/>
      <c r="J392" s="62"/>
      <c r="K392" s="62"/>
      <c r="L392" s="62"/>
      <c r="M392" s="62"/>
      <c r="N392" s="62"/>
      <c r="O392" s="62"/>
      <c r="P392" s="62"/>
    </row>
    <row r="393" spans="1:16" ht="19.55" customHeight="1" thickBot="1" x14ac:dyDescent="0.3">
      <c r="A393" s="627" t="s">
        <v>66</v>
      </c>
      <c r="B393" s="629"/>
      <c r="C393" s="12"/>
      <c r="D393" s="668"/>
      <c r="E393" s="668"/>
      <c r="F393" s="668"/>
      <c r="G393" s="668"/>
      <c r="H393" s="668"/>
      <c r="I393" s="669"/>
      <c r="J393" s="62"/>
      <c r="K393" s="62"/>
      <c r="L393" s="62"/>
      <c r="M393" s="62"/>
      <c r="N393" s="62"/>
      <c r="O393" s="62"/>
      <c r="P393" s="62"/>
    </row>
    <row r="394" spans="1:16" s="1" customFormat="1" ht="29.25" thickBot="1" x14ac:dyDescent="0.3">
      <c r="A394" s="358" t="s">
        <v>3</v>
      </c>
      <c r="B394" s="358" t="s">
        <v>4</v>
      </c>
      <c r="C394" s="358" t="s">
        <v>55</v>
      </c>
      <c r="D394" s="358" t="s">
        <v>137</v>
      </c>
      <c r="E394" s="358" t="s">
        <v>67</v>
      </c>
      <c r="F394" s="358" t="s">
        <v>68</v>
      </c>
      <c r="G394" s="358" t="s">
        <v>69</v>
      </c>
      <c r="H394" s="358" t="s">
        <v>70</v>
      </c>
      <c r="I394" s="358" t="s">
        <v>71</v>
      </c>
      <c r="J394" s="371" t="s">
        <v>75</v>
      </c>
      <c r="K394" s="372" t="s">
        <v>76</v>
      </c>
      <c r="L394" s="372" t="s">
        <v>68</v>
      </c>
      <c r="M394" s="357"/>
      <c r="N394" s="357"/>
      <c r="O394" s="357"/>
      <c r="P394" s="357"/>
    </row>
    <row r="395" spans="1:16" ht="20.05" customHeight="1" x14ac:dyDescent="0.25">
      <c r="A395" s="373">
        <v>221</v>
      </c>
      <c r="B395" s="77"/>
      <c r="C395" s="120" t="str">
        <f t="shared" ref="C395:C414" si="77">IF(B395&lt;&gt;"",VLOOKUP(B395,PersonelTablo,2,0),"")</f>
        <v/>
      </c>
      <c r="D395" s="121" t="str">
        <f t="shared" ref="D395:D414" si="78">IF(B395&lt;&gt;"",VLOOKUP(B395,PersonelTablo,3,0),"")</f>
        <v/>
      </c>
      <c r="E395" s="78"/>
      <c r="F395" s="79"/>
      <c r="G395" s="131" t="str">
        <f>IF(AND(B395&lt;&gt;"",L395&gt;=F395),E395*F395,"")</f>
        <v/>
      </c>
      <c r="H395" s="128" t="str">
        <f t="shared" ref="H395:H414" si="79">IF(B395&lt;&gt;"",VLOOKUP(B395,G011CTablo,15,0),"")</f>
        <v/>
      </c>
      <c r="I395" s="135" t="str">
        <f>IF(AND(B395&lt;&gt;"",J395&gt;=K395,L395&gt;0),G395*H395,"")</f>
        <v/>
      </c>
      <c r="J395" s="126" t="str">
        <f>IF(B395&gt;0,ROUNDUP(VLOOKUP(B395,G011B!$B:$R,16,0),1),"")</f>
        <v/>
      </c>
      <c r="K395" s="126" t="str">
        <f t="shared" ref="K395:K414" si="80">IF(B395&gt;0,SUMIF($B:$B,B395,$G:$G),"")</f>
        <v/>
      </c>
      <c r="L395" s="127" t="str">
        <f>IF(B395&lt;&gt;"",VLOOKUP(B395,G011B!$B:$Z,25,0),"")</f>
        <v/>
      </c>
      <c r="M395" s="156" t="str">
        <f t="shared" ref="M395:M414" si="81">IF(J395&gt;=K395,"","Personelin bütün iş paketlerindeki Toplam Adam Ay değeri "&amp;K395&amp;" olup, bu değer, G011B formunda beyan edilen Çalışılan Toplam Ay değerini geçemez. Maliyeti hesaplamak için Adam/Ay Oranı veya Çalışılan Ay değerini düzeltiniz. ")</f>
        <v/>
      </c>
      <c r="N395" s="62"/>
      <c r="O395" s="62"/>
      <c r="P395" s="62"/>
    </row>
    <row r="396" spans="1:16" ht="20.05" customHeight="1" x14ac:dyDescent="0.25">
      <c r="A396" s="374">
        <v>222</v>
      </c>
      <c r="B396" s="80"/>
      <c r="C396" s="122" t="str">
        <f t="shared" si="77"/>
        <v/>
      </c>
      <c r="D396" s="123" t="str">
        <f t="shared" si="78"/>
        <v/>
      </c>
      <c r="E396" s="81"/>
      <c r="F396" s="82"/>
      <c r="G396" s="132" t="str">
        <f t="shared" ref="G396:G414" si="82">IF(AND(B396&lt;&gt;"",L396&gt;=F396),E396*F396,"")</f>
        <v/>
      </c>
      <c r="H396" s="129" t="str">
        <f t="shared" si="79"/>
        <v/>
      </c>
      <c r="I396" s="136" t="str">
        <f t="shared" ref="I396:I414" si="83">IF(AND(B396&lt;&gt;"",J396&gt;=K396,L396&gt;0),G396*H396,"")</f>
        <v/>
      </c>
      <c r="J396" s="126" t="str">
        <f>IF(B396&gt;0,ROUNDUP(VLOOKUP(B396,G011B!$B:$R,16,0),1),"")</f>
        <v/>
      </c>
      <c r="K396" s="126" t="str">
        <f t="shared" si="80"/>
        <v/>
      </c>
      <c r="L396" s="127" t="str">
        <f>IF(B396&lt;&gt;"",VLOOKUP(B396,G011B!$B:$Z,25,0),"")</f>
        <v/>
      </c>
      <c r="M396" s="156" t="str">
        <f t="shared" si="81"/>
        <v/>
      </c>
      <c r="N396" s="62"/>
      <c r="O396" s="62"/>
      <c r="P396" s="62"/>
    </row>
    <row r="397" spans="1:16" ht="20.05" customHeight="1" x14ac:dyDescent="0.25">
      <c r="A397" s="374">
        <v>223</v>
      </c>
      <c r="B397" s="80"/>
      <c r="C397" s="122" t="str">
        <f t="shared" si="77"/>
        <v/>
      </c>
      <c r="D397" s="123" t="str">
        <f t="shared" si="78"/>
        <v/>
      </c>
      <c r="E397" s="81"/>
      <c r="F397" s="82"/>
      <c r="G397" s="132" t="str">
        <f t="shared" si="82"/>
        <v/>
      </c>
      <c r="H397" s="129" t="str">
        <f t="shared" si="79"/>
        <v/>
      </c>
      <c r="I397" s="136" t="str">
        <f t="shared" si="83"/>
        <v/>
      </c>
      <c r="J397" s="126" t="str">
        <f>IF(B397&gt;0,ROUNDUP(VLOOKUP(B397,G011B!$B:$R,16,0),1),"")</f>
        <v/>
      </c>
      <c r="K397" s="126" t="str">
        <f t="shared" si="80"/>
        <v/>
      </c>
      <c r="L397" s="127" t="str">
        <f>IF(B397&lt;&gt;"",VLOOKUP(B397,G011B!$B:$Z,25,0),"")</f>
        <v/>
      </c>
      <c r="M397" s="156" t="str">
        <f t="shared" si="81"/>
        <v/>
      </c>
      <c r="N397" s="62"/>
      <c r="O397" s="62"/>
      <c r="P397" s="62"/>
    </row>
    <row r="398" spans="1:16" ht="20.05" customHeight="1" x14ac:dyDescent="0.25">
      <c r="A398" s="374">
        <v>224</v>
      </c>
      <c r="B398" s="80"/>
      <c r="C398" s="122" t="str">
        <f t="shared" si="77"/>
        <v/>
      </c>
      <c r="D398" s="123" t="str">
        <f t="shared" si="78"/>
        <v/>
      </c>
      <c r="E398" s="81"/>
      <c r="F398" s="82"/>
      <c r="G398" s="132" t="str">
        <f t="shared" si="82"/>
        <v/>
      </c>
      <c r="H398" s="129" t="str">
        <f t="shared" si="79"/>
        <v/>
      </c>
      <c r="I398" s="136" t="str">
        <f t="shared" si="83"/>
        <v/>
      </c>
      <c r="J398" s="126" t="str">
        <f>IF(B398&gt;0,ROUNDUP(VLOOKUP(B398,G011B!$B:$R,16,0),1),"")</f>
        <v/>
      </c>
      <c r="K398" s="126" t="str">
        <f t="shared" si="80"/>
        <v/>
      </c>
      <c r="L398" s="127" t="str">
        <f>IF(B398&lt;&gt;"",VLOOKUP(B398,G011B!$B:$Z,25,0),"")</f>
        <v/>
      </c>
      <c r="M398" s="156" t="str">
        <f t="shared" si="81"/>
        <v/>
      </c>
      <c r="N398" s="62"/>
      <c r="O398" s="62"/>
      <c r="P398" s="62"/>
    </row>
    <row r="399" spans="1:16" ht="20.05" customHeight="1" x14ac:dyDescent="0.25">
      <c r="A399" s="374">
        <v>225</v>
      </c>
      <c r="B399" s="80"/>
      <c r="C399" s="122" t="str">
        <f t="shared" si="77"/>
        <v/>
      </c>
      <c r="D399" s="123" t="str">
        <f t="shared" si="78"/>
        <v/>
      </c>
      <c r="E399" s="81"/>
      <c r="F399" s="82"/>
      <c r="G399" s="132" t="str">
        <f t="shared" si="82"/>
        <v/>
      </c>
      <c r="H399" s="129" t="str">
        <f t="shared" si="79"/>
        <v/>
      </c>
      <c r="I399" s="136" t="str">
        <f t="shared" si="83"/>
        <v/>
      </c>
      <c r="J399" s="126" t="str">
        <f>IF(B399&gt;0,ROUNDUP(VLOOKUP(B399,G011B!$B:$R,16,0),1),"")</f>
        <v/>
      </c>
      <c r="K399" s="126" t="str">
        <f t="shared" si="80"/>
        <v/>
      </c>
      <c r="L399" s="127" t="str">
        <f>IF(B399&lt;&gt;"",VLOOKUP(B399,G011B!$B:$Z,25,0),"")</f>
        <v/>
      </c>
      <c r="M399" s="156" t="str">
        <f t="shared" si="81"/>
        <v/>
      </c>
      <c r="N399" s="62"/>
      <c r="O399" s="62"/>
      <c r="P399" s="62"/>
    </row>
    <row r="400" spans="1:16" ht="20.05" customHeight="1" x14ac:dyDescent="0.25">
      <c r="A400" s="374">
        <v>226</v>
      </c>
      <c r="B400" s="80"/>
      <c r="C400" s="122" t="str">
        <f t="shared" si="77"/>
        <v/>
      </c>
      <c r="D400" s="123" t="str">
        <f t="shared" si="78"/>
        <v/>
      </c>
      <c r="E400" s="81"/>
      <c r="F400" s="82"/>
      <c r="G400" s="132" t="str">
        <f t="shared" si="82"/>
        <v/>
      </c>
      <c r="H400" s="129" t="str">
        <f t="shared" si="79"/>
        <v/>
      </c>
      <c r="I400" s="136" t="str">
        <f t="shared" si="83"/>
        <v/>
      </c>
      <c r="J400" s="126" t="str">
        <f>IF(B400&gt;0,ROUNDUP(VLOOKUP(B400,G011B!$B:$R,16,0),1),"")</f>
        <v/>
      </c>
      <c r="K400" s="126" t="str">
        <f t="shared" si="80"/>
        <v/>
      </c>
      <c r="L400" s="127" t="str">
        <f>IF(B400&lt;&gt;"",VLOOKUP(B400,G011B!$B:$Z,25,0),"")</f>
        <v/>
      </c>
      <c r="M400" s="156" t="str">
        <f t="shared" si="81"/>
        <v/>
      </c>
      <c r="N400" s="62"/>
      <c r="O400" s="62"/>
      <c r="P400" s="62"/>
    </row>
    <row r="401" spans="1:16" ht="20.05" customHeight="1" x14ac:dyDescent="0.25">
      <c r="A401" s="374">
        <v>227</v>
      </c>
      <c r="B401" s="80"/>
      <c r="C401" s="122" t="str">
        <f t="shared" si="77"/>
        <v/>
      </c>
      <c r="D401" s="123" t="str">
        <f t="shared" si="78"/>
        <v/>
      </c>
      <c r="E401" s="81"/>
      <c r="F401" s="82"/>
      <c r="G401" s="132" t="str">
        <f t="shared" si="82"/>
        <v/>
      </c>
      <c r="H401" s="129" t="str">
        <f t="shared" si="79"/>
        <v/>
      </c>
      <c r="I401" s="136" t="str">
        <f t="shared" si="83"/>
        <v/>
      </c>
      <c r="J401" s="126" t="str">
        <f>IF(B401&gt;0,ROUNDUP(VLOOKUP(B401,G011B!$B:$R,16,0),1),"")</f>
        <v/>
      </c>
      <c r="K401" s="126" t="str">
        <f t="shared" si="80"/>
        <v/>
      </c>
      <c r="L401" s="127" t="str">
        <f>IF(B401&lt;&gt;"",VLOOKUP(B401,G011B!$B:$Z,25,0),"")</f>
        <v/>
      </c>
      <c r="M401" s="156" t="str">
        <f t="shared" si="81"/>
        <v/>
      </c>
      <c r="N401" s="62"/>
      <c r="O401" s="62"/>
      <c r="P401" s="62"/>
    </row>
    <row r="402" spans="1:16" ht="20.05" customHeight="1" x14ac:dyDescent="0.25">
      <c r="A402" s="374">
        <v>228</v>
      </c>
      <c r="B402" s="80"/>
      <c r="C402" s="122" t="str">
        <f t="shared" si="77"/>
        <v/>
      </c>
      <c r="D402" s="123" t="str">
        <f t="shared" si="78"/>
        <v/>
      </c>
      <c r="E402" s="81"/>
      <c r="F402" s="82"/>
      <c r="G402" s="132" t="str">
        <f t="shared" si="82"/>
        <v/>
      </c>
      <c r="H402" s="129" t="str">
        <f t="shared" si="79"/>
        <v/>
      </c>
      <c r="I402" s="136" t="str">
        <f t="shared" si="83"/>
        <v/>
      </c>
      <c r="J402" s="126" t="str">
        <f>IF(B402&gt;0,ROUNDUP(VLOOKUP(B402,G011B!$B:$R,16,0),1),"")</f>
        <v/>
      </c>
      <c r="K402" s="126" t="str">
        <f t="shared" si="80"/>
        <v/>
      </c>
      <c r="L402" s="127" t="str">
        <f>IF(B402&lt;&gt;"",VLOOKUP(B402,G011B!$B:$Z,25,0),"")</f>
        <v/>
      </c>
      <c r="M402" s="156" t="str">
        <f t="shared" si="81"/>
        <v/>
      </c>
      <c r="N402" s="62"/>
      <c r="O402" s="62"/>
      <c r="P402" s="62"/>
    </row>
    <row r="403" spans="1:16" ht="20.05" customHeight="1" x14ac:dyDescent="0.25">
      <c r="A403" s="374">
        <v>229</v>
      </c>
      <c r="B403" s="80"/>
      <c r="C403" s="122" t="str">
        <f t="shared" si="77"/>
        <v/>
      </c>
      <c r="D403" s="123" t="str">
        <f t="shared" si="78"/>
        <v/>
      </c>
      <c r="E403" s="81"/>
      <c r="F403" s="82"/>
      <c r="G403" s="132" t="str">
        <f t="shared" si="82"/>
        <v/>
      </c>
      <c r="H403" s="129" t="str">
        <f t="shared" si="79"/>
        <v/>
      </c>
      <c r="I403" s="136" t="str">
        <f t="shared" si="83"/>
        <v/>
      </c>
      <c r="J403" s="126" t="str">
        <f>IF(B403&gt;0,ROUNDUP(VLOOKUP(B403,G011B!$B:$R,16,0),1),"")</f>
        <v/>
      </c>
      <c r="K403" s="126" t="str">
        <f t="shared" si="80"/>
        <v/>
      </c>
      <c r="L403" s="127" t="str">
        <f>IF(B403&lt;&gt;"",VLOOKUP(B403,G011B!$B:$Z,25,0),"")</f>
        <v/>
      </c>
      <c r="M403" s="156" t="str">
        <f t="shared" si="81"/>
        <v/>
      </c>
      <c r="N403" s="62"/>
      <c r="O403" s="62"/>
      <c r="P403" s="62"/>
    </row>
    <row r="404" spans="1:16" ht="20.05" customHeight="1" x14ac:dyDescent="0.25">
      <c r="A404" s="374">
        <v>230</v>
      </c>
      <c r="B404" s="80"/>
      <c r="C404" s="122" t="str">
        <f t="shared" si="77"/>
        <v/>
      </c>
      <c r="D404" s="123" t="str">
        <f t="shared" si="78"/>
        <v/>
      </c>
      <c r="E404" s="81"/>
      <c r="F404" s="82"/>
      <c r="G404" s="132" t="str">
        <f t="shared" si="82"/>
        <v/>
      </c>
      <c r="H404" s="129" t="str">
        <f t="shared" si="79"/>
        <v/>
      </c>
      <c r="I404" s="136" t="str">
        <f t="shared" si="83"/>
        <v/>
      </c>
      <c r="J404" s="126" t="str">
        <f>IF(B404&gt;0,ROUNDUP(VLOOKUP(B404,G011B!$B:$R,16,0),1),"")</f>
        <v/>
      </c>
      <c r="K404" s="126" t="str">
        <f t="shared" si="80"/>
        <v/>
      </c>
      <c r="L404" s="127" t="str">
        <f>IF(B404&lt;&gt;"",VLOOKUP(B404,G011B!$B:$Z,25,0),"")</f>
        <v/>
      </c>
      <c r="M404" s="156" t="str">
        <f t="shared" si="81"/>
        <v/>
      </c>
      <c r="N404" s="62"/>
      <c r="O404" s="62"/>
      <c r="P404" s="62"/>
    </row>
    <row r="405" spans="1:16" ht="20.05" customHeight="1" x14ac:dyDescent="0.25">
      <c r="A405" s="374">
        <v>231</v>
      </c>
      <c r="B405" s="80"/>
      <c r="C405" s="122" t="str">
        <f t="shared" si="77"/>
        <v/>
      </c>
      <c r="D405" s="123" t="str">
        <f t="shared" si="78"/>
        <v/>
      </c>
      <c r="E405" s="81"/>
      <c r="F405" s="82"/>
      <c r="G405" s="132" t="str">
        <f t="shared" si="82"/>
        <v/>
      </c>
      <c r="H405" s="129" t="str">
        <f t="shared" si="79"/>
        <v/>
      </c>
      <c r="I405" s="136" t="str">
        <f t="shared" si="83"/>
        <v/>
      </c>
      <c r="J405" s="126" t="str">
        <f>IF(B405&gt;0,ROUNDUP(VLOOKUP(B405,G011B!$B:$R,16,0),1),"")</f>
        <v/>
      </c>
      <c r="K405" s="126" t="str">
        <f t="shared" si="80"/>
        <v/>
      </c>
      <c r="L405" s="127" t="str">
        <f>IF(B405&lt;&gt;"",VLOOKUP(B405,G011B!$B:$Z,25,0),"")</f>
        <v/>
      </c>
      <c r="M405" s="156" t="str">
        <f t="shared" si="81"/>
        <v/>
      </c>
      <c r="N405" s="62"/>
      <c r="O405" s="62"/>
      <c r="P405" s="62"/>
    </row>
    <row r="406" spans="1:16" ht="20.05" customHeight="1" x14ac:dyDescent="0.25">
      <c r="A406" s="374">
        <v>232</v>
      </c>
      <c r="B406" s="80"/>
      <c r="C406" s="122" t="str">
        <f t="shared" si="77"/>
        <v/>
      </c>
      <c r="D406" s="123" t="str">
        <f t="shared" si="78"/>
        <v/>
      </c>
      <c r="E406" s="81"/>
      <c r="F406" s="82"/>
      <c r="G406" s="132" t="str">
        <f t="shared" si="82"/>
        <v/>
      </c>
      <c r="H406" s="129" t="str">
        <f t="shared" si="79"/>
        <v/>
      </c>
      <c r="I406" s="136" t="str">
        <f t="shared" si="83"/>
        <v/>
      </c>
      <c r="J406" s="126" t="str">
        <f>IF(B406&gt;0,ROUNDUP(VLOOKUP(B406,G011B!$B:$R,16,0),1),"")</f>
        <v/>
      </c>
      <c r="K406" s="126" t="str">
        <f t="shared" si="80"/>
        <v/>
      </c>
      <c r="L406" s="127" t="str">
        <f>IF(B406&lt;&gt;"",VLOOKUP(B406,G011B!$B:$Z,25,0),"")</f>
        <v/>
      </c>
      <c r="M406" s="156" t="str">
        <f t="shared" si="81"/>
        <v/>
      </c>
      <c r="N406" s="62"/>
      <c r="O406" s="62"/>
      <c r="P406" s="62"/>
    </row>
    <row r="407" spans="1:16" ht="20.05" customHeight="1" x14ac:dyDescent="0.25">
      <c r="A407" s="374">
        <v>233</v>
      </c>
      <c r="B407" s="80"/>
      <c r="C407" s="122" t="str">
        <f t="shared" si="77"/>
        <v/>
      </c>
      <c r="D407" s="123" t="str">
        <f t="shared" si="78"/>
        <v/>
      </c>
      <c r="E407" s="81"/>
      <c r="F407" s="82"/>
      <c r="G407" s="132" t="str">
        <f t="shared" si="82"/>
        <v/>
      </c>
      <c r="H407" s="129" t="str">
        <f t="shared" si="79"/>
        <v/>
      </c>
      <c r="I407" s="136" t="str">
        <f t="shared" si="83"/>
        <v/>
      </c>
      <c r="J407" s="126" t="str">
        <f>IF(B407&gt;0,ROUNDUP(VLOOKUP(B407,G011B!$B:$R,16,0),1),"")</f>
        <v/>
      </c>
      <c r="K407" s="126" t="str">
        <f t="shared" si="80"/>
        <v/>
      </c>
      <c r="L407" s="127" t="str">
        <f>IF(B407&lt;&gt;"",VLOOKUP(B407,G011B!$B:$Z,25,0),"")</f>
        <v/>
      </c>
      <c r="M407" s="156" t="str">
        <f t="shared" si="81"/>
        <v/>
      </c>
      <c r="N407" s="62"/>
      <c r="O407" s="62"/>
      <c r="P407" s="62"/>
    </row>
    <row r="408" spans="1:16" ht="20.05" customHeight="1" x14ac:dyDescent="0.25">
      <c r="A408" s="374">
        <v>234</v>
      </c>
      <c r="B408" s="80"/>
      <c r="C408" s="122" t="str">
        <f t="shared" si="77"/>
        <v/>
      </c>
      <c r="D408" s="123" t="str">
        <f t="shared" si="78"/>
        <v/>
      </c>
      <c r="E408" s="81"/>
      <c r="F408" s="82"/>
      <c r="G408" s="132" t="str">
        <f t="shared" si="82"/>
        <v/>
      </c>
      <c r="H408" s="129" t="str">
        <f t="shared" si="79"/>
        <v/>
      </c>
      <c r="I408" s="136" t="str">
        <f t="shared" si="83"/>
        <v/>
      </c>
      <c r="J408" s="126" t="str">
        <f>IF(B408&gt;0,ROUNDUP(VLOOKUP(B408,G011B!$B:$R,16,0),1),"")</f>
        <v/>
      </c>
      <c r="K408" s="126" t="str">
        <f t="shared" si="80"/>
        <v/>
      </c>
      <c r="L408" s="127" t="str">
        <f>IF(B408&lt;&gt;"",VLOOKUP(B408,G011B!$B:$Z,25,0),"")</f>
        <v/>
      </c>
      <c r="M408" s="156" t="str">
        <f t="shared" si="81"/>
        <v/>
      </c>
      <c r="N408" s="62"/>
      <c r="O408" s="62"/>
      <c r="P408" s="62"/>
    </row>
    <row r="409" spans="1:16" ht="20.05" customHeight="1" x14ac:dyDescent="0.25">
      <c r="A409" s="374">
        <v>235</v>
      </c>
      <c r="B409" s="80"/>
      <c r="C409" s="122" t="str">
        <f t="shared" si="77"/>
        <v/>
      </c>
      <c r="D409" s="123" t="str">
        <f t="shared" si="78"/>
        <v/>
      </c>
      <c r="E409" s="81"/>
      <c r="F409" s="82"/>
      <c r="G409" s="132" t="str">
        <f t="shared" si="82"/>
        <v/>
      </c>
      <c r="H409" s="129" t="str">
        <f t="shared" si="79"/>
        <v/>
      </c>
      <c r="I409" s="136" t="str">
        <f t="shared" si="83"/>
        <v/>
      </c>
      <c r="J409" s="126" t="str">
        <f>IF(B409&gt;0,ROUNDUP(VLOOKUP(B409,G011B!$B:$R,16,0),1),"")</f>
        <v/>
      </c>
      <c r="K409" s="126" t="str">
        <f t="shared" si="80"/>
        <v/>
      </c>
      <c r="L409" s="127" t="str">
        <f>IF(B409&lt;&gt;"",VLOOKUP(B409,G011B!$B:$Z,25,0),"")</f>
        <v/>
      </c>
      <c r="M409" s="156" t="str">
        <f t="shared" si="81"/>
        <v/>
      </c>
      <c r="N409" s="62"/>
      <c r="O409" s="62"/>
      <c r="P409" s="62"/>
    </row>
    <row r="410" spans="1:16" ht="20.05" customHeight="1" x14ac:dyDescent="0.25">
      <c r="A410" s="374">
        <v>236</v>
      </c>
      <c r="B410" s="80"/>
      <c r="C410" s="122" t="str">
        <f t="shared" si="77"/>
        <v/>
      </c>
      <c r="D410" s="123" t="str">
        <f t="shared" si="78"/>
        <v/>
      </c>
      <c r="E410" s="81"/>
      <c r="F410" s="82"/>
      <c r="G410" s="132" t="str">
        <f t="shared" si="82"/>
        <v/>
      </c>
      <c r="H410" s="129" t="str">
        <f t="shared" si="79"/>
        <v/>
      </c>
      <c r="I410" s="136" t="str">
        <f t="shared" si="83"/>
        <v/>
      </c>
      <c r="J410" s="126" t="str">
        <f>IF(B410&gt;0,ROUNDUP(VLOOKUP(B410,G011B!$B:$R,16,0),1),"")</f>
        <v/>
      </c>
      <c r="K410" s="126" t="str">
        <f t="shared" si="80"/>
        <v/>
      </c>
      <c r="L410" s="127" t="str">
        <f>IF(B410&lt;&gt;"",VLOOKUP(B410,G011B!$B:$Z,25,0),"")</f>
        <v/>
      </c>
      <c r="M410" s="156" t="str">
        <f t="shared" si="81"/>
        <v/>
      </c>
      <c r="N410" s="62"/>
      <c r="O410" s="62"/>
      <c r="P410" s="62"/>
    </row>
    <row r="411" spans="1:16" ht="20.05" customHeight="1" x14ac:dyDescent="0.25">
      <c r="A411" s="374">
        <v>237</v>
      </c>
      <c r="B411" s="80"/>
      <c r="C411" s="122" t="str">
        <f t="shared" si="77"/>
        <v/>
      </c>
      <c r="D411" s="123" t="str">
        <f t="shared" si="78"/>
        <v/>
      </c>
      <c r="E411" s="81"/>
      <c r="F411" s="82"/>
      <c r="G411" s="132" t="str">
        <f t="shared" si="82"/>
        <v/>
      </c>
      <c r="H411" s="129" t="str">
        <f t="shared" si="79"/>
        <v/>
      </c>
      <c r="I411" s="136" t="str">
        <f t="shared" si="83"/>
        <v/>
      </c>
      <c r="J411" s="126" t="str">
        <f>IF(B411&gt;0,ROUNDUP(VLOOKUP(B411,G011B!$B:$R,16,0),1),"")</f>
        <v/>
      </c>
      <c r="K411" s="126" t="str">
        <f t="shared" si="80"/>
        <v/>
      </c>
      <c r="L411" s="127" t="str">
        <f>IF(B411&lt;&gt;"",VLOOKUP(B411,G011B!$B:$Z,25,0),"")</f>
        <v/>
      </c>
      <c r="M411" s="156" t="str">
        <f t="shared" si="81"/>
        <v/>
      </c>
      <c r="N411" s="62"/>
      <c r="O411" s="62"/>
      <c r="P411" s="62"/>
    </row>
    <row r="412" spans="1:16" ht="20.05" customHeight="1" x14ac:dyDescent="0.25">
      <c r="A412" s="374">
        <v>238</v>
      </c>
      <c r="B412" s="80"/>
      <c r="C412" s="122" t="str">
        <f t="shared" si="77"/>
        <v/>
      </c>
      <c r="D412" s="123" t="str">
        <f t="shared" si="78"/>
        <v/>
      </c>
      <c r="E412" s="81"/>
      <c r="F412" s="82"/>
      <c r="G412" s="132" t="str">
        <f t="shared" si="82"/>
        <v/>
      </c>
      <c r="H412" s="129" t="str">
        <f t="shared" si="79"/>
        <v/>
      </c>
      <c r="I412" s="136" t="str">
        <f t="shared" si="83"/>
        <v/>
      </c>
      <c r="J412" s="126" t="str">
        <f>IF(B412&gt;0,ROUNDUP(VLOOKUP(B412,G011B!$B:$R,16,0),1),"")</f>
        <v/>
      </c>
      <c r="K412" s="126" t="str">
        <f t="shared" si="80"/>
        <v/>
      </c>
      <c r="L412" s="127" t="str">
        <f>IF(B412&lt;&gt;"",VLOOKUP(B412,G011B!$B:$Z,25,0),"")</f>
        <v/>
      </c>
      <c r="M412" s="156" t="str">
        <f t="shared" si="81"/>
        <v/>
      </c>
      <c r="N412" s="62"/>
      <c r="O412" s="62"/>
      <c r="P412" s="62"/>
    </row>
    <row r="413" spans="1:16" ht="20.05" customHeight="1" x14ac:dyDescent="0.25">
      <c r="A413" s="374">
        <v>239</v>
      </c>
      <c r="B413" s="80"/>
      <c r="C413" s="122" t="str">
        <f t="shared" si="77"/>
        <v/>
      </c>
      <c r="D413" s="123" t="str">
        <f t="shared" si="78"/>
        <v/>
      </c>
      <c r="E413" s="81"/>
      <c r="F413" s="82"/>
      <c r="G413" s="132" t="str">
        <f t="shared" si="82"/>
        <v/>
      </c>
      <c r="H413" s="129" t="str">
        <f t="shared" si="79"/>
        <v/>
      </c>
      <c r="I413" s="136" t="str">
        <f t="shared" si="83"/>
        <v/>
      </c>
      <c r="J413" s="126" t="str">
        <f>IF(B413&gt;0,ROUNDUP(VLOOKUP(B413,G011B!$B:$R,16,0),1),"")</f>
        <v/>
      </c>
      <c r="K413" s="126" t="str">
        <f t="shared" si="80"/>
        <v/>
      </c>
      <c r="L413" s="127" t="str">
        <f>IF(B413&lt;&gt;"",VLOOKUP(B413,G011B!$B:$Z,25,0),"")</f>
        <v/>
      </c>
      <c r="M413" s="156" t="str">
        <f t="shared" si="81"/>
        <v/>
      </c>
      <c r="N413" s="62"/>
      <c r="O413" s="62"/>
      <c r="P413" s="62"/>
    </row>
    <row r="414" spans="1:16" ht="20.05" customHeight="1" thickBot="1" x14ac:dyDescent="0.3">
      <c r="A414" s="375">
        <v>240</v>
      </c>
      <c r="B414" s="83"/>
      <c r="C414" s="124" t="str">
        <f t="shared" si="77"/>
        <v/>
      </c>
      <c r="D414" s="125" t="str">
        <f t="shared" si="78"/>
        <v/>
      </c>
      <c r="E414" s="84"/>
      <c r="F414" s="85"/>
      <c r="G414" s="133" t="str">
        <f t="shared" si="82"/>
        <v/>
      </c>
      <c r="H414" s="130" t="str">
        <f t="shared" si="79"/>
        <v/>
      </c>
      <c r="I414" s="137" t="str">
        <f t="shared" si="83"/>
        <v/>
      </c>
      <c r="J414" s="126" t="str">
        <f>IF(B414&gt;0,ROUNDUP(VLOOKUP(B414,G011B!$B:$R,16,0),1),"")</f>
        <v/>
      </c>
      <c r="K414" s="126" t="str">
        <f t="shared" si="80"/>
        <v/>
      </c>
      <c r="L414" s="127" t="str">
        <f>IF(B414&lt;&gt;"",VLOOKUP(B414,G011B!$B:$Z,25,0),"")</f>
        <v/>
      </c>
      <c r="M414" s="156" t="str">
        <f t="shared" si="81"/>
        <v/>
      </c>
      <c r="N414" s="62"/>
      <c r="O414" s="62"/>
      <c r="P414" s="62"/>
    </row>
    <row r="415" spans="1:16" ht="20.05" customHeight="1" thickBot="1" x14ac:dyDescent="0.4">
      <c r="A415" s="659" t="s">
        <v>34</v>
      </c>
      <c r="B415" s="660"/>
      <c r="C415" s="660"/>
      <c r="D415" s="660"/>
      <c r="E415" s="660"/>
      <c r="F415" s="661"/>
      <c r="G415" s="134">
        <f>SUM(G395:G414)</f>
        <v>0</v>
      </c>
      <c r="H415" s="370"/>
      <c r="I415" s="118">
        <f>IF(C393=C358,SUM(I395:I414)+I380,SUM(I395:I414))</f>
        <v>0</v>
      </c>
      <c r="J415" s="62"/>
      <c r="K415" s="62"/>
      <c r="L415" s="62"/>
      <c r="M415" s="62"/>
      <c r="N415" s="138">
        <f>IF(COUNTA(E395:E414)&gt;0,1,0)</f>
        <v>0</v>
      </c>
      <c r="O415" s="62"/>
      <c r="P415" s="62"/>
    </row>
    <row r="416" spans="1:16" ht="20.05" customHeight="1" thickBot="1" x14ac:dyDescent="0.35">
      <c r="A416" s="662" t="s">
        <v>72</v>
      </c>
      <c r="B416" s="663"/>
      <c r="C416" s="663"/>
      <c r="D416" s="664"/>
      <c r="E416" s="107">
        <f>SUM(G:G)/2</f>
        <v>0</v>
      </c>
      <c r="F416" s="665"/>
      <c r="G416" s="666"/>
      <c r="H416" s="667"/>
      <c r="I416" s="116">
        <f>SUM(I395:I414)+I381</f>
        <v>0</v>
      </c>
      <c r="J416" s="62"/>
      <c r="K416" s="62"/>
      <c r="L416" s="62"/>
      <c r="M416" s="62"/>
      <c r="N416" s="62"/>
      <c r="O416" s="62"/>
      <c r="P416" s="62"/>
    </row>
    <row r="417" spans="1:16" x14ac:dyDescent="0.25">
      <c r="A417" s="364" t="s">
        <v>134</v>
      </c>
      <c r="B417" s="62"/>
      <c r="C417" s="62"/>
      <c r="D417" s="62"/>
      <c r="E417" s="62"/>
      <c r="F417" s="62"/>
      <c r="G417" s="62"/>
      <c r="H417" s="62"/>
      <c r="I417" s="62"/>
      <c r="J417" s="62"/>
      <c r="K417" s="62"/>
      <c r="L417" s="62"/>
      <c r="M417" s="62"/>
      <c r="N417" s="62"/>
      <c r="O417" s="62"/>
      <c r="P417" s="62"/>
    </row>
    <row r="418" spans="1:16" x14ac:dyDescent="0.25">
      <c r="A418" s="62"/>
      <c r="B418" s="62"/>
      <c r="C418" s="62"/>
      <c r="D418" s="62"/>
      <c r="E418" s="62"/>
      <c r="F418" s="62"/>
      <c r="G418" s="62"/>
      <c r="H418" s="62"/>
      <c r="I418" s="62"/>
      <c r="J418" s="62"/>
      <c r="K418" s="62"/>
      <c r="L418" s="62"/>
      <c r="M418" s="62"/>
      <c r="N418" s="62"/>
      <c r="O418" s="62"/>
      <c r="P418" s="62"/>
    </row>
    <row r="419" spans="1:16" ht="19.7" x14ac:dyDescent="0.35">
      <c r="A419" s="376" t="s">
        <v>31</v>
      </c>
      <c r="B419" s="378">
        <f ca="1">imzatarihi</f>
        <v>45785</v>
      </c>
      <c r="C419" s="377" t="s">
        <v>32</v>
      </c>
      <c r="D419" s="379" t="str">
        <f>IF(kurulusyetkilisi&gt;0,kurulusyetkilisi,"")</f>
        <v/>
      </c>
      <c r="E419" s="62"/>
      <c r="F419" s="62"/>
      <c r="G419" s="212"/>
      <c r="H419" s="211"/>
      <c r="I419" s="211"/>
      <c r="J419" s="62"/>
      <c r="K419" s="92"/>
      <c r="L419" s="92"/>
      <c r="M419" s="2"/>
      <c r="N419" s="92"/>
      <c r="O419" s="92"/>
      <c r="P419" s="62"/>
    </row>
    <row r="420" spans="1:16" ht="19.7" x14ac:dyDescent="0.35">
      <c r="A420" s="213"/>
      <c r="B420" s="213"/>
      <c r="C420" s="377" t="s">
        <v>33</v>
      </c>
      <c r="D420" s="75"/>
      <c r="E420" s="598"/>
      <c r="F420" s="598"/>
      <c r="G420" s="598"/>
      <c r="H420" s="59"/>
      <c r="I420" s="59"/>
      <c r="J420" s="62"/>
      <c r="K420" s="92"/>
      <c r="L420" s="92"/>
      <c r="M420" s="2"/>
      <c r="N420" s="92"/>
      <c r="O420" s="92"/>
      <c r="P420" s="62"/>
    </row>
    <row r="421" spans="1:16" ht="16.3" x14ac:dyDescent="0.3">
      <c r="A421" s="635" t="s">
        <v>65</v>
      </c>
      <c r="B421" s="635"/>
      <c r="C421" s="635"/>
      <c r="D421" s="635"/>
      <c r="E421" s="635"/>
      <c r="F421" s="635"/>
      <c r="G421" s="635"/>
      <c r="H421" s="635"/>
      <c r="I421" s="635"/>
      <c r="J421" s="62"/>
      <c r="K421" s="62"/>
      <c r="L421" s="62"/>
      <c r="M421" s="62"/>
      <c r="N421" s="62"/>
      <c r="O421" s="62"/>
      <c r="P421" s="62"/>
    </row>
    <row r="422" spans="1:16" x14ac:dyDescent="0.25">
      <c r="A422" s="625" t="str">
        <f>IF(YilDonem&lt;&gt;"",CONCATENATE(YilDonem," dönemine aittir."),"")</f>
        <v/>
      </c>
      <c r="B422" s="625"/>
      <c r="C422" s="625"/>
      <c r="D422" s="625"/>
      <c r="E422" s="625"/>
      <c r="F422" s="625"/>
      <c r="G422" s="625"/>
      <c r="H422" s="625"/>
      <c r="I422" s="625"/>
      <c r="J422" s="62"/>
      <c r="K422" s="62"/>
      <c r="L422" s="62"/>
      <c r="M422" s="62"/>
      <c r="N422" s="62"/>
      <c r="O422" s="62"/>
      <c r="P422" s="62"/>
    </row>
    <row r="423" spans="1:16" ht="19.7" thickBot="1" x14ac:dyDescent="0.4">
      <c r="A423" s="671" t="s">
        <v>74</v>
      </c>
      <c r="B423" s="671"/>
      <c r="C423" s="671"/>
      <c r="D423" s="671"/>
      <c r="E423" s="671"/>
      <c r="F423" s="671"/>
      <c r="G423" s="671"/>
      <c r="H423" s="671"/>
      <c r="I423" s="671"/>
      <c r="J423" s="62"/>
      <c r="K423" s="62"/>
      <c r="L423" s="62"/>
      <c r="M423" s="62"/>
      <c r="N423" s="62"/>
      <c r="O423" s="62"/>
      <c r="P423" s="62"/>
    </row>
    <row r="424" spans="1:16" ht="19.55" customHeight="1" thickBot="1" x14ac:dyDescent="0.3">
      <c r="A424" s="627" t="s">
        <v>192</v>
      </c>
      <c r="B424" s="629"/>
      <c r="C424" s="627" t="str">
        <f>IF(ProjeNo&gt;0,ProjeNo,"")</f>
        <v/>
      </c>
      <c r="D424" s="628"/>
      <c r="E424" s="628"/>
      <c r="F424" s="628"/>
      <c r="G424" s="628"/>
      <c r="H424" s="628"/>
      <c r="I424" s="629"/>
      <c r="J424" s="62"/>
      <c r="K424" s="62"/>
      <c r="L424" s="62"/>
      <c r="M424" s="62"/>
      <c r="N424" s="62"/>
      <c r="O424" s="62"/>
      <c r="P424" s="62"/>
    </row>
    <row r="425" spans="1:16" ht="29.25" customHeight="1" thickBot="1" x14ac:dyDescent="0.3">
      <c r="A425" s="670" t="s">
        <v>194</v>
      </c>
      <c r="B425" s="642"/>
      <c r="C425" s="645" t="str">
        <f>IF(ProjeAdi&gt;0,ProjeAdi,"")</f>
        <v/>
      </c>
      <c r="D425" s="646"/>
      <c r="E425" s="646"/>
      <c r="F425" s="646"/>
      <c r="G425" s="646"/>
      <c r="H425" s="646"/>
      <c r="I425" s="647"/>
      <c r="J425" s="62"/>
      <c r="K425" s="62"/>
      <c r="L425" s="62"/>
      <c r="M425" s="62"/>
      <c r="N425" s="62"/>
      <c r="O425" s="62"/>
      <c r="P425" s="62"/>
    </row>
    <row r="426" spans="1:16" ht="29.25" customHeight="1" thickBot="1" x14ac:dyDescent="0.3">
      <c r="A426" s="670" t="s">
        <v>196</v>
      </c>
      <c r="B426" s="642"/>
      <c r="C426" s="672"/>
      <c r="D426" s="668"/>
      <c r="E426" s="668"/>
      <c r="F426" s="668"/>
      <c r="G426" s="668"/>
      <c r="H426" s="668"/>
      <c r="I426" s="669"/>
      <c r="J426" s="62"/>
      <c r="K426" s="62"/>
      <c r="L426" s="62"/>
      <c r="M426" s="62"/>
      <c r="N426" s="62"/>
      <c r="O426" s="62"/>
      <c r="P426" s="62"/>
    </row>
    <row r="427" spans="1:16" ht="29.25" customHeight="1" thickBot="1" x14ac:dyDescent="0.3">
      <c r="A427" s="670" t="s">
        <v>197</v>
      </c>
      <c r="B427" s="642"/>
      <c r="C427" s="672"/>
      <c r="D427" s="668"/>
      <c r="E427" s="668"/>
      <c r="F427" s="668"/>
      <c r="G427" s="668"/>
      <c r="H427" s="668"/>
      <c r="I427" s="669"/>
      <c r="J427" s="62"/>
      <c r="K427" s="62"/>
      <c r="L427" s="62"/>
      <c r="M427" s="62"/>
      <c r="N427" s="62"/>
      <c r="O427" s="62"/>
      <c r="P427" s="62"/>
    </row>
    <row r="428" spans="1:16" ht="19.55" customHeight="1" thickBot="1" x14ac:dyDescent="0.3">
      <c r="A428" s="627" t="s">
        <v>66</v>
      </c>
      <c r="B428" s="629"/>
      <c r="C428" s="12"/>
      <c r="D428" s="668"/>
      <c r="E428" s="668"/>
      <c r="F428" s="668"/>
      <c r="G428" s="668"/>
      <c r="H428" s="668"/>
      <c r="I428" s="669"/>
      <c r="J428" s="62"/>
      <c r="K428" s="62"/>
      <c r="L428" s="62"/>
      <c r="M428" s="62"/>
      <c r="N428" s="62"/>
      <c r="O428" s="62"/>
      <c r="P428" s="62"/>
    </row>
    <row r="429" spans="1:16" s="1" customFormat="1" ht="29.25" thickBot="1" x14ac:dyDescent="0.3">
      <c r="A429" s="358" t="s">
        <v>3</v>
      </c>
      <c r="B429" s="358" t="s">
        <v>4</v>
      </c>
      <c r="C429" s="358" t="s">
        <v>55</v>
      </c>
      <c r="D429" s="358" t="s">
        <v>137</v>
      </c>
      <c r="E429" s="358" t="s">
        <v>67</v>
      </c>
      <c r="F429" s="358" t="s">
        <v>68</v>
      </c>
      <c r="G429" s="358" t="s">
        <v>69</v>
      </c>
      <c r="H429" s="358" t="s">
        <v>70</v>
      </c>
      <c r="I429" s="358" t="s">
        <v>71</v>
      </c>
      <c r="J429" s="371" t="s">
        <v>75</v>
      </c>
      <c r="K429" s="372" t="s">
        <v>76</v>
      </c>
      <c r="L429" s="372" t="s">
        <v>68</v>
      </c>
      <c r="M429" s="357"/>
      <c r="N429" s="357"/>
      <c r="O429" s="357"/>
      <c r="P429" s="357"/>
    </row>
    <row r="430" spans="1:16" ht="20.05" customHeight="1" x14ac:dyDescent="0.25">
      <c r="A430" s="373">
        <v>241</v>
      </c>
      <c r="B430" s="77"/>
      <c r="C430" s="120" t="str">
        <f t="shared" ref="C430:C449" si="84">IF(B430&lt;&gt;"",VLOOKUP(B430,PersonelTablo,2,0),"")</f>
        <v/>
      </c>
      <c r="D430" s="121" t="str">
        <f t="shared" ref="D430:D449" si="85">IF(B430&lt;&gt;"",VLOOKUP(B430,PersonelTablo,3,0),"")</f>
        <v/>
      </c>
      <c r="E430" s="78"/>
      <c r="F430" s="79"/>
      <c r="G430" s="131" t="str">
        <f>IF(AND(B430&lt;&gt;"",L430&gt;=F430),E430*F430,"")</f>
        <v/>
      </c>
      <c r="H430" s="128" t="str">
        <f t="shared" ref="H430:H449" si="86">IF(B430&lt;&gt;"",VLOOKUP(B430,G011CTablo,15,0),"")</f>
        <v/>
      </c>
      <c r="I430" s="135" t="str">
        <f>IF(AND(B430&lt;&gt;"",J430&gt;=K430,L430&gt;0),G430*H430,"")</f>
        <v/>
      </c>
      <c r="J430" s="126" t="str">
        <f>IF(B430&gt;0,ROUNDUP(VLOOKUP(B430,G011B!$B:$R,16,0),1),"")</f>
        <v/>
      </c>
      <c r="K430" s="126" t="str">
        <f t="shared" ref="K430:K449" si="87">IF(B430&gt;0,SUMIF($B:$B,B430,$G:$G),"")</f>
        <v/>
      </c>
      <c r="L430" s="127" t="str">
        <f>IF(B430&lt;&gt;"",VLOOKUP(B430,G011B!$B:$Z,25,0),"")</f>
        <v/>
      </c>
      <c r="M430" s="156" t="str">
        <f t="shared" ref="M430:M449" si="88">IF(J430&gt;=K430,"","Personelin bütün iş paketlerindeki Toplam Adam Ay değeri "&amp;K430&amp;" olup, bu değer, G011B formunda beyan edilen Çalışılan Toplam Ay değerini geçemez. Maliyeti hesaplamak için Adam/Ay Oranı veya Çalışılan Ay değerini düzeltiniz. ")</f>
        <v/>
      </c>
      <c r="N430" s="62"/>
      <c r="O430" s="62"/>
      <c r="P430" s="62"/>
    </row>
    <row r="431" spans="1:16" ht="20.05" customHeight="1" x14ac:dyDescent="0.25">
      <c r="A431" s="374">
        <v>242</v>
      </c>
      <c r="B431" s="80"/>
      <c r="C431" s="122" t="str">
        <f t="shared" si="84"/>
        <v/>
      </c>
      <c r="D431" s="123" t="str">
        <f t="shared" si="85"/>
        <v/>
      </c>
      <c r="E431" s="81"/>
      <c r="F431" s="82"/>
      <c r="G431" s="132" t="str">
        <f t="shared" ref="G431:G449" si="89">IF(AND(B431&lt;&gt;"",L431&gt;=F431),E431*F431,"")</f>
        <v/>
      </c>
      <c r="H431" s="129" t="str">
        <f t="shared" si="86"/>
        <v/>
      </c>
      <c r="I431" s="136" t="str">
        <f t="shared" ref="I431:I449" si="90">IF(AND(B431&lt;&gt;"",J431&gt;=K431,L431&gt;0),G431*H431,"")</f>
        <v/>
      </c>
      <c r="J431" s="126" t="str">
        <f>IF(B431&gt;0,ROUNDUP(VLOOKUP(B431,G011B!$B:$R,16,0),1),"")</f>
        <v/>
      </c>
      <c r="K431" s="126" t="str">
        <f t="shared" si="87"/>
        <v/>
      </c>
      <c r="L431" s="127" t="str">
        <f>IF(B431&lt;&gt;"",VLOOKUP(B431,G011B!$B:$Z,25,0),"")</f>
        <v/>
      </c>
      <c r="M431" s="156" t="str">
        <f t="shared" si="88"/>
        <v/>
      </c>
      <c r="N431" s="62"/>
      <c r="O431" s="62"/>
      <c r="P431" s="62"/>
    </row>
    <row r="432" spans="1:16" ht="20.05" customHeight="1" x14ac:dyDescent="0.25">
      <c r="A432" s="374">
        <v>243</v>
      </c>
      <c r="B432" s="80"/>
      <c r="C432" s="122" t="str">
        <f t="shared" si="84"/>
        <v/>
      </c>
      <c r="D432" s="123" t="str">
        <f t="shared" si="85"/>
        <v/>
      </c>
      <c r="E432" s="81"/>
      <c r="F432" s="82"/>
      <c r="G432" s="132" t="str">
        <f t="shared" si="89"/>
        <v/>
      </c>
      <c r="H432" s="129" t="str">
        <f t="shared" si="86"/>
        <v/>
      </c>
      <c r="I432" s="136" t="str">
        <f t="shared" si="90"/>
        <v/>
      </c>
      <c r="J432" s="126" t="str">
        <f>IF(B432&gt;0,ROUNDUP(VLOOKUP(B432,G011B!$B:$R,16,0),1),"")</f>
        <v/>
      </c>
      <c r="K432" s="126" t="str">
        <f t="shared" si="87"/>
        <v/>
      </c>
      <c r="L432" s="127" t="str">
        <f>IF(B432&lt;&gt;"",VLOOKUP(B432,G011B!$B:$Z,25,0),"")</f>
        <v/>
      </c>
      <c r="M432" s="156" t="str">
        <f t="shared" si="88"/>
        <v/>
      </c>
      <c r="N432" s="62"/>
      <c r="O432" s="62"/>
      <c r="P432" s="62"/>
    </row>
    <row r="433" spans="1:16" ht="20.05" customHeight="1" x14ac:dyDescent="0.25">
      <c r="A433" s="374">
        <v>244</v>
      </c>
      <c r="B433" s="80"/>
      <c r="C433" s="122" t="str">
        <f t="shared" si="84"/>
        <v/>
      </c>
      <c r="D433" s="123" t="str">
        <f t="shared" si="85"/>
        <v/>
      </c>
      <c r="E433" s="81"/>
      <c r="F433" s="82"/>
      <c r="G433" s="132" t="str">
        <f t="shared" si="89"/>
        <v/>
      </c>
      <c r="H433" s="129" t="str">
        <f t="shared" si="86"/>
        <v/>
      </c>
      <c r="I433" s="136" t="str">
        <f t="shared" si="90"/>
        <v/>
      </c>
      <c r="J433" s="126" t="str">
        <f>IF(B433&gt;0,ROUNDUP(VLOOKUP(B433,G011B!$B:$R,16,0),1),"")</f>
        <v/>
      </c>
      <c r="K433" s="126" t="str">
        <f t="shared" si="87"/>
        <v/>
      </c>
      <c r="L433" s="127" t="str">
        <f>IF(B433&lt;&gt;"",VLOOKUP(B433,G011B!$B:$Z,25,0),"")</f>
        <v/>
      </c>
      <c r="M433" s="156" t="str">
        <f t="shared" si="88"/>
        <v/>
      </c>
      <c r="N433" s="62"/>
      <c r="O433" s="62"/>
      <c r="P433" s="62"/>
    </row>
    <row r="434" spans="1:16" ht="20.05" customHeight="1" x14ac:dyDescent="0.25">
      <c r="A434" s="374">
        <v>245</v>
      </c>
      <c r="B434" s="80"/>
      <c r="C434" s="122" t="str">
        <f t="shared" si="84"/>
        <v/>
      </c>
      <c r="D434" s="123" t="str">
        <f t="shared" si="85"/>
        <v/>
      </c>
      <c r="E434" s="81"/>
      <c r="F434" s="82"/>
      <c r="G434" s="132" t="str">
        <f t="shared" si="89"/>
        <v/>
      </c>
      <c r="H434" s="129" t="str">
        <f t="shared" si="86"/>
        <v/>
      </c>
      <c r="I434" s="136" t="str">
        <f t="shared" si="90"/>
        <v/>
      </c>
      <c r="J434" s="126" t="str">
        <f>IF(B434&gt;0,ROUNDUP(VLOOKUP(B434,G011B!$B:$R,16,0),1),"")</f>
        <v/>
      </c>
      <c r="K434" s="126" t="str">
        <f t="shared" si="87"/>
        <v/>
      </c>
      <c r="L434" s="127" t="str">
        <f>IF(B434&lt;&gt;"",VLOOKUP(B434,G011B!$B:$Z,25,0),"")</f>
        <v/>
      </c>
      <c r="M434" s="156" t="str">
        <f t="shared" si="88"/>
        <v/>
      </c>
      <c r="N434" s="62"/>
      <c r="O434" s="62"/>
      <c r="P434" s="62"/>
    </row>
    <row r="435" spans="1:16" ht="20.05" customHeight="1" x14ac:dyDescent="0.25">
      <c r="A435" s="374">
        <v>246</v>
      </c>
      <c r="B435" s="80"/>
      <c r="C435" s="122" t="str">
        <f t="shared" si="84"/>
        <v/>
      </c>
      <c r="D435" s="123" t="str">
        <f t="shared" si="85"/>
        <v/>
      </c>
      <c r="E435" s="81"/>
      <c r="F435" s="82"/>
      <c r="G435" s="132" t="str">
        <f t="shared" si="89"/>
        <v/>
      </c>
      <c r="H435" s="129" t="str">
        <f t="shared" si="86"/>
        <v/>
      </c>
      <c r="I435" s="136" t="str">
        <f t="shared" si="90"/>
        <v/>
      </c>
      <c r="J435" s="126" t="str">
        <f>IF(B435&gt;0,ROUNDUP(VLOOKUP(B435,G011B!$B:$R,16,0),1),"")</f>
        <v/>
      </c>
      <c r="K435" s="126" t="str">
        <f t="shared" si="87"/>
        <v/>
      </c>
      <c r="L435" s="127" t="str">
        <f>IF(B435&lt;&gt;"",VLOOKUP(B435,G011B!$B:$Z,25,0),"")</f>
        <v/>
      </c>
      <c r="M435" s="156" t="str">
        <f t="shared" si="88"/>
        <v/>
      </c>
      <c r="N435" s="62"/>
      <c r="O435" s="62"/>
      <c r="P435" s="62"/>
    </row>
    <row r="436" spans="1:16" ht="20.05" customHeight="1" x14ac:dyDescent="0.25">
      <c r="A436" s="374">
        <v>247</v>
      </c>
      <c r="B436" s="80"/>
      <c r="C436" s="122" t="str">
        <f t="shared" si="84"/>
        <v/>
      </c>
      <c r="D436" s="123" t="str">
        <f t="shared" si="85"/>
        <v/>
      </c>
      <c r="E436" s="81"/>
      <c r="F436" s="82"/>
      <c r="G436" s="132" t="str">
        <f t="shared" si="89"/>
        <v/>
      </c>
      <c r="H436" s="129" t="str">
        <f t="shared" si="86"/>
        <v/>
      </c>
      <c r="I436" s="136" t="str">
        <f t="shared" si="90"/>
        <v/>
      </c>
      <c r="J436" s="126" t="str">
        <f>IF(B436&gt;0,ROUNDUP(VLOOKUP(B436,G011B!$B:$R,16,0),1),"")</f>
        <v/>
      </c>
      <c r="K436" s="126" t="str">
        <f t="shared" si="87"/>
        <v/>
      </c>
      <c r="L436" s="127" t="str">
        <f>IF(B436&lt;&gt;"",VLOOKUP(B436,G011B!$B:$Z,25,0),"")</f>
        <v/>
      </c>
      <c r="M436" s="156" t="str">
        <f t="shared" si="88"/>
        <v/>
      </c>
      <c r="N436" s="62"/>
      <c r="O436" s="62"/>
      <c r="P436" s="62"/>
    </row>
    <row r="437" spans="1:16" ht="20.05" customHeight="1" x14ac:dyDescent="0.25">
      <c r="A437" s="374">
        <v>248</v>
      </c>
      <c r="B437" s="80"/>
      <c r="C437" s="122" t="str">
        <f t="shared" si="84"/>
        <v/>
      </c>
      <c r="D437" s="123" t="str">
        <f t="shared" si="85"/>
        <v/>
      </c>
      <c r="E437" s="81"/>
      <c r="F437" s="82"/>
      <c r="G437" s="132" t="str">
        <f t="shared" si="89"/>
        <v/>
      </c>
      <c r="H437" s="129" t="str">
        <f t="shared" si="86"/>
        <v/>
      </c>
      <c r="I437" s="136" t="str">
        <f t="shared" si="90"/>
        <v/>
      </c>
      <c r="J437" s="126" t="str">
        <f>IF(B437&gt;0,ROUNDUP(VLOOKUP(B437,G011B!$B:$R,16,0),1),"")</f>
        <v/>
      </c>
      <c r="K437" s="126" t="str">
        <f t="shared" si="87"/>
        <v/>
      </c>
      <c r="L437" s="127" t="str">
        <f>IF(B437&lt;&gt;"",VLOOKUP(B437,G011B!$B:$Z,25,0),"")</f>
        <v/>
      </c>
      <c r="M437" s="156" t="str">
        <f t="shared" si="88"/>
        <v/>
      </c>
      <c r="N437" s="62"/>
      <c r="O437" s="62"/>
      <c r="P437" s="62"/>
    </row>
    <row r="438" spans="1:16" ht="20.05" customHeight="1" x14ac:dyDescent="0.25">
      <c r="A438" s="374">
        <v>249</v>
      </c>
      <c r="B438" s="80"/>
      <c r="C438" s="122" t="str">
        <f t="shared" si="84"/>
        <v/>
      </c>
      <c r="D438" s="123" t="str">
        <f t="shared" si="85"/>
        <v/>
      </c>
      <c r="E438" s="81"/>
      <c r="F438" s="82"/>
      <c r="G438" s="132" t="str">
        <f t="shared" si="89"/>
        <v/>
      </c>
      <c r="H438" s="129" t="str">
        <f t="shared" si="86"/>
        <v/>
      </c>
      <c r="I438" s="136" t="str">
        <f t="shared" si="90"/>
        <v/>
      </c>
      <c r="J438" s="126" t="str">
        <f>IF(B438&gt;0,ROUNDUP(VLOOKUP(B438,G011B!$B:$R,16,0),1),"")</f>
        <v/>
      </c>
      <c r="K438" s="126" t="str">
        <f t="shared" si="87"/>
        <v/>
      </c>
      <c r="L438" s="127" t="str">
        <f>IF(B438&lt;&gt;"",VLOOKUP(B438,G011B!$B:$Z,25,0),"")</f>
        <v/>
      </c>
      <c r="M438" s="156" t="str">
        <f t="shared" si="88"/>
        <v/>
      </c>
      <c r="N438" s="62"/>
      <c r="O438" s="62"/>
      <c r="P438" s="62"/>
    </row>
    <row r="439" spans="1:16" ht="20.05" customHeight="1" x14ac:dyDescent="0.25">
      <c r="A439" s="374">
        <v>250</v>
      </c>
      <c r="B439" s="80"/>
      <c r="C439" s="122" t="str">
        <f t="shared" si="84"/>
        <v/>
      </c>
      <c r="D439" s="123" t="str">
        <f t="shared" si="85"/>
        <v/>
      </c>
      <c r="E439" s="81"/>
      <c r="F439" s="82"/>
      <c r="G439" s="132" t="str">
        <f t="shared" si="89"/>
        <v/>
      </c>
      <c r="H439" s="129" t="str">
        <f t="shared" si="86"/>
        <v/>
      </c>
      <c r="I439" s="136" t="str">
        <f t="shared" si="90"/>
        <v/>
      </c>
      <c r="J439" s="126" t="str">
        <f>IF(B439&gt;0,ROUNDUP(VLOOKUP(B439,G011B!$B:$R,16,0),1),"")</f>
        <v/>
      </c>
      <c r="K439" s="126" t="str">
        <f t="shared" si="87"/>
        <v/>
      </c>
      <c r="L439" s="127" t="str">
        <f>IF(B439&lt;&gt;"",VLOOKUP(B439,G011B!$B:$Z,25,0),"")</f>
        <v/>
      </c>
      <c r="M439" s="156" t="str">
        <f t="shared" si="88"/>
        <v/>
      </c>
      <c r="N439" s="62"/>
      <c r="O439" s="62"/>
      <c r="P439" s="62"/>
    </row>
    <row r="440" spans="1:16" ht="20.05" customHeight="1" x14ac:dyDescent="0.25">
      <c r="A440" s="374">
        <v>251</v>
      </c>
      <c r="B440" s="80"/>
      <c r="C440" s="122" t="str">
        <f t="shared" si="84"/>
        <v/>
      </c>
      <c r="D440" s="123" t="str">
        <f t="shared" si="85"/>
        <v/>
      </c>
      <c r="E440" s="81"/>
      <c r="F440" s="82"/>
      <c r="G440" s="132" t="str">
        <f t="shared" si="89"/>
        <v/>
      </c>
      <c r="H440" s="129" t="str">
        <f t="shared" si="86"/>
        <v/>
      </c>
      <c r="I440" s="136" t="str">
        <f t="shared" si="90"/>
        <v/>
      </c>
      <c r="J440" s="126" t="str">
        <f>IF(B440&gt;0,ROUNDUP(VLOOKUP(B440,G011B!$B:$R,16,0),1),"")</f>
        <v/>
      </c>
      <c r="K440" s="126" t="str">
        <f t="shared" si="87"/>
        <v/>
      </c>
      <c r="L440" s="127" t="str">
        <f>IF(B440&lt;&gt;"",VLOOKUP(B440,G011B!$B:$Z,25,0),"")</f>
        <v/>
      </c>
      <c r="M440" s="156" t="str">
        <f t="shared" si="88"/>
        <v/>
      </c>
      <c r="N440" s="62"/>
      <c r="O440" s="62"/>
      <c r="P440" s="62"/>
    </row>
    <row r="441" spans="1:16" ht="20.05" customHeight="1" x14ac:dyDescent="0.25">
      <c r="A441" s="374">
        <v>252</v>
      </c>
      <c r="B441" s="80"/>
      <c r="C441" s="122" t="str">
        <f t="shared" si="84"/>
        <v/>
      </c>
      <c r="D441" s="123" t="str">
        <f t="shared" si="85"/>
        <v/>
      </c>
      <c r="E441" s="81"/>
      <c r="F441" s="82"/>
      <c r="G441" s="132" t="str">
        <f t="shared" si="89"/>
        <v/>
      </c>
      <c r="H441" s="129" t="str">
        <f t="shared" si="86"/>
        <v/>
      </c>
      <c r="I441" s="136" t="str">
        <f t="shared" si="90"/>
        <v/>
      </c>
      <c r="J441" s="126" t="str">
        <f>IF(B441&gt;0,ROUNDUP(VLOOKUP(B441,G011B!$B:$R,16,0),1),"")</f>
        <v/>
      </c>
      <c r="K441" s="126" t="str">
        <f t="shared" si="87"/>
        <v/>
      </c>
      <c r="L441" s="127" t="str">
        <f>IF(B441&lt;&gt;"",VLOOKUP(B441,G011B!$B:$Z,25,0),"")</f>
        <v/>
      </c>
      <c r="M441" s="156" t="str">
        <f t="shared" si="88"/>
        <v/>
      </c>
      <c r="N441" s="62"/>
      <c r="O441" s="62"/>
      <c r="P441" s="62"/>
    </row>
    <row r="442" spans="1:16" ht="20.05" customHeight="1" x14ac:dyDescent="0.25">
      <c r="A442" s="374">
        <v>253</v>
      </c>
      <c r="B442" s="80"/>
      <c r="C442" s="122" t="str">
        <f t="shared" si="84"/>
        <v/>
      </c>
      <c r="D442" s="123" t="str">
        <f t="shared" si="85"/>
        <v/>
      </c>
      <c r="E442" s="81"/>
      <c r="F442" s="82"/>
      <c r="G442" s="132" t="str">
        <f t="shared" si="89"/>
        <v/>
      </c>
      <c r="H442" s="129" t="str">
        <f t="shared" si="86"/>
        <v/>
      </c>
      <c r="I442" s="136" t="str">
        <f t="shared" si="90"/>
        <v/>
      </c>
      <c r="J442" s="126" t="str">
        <f>IF(B442&gt;0,ROUNDUP(VLOOKUP(B442,G011B!$B:$R,16,0),1),"")</f>
        <v/>
      </c>
      <c r="K442" s="126" t="str">
        <f t="shared" si="87"/>
        <v/>
      </c>
      <c r="L442" s="127" t="str">
        <f>IF(B442&lt;&gt;"",VLOOKUP(B442,G011B!$B:$Z,25,0),"")</f>
        <v/>
      </c>
      <c r="M442" s="156" t="str">
        <f t="shared" si="88"/>
        <v/>
      </c>
      <c r="N442" s="62"/>
      <c r="O442" s="62"/>
      <c r="P442" s="62"/>
    </row>
    <row r="443" spans="1:16" ht="20.05" customHeight="1" x14ac:dyDescent="0.25">
      <c r="A443" s="374">
        <v>254</v>
      </c>
      <c r="B443" s="80"/>
      <c r="C443" s="122" t="str">
        <f t="shared" si="84"/>
        <v/>
      </c>
      <c r="D443" s="123" t="str">
        <f t="shared" si="85"/>
        <v/>
      </c>
      <c r="E443" s="81"/>
      <c r="F443" s="82"/>
      <c r="G443" s="132" t="str">
        <f t="shared" si="89"/>
        <v/>
      </c>
      <c r="H443" s="129" t="str">
        <f t="shared" si="86"/>
        <v/>
      </c>
      <c r="I443" s="136" t="str">
        <f t="shared" si="90"/>
        <v/>
      </c>
      <c r="J443" s="126" t="str">
        <f>IF(B443&gt;0,ROUNDUP(VLOOKUP(B443,G011B!$B:$R,16,0),1),"")</f>
        <v/>
      </c>
      <c r="K443" s="126" t="str">
        <f t="shared" si="87"/>
        <v/>
      </c>
      <c r="L443" s="127" t="str">
        <f>IF(B443&lt;&gt;"",VLOOKUP(B443,G011B!$B:$Z,25,0),"")</f>
        <v/>
      </c>
      <c r="M443" s="156" t="str">
        <f t="shared" si="88"/>
        <v/>
      </c>
      <c r="N443" s="62"/>
      <c r="O443" s="62"/>
      <c r="P443" s="62"/>
    </row>
    <row r="444" spans="1:16" ht="20.05" customHeight="1" x14ac:dyDescent="0.25">
      <c r="A444" s="374">
        <v>255</v>
      </c>
      <c r="B444" s="80"/>
      <c r="C444" s="122" t="str">
        <f t="shared" si="84"/>
        <v/>
      </c>
      <c r="D444" s="123" t="str">
        <f t="shared" si="85"/>
        <v/>
      </c>
      <c r="E444" s="81"/>
      <c r="F444" s="82"/>
      <c r="G444" s="132" t="str">
        <f t="shared" si="89"/>
        <v/>
      </c>
      <c r="H444" s="129" t="str">
        <f t="shared" si="86"/>
        <v/>
      </c>
      <c r="I444" s="136" t="str">
        <f t="shared" si="90"/>
        <v/>
      </c>
      <c r="J444" s="126" t="str">
        <f>IF(B444&gt;0,ROUNDUP(VLOOKUP(B444,G011B!$B:$R,16,0),1),"")</f>
        <v/>
      </c>
      <c r="K444" s="126" t="str">
        <f t="shared" si="87"/>
        <v/>
      </c>
      <c r="L444" s="127" t="str">
        <f>IF(B444&lt;&gt;"",VLOOKUP(B444,G011B!$B:$Z,25,0),"")</f>
        <v/>
      </c>
      <c r="M444" s="156" t="str">
        <f t="shared" si="88"/>
        <v/>
      </c>
      <c r="N444" s="62"/>
      <c r="O444" s="62"/>
      <c r="P444" s="62"/>
    </row>
    <row r="445" spans="1:16" ht="20.05" customHeight="1" x14ac:dyDescent="0.25">
      <c r="A445" s="374">
        <v>256</v>
      </c>
      <c r="B445" s="80"/>
      <c r="C445" s="122" t="str">
        <f t="shared" si="84"/>
        <v/>
      </c>
      <c r="D445" s="123" t="str">
        <f t="shared" si="85"/>
        <v/>
      </c>
      <c r="E445" s="81"/>
      <c r="F445" s="82"/>
      <c r="G445" s="132" t="str">
        <f t="shared" si="89"/>
        <v/>
      </c>
      <c r="H445" s="129" t="str">
        <f t="shared" si="86"/>
        <v/>
      </c>
      <c r="I445" s="136" t="str">
        <f t="shared" si="90"/>
        <v/>
      </c>
      <c r="J445" s="126" t="str">
        <f>IF(B445&gt;0,ROUNDUP(VLOOKUP(B445,G011B!$B:$R,16,0),1),"")</f>
        <v/>
      </c>
      <c r="K445" s="126" t="str">
        <f t="shared" si="87"/>
        <v/>
      </c>
      <c r="L445" s="127" t="str">
        <f>IF(B445&lt;&gt;"",VLOOKUP(B445,G011B!$B:$Z,25,0),"")</f>
        <v/>
      </c>
      <c r="M445" s="156" t="str">
        <f t="shared" si="88"/>
        <v/>
      </c>
      <c r="N445" s="62"/>
      <c r="O445" s="62"/>
      <c r="P445" s="62"/>
    </row>
    <row r="446" spans="1:16" ht="20.05" customHeight="1" x14ac:dyDescent="0.25">
      <c r="A446" s="374">
        <v>257</v>
      </c>
      <c r="B446" s="80"/>
      <c r="C446" s="122" t="str">
        <f t="shared" si="84"/>
        <v/>
      </c>
      <c r="D446" s="123" t="str">
        <f t="shared" si="85"/>
        <v/>
      </c>
      <c r="E446" s="81"/>
      <c r="F446" s="82"/>
      <c r="G446" s="132" t="str">
        <f t="shared" si="89"/>
        <v/>
      </c>
      <c r="H446" s="129" t="str">
        <f t="shared" si="86"/>
        <v/>
      </c>
      <c r="I446" s="136" t="str">
        <f t="shared" si="90"/>
        <v/>
      </c>
      <c r="J446" s="126" t="str">
        <f>IF(B446&gt;0,ROUNDUP(VLOOKUP(B446,G011B!$B:$R,16,0),1),"")</f>
        <v/>
      </c>
      <c r="K446" s="126" t="str">
        <f t="shared" si="87"/>
        <v/>
      </c>
      <c r="L446" s="127" t="str">
        <f>IF(B446&lt;&gt;"",VLOOKUP(B446,G011B!$B:$Z,25,0),"")</f>
        <v/>
      </c>
      <c r="M446" s="156" t="str">
        <f t="shared" si="88"/>
        <v/>
      </c>
      <c r="N446" s="62"/>
      <c r="O446" s="62"/>
      <c r="P446" s="62"/>
    </row>
    <row r="447" spans="1:16" ht="20.05" customHeight="1" x14ac:dyDescent="0.25">
      <c r="A447" s="374">
        <v>258</v>
      </c>
      <c r="B447" s="80"/>
      <c r="C447" s="122" t="str">
        <f t="shared" si="84"/>
        <v/>
      </c>
      <c r="D447" s="123" t="str">
        <f t="shared" si="85"/>
        <v/>
      </c>
      <c r="E447" s="81"/>
      <c r="F447" s="82"/>
      <c r="G447" s="132" t="str">
        <f t="shared" si="89"/>
        <v/>
      </c>
      <c r="H447" s="129" t="str">
        <f t="shared" si="86"/>
        <v/>
      </c>
      <c r="I447" s="136" t="str">
        <f t="shared" si="90"/>
        <v/>
      </c>
      <c r="J447" s="126" t="str">
        <f>IF(B447&gt;0,ROUNDUP(VLOOKUP(B447,G011B!$B:$R,16,0),1),"")</f>
        <v/>
      </c>
      <c r="K447" s="126" t="str">
        <f t="shared" si="87"/>
        <v/>
      </c>
      <c r="L447" s="127" t="str">
        <f>IF(B447&lt;&gt;"",VLOOKUP(B447,G011B!$B:$Z,25,0),"")</f>
        <v/>
      </c>
      <c r="M447" s="156" t="str">
        <f t="shared" si="88"/>
        <v/>
      </c>
      <c r="N447" s="62"/>
      <c r="O447" s="62"/>
      <c r="P447" s="62"/>
    </row>
    <row r="448" spans="1:16" ht="20.05" customHeight="1" x14ac:dyDescent="0.25">
      <c r="A448" s="374">
        <v>259</v>
      </c>
      <c r="B448" s="80"/>
      <c r="C448" s="122" t="str">
        <f t="shared" si="84"/>
        <v/>
      </c>
      <c r="D448" s="123" t="str">
        <f t="shared" si="85"/>
        <v/>
      </c>
      <c r="E448" s="81"/>
      <c r="F448" s="82"/>
      <c r="G448" s="132" t="str">
        <f t="shared" si="89"/>
        <v/>
      </c>
      <c r="H448" s="129" t="str">
        <f t="shared" si="86"/>
        <v/>
      </c>
      <c r="I448" s="136" t="str">
        <f t="shared" si="90"/>
        <v/>
      </c>
      <c r="J448" s="126" t="str">
        <f>IF(B448&gt;0,ROUNDUP(VLOOKUP(B448,G011B!$B:$R,16,0),1),"")</f>
        <v/>
      </c>
      <c r="K448" s="126" t="str">
        <f t="shared" si="87"/>
        <v/>
      </c>
      <c r="L448" s="127" t="str">
        <f>IF(B448&lt;&gt;"",VLOOKUP(B448,G011B!$B:$Z,25,0),"")</f>
        <v/>
      </c>
      <c r="M448" s="156" t="str">
        <f t="shared" si="88"/>
        <v/>
      </c>
      <c r="N448" s="62"/>
      <c r="O448" s="62"/>
      <c r="P448" s="62"/>
    </row>
    <row r="449" spans="1:16" ht="20.05" customHeight="1" thickBot="1" x14ac:dyDescent="0.3">
      <c r="A449" s="375">
        <v>260</v>
      </c>
      <c r="B449" s="83"/>
      <c r="C449" s="124" t="str">
        <f t="shared" si="84"/>
        <v/>
      </c>
      <c r="D449" s="125" t="str">
        <f t="shared" si="85"/>
        <v/>
      </c>
      <c r="E449" s="84"/>
      <c r="F449" s="85"/>
      <c r="G449" s="133" t="str">
        <f t="shared" si="89"/>
        <v/>
      </c>
      <c r="H449" s="130" t="str">
        <f t="shared" si="86"/>
        <v/>
      </c>
      <c r="I449" s="137" t="str">
        <f t="shared" si="90"/>
        <v/>
      </c>
      <c r="J449" s="126" t="str">
        <f>IF(B449&gt;0,ROUNDUP(VLOOKUP(B449,G011B!$B:$R,16,0),1),"")</f>
        <v/>
      </c>
      <c r="K449" s="126" t="str">
        <f t="shared" si="87"/>
        <v/>
      </c>
      <c r="L449" s="127" t="str">
        <f>IF(B449&lt;&gt;"",VLOOKUP(B449,G011B!$B:$Z,25,0),"")</f>
        <v/>
      </c>
      <c r="M449" s="156" t="str">
        <f t="shared" si="88"/>
        <v/>
      </c>
      <c r="N449" s="62"/>
      <c r="O449" s="62"/>
      <c r="P449" s="62"/>
    </row>
    <row r="450" spans="1:16" ht="20.05" customHeight="1" thickBot="1" x14ac:dyDescent="0.4">
      <c r="A450" s="659" t="s">
        <v>34</v>
      </c>
      <c r="B450" s="660"/>
      <c r="C450" s="660"/>
      <c r="D450" s="660"/>
      <c r="E450" s="660"/>
      <c r="F450" s="661"/>
      <c r="G450" s="134">
        <f>SUM(G430:G449)</f>
        <v>0</v>
      </c>
      <c r="H450" s="370"/>
      <c r="I450" s="118">
        <f>IF(C428=C393,SUM(I430:I449)+I415,SUM(I430:I449))</f>
        <v>0</v>
      </c>
      <c r="J450" s="62"/>
      <c r="K450" s="62"/>
      <c r="L450" s="62"/>
      <c r="M450" s="62"/>
      <c r="N450" s="138">
        <f>IF(COUNTA(E430:E449)&gt;0,1,0)</f>
        <v>0</v>
      </c>
      <c r="O450" s="62"/>
      <c r="P450" s="62"/>
    </row>
    <row r="451" spans="1:16" ht="20.05" customHeight="1" thickBot="1" x14ac:dyDescent="0.35">
      <c r="A451" s="662" t="s">
        <v>72</v>
      </c>
      <c r="B451" s="663"/>
      <c r="C451" s="663"/>
      <c r="D451" s="664"/>
      <c r="E451" s="107">
        <f>SUM(G:G)/2</f>
        <v>0</v>
      </c>
      <c r="F451" s="665"/>
      <c r="G451" s="666"/>
      <c r="H451" s="667"/>
      <c r="I451" s="116">
        <f>SUM(I430:I449)+I416</f>
        <v>0</v>
      </c>
      <c r="J451" s="62"/>
      <c r="K451" s="62"/>
      <c r="L451" s="62"/>
      <c r="M451" s="62"/>
      <c r="N451" s="62"/>
      <c r="O451" s="62"/>
      <c r="P451" s="62"/>
    </row>
    <row r="452" spans="1:16" x14ac:dyDescent="0.25">
      <c r="A452" s="364" t="s">
        <v>134</v>
      </c>
      <c r="B452" s="62"/>
      <c r="C452" s="62"/>
      <c r="D452" s="62"/>
      <c r="E452" s="62"/>
      <c r="F452" s="62"/>
      <c r="G452" s="62"/>
      <c r="H452" s="62"/>
      <c r="I452" s="62"/>
      <c r="J452" s="62"/>
      <c r="K452" s="62"/>
      <c r="L452" s="62"/>
      <c r="M452" s="62"/>
      <c r="N452" s="62"/>
      <c r="O452" s="62"/>
      <c r="P452" s="62"/>
    </row>
    <row r="453" spans="1:16" x14ac:dyDescent="0.25">
      <c r="A453" s="62"/>
      <c r="B453" s="62"/>
      <c r="C453" s="62"/>
      <c r="D453" s="62"/>
      <c r="E453" s="62"/>
      <c r="F453" s="62"/>
      <c r="G453" s="62"/>
      <c r="H453" s="62"/>
      <c r="I453" s="62"/>
      <c r="J453" s="62"/>
      <c r="K453" s="62"/>
      <c r="L453" s="62"/>
      <c r="M453" s="62"/>
      <c r="N453" s="62"/>
      <c r="O453" s="62"/>
      <c r="P453" s="62"/>
    </row>
    <row r="454" spans="1:16" ht="19.7" x14ac:dyDescent="0.35">
      <c r="A454" s="376" t="s">
        <v>31</v>
      </c>
      <c r="B454" s="378">
        <f ca="1">imzatarihi</f>
        <v>45785</v>
      </c>
      <c r="C454" s="377" t="s">
        <v>32</v>
      </c>
      <c r="D454" s="379" t="str">
        <f>IF(kurulusyetkilisi&gt;0,kurulusyetkilisi,"")</f>
        <v/>
      </c>
      <c r="E454" s="62"/>
      <c r="F454" s="62"/>
      <c r="G454" s="212"/>
      <c r="H454" s="211"/>
      <c r="I454" s="211"/>
      <c r="J454" s="62"/>
      <c r="K454" s="92"/>
      <c r="L454" s="92"/>
      <c r="M454" s="2"/>
      <c r="N454" s="92"/>
      <c r="O454" s="92"/>
      <c r="P454" s="62"/>
    </row>
    <row r="455" spans="1:16" ht="19.7" x14ac:dyDescent="0.35">
      <c r="A455" s="213"/>
      <c r="B455" s="213"/>
      <c r="C455" s="377" t="s">
        <v>33</v>
      </c>
      <c r="D455" s="75"/>
      <c r="E455" s="598"/>
      <c r="F455" s="598"/>
      <c r="G455" s="598"/>
      <c r="H455" s="59"/>
      <c r="I455" s="59"/>
      <c r="J455" s="62"/>
      <c r="K455" s="92"/>
      <c r="L455" s="92"/>
      <c r="M455" s="2"/>
      <c r="N455" s="92"/>
      <c r="O455" s="92"/>
      <c r="P455" s="62"/>
    </row>
    <row r="456" spans="1:16" ht="16.3" x14ac:dyDescent="0.3">
      <c r="A456" s="635" t="s">
        <v>65</v>
      </c>
      <c r="B456" s="635"/>
      <c r="C456" s="635"/>
      <c r="D456" s="635"/>
      <c r="E456" s="635"/>
      <c r="F456" s="635"/>
      <c r="G456" s="635"/>
      <c r="H456" s="635"/>
      <c r="I456" s="635"/>
      <c r="J456" s="62"/>
      <c r="K456" s="62"/>
      <c r="L456" s="62"/>
      <c r="M456" s="62"/>
      <c r="N456" s="62"/>
      <c r="O456" s="62"/>
      <c r="P456" s="62"/>
    </row>
    <row r="457" spans="1:16" x14ac:dyDescent="0.25">
      <c r="A457" s="625" t="str">
        <f>IF(YilDonem&lt;&gt;"",CONCATENATE(YilDonem," dönemine aittir."),"")</f>
        <v/>
      </c>
      <c r="B457" s="625"/>
      <c r="C457" s="625"/>
      <c r="D457" s="625"/>
      <c r="E457" s="625"/>
      <c r="F457" s="625"/>
      <c r="G457" s="625"/>
      <c r="H457" s="625"/>
      <c r="I457" s="625"/>
      <c r="J457" s="62"/>
      <c r="K457" s="62"/>
      <c r="L457" s="62"/>
      <c r="M457" s="62"/>
      <c r="N457" s="62"/>
      <c r="O457" s="62"/>
      <c r="P457" s="62"/>
    </row>
    <row r="458" spans="1:16" ht="19.7" thickBot="1" x14ac:dyDescent="0.4">
      <c r="A458" s="671" t="s">
        <v>74</v>
      </c>
      <c r="B458" s="671"/>
      <c r="C458" s="671"/>
      <c r="D458" s="671"/>
      <c r="E458" s="671"/>
      <c r="F458" s="671"/>
      <c r="G458" s="671"/>
      <c r="H458" s="671"/>
      <c r="I458" s="671"/>
      <c r="J458" s="62"/>
      <c r="K458" s="62"/>
      <c r="L458" s="62"/>
      <c r="M458" s="62"/>
      <c r="N458" s="62"/>
      <c r="O458" s="62"/>
      <c r="P458" s="62"/>
    </row>
    <row r="459" spans="1:16" ht="19.55" customHeight="1" thickBot="1" x14ac:dyDescent="0.3">
      <c r="A459" s="627" t="s">
        <v>192</v>
      </c>
      <c r="B459" s="629"/>
      <c r="C459" s="627" t="str">
        <f>IF(ProjeNo&gt;0,ProjeNo,"")</f>
        <v/>
      </c>
      <c r="D459" s="628"/>
      <c r="E459" s="628"/>
      <c r="F459" s="628"/>
      <c r="G459" s="628"/>
      <c r="H459" s="628"/>
      <c r="I459" s="629"/>
      <c r="J459" s="62"/>
      <c r="K459" s="62"/>
      <c r="L459" s="62"/>
      <c r="M459" s="62"/>
      <c r="N459" s="62"/>
      <c r="O459" s="62"/>
      <c r="P459" s="62"/>
    </row>
    <row r="460" spans="1:16" ht="29.25" customHeight="1" thickBot="1" x14ac:dyDescent="0.3">
      <c r="A460" s="670" t="s">
        <v>194</v>
      </c>
      <c r="B460" s="642"/>
      <c r="C460" s="645" t="str">
        <f>IF(ProjeAdi&gt;0,ProjeAdi,"")</f>
        <v/>
      </c>
      <c r="D460" s="646"/>
      <c r="E460" s="646"/>
      <c r="F460" s="646"/>
      <c r="G460" s="646"/>
      <c r="H460" s="646"/>
      <c r="I460" s="647"/>
      <c r="J460" s="62"/>
      <c r="K460" s="62"/>
      <c r="L460" s="62"/>
      <c r="M460" s="62"/>
      <c r="N460" s="62"/>
      <c r="O460" s="62"/>
      <c r="P460" s="62"/>
    </row>
    <row r="461" spans="1:16" ht="29.25" customHeight="1" thickBot="1" x14ac:dyDescent="0.3">
      <c r="A461" s="670" t="s">
        <v>196</v>
      </c>
      <c r="B461" s="642"/>
      <c r="C461" s="672"/>
      <c r="D461" s="668"/>
      <c r="E461" s="668"/>
      <c r="F461" s="668"/>
      <c r="G461" s="668"/>
      <c r="H461" s="668"/>
      <c r="I461" s="669"/>
      <c r="J461" s="62"/>
      <c r="K461" s="62"/>
      <c r="L461" s="62"/>
      <c r="M461" s="62"/>
      <c r="N461" s="62"/>
      <c r="O461" s="62"/>
      <c r="P461" s="62"/>
    </row>
    <row r="462" spans="1:16" ht="29.25" customHeight="1" thickBot="1" x14ac:dyDescent="0.3">
      <c r="A462" s="670" t="s">
        <v>197</v>
      </c>
      <c r="B462" s="642"/>
      <c r="C462" s="672"/>
      <c r="D462" s="668"/>
      <c r="E462" s="668"/>
      <c r="F462" s="668"/>
      <c r="G462" s="668"/>
      <c r="H462" s="668"/>
      <c r="I462" s="669"/>
      <c r="J462" s="62"/>
      <c r="K462" s="62"/>
      <c r="L462" s="62"/>
      <c r="M462" s="62"/>
      <c r="N462" s="62"/>
      <c r="O462" s="62"/>
      <c r="P462" s="62"/>
    </row>
    <row r="463" spans="1:16" ht="19.55" customHeight="1" thickBot="1" x14ac:dyDescent="0.3">
      <c r="A463" s="627" t="s">
        <v>66</v>
      </c>
      <c r="B463" s="629"/>
      <c r="C463" s="12"/>
      <c r="D463" s="668"/>
      <c r="E463" s="668"/>
      <c r="F463" s="668"/>
      <c r="G463" s="668"/>
      <c r="H463" s="668"/>
      <c r="I463" s="669"/>
      <c r="J463" s="62"/>
      <c r="K463" s="62"/>
      <c r="L463" s="62"/>
      <c r="M463" s="62"/>
      <c r="N463" s="62"/>
      <c r="O463" s="62"/>
      <c r="P463" s="62"/>
    </row>
    <row r="464" spans="1:16" s="1" customFormat="1" ht="29.25" thickBot="1" x14ac:dyDescent="0.3">
      <c r="A464" s="358" t="s">
        <v>3</v>
      </c>
      <c r="B464" s="358" t="s">
        <v>4</v>
      </c>
      <c r="C464" s="358" t="s">
        <v>55</v>
      </c>
      <c r="D464" s="358" t="s">
        <v>137</v>
      </c>
      <c r="E464" s="358" t="s">
        <v>67</v>
      </c>
      <c r="F464" s="358" t="s">
        <v>68</v>
      </c>
      <c r="G464" s="358" t="s">
        <v>69</v>
      </c>
      <c r="H464" s="358" t="s">
        <v>70</v>
      </c>
      <c r="I464" s="358" t="s">
        <v>71</v>
      </c>
      <c r="J464" s="371" t="s">
        <v>75</v>
      </c>
      <c r="K464" s="372" t="s">
        <v>76</v>
      </c>
      <c r="L464" s="372" t="s">
        <v>68</v>
      </c>
      <c r="M464" s="357"/>
      <c r="N464" s="357"/>
      <c r="O464" s="357"/>
      <c r="P464" s="357"/>
    </row>
    <row r="465" spans="1:16" ht="20.05" customHeight="1" x14ac:dyDescent="0.25">
      <c r="A465" s="373">
        <v>261</v>
      </c>
      <c r="B465" s="77"/>
      <c r="C465" s="120" t="str">
        <f t="shared" ref="C465:C484" si="91">IF(B465&lt;&gt;"",VLOOKUP(B465,PersonelTablo,2,0),"")</f>
        <v/>
      </c>
      <c r="D465" s="121" t="str">
        <f t="shared" ref="D465:D484" si="92">IF(B465&lt;&gt;"",VLOOKUP(B465,PersonelTablo,3,0),"")</f>
        <v/>
      </c>
      <c r="E465" s="78"/>
      <c r="F465" s="79"/>
      <c r="G465" s="131" t="str">
        <f>IF(AND(B465&lt;&gt;"",L465&gt;=F465),E465*F465,"")</f>
        <v/>
      </c>
      <c r="H465" s="128" t="str">
        <f t="shared" ref="H465:H484" si="93">IF(B465&lt;&gt;"",VLOOKUP(B465,G011CTablo,15,0),"")</f>
        <v/>
      </c>
      <c r="I465" s="135" t="str">
        <f>IF(AND(B465&lt;&gt;"",J465&gt;=K465,L465&gt;0),G465*H465,"")</f>
        <v/>
      </c>
      <c r="J465" s="126" t="str">
        <f>IF(B465&gt;0,ROUNDUP(VLOOKUP(B465,G011B!$B:$R,16,0),1),"")</f>
        <v/>
      </c>
      <c r="K465" s="126" t="str">
        <f t="shared" ref="K465:K484" si="94">IF(B465&gt;0,SUMIF($B:$B,B465,$G:$G),"")</f>
        <v/>
      </c>
      <c r="L465" s="127" t="str">
        <f>IF(B465&lt;&gt;"",VLOOKUP(B465,G011B!$B:$Z,25,0),"")</f>
        <v/>
      </c>
      <c r="M465" s="156" t="str">
        <f t="shared" ref="M465:M484" si="95">IF(J465&gt;=K465,"","Personelin bütün iş paketlerindeki Toplam Adam Ay değeri "&amp;K465&amp;" olup, bu değer, G011B formunda beyan edilen Çalışılan Toplam Ay değerini geçemez. Maliyeti hesaplamak için Adam/Ay Oranı veya Çalışılan Ay değerini düzeltiniz. ")</f>
        <v/>
      </c>
      <c r="N465" s="62"/>
      <c r="O465" s="62"/>
      <c r="P465" s="62"/>
    </row>
    <row r="466" spans="1:16" ht="20.05" customHeight="1" x14ac:dyDescent="0.25">
      <c r="A466" s="374">
        <v>262</v>
      </c>
      <c r="B466" s="80"/>
      <c r="C466" s="122" t="str">
        <f t="shared" si="91"/>
        <v/>
      </c>
      <c r="D466" s="123" t="str">
        <f t="shared" si="92"/>
        <v/>
      </c>
      <c r="E466" s="81"/>
      <c r="F466" s="82"/>
      <c r="G466" s="132" t="str">
        <f t="shared" ref="G466:G484" si="96">IF(AND(B466&lt;&gt;"",L466&gt;=F466),E466*F466,"")</f>
        <v/>
      </c>
      <c r="H466" s="129" t="str">
        <f t="shared" si="93"/>
        <v/>
      </c>
      <c r="I466" s="136" t="str">
        <f t="shared" ref="I466:I484" si="97">IF(AND(B466&lt;&gt;"",J466&gt;=K466,L466&gt;0),G466*H466,"")</f>
        <v/>
      </c>
      <c r="J466" s="126" t="str">
        <f>IF(B466&gt;0,ROUNDUP(VLOOKUP(B466,G011B!$B:$R,16,0),1),"")</f>
        <v/>
      </c>
      <c r="K466" s="126" t="str">
        <f t="shared" si="94"/>
        <v/>
      </c>
      <c r="L466" s="127" t="str">
        <f>IF(B466&lt;&gt;"",VLOOKUP(B466,G011B!$B:$Z,25,0),"")</f>
        <v/>
      </c>
      <c r="M466" s="156" t="str">
        <f t="shared" si="95"/>
        <v/>
      </c>
      <c r="N466" s="62"/>
      <c r="O466" s="62"/>
      <c r="P466" s="62"/>
    </row>
    <row r="467" spans="1:16" ht="20.05" customHeight="1" x14ac:dyDescent="0.25">
      <c r="A467" s="374">
        <v>263</v>
      </c>
      <c r="B467" s="80"/>
      <c r="C467" s="122" t="str">
        <f t="shared" si="91"/>
        <v/>
      </c>
      <c r="D467" s="123" t="str">
        <f t="shared" si="92"/>
        <v/>
      </c>
      <c r="E467" s="81"/>
      <c r="F467" s="82"/>
      <c r="G467" s="132" t="str">
        <f t="shared" si="96"/>
        <v/>
      </c>
      <c r="H467" s="129" t="str">
        <f t="shared" si="93"/>
        <v/>
      </c>
      <c r="I467" s="136" t="str">
        <f t="shared" si="97"/>
        <v/>
      </c>
      <c r="J467" s="126" t="str">
        <f>IF(B467&gt;0,ROUNDUP(VLOOKUP(B467,G011B!$B:$R,16,0),1),"")</f>
        <v/>
      </c>
      <c r="K467" s="126" t="str">
        <f t="shared" si="94"/>
        <v/>
      </c>
      <c r="L467" s="127" t="str">
        <f>IF(B467&lt;&gt;"",VLOOKUP(B467,G011B!$B:$Z,25,0),"")</f>
        <v/>
      </c>
      <c r="M467" s="156" t="str">
        <f t="shared" si="95"/>
        <v/>
      </c>
      <c r="N467" s="62"/>
      <c r="O467" s="62"/>
      <c r="P467" s="62"/>
    </row>
    <row r="468" spans="1:16" ht="20.05" customHeight="1" x14ac:dyDescent="0.25">
      <c r="A468" s="374">
        <v>264</v>
      </c>
      <c r="B468" s="80"/>
      <c r="C468" s="122" t="str">
        <f t="shared" si="91"/>
        <v/>
      </c>
      <c r="D468" s="123" t="str">
        <f t="shared" si="92"/>
        <v/>
      </c>
      <c r="E468" s="81"/>
      <c r="F468" s="82"/>
      <c r="G468" s="132" t="str">
        <f t="shared" si="96"/>
        <v/>
      </c>
      <c r="H468" s="129" t="str">
        <f t="shared" si="93"/>
        <v/>
      </c>
      <c r="I468" s="136" t="str">
        <f t="shared" si="97"/>
        <v/>
      </c>
      <c r="J468" s="126" t="str">
        <f>IF(B468&gt;0,ROUNDUP(VLOOKUP(B468,G011B!$B:$R,16,0),1),"")</f>
        <v/>
      </c>
      <c r="K468" s="126" t="str">
        <f t="shared" si="94"/>
        <v/>
      </c>
      <c r="L468" s="127" t="str">
        <f>IF(B468&lt;&gt;"",VLOOKUP(B468,G011B!$B:$Z,25,0),"")</f>
        <v/>
      </c>
      <c r="M468" s="156" t="str">
        <f t="shared" si="95"/>
        <v/>
      </c>
      <c r="N468" s="62"/>
      <c r="O468" s="62"/>
      <c r="P468" s="62"/>
    </row>
    <row r="469" spans="1:16" ht="20.05" customHeight="1" x14ac:dyDescent="0.25">
      <c r="A469" s="374">
        <v>265</v>
      </c>
      <c r="B469" s="80"/>
      <c r="C469" s="122" t="str">
        <f t="shared" si="91"/>
        <v/>
      </c>
      <c r="D469" s="123" t="str">
        <f t="shared" si="92"/>
        <v/>
      </c>
      <c r="E469" s="81"/>
      <c r="F469" s="82"/>
      <c r="G469" s="132" t="str">
        <f t="shared" si="96"/>
        <v/>
      </c>
      <c r="H469" s="129" t="str">
        <f t="shared" si="93"/>
        <v/>
      </c>
      <c r="I469" s="136" t="str">
        <f t="shared" si="97"/>
        <v/>
      </c>
      <c r="J469" s="126" t="str">
        <f>IF(B469&gt;0,ROUNDUP(VLOOKUP(B469,G011B!$B:$R,16,0),1),"")</f>
        <v/>
      </c>
      <c r="K469" s="126" t="str">
        <f t="shared" si="94"/>
        <v/>
      </c>
      <c r="L469" s="127" t="str">
        <f>IF(B469&lt;&gt;"",VLOOKUP(B469,G011B!$B:$Z,25,0),"")</f>
        <v/>
      </c>
      <c r="M469" s="156" t="str">
        <f t="shared" si="95"/>
        <v/>
      </c>
      <c r="N469" s="62"/>
      <c r="O469" s="62"/>
      <c r="P469" s="62"/>
    </row>
    <row r="470" spans="1:16" ht="20.05" customHeight="1" x14ac:dyDescent="0.25">
      <c r="A470" s="374">
        <v>266</v>
      </c>
      <c r="B470" s="80"/>
      <c r="C470" s="122" t="str">
        <f t="shared" si="91"/>
        <v/>
      </c>
      <c r="D470" s="123" t="str">
        <f t="shared" si="92"/>
        <v/>
      </c>
      <c r="E470" s="81"/>
      <c r="F470" s="82"/>
      <c r="G470" s="132" t="str">
        <f t="shared" si="96"/>
        <v/>
      </c>
      <c r="H470" s="129" t="str">
        <f t="shared" si="93"/>
        <v/>
      </c>
      <c r="I470" s="136" t="str">
        <f t="shared" si="97"/>
        <v/>
      </c>
      <c r="J470" s="126" t="str">
        <f>IF(B470&gt;0,ROUNDUP(VLOOKUP(B470,G011B!$B:$R,16,0),1),"")</f>
        <v/>
      </c>
      <c r="K470" s="126" t="str">
        <f t="shared" si="94"/>
        <v/>
      </c>
      <c r="L470" s="127" t="str">
        <f>IF(B470&lt;&gt;"",VLOOKUP(B470,G011B!$B:$Z,25,0),"")</f>
        <v/>
      </c>
      <c r="M470" s="156" t="str">
        <f t="shared" si="95"/>
        <v/>
      </c>
      <c r="N470" s="62"/>
      <c r="O470" s="62"/>
      <c r="P470" s="62"/>
    </row>
    <row r="471" spans="1:16" ht="20.05" customHeight="1" x14ac:dyDescent="0.25">
      <c r="A471" s="374">
        <v>267</v>
      </c>
      <c r="B471" s="80"/>
      <c r="C471" s="122" t="str">
        <f t="shared" si="91"/>
        <v/>
      </c>
      <c r="D471" s="123" t="str">
        <f t="shared" si="92"/>
        <v/>
      </c>
      <c r="E471" s="81"/>
      <c r="F471" s="82"/>
      <c r="G471" s="132" t="str">
        <f t="shared" si="96"/>
        <v/>
      </c>
      <c r="H471" s="129" t="str">
        <f t="shared" si="93"/>
        <v/>
      </c>
      <c r="I471" s="136" t="str">
        <f t="shared" si="97"/>
        <v/>
      </c>
      <c r="J471" s="126" t="str">
        <f>IF(B471&gt;0,ROUNDUP(VLOOKUP(B471,G011B!$B:$R,16,0),1),"")</f>
        <v/>
      </c>
      <c r="K471" s="126" t="str">
        <f t="shared" si="94"/>
        <v/>
      </c>
      <c r="L471" s="127" t="str">
        <f>IF(B471&lt;&gt;"",VLOOKUP(B471,G011B!$B:$Z,25,0),"")</f>
        <v/>
      </c>
      <c r="M471" s="156" t="str">
        <f t="shared" si="95"/>
        <v/>
      </c>
      <c r="N471" s="62"/>
      <c r="O471" s="62"/>
      <c r="P471" s="62"/>
    </row>
    <row r="472" spans="1:16" ht="20.05" customHeight="1" x14ac:dyDescent="0.25">
      <c r="A472" s="374">
        <v>268</v>
      </c>
      <c r="B472" s="80"/>
      <c r="C472" s="122" t="str">
        <f t="shared" si="91"/>
        <v/>
      </c>
      <c r="D472" s="123" t="str">
        <f t="shared" si="92"/>
        <v/>
      </c>
      <c r="E472" s="81"/>
      <c r="F472" s="82"/>
      <c r="G472" s="132" t="str">
        <f t="shared" si="96"/>
        <v/>
      </c>
      <c r="H472" s="129" t="str">
        <f t="shared" si="93"/>
        <v/>
      </c>
      <c r="I472" s="136" t="str">
        <f t="shared" si="97"/>
        <v/>
      </c>
      <c r="J472" s="126" t="str">
        <f>IF(B472&gt;0,ROUNDUP(VLOOKUP(B472,G011B!$B:$R,16,0),1),"")</f>
        <v/>
      </c>
      <c r="K472" s="126" t="str">
        <f t="shared" si="94"/>
        <v/>
      </c>
      <c r="L472" s="127" t="str">
        <f>IF(B472&lt;&gt;"",VLOOKUP(B472,G011B!$B:$Z,25,0),"")</f>
        <v/>
      </c>
      <c r="M472" s="156" t="str">
        <f t="shared" si="95"/>
        <v/>
      </c>
      <c r="N472" s="62"/>
      <c r="O472" s="62"/>
      <c r="P472" s="62"/>
    </row>
    <row r="473" spans="1:16" ht="20.05" customHeight="1" x14ac:dyDescent="0.25">
      <c r="A473" s="374">
        <v>269</v>
      </c>
      <c r="B473" s="80"/>
      <c r="C473" s="122" t="str">
        <f t="shared" si="91"/>
        <v/>
      </c>
      <c r="D473" s="123" t="str">
        <f t="shared" si="92"/>
        <v/>
      </c>
      <c r="E473" s="81"/>
      <c r="F473" s="82"/>
      <c r="G473" s="132" t="str">
        <f t="shared" si="96"/>
        <v/>
      </c>
      <c r="H473" s="129" t="str">
        <f t="shared" si="93"/>
        <v/>
      </c>
      <c r="I473" s="136" t="str">
        <f t="shared" si="97"/>
        <v/>
      </c>
      <c r="J473" s="126" t="str">
        <f>IF(B473&gt;0,ROUNDUP(VLOOKUP(B473,G011B!$B:$R,16,0),1),"")</f>
        <v/>
      </c>
      <c r="K473" s="126" t="str">
        <f t="shared" si="94"/>
        <v/>
      </c>
      <c r="L473" s="127" t="str">
        <f>IF(B473&lt;&gt;"",VLOOKUP(B473,G011B!$B:$Z,25,0),"")</f>
        <v/>
      </c>
      <c r="M473" s="156" t="str">
        <f t="shared" si="95"/>
        <v/>
      </c>
      <c r="N473" s="62"/>
      <c r="O473" s="62"/>
      <c r="P473" s="62"/>
    </row>
    <row r="474" spans="1:16" ht="20.05" customHeight="1" x14ac:dyDescent="0.25">
      <c r="A474" s="374">
        <v>270</v>
      </c>
      <c r="B474" s="80"/>
      <c r="C474" s="122" t="str">
        <f t="shared" si="91"/>
        <v/>
      </c>
      <c r="D474" s="123" t="str">
        <f t="shared" si="92"/>
        <v/>
      </c>
      <c r="E474" s="81"/>
      <c r="F474" s="82"/>
      <c r="G474" s="132" t="str">
        <f t="shared" si="96"/>
        <v/>
      </c>
      <c r="H474" s="129" t="str">
        <f t="shared" si="93"/>
        <v/>
      </c>
      <c r="I474" s="136" t="str">
        <f t="shared" si="97"/>
        <v/>
      </c>
      <c r="J474" s="126" t="str">
        <f>IF(B474&gt;0,ROUNDUP(VLOOKUP(B474,G011B!$B:$R,16,0),1),"")</f>
        <v/>
      </c>
      <c r="K474" s="126" t="str">
        <f t="shared" si="94"/>
        <v/>
      </c>
      <c r="L474" s="127" t="str">
        <f>IF(B474&lt;&gt;"",VLOOKUP(B474,G011B!$B:$Z,25,0),"")</f>
        <v/>
      </c>
      <c r="M474" s="156" t="str">
        <f t="shared" si="95"/>
        <v/>
      </c>
      <c r="N474" s="62"/>
      <c r="O474" s="62"/>
      <c r="P474" s="62"/>
    </row>
    <row r="475" spans="1:16" ht="20.05" customHeight="1" x14ac:dyDescent="0.25">
      <c r="A475" s="374">
        <v>271</v>
      </c>
      <c r="B475" s="80"/>
      <c r="C475" s="122" t="str">
        <f t="shared" si="91"/>
        <v/>
      </c>
      <c r="D475" s="123" t="str">
        <f t="shared" si="92"/>
        <v/>
      </c>
      <c r="E475" s="81"/>
      <c r="F475" s="82"/>
      <c r="G475" s="132" t="str">
        <f t="shared" si="96"/>
        <v/>
      </c>
      <c r="H475" s="129" t="str">
        <f t="shared" si="93"/>
        <v/>
      </c>
      <c r="I475" s="136" t="str">
        <f t="shared" si="97"/>
        <v/>
      </c>
      <c r="J475" s="126" t="str">
        <f>IF(B475&gt;0,ROUNDUP(VLOOKUP(B475,G011B!$B:$R,16,0),1),"")</f>
        <v/>
      </c>
      <c r="K475" s="126" t="str">
        <f t="shared" si="94"/>
        <v/>
      </c>
      <c r="L475" s="127" t="str">
        <f>IF(B475&lt;&gt;"",VLOOKUP(B475,G011B!$B:$Z,25,0),"")</f>
        <v/>
      </c>
      <c r="M475" s="156" t="str">
        <f t="shared" si="95"/>
        <v/>
      </c>
      <c r="N475" s="62"/>
      <c r="O475" s="62"/>
      <c r="P475" s="62"/>
    </row>
    <row r="476" spans="1:16" ht="20.05" customHeight="1" x14ac:dyDescent="0.25">
      <c r="A476" s="374">
        <v>272</v>
      </c>
      <c r="B476" s="80"/>
      <c r="C476" s="122" t="str">
        <f t="shared" si="91"/>
        <v/>
      </c>
      <c r="D476" s="123" t="str">
        <f t="shared" si="92"/>
        <v/>
      </c>
      <c r="E476" s="81"/>
      <c r="F476" s="82"/>
      <c r="G476" s="132" t="str">
        <f t="shared" si="96"/>
        <v/>
      </c>
      <c r="H476" s="129" t="str">
        <f t="shared" si="93"/>
        <v/>
      </c>
      <c r="I476" s="136" t="str">
        <f t="shared" si="97"/>
        <v/>
      </c>
      <c r="J476" s="126" t="str">
        <f>IF(B476&gt;0,ROUNDUP(VLOOKUP(B476,G011B!$B:$R,16,0),1),"")</f>
        <v/>
      </c>
      <c r="K476" s="126" t="str">
        <f t="shared" si="94"/>
        <v/>
      </c>
      <c r="L476" s="127" t="str">
        <f>IF(B476&lt;&gt;"",VLOOKUP(B476,G011B!$B:$Z,25,0),"")</f>
        <v/>
      </c>
      <c r="M476" s="156" t="str">
        <f t="shared" si="95"/>
        <v/>
      </c>
      <c r="N476" s="62"/>
      <c r="O476" s="62"/>
      <c r="P476" s="62"/>
    </row>
    <row r="477" spans="1:16" ht="20.05" customHeight="1" x14ac:dyDescent="0.25">
      <c r="A477" s="374">
        <v>273</v>
      </c>
      <c r="B477" s="80"/>
      <c r="C477" s="122" t="str">
        <f t="shared" si="91"/>
        <v/>
      </c>
      <c r="D477" s="123" t="str">
        <f t="shared" si="92"/>
        <v/>
      </c>
      <c r="E477" s="81"/>
      <c r="F477" s="82"/>
      <c r="G477" s="132" t="str">
        <f t="shared" si="96"/>
        <v/>
      </c>
      <c r="H477" s="129" t="str">
        <f t="shared" si="93"/>
        <v/>
      </c>
      <c r="I477" s="136" t="str">
        <f t="shared" si="97"/>
        <v/>
      </c>
      <c r="J477" s="126" t="str">
        <f>IF(B477&gt;0,ROUNDUP(VLOOKUP(B477,G011B!$B:$R,16,0),1),"")</f>
        <v/>
      </c>
      <c r="K477" s="126" t="str">
        <f t="shared" si="94"/>
        <v/>
      </c>
      <c r="L477" s="127" t="str">
        <f>IF(B477&lt;&gt;"",VLOOKUP(B477,G011B!$B:$Z,25,0),"")</f>
        <v/>
      </c>
      <c r="M477" s="156" t="str">
        <f t="shared" si="95"/>
        <v/>
      </c>
      <c r="N477" s="62"/>
      <c r="O477" s="62"/>
      <c r="P477" s="62"/>
    </row>
    <row r="478" spans="1:16" ht="20.05" customHeight="1" x14ac:dyDescent="0.25">
      <c r="A478" s="374">
        <v>274</v>
      </c>
      <c r="B478" s="80"/>
      <c r="C478" s="122" t="str">
        <f t="shared" si="91"/>
        <v/>
      </c>
      <c r="D478" s="123" t="str">
        <f t="shared" si="92"/>
        <v/>
      </c>
      <c r="E478" s="81"/>
      <c r="F478" s="82"/>
      <c r="G478" s="132" t="str">
        <f t="shared" si="96"/>
        <v/>
      </c>
      <c r="H478" s="129" t="str">
        <f t="shared" si="93"/>
        <v/>
      </c>
      <c r="I478" s="136" t="str">
        <f t="shared" si="97"/>
        <v/>
      </c>
      <c r="J478" s="126" t="str">
        <f>IF(B478&gt;0,ROUNDUP(VLOOKUP(B478,G011B!$B:$R,16,0),1),"")</f>
        <v/>
      </c>
      <c r="K478" s="126" t="str">
        <f t="shared" si="94"/>
        <v/>
      </c>
      <c r="L478" s="127" t="str">
        <f>IF(B478&lt;&gt;"",VLOOKUP(B478,G011B!$B:$Z,25,0),"")</f>
        <v/>
      </c>
      <c r="M478" s="156" t="str">
        <f t="shared" si="95"/>
        <v/>
      </c>
      <c r="N478" s="62"/>
      <c r="O478" s="62"/>
      <c r="P478" s="62"/>
    </row>
    <row r="479" spans="1:16" ht="20.05" customHeight="1" x14ac:dyDescent="0.25">
      <c r="A479" s="374">
        <v>275</v>
      </c>
      <c r="B479" s="80"/>
      <c r="C479" s="122" t="str">
        <f t="shared" si="91"/>
        <v/>
      </c>
      <c r="D479" s="123" t="str">
        <f t="shared" si="92"/>
        <v/>
      </c>
      <c r="E479" s="81"/>
      <c r="F479" s="82"/>
      <c r="G479" s="132" t="str">
        <f t="shared" si="96"/>
        <v/>
      </c>
      <c r="H479" s="129" t="str">
        <f t="shared" si="93"/>
        <v/>
      </c>
      <c r="I479" s="136" t="str">
        <f t="shared" si="97"/>
        <v/>
      </c>
      <c r="J479" s="126" t="str">
        <f>IF(B479&gt;0,ROUNDUP(VLOOKUP(B479,G011B!$B:$R,16,0),1),"")</f>
        <v/>
      </c>
      <c r="K479" s="126" t="str">
        <f t="shared" si="94"/>
        <v/>
      </c>
      <c r="L479" s="127" t="str">
        <f>IF(B479&lt;&gt;"",VLOOKUP(B479,G011B!$B:$Z,25,0),"")</f>
        <v/>
      </c>
      <c r="M479" s="156" t="str">
        <f t="shared" si="95"/>
        <v/>
      </c>
      <c r="N479" s="62"/>
      <c r="O479" s="62"/>
      <c r="P479" s="62"/>
    </row>
    <row r="480" spans="1:16" ht="20.05" customHeight="1" x14ac:dyDescent="0.25">
      <c r="A480" s="374">
        <v>276</v>
      </c>
      <c r="B480" s="80"/>
      <c r="C480" s="122" t="str">
        <f t="shared" si="91"/>
        <v/>
      </c>
      <c r="D480" s="123" t="str">
        <f t="shared" si="92"/>
        <v/>
      </c>
      <c r="E480" s="81"/>
      <c r="F480" s="82"/>
      <c r="G480" s="132" t="str">
        <f t="shared" si="96"/>
        <v/>
      </c>
      <c r="H480" s="129" t="str">
        <f t="shared" si="93"/>
        <v/>
      </c>
      <c r="I480" s="136" t="str">
        <f t="shared" si="97"/>
        <v/>
      </c>
      <c r="J480" s="126" t="str">
        <f>IF(B480&gt;0,ROUNDUP(VLOOKUP(B480,G011B!$B:$R,16,0),1),"")</f>
        <v/>
      </c>
      <c r="K480" s="126" t="str">
        <f t="shared" si="94"/>
        <v/>
      </c>
      <c r="L480" s="127" t="str">
        <f>IF(B480&lt;&gt;"",VLOOKUP(B480,G011B!$B:$Z,25,0),"")</f>
        <v/>
      </c>
      <c r="M480" s="156" t="str">
        <f t="shared" si="95"/>
        <v/>
      </c>
      <c r="N480" s="62"/>
      <c r="O480" s="62"/>
      <c r="P480" s="62"/>
    </row>
    <row r="481" spans="1:16" ht="20.05" customHeight="1" x14ac:dyDescent="0.25">
      <c r="A481" s="374">
        <v>277</v>
      </c>
      <c r="B481" s="80"/>
      <c r="C481" s="122" t="str">
        <f t="shared" si="91"/>
        <v/>
      </c>
      <c r="D481" s="123" t="str">
        <f t="shared" si="92"/>
        <v/>
      </c>
      <c r="E481" s="81"/>
      <c r="F481" s="82"/>
      <c r="G481" s="132" t="str">
        <f t="shared" si="96"/>
        <v/>
      </c>
      <c r="H481" s="129" t="str">
        <f t="shared" si="93"/>
        <v/>
      </c>
      <c r="I481" s="136" t="str">
        <f t="shared" si="97"/>
        <v/>
      </c>
      <c r="J481" s="126" t="str">
        <f>IF(B481&gt;0,ROUNDUP(VLOOKUP(B481,G011B!$B:$R,16,0),1),"")</f>
        <v/>
      </c>
      <c r="K481" s="126" t="str">
        <f t="shared" si="94"/>
        <v/>
      </c>
      <c r="L481" s="127" t="str">
        <f>IF(B481&lt;&gt;"",VLOOKUP(B481,G011B!$B:$Z,25,0),"")</f>
        <v/>
      </c>
      <c r="M481" s="156" t="str">
        <f t="shared" si="95"/>
        <v/>
      </c>
      <c r="N481" s="62"/>
      <c r="O481" s="62"/>
      <c r="P481" s="62"/>
    </row>
    <row r="482" spans="1:16" ht="20.05" customHeight="1" x14ac:dyDescent="0.25">
      <c r="A482" s="374">
        <v>278</v>
      </c>
      <c r="B482" s="80"/>
      <c r="C482" s="122" t="str">
        <f t="shared" si="91"/>
        <v/>
      </c>
      <c r="D482" s="123" t="str">
        <f t="shared" si="92"/>
        <v/>
      </c>
      <c r="E482" s="81"/>
      <c r="F482" s="82"/>
      <c r="G482" s="132" t="str">
        <f t="shared" si="96"/>
        <v/>
      </c>
      <c r="H482" s="129" t="str">
        <f t="shared" si="93"/>
        <v/>
      </c>
      <c r="I482" s="136" t="str">
        <f t="shared" si="97"/>
        <v/>
      </c>
      <c r="J482" s="126" t="str">
        <f>IF(B482&gt;0,ROUNDUP(VLOOKUP(B482,G011B!$B:$R,16,0),1),"")</f>
        <v/>
      </c>
      <c r="K482" s="126" t="str">
        <f t="shared" si="94"/>
        <v/>
      </c>
      <c r="L482" s="127" t="str">
        <f>IF(B482&lt;&gt;"",VLOOKUP(B482,G011B!$B:$Z,25,0),"")</f>
        <v/>
      </c>
      <c r="M482" s="156" t="str">
        <f t="shared" si="95"/>
        <v/>
      </c>
      <c r="N482" s="62"/>
      <c r="O482" s="62"/>
      <c r="P482" s="62"/>
    </row>
    <row r="483" spans="1:16" ht="20.05" customHeight="1" x14ac:dyDescent="0.25">
      <c r="A483" s="374">
        <v>279</v>
      </c>
      <c r="B483" s="80"/>
      <c r="C483" s="122" t="str">
        <f t="shared" si="91"/>
        <v/>
      </c>
      <c r="D483" s="123" t="str">
        <f t="shared" si="92"/>
        <v/>
      </c>
      <c r="E483" s="81"/>
      <c r="F483" s="82"/>
      <c r="G483" s="132" t="str">
        <f t="shared" si="96"/>
        <v/>
      </c>
      <c r="H483" s="129" t="str">
        <f t="shared" si="93"/>
        <v/>
      </c>
      <c r="I483" s="136" t="str">
        <f t="shared" si="97"/>
        <v/>
      </c>
      <c r="J483" s="126" t="str">
        <f>IF(B483&gt;0,ROUNDUP(VLOOKUP(B483,G011B!$B:$R,16,0),1),"")</f>
        <v/>
      </c>
      <c r="K483" s="126" t="str">
        <f t="shared" si="94"/>
        <v/>
      </c>
      <c r="L483" s="127" t="str">
        <f>IF(B483&lt;&gt;"",VLOOKUP(B483,G011B!$B:$Z,25,0),"")</f>
        <v/>
      </c>
      <c r="M483" s="156" t="str">
        <f t="shared" si="95"/>
        <v/>
      </c>
      <c r="N483" s="62"/>
      <c r="O483" s="62"/>
      <c r="P483" s="62"/>
    </row>
    <row r="484" spans="1:16" ht="20.05" customHeight="1" thickBot="1" x14ac:dyDescent="0.3">
      <c r="A484" s="375">
        <v>280</v>
      </c>
      <c r="B484" s="83"/>
      <c r="C484" s="124" t="str">
        <f t="shared" si="91"/>
        <v/>
      </c>
      <c r="D484" s="125" t="str">
        <f t="shared" si="92"/>
        <v/>
      </c>
      <c r="E484" s="84"/>
      <c r="F484" s="85"/>
      <c r="G484" s="133" t="str">
        <f t="shared" si="96"/>
        <v/>
      </c>
      <c r="H484" s="130" t="str">
        <f t="shared" si="93"/>
        <v/>
      </c>
      <c r="I484" s="137" t="str">
        <f t="shared" si="97"/>
        <v/>
      </c>
      <c r="J484" s="126" t="str">
        <f>IF(B484&gt;0,ROUNDUP(VLOOKUP(B484,G011B!$B:$R,16,0),1),"")</f>
        <v/>
      </c>
      <c r="K484" s="126" t="str">
        <f t="shared" si="94"/>
        <v/>
      </c>
      <c r="L484" s="127" t="str">
        <f>IF(B484&lt;&gt;"",VLOOKUP(B484,G011B!$B:$Z,25,0),"")</f>
        <v/>
      </c>
      <c r="M484" s="156" t="str">
        <f t="shared" si="95"/>
        <v/>
      </c>
      <c r="N484" s="62"/>
      <c r="O484" s="62"/>
      <c r="P484" s="62"/>
    </row>
    <row r="485" spans="1:16" ht="20.05" customHeight="1" thickBot="1" x14ac:dyDescent="0.4">
      <c r="A485" s="659" t="s">
        <v>34</v>
      </c>
      <c r="B485" s="660"/>
      <c r="C485" s="660"/>
      <c r="D485" s="660"/>
      <c r="E485" s="660"/>
      <c r="F485" s="661"/>
      <c r="G485" s="134">
        <f>SUM(G465:G484)</f>
        <v>0</v>
      </c>
      <c r="H485" s="370"/>
      <c r="I485" s="118">
        <f>IF(C463=C428,SUM(I465:I484)+I450,SUM(I465:I484))</f>
        <v>0</v>
      </c>
      <c r="J485" s="62"/>
      <c r="K485" s="62"/>
      <c r="L485" s="62"/>
      <c r="M485" s="62"/>
      <c r="N485" s="138">
        <f>IF(COUNTA(E465:E484)&gt;0,1,0)</f>
        <v>0</v>
      </c>
      <c r="O485" s="62"/>
      <c r="P485" s="62"/>
    </row>
    <row r="486" spans="1:16" ht="20.05" customHeight="1" thickBot="1" x14ac:dyDescent="0.35">
      <c r="A486" s="662" t="s">
        <v>72</v>
      </c>
      <c r="B486" s="663"/>
      <c r="C486" s="663"/>
      <c r="D486" s="664"/>
      <c r="E486" s="107">
        <f>SUM(G:G)/2</f>
        <v>0</v>
      </c>
      <c r="F486" s="665"/>
      <c r="G486" s="666"/>
      <c r="H486" s="667"/>
      <c r="I486" s="116">
        <f>SUM(I465:I484)+I451</f>
        <v>0</v>
      </c>
      <c r="J486" s="62"/>
      <c r="K486" s="62"/>
      <c r="L486" s="62"/>
      <c r="M486" s="62"/>
      <c r="N486" s="62"/>
      <c r="O486" s="62"/>
      <c r="P486" s="62"/>
    </row>
    <row r="487" spans="1:16" x14ac:dyDescent="0.25">
      <c r="A487" s="364" t="s">
        <v>134</v>
      </c>
      <c r="B487" s="62"/>
      <c r="C487" s="62"/>
      <c r="D487" s="62"/>
      <c r="E487" s="62"/>
      <c r="F487" s="62"/>
      <c r="G487" s="62"/>
      <c r="H487" s="62"/>
      <c r="I487" s="62"/>
      <c r="J487" s="62"/>
      <c r="K487" s="62"/>
      <c r="L487" s="62"/>
      <c r="M487" s="62"/>
      <c r="N487" s="62"/>
      <c r="O487" s="62"/>
      <c r="P487" s="62"/>
    </row>
    <row r="488" spans="1:16" x14ac:dyDescent="0.25">
      <c r="A488" s="62"/>
      <c r="B488" s="62"/>
      <c r="C488" s="62"/>
      <c r="D488" s="62"/>
      <c r="E488" s="62"/>
      <c r="F488" s="62"/>
      <c r="G488" s="62"/>
      <c r="H488" s="62"/>
      <c r="I488" s="62"/>
      <c r="J488" s="62"/>
      <c r="K488" s="62"/>
      <c r="L488" s="62"/>
      <c r="M488" s="62"/>
      <c r="N488" s="62"/>
      <c r="O488" s="62"/>
      <c r="P488" s="62"/>
    </row>
    <row r="489" spans="1:16" ht="19.7" x14ac:dyDescent="0.35">
      <c r="A489" s="376" t="s">
        <v>31</v>
      </c>
      <c r="B489" s="378">
        <f ca="1">imzatarihi</f>
        <v>45785</v>
      </c>
      <c r="C489" s="377" t="s">
        <v>32</v>
      </c>
      <c r="D489" s="379" t="str">
        <f>IF(kurulusyetkilisi&gt;0,kurulusyetkilisi,"")</f>
        <v/>
      </c>
      <c r="E489" s="62"/>
      <c r="F489" s="62"/>
      <c r="G489" s="212"/>
      <c r="H489" s="211"/>
      <c r="I489" s="211"/>
      <c r="J489" s="62"/>
      <c r="K489" s="92"/>
      <c r="L489" s="92"/>
      <c r="M489" s="2"/>
      <c r="N489" s="92"/>
      <c r="O489" s="92"/>
      <c r="P489" s="62"/>
    </row>
    <row r="490" spans="1:16" ht="19.7" x14ac:dyDescent="0.35">
      <c r="A490" s="213"/>
      <c r="B490" s="213"/>
      <c r="C490" s="377" t="s">
        <v>33</v>
      </c>
      <c r="D490" s="75"/>
      <c r="E490" s="598"/>
      <c r="F490" s="598"/>
      <c r="G490" s="598"/>
      <c r="H490" s="59"/>
      <c r="I490" s="59"/>
      <c r="J490" s="62"/>
      <c r="K490" s="92"/>
      <c r="L490" s="92"/>
      <c r="M490" s="2"/>
      <c r="N490" s="92"/>
      <c r="O490" s="92"/>
      <c r="P490" s="62"/>
    </row>
    <row r="491" spans="1:16" ht="16.3" x14ac:dyDescent="0.3">
      <c r="A491" s="635" t="s">
        <v>65</v>
      </c>
      <c r="B491" s="635"/>
      <c r="C491" s="635"/>
      <c r="D491" s="635"/>
      <c r="E491" s="635"/>
      <c r="F491" s="635"/>
      <c r="G491" s="635"/>
      <c r="H491" s="635"/>
      <c r="I491" s="635"/>
      <c r="J491" s="62"/>
      <c r="K491" s="62"/>
      <c r="L491" s="62"/>
      <c r="M491" s="62"/>
      <c r="N491" s="62"/>
      <c r="O491" s="62"/>
      <c r="P491" s="62"/>
    </row>
    <row r="492" spans="1:16" x14ac:dyDescent="0.25">
      <c r="A492" s="625" t="str">
        <f>IF(YilDonem&lt;&gt;"",CONCATENATE(YilDonem," dönemine aittir."),"")</f>
        <v/>
      </c>
      <c r="B492" s="625"/>
      <c r="C492" s="625"/>
      <c r="D492" s="625"/>
      <c r="E492" s="625"/>
      <c r="F492" s="625"/>
      <c r="G492" s="625"/>
      <c r="H492" s="625"/>
      <c r="I492" s="625"/>
      <c r="J492" s="62"/>
      <c r="K492" s="62"/>
      <c r="L492" s="62"/>
      <c r="M492" s="62"/>
      <c r="N492" s="62"/>
      <c r="O492" s="62"/>
      <c r="P492" s="62"/>
    </row>
    <row r="493" spans="1:16" ht="19.7" thickBot="1" x14ac:dyDescent="0.4">
      <c r="A493" s="671" t="s">
        <v>74</v>
      </c>
      <c r="B493" s="671"/>
      <c r="C493" s="671"/>
      <c r="D493" s="671"/>
      <c r="E493" s="671"/>
      <c r="F493" s="671"/>
      <c r="G493" s="671"/>
      <c r="H493" s="671"/>
      <c r="I493" s="671"/>
      <c r="J493" s="62"/>
      <c r="K493" s="62"/>
      <c r="L493" s="62"/>
      <c r="M493" s="62"/>
      <c r="N493" s="62"/>
      <c r="O493" s="62"/>
      <c r="P493" s="62"/>
    </row>
    <row r="494" spans="1:16" ht="19.55" customHeight="1" thickBot="1" x14ac:dyDescent="0.3">
      <c r="A494" s="627" t="s">
        <v>192</v>
      </c>
      <c r="B494" s="629"/>
      <c r="C494" s="627" t="str">
        <f>IF(ProjeNo&gt;0,ProjeNo,"")</f>
        <v/>
      </c>
      <c r="D494" s="628"/>
      <c r="E494" s="628"/>
      <c r="F494" s="628"/>
      <c r="G494" s="628"/>
      <c r="H494" s="628"/>
      <c r="I494" s="629"/>
      <c r="J494" s="62"/>
      <c r="K494" s="62"/>
      <c r="L494" s="62"/>
      <c r="M494" s="62"/>
      <c r="N494" s="62"/>
      <c r="O494" s="62"/>
      <c r="P494" s="62"/>
    </row>
    <row r="495" spans="1:16" ht="29.25" customHeight="1" thickBot="1" x14ac:dyDescent="0.3">
      <c r="A495" s="670" t="s">
        <v>194</v>
      </c>
      <c r="B495" s="642"/>
      <c r="C495" s="645" t="str">
        <f>IF(ProjeAdi&gt;0,ProjeAdi,"")</f>
        <v/>
      </c>
      <c r="D495" s="646"/>
      <c r="E495" s="646"/>
      <c r="F495" s="646"/>
      <c r="G495" s="646"/>
      <c r="H495" s="646"/>
      <c r="I495" s="647"/>
      <c r="J495" s="62"/>
      <c r="K495" s="62"/>
      <c r="L495" s="62"/>
      <c r="M495" s="62"/>
      <c r="N495" s="62"/>
      <c r="O495" s="62"/>
      <c r="P495" s="62"/>
    </row>
    <row r="496" spans="1:16" ht="29.25" customHeight="1" thickBot="1" x14ac:dyDescent="0.3">
      <c r="A496" s="670" t="s">
        <v>196</v>
      </c>
      <c r="B496" s="642"/>
      <c r="C496" s="672"/>
      <c r="D496" s="668"/>
      <c r="E496" s="668"/>
      <c r="F496" s="668"/>
      <c r="G496" s="668"/>
      <c r="H496" s="668"/>
      <c r="I496" s="669"/>
      <c r="J496" s="62"/>
      <c r="K496" s="62"/>
      <c r="L496" s="62"/>
      <c r="M496" s="62"/>
      <c r="N496" s="62"/>
      <c r="O496" s="62"/>
      <c r="P496" s="62"/>
    </row>
    <row r="497" spans="1:16" ht="29.25" customHeight="1" thickBot="1" x14ac:dyDescent="0.3">
      <c r="A497" s="670" t="s">
        <v>197</v>
      </c>
      <c r="B497" s="642"/>
      <c r="C497" s="672"/>
      <c r="D497" s="668"/>
      <c r="E497" s="668"/>
      <c r="F497" s="668"/>
      <c r="G497" s="668"/>
      <c r="H497" s="668"/>
      <c r="I497" s="669"/>
      <c r="J497" s="62"/>
      <c r="K497" s="62"/>
      <c r="L497" s="62"/>
      <c r="M497" s="62"/>
      <c r="N497" s="62"/>
      <c r="O497" s="62"/>
      <c r="P497" s="62"/>
    </row>
    <row r="498" spans="1:16" ht="19.55" customHeight="1" thickBot="1" x14ac:dyDescent="0.3">
      <c r="A498" s="627" t="s">
        <v>66</v>
      </c>
      <c r="B498" s="629"/>
      <c r="C498" s="12"/>
      <c r="D498" s="668"/>
      <c r="E498" s="668"/>
      <c r="F498" s="668"/>
      <c r="G498" s="668"/>
      <c r="H498" s="668"/>
      <c r="I498" s="669"/>
      <c r="J498" s="62"/>
      <c r="K498" s="62"/>
      <c r="L498" s="62"/>
      <c r="M498" s="62"/>
      <c r="N498" s="62"/>
      <c r="O498" s="62"/>
      <c r="P498" s="62"/>
    </row>
    <row r="499" spans="1:16" s="1" customFormat="1" ht="29.25" thickBot="1" x14ac:dyDescent="0.3">
      <c r="A499" s="358" t="s">
        <v>3</v>
      </c>
      <c r="B499" s="358" t="s">
        <v>4</v>
      </c>
      <c r="C499" s="358" t="s">
        <v>55</v>
      </c>
      <c r="D499" s="358" t="s">
        <v>137</v>
      </c>
      <c r="E499" s="358" t="s">
        <v>67</v>
      </c>
      <c r="F499" s="358" t="s">
        <v>68</v>
      </c>
      <c r="G499" s="358" t="s">
        <v>69</v>
      </c>
      <c r="H499" s="358" t="s">
        <v>70</v>
      </c>
      <c r="I499" s="358" t="s">
        <v>71</v>
      </c>
      <c r="J499" s="371" t="s">
        <v>75</v>
      </c>
      <c r="K499" s="372" t="s">
        <v>76</v>
      </c>
      <c r="L499" s="372" t="s">
        <v>68</v>
      </c>
      <c r="M499" s="357"/>
      <c r="N499" s="357"/>
      <c r="O499" s="357"/>
      <c r="P499" s="357"/>
    </row>
    <row r="500" spans="1:16" ht="20.05" customHeight="1" x14ac:dyDescent="0.25">
      <c r="A500" s="373">
        <v>281</v>
      </c>
      <c r="B500" s="77"/>
      <c r="C500" s="120" t="str">
        <f t="shared" ref="C500:C519" si="98">IF(B500&lt;&gt;"",VLOOKUP(B500,PersonelTablo,2,0),"")</f>
        <v/>
      </c>
      <c r="D500" s="121" t="str">
        <f t="shared" ref="D500:D519" si="99">IF(B500&lt;&gt;"",VLOOKUP(B500,PersonelTablo,3,0),"")</f>
        <v/>
      </c>
      <c r="E500" s="78"/>
      <c r="F500" s="79"/>
      <c r="G500" s="131" t="str">
        <f>IF(AND(B500&lt;&gt;"",L500&gt;=F500),E500*F500,"")</f>
        <v/>
      </c>
      <c r="H500" s="128" t="str">
        <f t="shared" ref="H500:H519" si="100">IF(B500&lt;&gt;"",VLOOKUP(B500,G011CTablo,15,0),"")</f>
        <v/>
      </c>
      <c r="I500" s="135" t="str">
        <f>IF(AND(B500&lt;&gt;"",J500&gt;=K500,L500&gt;0),G500*H500,"")</f>
        <v/>
      </c>
      <c r="J500" s="126" t="str">
        <f>IF(B500&gt;0,ROUNDUP(VLOOKUP(B500,G011B!$B:$R,16,0),1),"")</f>
        <v/>
      </c>
      <c r="K500" s="126" t="str">
        <f t="shared" ref="K500:K519" si="101">IF(B500&gt;0,SUMIF($B:$B,B500,$G:$G),"")</f>
        <v/>
      </c>
      <c r="L500" s="127" t="str">
        <f>IF(B500&lt;&gt;"",VLOOKUP(B500,G011B!$B:$Z,25,0),"")</f>
        <v/>
      </c>
      <c r="M500" s="156" t="str">
        <f t="shared" ref="M500:M519" si="102">IF(J500&gt;=K500,"","Personelin bütün iş paketlerindeki Toplam Adam Ay değeri "&amp;K500&amp;" olup, bu değer, G011B formunda beyan edilen Çalışılan Toplam Ay değerini geçemez. Maliyeti hesaplamak için Adam/Ay Oranı veya Çalışılan Ay değerini düzeltiniz. ")</f>
        <v/>
      </c>
      <c r="N500" s="62"/>
      <c r="O500" s="62"/>
      <c r="P500" s="62"/>
    </row>
    <row r="501" spans="1:16" ht="20.05" customHeight="1" x14ac:dyDescent="0.25">
      <c r="A501" s="374">
        <v>282</v>
      </c>
      <c r="B501" s="80"/>
      <c r="C501" s="122" t="str">
        <f t="shared" si="98"/>
        <v/>
      </c>
      <c r="D501" s="123" t="str">
        <f t="shared" si="99"/>
        <v/>
      </c>
      <c r="E501" s="81"/>
      <c r="F501" s="82"/>
      <c r="G501" s="132" t="str">
        <f t="shared" ref="G501:G519" si="103">IF(AND(B501&lt;&gt;"",L501&gt;=F501),E501*F501,"")</f>
        <v/>
      </c>
      <c r="H501" s="129" t="str">
        <f t="shared" si="100"/>
        <v/>
      </c>
      <c r="I501" s="136" t="str">
        <f t="shared" ref="I501:I519" si="104">IF(AND(B501&lt;&gt;"",J501&gt;=K501,L501&gt;0),G501*H501,"")</f>
        <v/>
      </c>
      <c r="J501" s="126" t="str">
        <f>IF(B501&gt;0,ROUNDUP(VLOOKUP(B501,G011B!$B:$R,16,0),1),"")</f>
        <v/>
      </c>
      <c r="K501" s="126" t="str">
        <f t="shared" si="101"/>
        <v/>
      </c>
      <c r="L501" s="127" t="str">
        <f>IF(B501&lt;&gt;"",VLOOKUP(B501,G011B!$B:$Z,25,0),"")</f>
        <v/>
      </c>
      <c r="M501" s="156" t="str">
        <f t="shared" si="102"/>
        <v/>
      </c>
      <c r="N501" s="62"/>
      <c r="O501" s="62"/>
      <c r="P501" s="62"/>
    </row>
    <row r="502" spans="1:16" ht="20.05" customHeight="1" x14ac:dyDescent="0.25">
      <c r="A502" s="374">
        <v>283</v>
      </c>
      <c r="B502" s="80"/>
      <c r="C502" s="122" t="str">
        <f t="shared" si="98"/>
        <v/>
      </c>
      <c r="D502" s="123" t="str">
        <f t="shared" si="99"/>
        <v/>
      </c>
      <c r="E502" s="81"/>
      <c r="F502" s="82"/>
      <c r="G502" s="132" t="str">
        <f t="shared" si="103"/>
        <v/>
      </c>
      <c r="H502" s="129" t="str">
        <f t="shared" si="100"/>
        <v/>
      </c>
      <c r="I502" s="136" t="str">
        <f t="shared" si="104"/>
        <v/>
      </c>
      <c r="J502" s="126" t="str">
        <f>IF(B502&gt;0,ROUNDUP(VLOOKUP(B502,G011B!$B:$R,16,0),1),"")</f>
        <v/>
      </c>
      <c r="K502" s="126" t="str">
        <f t="shared" si="101"/>
        <v/>
      </c>
      <c r="L502" s="127" t="str">
        <f>IF(B502&lt;&gt;"",VLOOKUP(B502,G011B!$B:$Z,25,0),"")</f>
        <v/>
      </c>
      <c r="M502" s="156" t="str">
        <f t="shared" si="102"/>
        <v/>
      </c>
      <c r="N502" s="62"/>
      <c r="O502" s="62"/>
      <c r="P502" s="62"/>
    </row>
    <row r="503" spans="1:16" ht="20.05" customHeight="1" x14ac:dyDescent="0.25">
      <c r="A503" s="374">
        <v>284</v>
      </c>
      <c r="B503" s="80"/>
      <c r="C503" s="122" t="str">
        <f t="shared" si="98"/>
        <v/>
      </c>
      <c r="D503" s="123" t="str">
        <f t="shared" si="99"/>
        <v/>
      </c>
      <c r="E503" s="81"/>
      <c r="F503" s="82"/>
      <c r="G503" s="132" t="str">
        <f t="shared" si="103"/>
        <v/>
      </c>
      <c r="H503" s="129" t="str">
        <f t="shared" si="100"/>
        <v/>
      </c>
      <c r="I503" s="136" t="str">
        <f t="shared" si="104"/>
        <v/>
      </c>
      <c r="J503" s="126" t="str">
        <f>IF(B503&gt;0,ROUNDUP(VLOOKUP(B503,G011B!$B:$R,16,0),1),"")</f>
        <v/>
      </c>
      <c r="K503" s="126" t="str">
        <f t="shared" si="101"/>
        <v/>
      </c>
      <c r="L503" s="127" t="str">
        <f>IF(B503&lt;&gt;"",VLOOKUP(B503,G011B!$B:$Z,25,0),"")</f>
        <v/>
      </c>
      <c r="M503" s="156" t="str">
        <f t="shared" si="102"/>
        <v/>
      </c>
      <c r="N503" s="62"/>
      <c r="O503" s="62"/>
      <c r="P503" s="62"/>
    </row>
    <row r="504" spans="1:16" ht="20.05" customHeight="1" x14ac:dyDescent="0.25">
      <c r="A504" s="374">
        <v>285</v>
      </c>
      <c r="B504" s="80"/>
      <c r="C504" s="122" t="str">
        <f t="shared" si="98"/>
        <v/>
      </c>
      <c r="D504" s="123" t="str">
        <f t="shared" si="99"/>
        <v/>
      </c>
      <c r="E504" s="81"/>
      <c r="F504" s="82"/>
      <c r="G504" s="132" t="str">
        <f t="shared" si="103"/>
        <v/>
      </c>
      <c r="H504" s="129" t="str">
        <f t="shared" si="100"/>
        <v/>
      </c>
      <c r="I504" s="136" t="str">
        <f t="shared" si="104"/>
        <v/>
      </c>
      <c r="J504" s="126" t="str">
        <f>IF(B504&gt;0,ROUNDUP(VLOOKUP(B504,G011B!$B:$R,16,0),1),"")</f>
        <v/>
      </c>
      <c r="K504" s="126" t="str">
        <f t="shared" si="101"/>
        <v/>
      </c>
      <c r="L504" s="127" t="str">
        <f>IF(B504&lt;&gt;"",VLOOKUP(B504,G011B!$B:$Z,25,0),"")</f>
        <v/>
      </c>
      <c r="M504" s="156" t="str">
        <f t="shared" si="102"/>
        <v/>
      </c>
      <c r="N504" s="62"/>
      <c r="O504" s="62"/>
      <c r="P504" s="62"/>
    </row>
    <row r="505" spans="1:16" ht="20.05" customHeight="1" x14ac:dyDescent="0.25">
      <c r="A505" s="374">
        <v>286</v>
      </c>
      <c r="B505" s="80"/>
      <c r="C505" s="122" t="str">
        <f t="shared" si="98"/>
        <v/>
      </c>
      <c r="D505" s="123" t="str">
        <f t="shared" si="99"/>
        <v/>
      </c>
      <c r="E505" s="81"/>
      <c r="F505" s="82"/>
      <c r="G505" s="132" t="str">
        <f t="shared" si="103"/>
        <v/>
      </c>
      <c r="H505" s="129" t="str">
        <f t="shared" si="100"/>
        <v/>
      </c>
      <c r="I505" s="136" t="str">
        <f t="shared" si="104"/>
        <v/>
      </c>
      <c r="J505" s="126" t="str">
        <f>IF(B505&gt;0,ROUNDUP(VLOOKUP(B505,G011B!$B:$R,16,0),1),"")</f>
        <v/>
      </c>
      <c r="K505" s="126" t="str">
        <f t="shared" si="101"/>
        <v/>
      </c>
      <c r="L505" s="127" t="str">
        <f>IF(B505&lt;&gt;"",VLOOKUP(B505,G011B!$B:$Z,25,0),"")</f>
        <v/>
      </c>
      <c r="M505" s="156" t="str">
        <f t="shared" si="102"/>
        <v/>
      </c>
      <c r="N505" s="62"/>
      <c r="O505" s="62"/>
      <c r="P505" s="62"/>
    </row>
    <row r="506" spans="1:16" ht="20.05" customHeight="1" x14ac:dyDescent="0.25">
      <c r="A506" s="374">
        <v>287</v>
      </c>
      <c r="B506" s="80"/>
      <c r="C506" s="122" t="str">
        <f t="shared" si="98"/>
        <v/>
      </c>
      <c r="D506" s="123" t="str">
        <f t="shared" si="99"/>
        <v/>
      </c>
      <c r="E506" s="81"/>
      <c r="F506" s="82"/>
      <c r="G506" s="132" t="str">
        <f t="shared" si="103"/>
        <v/>
      </c>
      <c r="H506" s="129" t="str">
        <f t="shared" si="100"/>
        <v/>
      </c>
      <c r="I506" s="136" t="str">
        <f t="shared" si="104"/>
        <v/>
      </c>
      <c r="J506" s="126" t="str">
        <f>IF(B506&gt;0,ROUNDUP(VLOOKUP(B506,G011B!$B:$R,16,0),1),"")</f>
        <v/>
      </c>
      <c r="K506" s="126" t="str">
        <f t="shared" si="101"/>
        <v/>
      </c>
      <c r="L506" s="127" t="str">
        <f>IF(B506&lt;&gt;"",VLOOKUP(B506,G011B!$B:$Z,25,0),"")</f>
        <v/>
      </c>
      <c r="M506" s="156" t="str">
        <f t="shared" si="102"/>
        <v/>
      </c>
      <c r="N506" s="62"/>
      <c r="O506" s="62"/>
      <c r="P506" s="62"/>
    </row>
    <row r="507" spans="1:16" ht="20.05" customHeight="1" x14ac:dyDescent="0.25">
      <c r="A507" s="374">
        <v>288</v>
      </c>
      <c r="B507" s="80"/>
      <c r="C507" s="122" t="str">
        <f t="shared" si="98"/>
        <v/>
      </c>
      <c r="D507" s="123" t="str">
        <f t="shared" si="99"/>
        <v/>
      </c>
      <c r="E507" s="81"/>
      <c r="F507" s="82"/>
      <c r="G507" s="132" t="str">
        <f t="shared" si="103"/>
        <v/>
      </c>
      <c r="H507" s="129" t="str">
        <f t="shared" si="100"/>
        <v/>
      </c>
      <c r="I507" s="136" t="str">
        <f t="shared" si="104"/>
        <v/>
      </c>
      <c r="J507" s="126" t="str">
        <f>IF(B507&gt;0,ROUNDUP(VLOOKUP(B507,G011B!$B:$R,16,0),1),"")</f>
        <v/>
      </c>
      <c r="K507" s="126" t="str">
        <f t="shared" si="101"/>
        <v/>
      </c>
      <c r="L507" s="127" t="str">
        <f>IF(B507&lt;&gt;"",VLOOKUP(B507,G011B!$B:$Z,25,0),"")</f>
        <v/>
      </c>
      <c r="M507" s="156" t="str">
        <f t="shared" si="102"/>
        <v/>
      </c>
      <c r="N507" s="62"/>
      <c r="O507" s="62"/>
      <c r="P507" s="62"/>
    </row>
    <row r="508" spans="1:16" ht="20.05" customHeight="1" x14ac:dyDescent="0.25">
      <c r="A508" s="374">
        <v>289</v>
      </c>
      <c r="B508" s="80"/>
      <c r="C508" s="122" t="str">
        <f t="shared" si="98"/>
        <v/>
      </c>
      <c r="D508" s="123" t="str">
        <f t="shared" si="99"/>
        <v/>
      </c>
      <c r="E508" s="81"/>
      <c r="F508" s="82"/>
      <c r="G508" s="132" t="str">
        <f t="shared" si="103"/>
        <v/>
      </c>
      <c r="H508" s="129" t="str">
        <f t="shared" si="100"/>
        <v/>
      </c>
      <c r="I508" s="136" t="str">
        <f t="shared" si="104"/>
        <v/>
      </c>
      <c r="J508" s="126" t="str">
        <f>IF(B508&gt;0,ROUNDUP(VLOOKUP(B508,G011B!$B:$R,16,0),1),"")</f>
        <v/>
      </c>
      <c r="K508" s="126" t="str">
        <f t="shared" si="101"/>
        <v/>
      </c>
      <c r="L508" s="127" t="str">
        <f>IF(B508&lt;&gt;"",VLOOKUP(B508,G011B!$B:$Z,25,0),"")</f>
        <v/>
      </c>
      <c r="M508" s="156" t="str">
        <f t="shared" si="102"/>
        <v/>
      </c>
      <c r="N508" s="62"/>
      <c r="O508" s="62"/>
      <c r="P508" s="62"/>
    </row>
    <row r="509" spans="1:16" ht="20.05" customHeight="1" x14ac:dyDescent="0.25">
      <c r="A509" s="374">
        <v>290</v>
      </c>
      <c r="B509" s="80"/>
      <c r="C509" s="122" t="str">
        <f t="shared" si="98"/>
        <v/>
      </c>
      <c r="D509" s="123" t="str">
        <f t="shared" si="99"/>
        <v/>
      </c>
      <c r="E509" s="81"/>
      <c r="F509" s="82"/>
      <c r="G509" s="132" t="str">
        <f t="shared" si="103"/>
        <v/>
      </c>
      <c r="H509" s="129" t="str">
        <f t="shared" si="100"/>
        <v/>
      </c>
      <c r="I509" s="136" t="str">
        <f t="shared" si="104"/>
        <v/>
      </c>
      <c r="J509" s="126" t="str">
        <f>IF(B509&gt;0,ROUNDUP(VLOOKUP(B509,G011B!$B:$R,16,0),1),"")</f>
        <v/>
      </c>
      <c r="K509" s="126" t="str">
        <f t="shared" si="101"/>
        <v/>
      </c>
      <c r="L509" s="127" t="str">
        <f>IF(B509&lt;&gt;"",VLOOKUP(B509,G011B!$B:$Z,25,0),"")</f>
        <v/>
      </c>
      <c r="M509" s="156" t="str">
        <f t="shared" si="102"/>
        <v/>
      </c>
      <c r="N509" s="62"/>
      <c r="O509" s="62"/>
      <c r="P509" s="62"/>
    </row>
    <row r="510" spans="1:16" ht="20.05" customHeight="1" x14ac:dyDescent="0.25">
      <c r="A510" s="374">
        <v>291</v>
      </c>
      <c r="B510" s="80"/>
      <c r="C510" s="122" t="str">
        <f t="shared" si="98"/>
        <v/>
      </c>
      <c r="D510" s="123" t="str">
        <f t="shared" si="99"/>
        <v/>
      </c>
      <c r="E510" s="81"/>
      <c r="F510" s="82"/>
      <c r="G510" s="132" t="str">
        <f t="shared" si="103"/>
        <v/>
      </c>
      <c r="H510" s="129" t="str">
        <f t="shared" si="100"/>
        <v/>
      </c>
      <c r="I510" s="136" t="str">
        <f t="shared" si="104"/>
        <v/>
      </c>
      <c r="J510" s="126" t="str">
        <f>IF(B510&gt;0,ROUNDUP(VLOOKUP(B510,G011B!$B:$R,16,0),1),"")</f>
        <v/>
      </c>
      <c r="K510" s="126" t="str">
        <f t="shared" si="101"/>
        <v/>
      </c>
      <c r="L510" s="127" t="str">
        <f>IF(B510&lt;&gt;"",VLOOKUP(B510,G011B!$B:$Z,25,0),"")</f>
        <v/>
      </c>
      <c r="M510" s="156" t="str">
        <f t="shared" si="102"/>
        <v/>
      </c>
      <c r="N510" s="62"/>
      <c r="O510" s="62"/>
      <c r="P510" s="62"/>
    </row>
    <row r="511" spans="1:16" ht="20.05" customHeight="1" x14ac:dyDescent="0.25">
      <c r="A511" s="374">
        <v>292</v>
      </c>
      <c r="B511" s="80"/>
      <c r="C511" s="122" t="str">
        <f t="shared" si="98"/>
        <v/>
      </c>
      <c r="D511" s="123" t="str">
        <f t="shared" si="99"/>
        <v/>
      </c>
      <c r="E511" s="81"/>
      <c r="F511" s="82"/>
      <c r="G511" s="132" t="str">
        <f t="shared" si="103"/>
        <v/>
      </c>
      <c r="H511" s="129" t="str">
        <f t="shared" si="100"/>
        <v/>
      </c>
      <c r="I511" s="136" t="str">
        <f t="shared" si="104"/>
        <v/>
      </c>
      <c r="J511" s="126" t="str">
        <f>IF(B511&gt;0,ROUNDUP(VLOOKUP(B511,G011B!$B:$R,16,0),1),"")</f>
        <v/>
      </c>
      <c r="K511" s="126" t="str">
        <f t="shared" si="101"/>
        <v/>
      </c>
      <c r="L511" s="127" t="str">
        <f>IF(B511&lt;&gt;"",VLOOKUP(B511,G011B!$B:$Z,25,0),"")</f>
        <v/>
      </c>
      <c r="M511" s="156" t="str">
        <f t="shared" si="102"/>
        <v/>
      </c>
      <c r="N511" s="62"/>
      <c r="O511" s="62"/>
      <c r="P511" s="62"/>
    </row>
    <row r="512" spans="1:16" ht="20.05" customHeight="1" x14ac:dyDescent="0.25">
      <c r="A512" s="374">
        <v>293</v>
      </c>
      <c r="B512" s="80"/>
      <c r="C512" s="122" t="str">
        <f t="shared" si="98"/>
        <v/>
      </c>
      <c r="D512" s="123" t="str">
        <f t="shared" si="99"/>
        <v/>
      </c>
      <c r="E512" s="81"/>
      <c r="F512" s="82"/>
      <c r="G512" s="132" t="str">
        <f t="shared" si="103"/>
        <v/>
      </c>
      <c r="H512" s="129" t="str">
        <f t="shared" si="100"/>
        <v/>
      </c>
      <c r="I512" s="136" t="str">
        <f t="shared" si="104"/>
        <v/>
      </c>
      <c r="J512" s="126" t="str">
        <f>IF(B512&gt;0,ROUNDUP(VLOOKUP(B512,G011B!$B:$R,16,0),1),"")</f>
        <v/>
      </c>
      <c r="K512" s="126" t="str">
        <f t="shared" si="101"/>
        <v/>
      </c>
      <c r="L512" s="127" t="str">
        <f>IF(B512&lt;&gt;"",VLOOKUP(B512,G011B!$B:$Z,25,0),"")</f>
        <v/>
      </c>
      <c r="M512" s="156" t="str">
        <f t="shared" si="102"/>
        <v/>
      </c>
      <c r="N512" s="62"/>
      <c r="O512" s="62"/>
      <c r="P512" s="62"/>
    </row>
    <row r="513" spans="1:16" ht="20.05" customHeight="1" x14ac:dyDescent="0.25">
      <c r="A513" s="374">
        <v>294</v>
      </c>
      <c r="B513" s="80"/>
      <c r="C513" s="122" t="str">
        <f t="shared" si="98"/>
        <v/>
      </c>
      <c r="D513" s="123" t="str">
        <f t="shared" si="99"/>
        <v/>
      </c>
      <c r="E513" s="81"/>
      <c r="F513" s="82"/>
      <c r="G513" s="132" t="str">
        <f t="shared" si="103"/>
        <v/>
      </c>
      <c r="H513" s="129" t="str">
        <f t="shared" si="100"/>
        <v/>
      </c>
      <c r="I513" s="136" t="str">
        <f t="shared" si="104"/>
        <v/>
      </c>
      <c r="J513" s="126" t="str">
        <f>IF(B513&gt;0,ROUNDUP(VLOOKUP(B513,G011B!$B:$R,16,0),1),"")</f>
        <v/>
      </c>
      <c r="K513" s="126" t="str">
        <f t="shared" si="101"/>
        <v/>
      </c>
      <c r="L513" s="127" t="str">
        <f>IF(B513&lt;&gt;"",VLOOKUP(B513,G011B!$B:$Z,25,0),"")</f>
        <v/>
      </c>
      <c r="M513" s="156" t="str">
        <f t="shared" si="102"/>
        <v/>
      </c>
      <c r="N513" s="62"/>
      <c r="O513" s="62"/>
      <c r="P513" s="62"/>
    </row>
    <row r="514" spans="1:16" ht="20.05" customHeight="1" x14ac:dyDescent="0.25">
      <c r="A514" s="374">
        <v>295</v>
      </c>
      <c r="B514" s="80"/>
      <c r="C514" s="122" t="str">
        <f t="shared" si="98"/>
        <v/>
      </c>
      <c r="D514" s="123" t="str">
        <f t="shared" si="99"/>
        <v/>
      </c>
      <c r="E514" s="81"/>
      <c r="F514" s="82"/>
      <c r="G514" s="132" t="str">
        <f t="shared" si="103"/>
        <v/>
      </c>
      <c r="H514" s="129" t="str">
        <f t="shared" si="100"/>
        <v/>
      </c>
      <c r="I514" s="136" t="str">
        <f t="shared" si="104"/>
        <v/>
      </c>
      <c r="J514" s="126" t="str">
        <f>IF(B514&gt;0,ROUNDUP(VLOOKUP(B514,G011B!$B:$R,16,0),1),"")</f>
        <v/>
      </c>
      <c r="K514" s="126" t="str">
        <f t="shared" si="101"/>
        <v/>
      </c>
      <c r="L514" s="127" t="str">
        <f>IF(B514&lt;&gt;"",VLOOKUP(B514,G011B!$B:$Z,25,0),"")</f>
        <v/>
      </c>
      <c r="M514" s="156" t="str">
        <f t="shared" si="102"/>
        <v/>
      </c>
      <c r="N514" s="62"/>
      <c r="O514" s="62"/>
      <c r="P514" s="62"/>
    </row>
    <row r="515" spans="1:16" ht="20.05" customHeight="1" x14ac:dyDescent="0.25">
      <c r="A515" s="374">
        <v>296</v>
      </c>
      <c r="B515" s="80"/>
      <c r="C515" s="122" t="str">
        <f t="shared" si="98"/>
        <v/>
      </c>
      <c r="D515" s="123" t="str">
        <f t="shared" si="99"/>
        <v/>
      </c>
      <c r="E515" s="81"/>
      <c r="F515" s="82"/>
      <c r="G515" s="132" t="str">
        <f t="shared" si="103"/>
        <v/>
      </c>
      <c r="H515" s="129" t="str">
        <f t="shared" si="100"/>
        <v/>
      </c>
      <c r="I515" s="136" t="str">
        <f t="shared" si="104"/>
        <v/>
      </c>
      <c r="J515" s="126" t="str">
        <f>IF(B515&gt;0,ROUNDUP(VLOOKUP(B515,G011B!$B:$R,16,0),1),"")</f>
        <v/>
      </c>
      <c r="K515" s="126" t="str">
        <f t="shared" si="101"/>
        <v/>
      </c>
      <c r="L515" s="127" t="str">
        <f>IF(B515&lt;&gt;"",VLOOKUP(B515,G011B!$B:$Z,25,0),"")</f>
        <v/>
      </c>
      <c r="M515" s="156" t="str">
        <f t="shared" si="102"/>
        <v/>
      </c>
      <c r="N515" s="62"/>
      <c r="O515" s="62"/>
      <c r="P515" s="62"/>
    </row>
    <row r="516" spans="1:16" ht="20.05" customHeight="1" x14ac:dyDescent="0.25">
      <c r="A516" s="374">
        <v>297</v>
      </c>
      <c r="B516" s="80"/>
      <c r="C516" s="122" t="str">
        <f t="shared" si="98"/>
        <v/>
      </c>
      <c r="D516" s="123" t="str">
        <f t="shared" si="99"/>
        <v/>
      </c>
      <c r="E516" s="81"/>
      <c r="F516" s="82"/>
      <c r="G516" s="132" t="str">
        <f t="shared" si="103"/>
        <v/>
      </c>
      <c r="H516" s="129" t="str">
        <f t="shared" si="100"/>
        <v/>
      </c>
      <c r="I516" s="136" t="str">
        <f t="shared" si="104"/>
        <v/>
      </c>
      <c r="J516" s="126" t="str">
        <f>IF(B516&gt;0,ROUNDUP(VLOOKUP(B516,G011B!$B:$R,16,0),1),"")</f>
        <v/>
      </c>
      <c r="K516" s="126" t="str">
        <f t="shared" si="101"/>
        <v/>
      </c>
      <c r="L516" s="127" t="str">
        <f>IF(B516&lt;&gt;"",VLOOKUP(B516,G011B!$B:$Z,25,0),"")</f>
        <v/>
      </c>
      <c r="M516" s="156" t="str">
        <f t="shared" si="102"/>
        <v/>
      </c>
      <c r="N516" s="62"/>
      <c r="O516" s="62"/>
      <c r="P516" s="62"/>
    </row>
    <row r="517" spans="1:16" ht="20.05" customHeight="1" x14ac:dyDescent="0.25">
      <c r="A517" s="374">
        <v>298</v>
      </c>
      <c r="B517" s="80"/>
      <c r="C517" s="122" t="str">
        <f t="shared" si="98"/>
        <v/>
      </c>
      <c r="D517" s="123" t="str">
        <f t="shared" si="99"/>
        <v/>
      </c>
      <c r="E517" s="81"/>
      <c r="F517" s="82"/>
      <c r="G517" s="132" t="str">
        <f t="shared" si="103"/>
        <v/>
      </c>
      <c r="H517" s="129" t="str">
        <f t="shared" si="100"/>
        <v/>
      </c>
      <c r="I517" s="136" t="str">
        <f t="shared" si="104"/>
        <v/>
      </c>
      <c r="J517" s="126" t="str">
        <f>IF(B517&gt;0,ROUNDUP(VLOOKUP(B517,G011B!$B:$R,16,0),1),"")</f>
        <v/>
      </c>
      <c r="K517" s="126" t="str">
        <f t="shared" si="101"/>
        <v/>
      </c>
      <c r="L517" s="127" t="str">
        <f>IF(B517&lt;&gt;"",VLOOKUP(B517,G011B!$B:$Z,25,0),"")</f>
        <v/>
      </c>
      <c r="M517" s="156" t="str">
        <f t="shared" si="102"/>
        <v/>
      </c>
      <c r="N517" s="62"/>
      <c r="O517" s="62"/>
      <c r="P517" s="62"/>
    </row>
    <row r="518" spans="1:16" ht="20.05" customHeight="1" x14ac:dyDescent="0.25">
      <c r="A518" s="374">
        <v>299</v>
      </c>
      <c r="B518" s="80"/>
      <c r="C518" s="122" t="str">
        <f t="shared" si="98"/>
        <v/>
      </c>
      <c r="D518" s="123" t="str">
        <f t="shared" si="99"/>
        <v/>
      </c>
      <c r="E518" s="81"/>
      <c r="F518" s="82"/>
      <c r="G518" s="132" t="str">
        <f t="shared" si="103"/>
        <v/>
      </c>
      <c r="H518" s="129" t="str">
        <f t="shared" si="100"/>
        <v/>
      </c>
      <c r="I518" s="136" t="str">
        <f t="shared" si="104"/>
        <v/>
      </c>
      <c r="J518" s="126" t="str">
        <f>IF(B518&gt;0,ROUNDUP(VLOOKUP(B518,G011B!$B:$R,16,0),1),"")</f>
        <v/>
      </c>
      <c r="K518" s="126" t="str">
        <f t="shared" si="101"/>
        <v/>
      </c>
      <c r="L518" s="127" t="str">
        <f>IF(B518&lt;&gt;"",VLOOKUP(B518,G011B!$B:$Z,25,0),"")</f>
        <v/>
      </c>
      <c r="M518" s="156" t="str">
        <f t="shared" si="102"/>
        <v/>
      </c>
      <c r="N518" s="62"/>
      <c r="O518" s="62"/>
      <c r="P518" s="62"/>
    </row>
    <row r="519" spans="1:16" ht="20.05" customHeight="1" thickBot="1" x14ac:dyDescent="0.3">
      <c r="A519" s="375">
        <v>300</v>
      </c>
      <c r="B519" s="83"/>
      <c r="C519" s="124" t="str">
        <f t="shared" si="98"/>
        <v/>
      </c>
      <c r="D519" s="125" t="str">
        <f t="shared" si="99"/>
        <v/>
      </c>
      <c r="E519" s="84"/>
      <c r="F519" s="85"/>
      <c r="G519" s="133" t="str">
        <f t="shared" si="103"/>
        <v/>
      </c>
      <c r="H519" s="130" t="str">
        <f t="shared" si="100"/>
        <v/>
      </c>
      <c r="I519" s="137" t="str">
        <f t="shared" si="104"/>
        <v/>
      </c>
      <c r="J519" s="126" t="str">
        <f>IF(B519&gt;0,ROUNDUP(VLOOKUP(B519,G011B!$B:$R,16,0),1),"")</f>
        <v/>
      </c>
      <c r="K519" s="126" t="str">
        <f t="shared" si="101"/>
        <v/>
      </c>
      <c r="L519" s="127" t="str">
        <f>IF(B519&lt;&gt;"",VLOOKUP(B519,G011B!$B:$Z,25,0),"")</f>
        <v/>
      </c>
      <c r="M519" s="156" t="str">
        <f t="shared" si="102"/>
        <v/>
      </c>
      <c r="N519" s="62"/>
      <c r="O519" s="62"/>
      <c r="P519" s="62"/>
    </row>
    <row r="520" spans="1:16" ht="20.05" customHeight="1" thickBot="1" x14ac:dyDescent="0.4">
      <c r="A520" s="659" t="s">
        <v>34</v>
      </c>
      <c r="B520" s="660"/>
      <c r="C520" s="660"/>
      <c r="D520" s="660"/>
      <c r="E520" s="660"/>
      <c r="F520" s="661"/>
      <c r="G520" s="134">
        <f>SUM(G500:G519)</f>
        <v>0</v>
      </c>
      <c r="H520" s="370"/>
      <c r="I520" s="118">
        <f>IF(C498=C463,SUM(I500:I519)+I485,SUM(I500:I519))</f>
        <v>0</v>
      </c>
      <c r="J520" s="62"/>
      <c r="K520" s="62"/>
      <c r="L520" s="62"/>
      <c r="M520" s="62"/>
      <c r="N520" s="138">
        <f>IF(COUNTA(E500:E519)&gt;0,1,0)</f>
        <v>0</v>
      </c>
      <c r="O520" s="62"/>
      <c r="P520" s="62"/>
    </row>
    <row r="521" spans="1:16" ht="20.05" customHeight="1" thickBot="1" x14ac:dyDescent="0.35">
      <c r="A521" s="662" t="s">
        <v>72</v>
      </c>
      <c r="B521" s="663"/>
      <c r="C521" s="663"/>
      <c r="D521" s="664"/>
      <c r="E521" s="107">
        <f>SUM(G:G)/2</f>
        <v>0</v>
      </c>
      <c r="F521" s="665"/>
      <c r="G521" s="666"/>
      <c r="H521" s="667"/>
      <c r="I521" s="116">
        <f>SUM(I500:I519)+I486</f>
        <v>0</v>
      </c>
      <c r="J521" s="62"/>
      <c r="K521" s="62"/>
      <c r="L521" s="62"/>
      <c r="M521" s="62"/>
      <c r="N521" s="62"/>
      <c r="O521" s="62"/>
      <c r="P521" s="62"/>
    </row>
    <row r="522" spans="1:16" x14ac:dyDescent="0.25">
      <c r="A522" s="364" t="s">
        <v>134</v>
      </c>
      <c r="B522" s="62"/>
      <c r="C522" s="62"/>
      <c r="D522" s="62"/>
      <c r="E522" s="62"/>
      <c r="F522" s="62"/>
      <c r="G522" s="62"/>
      <c r="H522" s="62"/>
      <c r="I522" s="62"/>
      <c r="J522" s="62"/>
      <c r="K522" s="62"/>
      <c r="L522" s="62"/>
      <c r="M522" s="62"/>
      <c r="N522" s="62"/>
      <c r="O522" s="62"/>
      <c r="P522" s="62"/>
    </row>
    <row r="523" spans="1:16" x14ac:dyDescent="0.25">
      <c r="A523" s="62"/>
      <c r="B523" s="62"/>
      <c r="C523" s="62"/>
      <c r="D523" s="62"/>
      <c r="E523" s="62"/>
      <c r="F523" s="62"/>
      <c r="G523" s="62"/>
      <c r="H523" s="62"/>
      <c r="I523" s="62"/>
      <c r="J523" s="62"/>
      <c r="K523" s="62"/>
      <c r="L523" s="62"/>
      <c r="M523" s="62"/>
      <c r="N523" s="62"/>
      <c r="O523" s="62"/>
      <c r="P523" s="62"/>
    </row>
    <row r="524" spans="1:16" ht="19.7" x14ac:dyDescent="0.35">
      <c r="A524" s="376" t="s">
        <v>31</v>
      </c>
      <c r="B524" s="378">
        <f ca="1">imzatarihi</f>
        <v>45785</v>
      </c>
      <c r="C524" s="377" t="s">
        <v>32</v>
      </c>
      <c r="D524" s="379" t="str">
        <f>IF(kurulusyetkilisi&gt;0,kurulusyetkilisi,"")</f>
        <v/>
      </c>
      <c r="E524" s="62"/>
      <c r="F524" s="62"/>
      <c r="G524" s="212"/>
      <c r="H524" s="211"/>
      <c r="I524" s="211"/>
      <c r="J524" s="62"/>
      <c r="K524" s="92"/>
      <c r="L524" s="92"/>
      <c r="M524" s="2"/>
      <c r="N524" s="92"/>
      <c r="O524" s="92"/>
      <c r="P524" s="62"/>
    </row>
    <row r="525" spans="1:16" ht="19.7" x14ac:dyDescent="0.35">
      <c r="A525" s="213"/>
      <c r="B525" s="213"/>
      <c r="C525" s="377" t="s">
        <v>33</v>
      </c>
      <c r="D525" s="75"/>
      <c r="E525" s="598"/>
      <c r="F525" s="598"/>
      <c r="G525" s="598"/>
      <c r="H525" s="59"/>
      <c r="I525" s="59"/>
      <c r="J525" s="62"/>
      <c r="K525" s="92"/>
      <c r="L525" s="92"/>
      <c r="M525" s="2"/>
      <c r="N525" s="92"/>
      <c r="O525" s="92"/>
      <c r="P525" s="62"/>
    </row>
    <row r="526" spans="1:16" ht="16.3" x14ac:dyDescent="0.3">
      <c r="A526" s="635" t="s">
        <v>65</v>
      </c>
      <c r="B526" s="635"/>
      <c r="C526" s="635"/>
      <c r="D526" s="635"/>
      <c r="E526" s="635"/>
      <c r="F526" s="635"/>
      <c r="G526" s="635"/>
      <c r="H526" s="635"/>
      <c r="I526" s="635"/>
      <c r="J526" s="62"/>
      <c r="K526" s="62"/>
      <c r="L526" s="62"/>
      <c r="M526" s="62"/>
      <c r="N526" s="62"/>
      <c r="O526" s="62"/>
      <c r="P526" s="62"/>
    </row>
    <row r="527" spans="1:16" x14ac:dyDescent="0.25">
      <c r="A527" s="625" t="str">
        <f>IF(YilDonem&lt;&gt;"",CONCATENATE(YilDonem," dönemine aittir."),"")</f>
        <v/>
      </c>
      <c r="B527" s="625"/>
      <c r="C527" s="625"/>
      <c r="D527" s="625"/>
      <c r="E527" s="625"/>
      <c r="F527" s="625"/>
      <c r="G527" s="625"/>
      <c r="H527" s="625"/>
      <c r="I527" s="625"/>
      <c r="J527" s="62"/>
      <c r="K527" s="62"/>
      <c r="L527" s="62"/>
      <c r="M527" s="62"/>
      <c r="N527" s="62"/>
      <c r="O527" s="62"/>
      <c r="P527" s="62"/>
    </row>
    <row r="528" spans="1:16" ht="19.7" thickBot="1" x14ac:dyDescent="0.4">
      <c r="A528" s="671" t="s">
        <v>74</v>
      </c>
      <c r="B528" s="671"/>
      <c r="C528" s="671"/>
      <c r="D528" s="671"/>
      <c r="E528" s="671"/>
      <c r="F528" s="671"/>
      <c r="G528" s="671"/>
      <c r="H528" s="671"/>
      <c r="I528" s="671"/>
      <c r="J528" s="62"/>
      <c r="K528" s="62"/>
      <c r="L528" s="62"/>
      <c r="M528" s="62"/>
      <c r="N528" s="62"/>
      <c r="O528" s="62"/>
      <c r="P528" s="62"/>
    </row>
    <row r="529" spans="1:16" ht="19.55" customHeight="1" thickBot="1" x14ac:dyDescent="0.3">
      <c r="A529" s="627" t="s">
        <v>192</v>
      </c>
      <c r="B529" s="629"/>
      <c r="C529" s="627" t="str">
        <f>IF(ProjeNo&gt;0,ProjeNo,"")</f>
        <v/>
      </c>
      <c r="D529" s="628"/>
      <c r="E529" s="628"/>
      <c r="F529" s="628"/>
      <c r="G529" s="628"/>
      <c r="H529" s="628"/>
      <c r="I529" s="629"/>
      <c r="J529" s="62"/>
      <c r="K529" s="62"/>
      <c r="L529" s="62"/>
      <c r="M529" s="62"/>
      <c r="N529" s="62"/>
      <c r="O529" s="62"/>
      <c r="P529" s="62"/>
    </row>
    <row r="530" spans="1:16" ht="29.25" customHeight="1" thickBot="1" x14ac:dyDescent="0.3">
      <c r="A530" s="670" t="s">
        <v>194</v>
      </c>
      <c r="B530" s="642"/>
      <c r="C530" s="645" t="str">
        <f>IF(ProjeAdi&gt;0,ProjeAdi,"")</f>
        <v/>
      </c>
      <c r="D530" s="646"/>
      <c r="E530" s="646"/>
      <c r="F530" s="646"/>
      <c r="G530" s="646"/>
      <c r="H530" s="646"/>
      <c r="I530" s="647"/>
      <c r="J530" s="62"/>
      <c r="K530" s="62"/>
      <c r="L530" s="62"/>
      <c r="M530" s="62"/>
      <c r="N530" s="62"/>
      <c r="O530" s="62"/>
      <c r="P530" s="62"/>
    </row>
    <row r="531" spans="1:16" ht="29.25" customHeight="1" thickBot="1" x14ac:dyDescent="0.3">
      <c r="A531" s="670" t="s">
        <v>196</v>
      </c>
      <c r="B531" s="642"/>
      <c r="C531" s="672"/>
      <c r="D531" s="668"/>
      <c r="E531" s="668"/>
      <c r="F531" s="668"/>
      <c r="G531" s="668"/>
      <c r="H531" s="668"/>
      <c r="I531" s="669"/>
      <c r="J531" s="62"/>
      <c r="K531" s="62"/>
      <c r="L531" s="62"/>
      <c r="M531" s="62"/>
      <c r="N531" s="62"/>
      <c r="O531" s="62"/>
      <c r="P531" s="62"/>
    </row>
    <row r="532" spans="1:16" ht="29.25" customHeight="1" thickBot="1" x14ac:dyDescent="0.3">
      <c r="A532" s="670" t="s">
        <v>197</v>
      </c>
      <c r="B532" s="642"/>
      <c r="C532" s="672"/>
      <c r="D532" s="668"/>
      <c r="E532" s="668"/>
      <c r="F532" s="668"/>
      <c r="G532" s="668"/>
      <c r="H532" s="668"/>
      <c r="I532" s="669"/>
      <c r="J532" s="62"/>
      <c r="K532" s="62"/>
      <c r="L532" s="62"/>
      <c r="M532" s="62"/>
      <c r="N532" s="62"/>
      <c r="O532" s="62"/>
      <c r="P532" s="62"/>
    </row>
    <row r="533" spans="1:16" ht="19.55" customHeight="1" thickBot="1" x14ac:dyDescent="0.3">
      <c r="A533" s="627" t="s">
        <v>66</v>
      </c>
      <c r="B533" s="629"/>
      <c r="C533" s="12"/>
      <c r="D533" s="668"/>
      <c r="E533" s="668"/>
      <c r="F533" s="668"/>
      <c r="G533" s="668"/>
      <c r="H533" s="668"/>
      <c r="I533" s="669"/>
      <c r="J533" s="62"/>
      <c r="K533" s="62"/>
      <c r="L533" s="62"/>
      <c r="M533" s="62"/>
      <c r="N533" s="62"/>
      <c r="O533" s="62"/>
      <c r="P533" s="62"/>
    </row>
    <row r="534" spans="1:16" s="1" customFormat="1" ht="29.25" thickBot="1" x14ac:dyDescent="0.3">
      <c r="A534" s="358" t="s">
        <v>3</v>
      </c>
      <c r="B534" s="358" t="s">
        <v>4</v>
      </c>
      <c r="C534" s="358" t="s">
        <v>55</v>
      </c>
      <c r="D534" s="358" t="s">
        <v>137</v>
      </c>
      <c r="E534" s="358" t="s">
        <v>67</v>
      </c>
      <c r="F534" s="358" t="s">
        <v>68</v>
      </c>
      <c r="G534" s="358" t="s">
        <v>69</v>
      </c>
      <c r="H534" s="358" t="s">
        <v>70</v>
      </c>
      <c r="I534" s="358" t="s">
        <v>71</v>
      </c>
      <c r="J534" s="371" t="s">
        <v>75</v>
      </c>
      <c r="K534" s="372" t="s">
        <v>76</v>
      </c>
      <c r="L534" s="372" t="s">
        <v>68</v>
      </c>
      <c r="M534" s="357"/>
      <c r="N534" s="357"/>
      <c r="O534" s="357"/>
      <c r="P534" s="357"/>
    </row>
    <row r="535" spans="1:16" ht="20.05" customHeight="1" x14ac:dyDescent="0.25">
      <c r="A535" s="373">
        <v>301</v>
      </c>
      <c r="B535" s="77"/>
      <c r="C535" s="120" t="str">
        <f t="shared" ref="C535:C554" si="105">IF(B535&lt;&gt;"",VLOOKUP(B535,PersonelTablo,2,0),"")</f>
        <v/>
      </c>
      <c r="D535" s="121" t="str">
        <f t="shared" ref="D535:D554" si="106">IF(B535&lt;&gt;"",VLOOKUP(B535,PersonelTablo,3,0),"")</f>
        <v/>
      </c>
      <c r="E535" s="78"/>
      <c r="F535" s="79"/>
      <c r="G535" s="131" t="str">
        <f>IF(AND(B535&lt;&gt;"",L535&gt;=F535),E535*F535,"")</f>
        <v/>
      </c>
      <c r="H535" s="128" t="str">
        <f t="shared" ref="H535:H554" si="107">IF(B535&lt;&gt;"",VLOOKUP(B535,G011CTablo,15,0),"")</f>
        <v/>
      </c>
      <c r="I535" s="135" t="str">
        <f>IF(AND(B535&lt;&gt;"",J535&gt;=K535,L535&gt;0),G535*H535,"")</f>
        <v/>
      </c>
      <c r="J535" s="126" t="str">
        <f>IF(B535&gt;0,ROUNDUP(VLOOKUP(B535,G011B!$B:$R,16,0),1),"")</f>
        <v/>
      </c>
      <c r="K535" s="126" t="str">
        <f t="shared" ref="K535:K554" si="108">IF(B535&gt;0,SUMIF($B:$B,B535,$G:$G),"")</f>
        <v/>
      </c>
      <c r="L535" s="127" t="str">
        <f>IF(B535&lt;&gt;"",VLOOKUP(B535,G011B!$B:$Z,25,0),"")</f>
        <v/>
      </c>
      <c r="M535" s="156" t="str">
        <f t="shared" ref="M535:M554" si="109">IF(J535&gt;=K535,"","Personelin bütün iş paketlerindeki Toplam Adam Ay değeri "&amp;K535&amp;" olup, bu değer, G011B formunda beyan edilen Çalışılan Toplam Ay değerini geçemez. Maliyeti hesaplamak için Adam/Ay Oranı veya Çalışılan Ay değerini düzeltiniz. ")</f>
        <v/>
      </c>
      <c r="N535" s="62"/>
      <c r="O535" s="62"/>
      <c r="P535" s="62"/>
    </row>
    <row r="536" spans="1:16" ht="20.05" customHeight="1" x14ac:dyDescent="0.25">
      <c r="A536" s="374">
        <v>302</v>
      </c>
      <c r="B536" s="80"/>
      <c r="C536" s="122" t="str">
        <f t="shared" si="105"/>
        <v/>
      </c>
      <c r="D536" s="123" t="str">
        <f t="shared" si="106"/>
        <v/>
      </c>
      <c r="E536" s="81"/>
      <c r="F536" s="82"/>
      <c r="G536" s="132" t="str">
        <f t="shared" ref="G536:G554" si="110">IF(AND(B536&lt;&gt;"",L536&gt;=F536),E536*F536,"")</f>
        <v/>
      </c>
      <c r="H536" s="129" t="str">
        <f t="shared" si="107"/>
        <v/>
      </c>
      <c r="I536" s="136" t="str">
        <f t="shared" ref="I536:I554" si="111">IF(AND(B536&lt;&gt;"",J536&gt;=K536,L536&gt;0),G536*H536,"")</f>
        <v/>
      </c>
      <c r="J536" s="126" t="str">
        <f>IF(B536&gt;0,ROUNDUP(VLOOKUP(B536,G011B!$B:$R,16,0),1),"")</f>
        <v/>
      </c>
      <c r="K536" s="126" t="str">
        <f t="shared" si="108"/>
        <v/>
      </c>
      <c r="L536" s="127" t="str">
        <f>IF(B536&lt;&gt;"",VLOOKUP(B536,G011B!$B:$Z,25,0),"")</f>
        <v/>
      </c>
      <c r="M536" s="156" t="str">
        <f t="shared" si="109"/>
        <v/>
      </c>
      <c r="N536" s="62"/>
      <c r="O536" s="62"/>
      <c r="P536" s="62"/>
    </row>
    <row r="537" spans="1:16" ht="20.05" customHeight="1" x14ac:dyDescent="0.25">
      <c r="A537" s="374">
        <v>303</v>
      </c>
      <c r="B537" s="80"/>
      <c r="C537" s="122" t="str">
        <f t="shared" si="105"/>
        <v/>
      </c>
      <c r="D537" s="123" t="str">
        <f t="shared" si="106"/>
        <v/>
      </c>
      <c r="E537" s="81"/>
      <c r="F537" s="82"/>
      <c r="G537" s="132" t="str">
        <f t="shared" si="110"/>
        <v/>
      </c>
      <c r="H537" s="129" t="str">
        <f t="shared" si="107"/>
        <v/>
      </c>
      <c r="I537" s="136" t="str">
        <f t="shared" si="111"/>
        <v/>
      </c>
      <c r="J537" s="126" t="str">
        <f>IF(B537&gt;0,ROUNDUP(VLOOKUP(B537,G011B!$B:$R,16,0),1),"")</f>
        <v/>
      </c>
      <c r="K537" s="126" t="str">
        <f t="shared" si="108"/>
        <v/>
      </c>
      <c r="L537" s="127" t="str">
        <f>IF(B537&lt;&gt;"",VLOOKUP(B537,G011B!$B:$Z,25,0),"")</f>
        <v/>
      </c>
      <c r="M537" s="156" t="str">
        <f t="shared" si="109"/>
        <v/>
      </c>
      <c r="N537" s="62"/>
      <c r="O537" s="62"/>
      <c r="P537" s="62"/>
    </row>
    <row r="538" spans="1:16" ht="20.05" customHeight="1" x14ac:dyDescent="0.25">
      <c r="A538" s="374">
        <v>304</v>
      </c>
      <c r="B538" s="80"/>
      <c r="C538" s="122" t="str">
        <f t="shared" si="105"/>
        <v/>
      </c>
      <c r="D538" s="123" t="str">
        <f t="shared" si="106"/>
        <v/>
      </c>
      <c r="E538" s="81"/>
      <c r="F538" s="82"/>
      <c r="G538" s="132" t="str">
        <f t="shared" si="110"/>
        <v/>
      </c>
      <c r="H538" s="129" t="str">
        <f t="shared" si="107"/>
        <v/>
      </c>
      <c r="I538" s="136" t="str">
        <f t="shared" si="111"/>
        <v/>
      </c>
      <c r="J538" s="126" t="str">
        <f>IF(B538&gt;0,ROUNDUP(VLOOKUP(B538,G011B!$B:$R,16,0),1),"")</f>
        <v/>
      </c>
      <c r="K538" s="126" t="str">
        <f t="shared" si="108"/>
        <v/>
      </c>
      <c r="L538" s="127" t="str">
        <f>IF(B538&lt;&gt;"",VLOOKUP(B538,G011B!$B:$Z,25,0),"")</f>
        <v/>
      </c>
      <c r="M538" s="156" t="str">
        <f t="shared" si="109"/>
        <v/>
      </c>
      <c r="N538" s="62"/>
      <c r="O538" s="62"/>
      <c r="P538" s="62"/>
    </row>
    <row r="539" spans="1:16" ht="20.05" customHeight="1" x14ac:dyDescent="0.25">
      <c r="A539" s="374">
        <v>305</v>
      </c>
      <c r="B539" s="80"/>
      <c r="C539" s="122" t="str">
        <f t="shared" si="105"/>
        <v/>
      </c>
      <c r="D539" s="123" t="str">
        <f t="shared" si="106"/>
        <v/>
      </c>
      <c r="E539" s="81"/>
      <c r="F539" s="82"/>
      <c r="G539" s="132" t="str">
        <f t="shared" si="110"/>
        <v/>
      </c>
      <c r="H539" s="129" t="str">
        <f t="shared" si="107"/>
        <v/>
      </c>
      <c r="I539" s="136" t="str">
        <f t="shared" si="111"/>
        <v/>
      </c>
      <c r="J539" s="126" t="str">
        <f>IF(B539&gt;0,ROUNDUP(VLOOKUP(B539,G011B!$B:$R,16,0),1),"")</f>
        <v/>
      </c>
      <c r="K539" s="126" t="str">
        <f t="shared" si="108"/>
        <v/>
      </c>
      <c r="L539" s="127" t="str">
        <f>IF(B539&lt;&gt;"",VLOOKUP(B539,G011B!$B:$Z,25,0),"")</f>
        <v/>
      </c>
      <c r="M539" s="156" t="str">
        <f t="shared" si="109"/>
        <v/>
      </c>
      <c r="N539" s="62"/>
      <c r="O539" s="62"/>
      <c r="P539" s="62"/>
    </row>
    <row r="540" spans="1:16" ht="20.05" customHeight="1" x14ac:dyDescent="0.25">
      <c r="A540" s="374">
        <v>306</v>
      </c>
      <c r="B540" s="80"/>
      <c r="C540" s="122" t="str">
        <f t="shared" si="105"/>
        <v/>
      </c>
      <c r="D540" s="123" t="str">
        <f t="shared" si="106"/>
        <v/>
      </c>
      <c r="E540" s="81"/>
      <c r="F540" s="82"/>
      <c r="G540" s="132" t="str">
        <f t="shared" si="110"/>
        <v/>
      </c>
      <c r="H540" s="129" t="str">
        <f t="shared" si="107"/>
        <v/>
      </c>
      <c r="I540" s="136" t="str">
        <f t="shared" si="111"/>
        <v/>
      </c>
      <c r="J540" s="126" t="str">
        <f>IF(B540&gt;0,ROUNDUP(VLOOKUP(B540,G011B!$B:$R,16,0),1),"")</f>
        <v/>
      </c>
      <c r="K540" s="126" t="str">
        <f t="shared" si="108"/>
        <v/>
      </c>
      <c r="L540" s="127" t="str">
        <f>IF(B540&lt;&gt;"",VLOOKUP(B540,G011B!$B:$Z,25,0),"")</f>
        <v/>
      </c>
      <c r="M540" s="156" t="str">
        <f t="shared" si="109"/>
        <v/>
      </c>
      <c r="N540" s="62"/>
      <c r="O540" s="62"/>
      <c r="P540" s="62"/>
    </row>
    <row r="541" spans="1:16" ht="20.05" customHeight="1" x14ac:dyDescent="0.25">
      <c r="A541" s="374">
        <v>307</v>
      </c>
      <c r="B541" s="80"/>
      <c r="C541" s="122" t="str">
        <f t="shared" si="105"/>
        <v/>
      </c>
      <c r="D541" s="123" t="str">
        <f t="shared" si="106"/>
        <v/>
      </c>
      <c r="E541" s="81"/>
      <c r="F541" s="82"/>
      <c r="G541" s="132" t="str">
        <f t="shared" si="110"/>
        <v/>
      </c>
      <c r="H541" s="129" t="str">
        <f t="shared" si="107"/>
        <v/>
      </c>
      <c r="I541" s="136" t="str">
        <f t="shared" si="111"/>
        <v/>
      </c>
      <c r="J541" s="126" t="str">
        <f>IF(B541&gt;0,ROUNDUP(VLOOKUP(B541,G011B!$B:$R,16,0),1),"")</f>
        <v/>
      </c>
      <c r="K541" s="126" t="str">
        <f t="shared" si="108"/>
        <v/>
      </c>
      <c r="L541" s="127" t="str">
        <f>IF(B541&lt;&gt;"",VLOOKUP(B541,G011B!$B:$Z,25,0),"")</f>
        <v/>
      </c>
      <c r="M541" s="156" t="str">
        <f t="shared" si="109"/>
        <v/>
      </c>
      <c r="N541" s="62"/>
      <c r="O541" s="62"/>
      <c r="P541" s="62"/>
    </row>
    <row r="542" spans="1:16" ht="20.05" customHeight="1" x14ac:dyDescent="0.25">
      <c r="A542" s="374">
        <v>308</v>
      </c>
      <c r="B542" s="80"/>
      <c r="C542" s="122" t="str">
        <f t="shared" si="105"/>
        <v/>
      </c>
      <c r="D542" s="123" t="str">
        <f t="shared" si="106"/>
        <v/>
      </c>
      <c r="E542" s="81"/>
      <c r="F542" s="82"/>
      <c r="G542" s="132" t="str">
        <f t="shared" si="110"/>
        <v/>
      </c>
      <c r="H542" s="129" t="str">
        <f t="shared" si="107"/>
        <v/>
      </c>
      <c r="I542" s="136" t="str">
        <f t="shared" si="111"/>
        <v/>
      </c>
      <c r="J542" s="126" t="str">
        <f>IF(B542&gt;0,ROUNDUP(VLOOKUP(B542,G011B!$B:$R,16,0),1),"")</f>
        <v/>
      </c>
      <c r="K542" s="126" t="str">
        <f t="shared" si="108"/>
        <v/>
      </c>
      <c r="L542" s="127" t="str">
        <f>IF(B542&lt;&gt;"",VLOOKUP(B542,G011B!$B:$Z,25,0),"")</f>
        <v/>
      </c>
      <c r="M542" s="156" t="str">
        <f t="shared" si="109"/>
        <v/>
      </c>
      <c r="N542" s="62"/>
      <c r="O542" s="62"/>
      <c r="P542" s="62"/>
    </row>
    <row r="543" spans="1:16" ht="20.05" customHeight="1" x14ac:dyDescent="0.25">
      <c r="A543" s="374">
        <v>309</v>
      </c>
      <c r="B543" s="80"/>
      <c r="C543" s="122" t="str">
        <f t="shared" si="105"/>
        <v/>
      </c>
      <c r="D543" s="123" t="str">
        <f t="shared" si="106"/>
        <v/>
      </c>
      <c r="E543" s="81"/>
      <c r="F543" s="82"/>
      <c r="G543" s="132" t="str">
        <f t="shared" si="110"/>
        <v/>
      </c>
      <c r="H543" s="129" t="str">
        <f t="shared" si="107"/>
        <v/>
      </c>
      <c r="I543" s="136" t="str">
        <f t="shared" si="111"/>
        <v/>
      </c>
      <c r="J543" s="126" t="str">
        <f>IF(B543&gt;0,ROUNDUP(VLOOKUP(B543,G011B!$B:$R,16,0),1),"")</f>
        <v/>
      </c>
      <c r="K543" s="126" t="str">
        <f t="shared" si="108"/>
        <v/>
      </c>
      <c r="L543" s="127" t="str">
        <f>IF(B543&lt;&gt;"",VLOOKUP(B543,G011B!$B:$Z,25,0),"")</f>
        <v/>
      </c>
      <c r="M543" s="156" t="str">
        <f t="shared" si="109"/>
        <v/>
      </c>
      <c r="N543" s="62"/>
      <c r="O543" s="62"/>
      <c r="P543" s="62"/>
    </row>
    <row r="544" spans="1:16" ht="20.05" customHeight="1" x14ac:dyDescent="0.25">
      <c r="A544" s="374">
        <v>310</v>
      </c>
      <c r="B544" s="80"/>
      <c r="C544" s="122" t="str">
        <f t="shared" si="105"/>
        <v/>
      </c>
      <c r="D544" s="123" t="str">
        <f t="shared" si="106"/>
        <v/>
      </c>
      <c r="E544" s="81"/>
      <c r="F544" s="82"/>
      <c r="G544" s="132" t="str">
        <f t="shared" si="110"/>
        <v/>
      </c>
      <c r="H544" s="129" t="str">
        <f t="shared" si="107"/>
        <v/>
      </c>
      <c r="I544" s="136" t="str">
        <f t="shared" si="111"/>
        <v/>
      </c>
      <c r="J544" s="126" t="str">
        <f>IF(B544&gt;0,ROUNDUP(VLOOKUP(B544,G011B!$B:$R,16,0),1),"")</f>
        <v/>
      </c>
      <c r="K544" s="126" t="str">
        <f t="shared" si="108"/>
        <v/>
      </c>
      <c r="L544" s="127" t="str">
        <f>IF(B544&lt;&gt;"",VLOOKUP(B544,G011B!$B:$Z,25,0),"")</f>
        <v/>
      </c>
      <c r="M544" s="156" t="str">
        <f t="shared" si="109"/>
        <v/>
      </c>
      <c r="N544" s="62"/>
      <c r="O544" s="62"/>
      <c r="P544" s="62"/>
    </row>
    <row r="545" spans="1:16" ht="20.05" customHeight="1" x14ac:dyDescent="0.25">
      <c r="A545" s="374">
        <v>311</v>
      </c>
      <c r="B545" s="80"/>
      <c r="C545" s="122" t="str">
        <f t="shared" si="105"/>
        <v/>
      </c>
      <c r="D545" s="123" t="str">
        <f t="shared" si="106"/>
        <v/>
      </c>
      <c r="E545" s="81"/>
      <c r="F545" s="82"/>
      <c r="G545" s="132" t="str">
        <f t="shared" si="110"/>
        <v/>
      </c>
      <c r="H545" s="129" t="str">
        <f t="shared" si="107"/>
        <v/>
      </c>
      <c r="I545" s="136" t="str">
        <f t="shared" si="111"/>
        <v/>
      </c>
      <c r="J545" s="126" t="str">
        <f>IF(B545&gt;0,ROUNDUP(VLOOKUP(B545,G011B!$B:$R,16,0),1),"")</f>
        <v/>
      </c>
      <c r="K545" s="126" t="str">
        <f t="shared" si="108"/>
        <v/>
      </c>
      <c r="L545" s="127" t="str">
        <f>IF(B545&lt;&gt;"",VLOOKUP(B545,G011B!$B:$Z,25,0),"")</f>
        <v/>
      </c>
      <c r="M545" s="156" t="str">
        <f t="shared" si="109"/>
        <v/>
      </c>
      <c r="N545" s="62"/>
      <c r="O545" s="62"/>
      <c r="P545" s="62"/>
    </row>
    <row r="546" spans="1:16" ht="20.05" customHeight="1" x14ac:dyDescent="0.25">
      <c r="A546" s="374">
        <v>312</v>
      </c>
      <c r="B546" s="80"/>
      <c r="C546" s="122" t="str">
        <f t="shared" si="105"/>
        <v/>
      </c>
      <c r="D546" s="123" t="str">
        <f t="shared" si="106"/>
        <v/>
      </c>
      <c r="E546" s="81"/>
      <c r="F546" s="82"/>
      <c r="G546" s="132" t="str">
        <f t="shared" si="110"/>
        <v/>
      </c>
      <c r="H546" s="129" t="str">
        <f t="shared" si="107"/>
        <v/>
      </c>
      <c r="I546" s="136" t="str">
        <f t="shared" si="111"/>
        <v/>
      </c>
      <c r="J546" s="126" t="str">
        <f>IF(B546&gt;0,ROUNDUP(VLOOKUP(B546,G011B!$B:$R,16,0),1),"")</f>
        <v/>
      </c>
      <c r="K546" s="126" t="str">
        <f t="shared" si="108"/>
        <v/>
      </c>
      <c r="L546" s="127" t="str">
        <f>IF(B546&lt;&gt;"",VLOOKUP(B546,G011B!$B:$Z,25,0),"")</f>
        <v/>
      </c>
      <c r="M546" s="156" t="str">
        <f t="shared" si="109"/>
        <v/>
      </c>
      <c r="N546" s="62"/>
      <c r="O546" s="62"/>
      <c r="P546" s="62"/>
    </row>
    <row r="547" spans="1:16" ht="20.05" customHeight="1" x14ac:dyDescent="0.25">
      <c r="A547" s="374">
        <v>313</v>
      </c>
      <c r="B547" s="80"/>
      <c r="C547" s="122" t="str">
        <f t="shared" si="105"/>
        <v/>
      </c>
      <c r="D547" s="123" t="str">
        <f t="shared" si="106"/>
        <v/>
      </c>
      <c r="E547" s="81"/>
      <c r="F547" s="82"/>
      <c r="G547" s="132" t="str">
        <f t="shared" si="110"/>
        <v/>
      </c>
      <c r="H547" s="129" t="str">
        <f t="shared" si="107"/>
        <v/>
      </c>
      <c r="I547" s="136" t="str">
        <f t="shared" si="111"/>
        <v/>
      </c>
      <c r="J547" s="126" t="str">
        <f>IF(B547&gt;0,ROUNDUP(VLOOKUP(B547,G011B!$B:$R,16,0),1),"")</f>
        <v/>
      </c>
      <c r="K547" s="126" t="str">
        <f t="shared" si="108"/>
        <v/>
      </c>
      <c r="L547" s="127" t="str">
        <f>IF(B547&lt;&gt;"",VLOOKUP(B547,G011B!$B:$Z,25,0),"")</f>
        <v/>
      </c>
      <c r="M547" s="156" t="str">
        <f t="shared" si="109"/>
        <v/>
      </c>
      <c r="N547" s="62"/>
      <c r="O547" s="62"/>
      <c r="P547" s="62"/>
    </row>
    <row r="548" spans="1:16" ht="20.05" customHeight="1" x14ac:dyDescent="0.25">
      <c r="A548" s="374">
        <v>314</v>
      </c>
      <c r="B548" s="80"/>
      <c r="C548" s="122" t="str">
        <f t="shared" si="105"/>
        <v/>
      </c>
      <c r="D548" s="123" t="str">
        <f t="shared" si="106"/>
        <v/>
      </c>
      <c r="E548" s="81"/>
      <c r="F548" s="82"/>
      <c r="G548" s="132" t="str">
        <f t="shared" si="110"/>
        <v/>
      </c>
      <c r="H548" s="129" t="str">
        <f t="shared" si="107"/>
        <v/>
      </c>
      <c r="I548" s="136" t="str">
        <f t="shared" si="111"/>
        <v/>
      </c>
      <c r="J548" s="126" t="str">
        <f>IF(B548&gt;0,ROUNDUP(VLOOKUP(B548,G011B!$B:$R,16,0),1),"")</f>
        <v/>
      </c>
      <c r="K548" s="126" t="str">
        <f t="shared" si="108"/>
        <v/>
      </c>
      <c r="L548" s="127" t="str">
        <f>IF(B548&lt;&gt;"",VLOOKUP(B548,G011B!$B:$Z,25,0),"")</f>
        <v/>
      </c>
      <c r="M548" s="156" t="str">
        <f t="shared" si="109"/>
        <v/>
      </c>
      <c r="N548" s="62"/>
      <c r="O548" s="62"/>
      <c r="P548" s="62"/>
    </row>
    <row r="549" spans="1:16" ht="20.05" customHeight="1" x14ac:dyDescent="0.25">
      <c r="A549" s="374">
        <v>315</v>
      </c>
      <c r="B549" s="80"/>
      <c r="C549" s="122" t="str">
        <f t="shared" si="105"/>
        <v/>
      </c>
      <c r="D549" s="123" t="str">
        <f t="shared" si="106"/>
        <v/>
      </c>
      <c r="E549" s="81"/>
      <c r="F549" s="82"/>
      <c r="G549" s="132" t="str">
        <f t="shared" si="110"/>
        <v/>
      </c>
      <c r="H549" s="129" t="str">
        <f t="shared" si="107"/>
        <v/>
      </c>
      <c r="I549" s="136" t="str">
        <f t="shared" si="111"/>
        <v/>
      </c>
      <c r="J549" s="126" t="str">
        <f>IF(B549&gt;0,ROUNDUP(VLOOKUP(B549,G011B!$B:$R,16,0),1),"")</f>
        <v/>
      </c>
      <c r="K549" s="126" t="str">
        <f t="shared" si="108"/>
        <v/>
      </c>
      <c r="L549" s="127" t="str">
        <f>IF(B549&lt;&gt;"",VLOOKUP(B549,G011B!$B:$Z,25,0),"")</f>
        <v/>
      </c>
      <c r="M549" s="156" t="str">
        <f t="shared" si="109"/>
        <v/>
      </c>
      <c r="N549" s="62"/>
      <c r="O549" s="62"/>
      <c r="P549" s="62"/>
    </row>
    <row r="550" spans="1:16" ht="20.05" customHeight="1" x14ac:dyDescent="0.25">
      <c r="A550" s="374">
        <v>316</v>
      </c>
      <c r="B550" s="80"/>
      <c r="C550" s="122" t="str">
        <f t="shared" si="105"/>
        <v/>
      </c>
      <c r="D550" s="123" t="str">
        <f t="shared" si="106"/>
        <v/>
      </c>
      <c r="E550" s="81"/>
      <c r="F550" s="82"/>
      <c r="G550" s="132" t="str">
        <f t="shared" si="110"/>
        <v/>
      </c>
      <c r="H550" s="129" t="str">
        <f t="shared" si="107"/>
        <v/>
      </c>
      <c r="I550" s="136" t="str">
        <f t="shared" si="111"/>
        <v/>
      </c>
      <c r="J550" s="126" t="str">
        <f>IF(B550&gt;0,ROUNDUP(VLOOKUP(B550,G011B!$B:$R,16,0),1),"")</f>
        <v/>
      </c>
      <c r="K550" s="126" t="str">
        <f t="shared" si="108"/>
        <v/>
      </c>
      <c r="L550" s="127" t="str">
        <f>IF(B550&lt;&gt;"",VLOOKUP(B550,G011B!$B:$Z,25,0),"")</f>
        <v/>
      </c>
      <c r="M550" s="156" t="str">
        <f t="shared" si="109"/>
        <v/>
      </c>
      <c r="N550" s="62"/>
      <c r="O550" s="62"/>
      <c r="P550" s="62"/>
    </row>
    <row r="551" spans="1:16" ht="20.05" customHeight="1" x14ac:dyDescent="0.25">
      <c r="A551" s="374">
        <v>317</v>
      </c>
      <c r="B551" s="80"/>
      <c r="C551" s="122" t="str">
        <f t="shared" si="105"/>
        <v/>
      </c>
      <c r="D551" s="123" t="str">
        <f t="shared" si="106"/>
        <v/>
      </c>
      <c r="E551" s="81"/>
      <c r="F551" s="82"/>
      <c r="G551" s="132" t="str">
        <f t="shared" si="110"/>
        <v/>
      </c>
      <c r="H551" s="129" t="str">
        <f t="shared" si="107"/>
        <v/>
      </c>
      <c r="I551" s="136" t="str">
        <f t="shared" si="111"/>
        <v/>
      </c>
      <c r="J551" s="126" t="str">
        <f>IF(B551&gt;0,ROUNDUP(VLOOKUP(B551,G011B!$B:$R,16,0),1),"")</f>
        <v/>
      </c>
      <c r="K551" s="126" t="str">
        <f t="shared" si="108"/>
        <v/>
      </c>
      <c r="L551" s="127" t="str">
        <f>IF(B551&lt;&gt;"",VLOOKUP(B551,G011B!$B:$Z,25,0),"")</f>
        <v/>
      </c>
      <c r="M551" s="156" t="str">
        <f t="shared" si="109"/>
        <v/>
      </c>
      <c r="N551" s="62"/>
      <c r="O551" s="62"/>
      <c r="P551" s="62"/>
    </row>
    <row r="552" spans="1:16" ht="20.05" customHeight="1" x14ac:dyDescent="0.25">
      <c r="A552" s="374">
        <v>318</v>
      </c>
      <c r="B552" s="80"/>
      <c r="C552" s="122" t="str">
        <f t="shared" si="105"/>
        <v/>
      </c>
      <c r="D552" s="123" t="str">
        <f t="shared" si="106"/>
        <v/>
      </c>
      <c r="E552" s="81"/>
      <c r="F552" s="82"/>
      <c r="G552" s="132" t="str">
        <f t="shared" si="110"/>
        <v/>
      </c>
      <c r="H552" s="129" t="str">
        <f t="shared" si="107"/>
        <v/>
      </c>
      <c r="I552" s="136" t="str">
        <f t="shared" si="111"/>
        <v/>
      </c>
      <c r="J552" s="126" t="str">
        <f>IF(B552&gt;0,ROUNDUP(VLOOKUP(B552,G011B!$B:$R,16,0),1),"")</f>
        <v/>
      </c>
      <c r="K552" s="126" t="str">
        <f t="shared" si="108"/>
        <v/>
      </c>
      <c r="L552" s="127" t="str">
        <f>IF(B552&lt;&gt;"",VLOOKUP(B552,G011B!$B:$Z,25,0),"")</f>
        <v/>
      </c>
      <c r="M552" s="156" t="str">
        <f t="shared" si="109"/>
        <v/>
      </c>
      <c r="N552" s="62"/>
      <c r="O552" s="62"/>
      <c r="P552" s="62"/>
    </row>
    <row r="553" spans="1:16" ht="20.05" customHeight="1" x14ac:dyDescent="0.25">
      <c r="A553" s="374">
        <v>319</v>
      </c>
      <c r="B553" s="80"/>
      <c r="C553" s="122" t="str">
        <f t="shared" si="105"/>
        <v/>
      </c>
      <c r="D553" s="123" t="str">
        <f t="shared" si="106"/>
        <v/>
      </c>
      <c r="E553" s="81"/>
      <c r="F553" s="82"/>
      <c r="G553" s="132" t="str">
        <f t="shared" si="110"/>
        <v/>
      </c>
      <c r="H553" s="129" t="str">
        <f t="shared" si="107"/>
        <v/>
      </c>
      <c r="I553" s="136" t="str">
        <f t="shared" si="111"/>
        <v/>
      </c>
      <c r="J553" s="126" t="str">
        <f>IF(B553&gt;0,ROUNDUP(VLOOKUP(B553,G011B!$B:$R,16,0),1),"")</f>
        <v/>
      </c>
      <c r="K553" s="126" t="str">
        <f t="shared" si="108"/>
        <v/>
      </c>
      <c r="L553" s="127" t="str">
        <f>IF(B553&lt;&gt;"",VLOOKUP(B553,G011B!$B:$Z,25,0),"")</f>
        <v/>
      </c>
      <c r="M553" s="156" t="str">
        <f t="shared" si="109"/>
        <v/>
      </c>
      <c r="N553" s="62"/>
      <c r="O553" s="62"/>
      <c r="P553" s="62"/>
    </row>
    <row r="554" spans="1:16" ht="20.05" customHeight="1" thickBot="1" x14ac:dyDescent="0.3">
      <c r="A554" s="375">
        <v>320</v>
      </c>
      <c r="B554" s="83"/>
      <c r="C554" s="124" t="str">
        <f t="shared" si="105"/>
        <v/>
      </c>
      <c r="D554" s="125" t="str">
        <f t="shared" si="106"/>
        <v/>
      </c>
      <c r="E554" s="84"/>
      <c r="F554" s="85"/>
      <c r="G554" s="133" t="str">
        <f t="shared" si="110"/>
        <v/>
      </c>
      <c r="H554" s="130" t="str">
        <f t="shared" si="107"/>
        <v/>
      </c>
      <c r="I554" s="137" t="str">
        <f t="shared" si="111"/>
        <v/>
      </c>
      <c r="J554" s="126" t="str">
        <f>IF(B554&gt;0,ROUNDUP(VLOOKUP(B554,G011B!$B:$R,16,0),1),"")</f>
        <v/>
      </c>
      <c r="K554" s="126" t="str">
        <f t="shared" si="108"/>
        <v/>
      </c>
      <c r="L554" s="127" t="str">
        <f>IF(B554&lt;&gt;"",VLOOKUP(B554,G011B!$B:$Z,25,0),"")</f>
        <v/>
      </c>
      <c r="M554" s="156" t="str">
        <f t="shared" si="109"/>
        <v/>
      </c>
      <c r="N554" s="62"/>
      <c r="O554" s="62"/>
      <c r="P554" s="62"/>
    </row>
    <row r="555" spans="1:16" ht="20.05" customHeight="1" thickBot="1" x14ac:dyDescent="0.4">
      <c r="A555" s="659" t="s">
        <v>34</v>
      </c>
      <c r="B555" s="660"/>
      <c r="C555" s="660"/>
      <c r="D555" s="660"/>
      <c r="E555" s="660"/>
      <c r="F555" s="661"/>
      <c r="G555" s="134">
        <f>SUM(G535:G554)</f>
        <v>0</v>
      </c>
      <c r="H555" s="370"/>
      <c r="I555" s="118">
        <f>IF(C533=C498,SUM(I535:I554)+I520,SUM(I535:I554))</f>
        <v>0</v>
      </c>
      <c r="J555" s="62"/>
      <c r="K555" s="62"/>
      <c r="L555" s="62"/>
      <c r="M555" s="62"/>
      <c r="N555" s="138">
        <f>IF(COUNTA(E535:E554)&gt;0,1,0)</f>
        <v>0</v>
      </c>
      <c r="O555" s="62"/>
      <c r="P555" s="62"/>
    </row>
    <row r="556" spans="1:16" ht="20.05" customHeight="1" thickBot="1" x14ac:dyDescent="0.35">
      <c r="A556" s="662" t="s">
        <v>72</v>
      </c>
      <c r="B556" s="663"/>
      <c r="C556" s="663"/>
      <c r="D556" s="664"/>
      <c r="E556" s="107">
        <f>SUM(G:G)/2</f>
        <v>0</v>
      </c>
      <c r="F556" s="665"/>
      <c r="G556" s="666"/>
      <c r="H556" s="667"/>
      <c r="I556" s="116">
        <f>SUM(I535:I554)+I521</f>
        <v>0</v>
      </c>
      <c r="J556" s="62"/>
      <c r="K556" s="62"/>
      <c r="L556" s="62"/>
      <c r="M556" s="62"/>
      <c r="N556" s="62"/>
      <c r="O556" s="62"/>
      <c r="P556" s="62"/>
    </row>
    <row r="557" spans="1:16" x14ac:dyDescent="0.25">
      <c r="A557" s="364" t="s">
        <v>134</v>
      </c>
      <c r="B557" s="62"/>
      <c r="C557" s="62"/>
      <c r="D557" s="62"/>
      <c r="E557" s="62"/>
      <c r="F557" s="62"/>
      <c r="G557" s="62"/>
      <c r="H557" s="62"/>
      <c r="I557" s="62"/>
      <c r="J557" s="62"/>
      <c r="K557" s="62"/>
      <c r="L557" s="62"/>
      <c r="M557" s="62"/>
      <c r="N557" s="62"/>
      <c r="O557" s="62"/>
      <c r="P557" s="62"/>
    </row>
    <row r="558" spans="1:16" x14ac:dyDescent="0.25">
      <c r="A558" s="62"/>
      <c r="B558" s="62"/>
      <c r="C558" s="62"/>
      <c r="D558" s="62"/>
      <c r="E558" s="62"/>
      <c r="F558" s="62"/>
      <c r="G558" s="62"/>
      <c r="H558" s="62"/>
      <c r="I558" s="62"/>
      <c r="J558" s="62"/>
      <c r="K558" s="62"/>
      <c r="L558" s="62"/>
      <c r="M558" s="62"/>
      <c r="N558" s="62"/>
      <c r="O558" s="62"/>
      <c r="P558" s="62"/>
    </row>
    <row r="559" spans="1:16" ht="19.7" x14ac:dyDescent="0.35">
      <c r="A559" s="376" t="s">
        <v>31</v>
      </c>
      <c r="B559" s="378">
        <f ca="1">imzatarihi</f>
        <v>45785</v>
      </c>
      <c r="C559" s="377" t="s">
        <v>32</v>
      </c>
      <c r="D559" s="379" t="str">
        <f>IF(kurulusyetkilisi&gt;0,kurulusyetkilisi,"")</f>
        <v/>
      </c>
      <c r="E559" s="62"/>
      <c r="F559" s="62"/>
      <c r="G559" s="212"/>
      <c r="H559" s="211"/>
      <c r="I559" s="211"/>
      <c r="J559" s="62"/>
      <c r="K559" s="92"/>
      <c r="L559" s="92"/>
      <c r="M559" s="2"/>
      <c r="N559" s="92"/>
      <c r="O559" s="92"/>
      <c r="P559" s="62"/>
    </row>
    <row r="560" spans="1:16" ht="19.7" x14ac:dyDescent="0.35">
      <c r="A560" s="213"/>
      <c r="B560" s="213"/>
      <c r="C560" s="377" t="s">
        <v>33</v>
      </c>
      <c r="D560" s="75"/>
      <c r="E560" s="598"/>
      <c r="F560" s="598"/>
      <c r="G560" s="598"/>
      <c r="H560" s="59"/>
      <c r="I560" s="59"/>
      <c r="J560" s="62"/>
      <c r="K560" s="92"/>
      <c r="L560" s="92"/>
      <c r="M560" s="2"/>
      <c r="N560" s="92"/>
      <c r="O560" s="92"/>
      <c r="P560" s="62"/>
    </row>
    <row r="561" spans="1:16" ht="16.3" x14ac:dyDescent="0.3">
      <c r="A561" s="635" t="s">
        <v>65</v>
      </c>
      <c r="B561" s="635"/>
      <c r="C561" s="635"/>
      <c r="D561" s="635"/>
      <c r="E561" s="635"/>
      <c r="F561" s="635"/>
      <c r="G561" s="635"/>
      <c r="H561" s="635"/>
      <c r="I561" s="635"/>
      <c r="J561" s="62"/>
      <c r="K561" s="62"/>
      <c r="L561" s="62"/>
      <c r="M561" s="62"/>
      <c r="N561" s="62"/>
      <c r="O561" s="62"/>
      <c r="P561" s="62"/>
    </row>
    <row r="562" spans="1:16" x14ac:dyDescent="0.25">
      <c r="A562" s="625" t="str">
        <f>IF(YilDonem&lt;&gt;"",CONCATENATE(YilDonem," dönemine aittir."),"")</f>
        <v/>
      </c>
      <c r="B562" s="625"/>
      <c r="C562" s="625"/>
      <c r="D562" s="625"/>
      <c r="E562" s="625"/>
      <c r="F562" s="625"/>
      <c r="G562" s="625"/>
      <c r="H562" s="625"/>
      <c r="I562" s="625"/>
      <c r="J562" s="62"/>
      <c r="K562" s="62"/>
      <c r="L562" s="62"/>
      <c r="M562" s="62"/>
      <c r="N562" s="62"/>
      <c r="O562" s="62"/>
      <c r="P562" s="62"/>
    </row>
    <row r="563" spans="1:16" ht="19.7" thickBot="1" x14ac:dyDescent="0.4">
      <c r="A563" s="671" t="s">
        <v>74</v>
      </c>
      <c r="B563" s="671"/>
      <c r="C563" s="671"/>
      <c r="D563" s="671"/>
      <c r="E563" s="671"/>
      <c r="F563" s="671"/>
      <c r="G563" s="671"/>
      <c r="H563" s="671"/>
      <c r="I563" s="671"/>
      <c r="J563" s="62"/>
      <c r="K563" s="62"/>
      <c r="L563" s="62"/>
      <c r="M563" s="62"/>
      <c r="N563" s="62"/>
      <c r="O563" s="62"/>
      <c r="P563" s="62"/>
    </row>
    <row r="564" spans="1:16" ht="19.55" customHeight="1" thickBot="1" x14ac:dyDescent="0.3">
      <c r="A564" s="627" t="s">
        <v>192</v>
      </c>
      <c r="B564" s="629"/>
      <c r="C564" s="627" t="str">
        <f>IF(ProjeNo&gt;0,ProjeNo,"")</f>
        <v/>
      </c>
      <c r="D564" s="628"/>
      <c r="E564" s="628"/>
      <c r="F564" s="628"/>
      <c r="G564" s="628"/>
      <c r="H564" s="628"/>
      <c r="I564" s="629"/>
      <c r="J564" s="62"/>
      <c r="K564" s="62"/>
      <c r="L564" s="62"/>
      <c r="M564" s="62"/>
      <c r="N564" s="62"/>
      <c r="O564" s="62"/>
      <c r="P564" s="62"/>
    </row>
    <row r="565" spans="1:16" ht="29.25" customHeight="1" thickBot="1" x14ac:dyDescent="0.3">
      <c r="A565" s="670" t="s">
        <v>194</v>
      </c>
      <c r="B565" s="642"/>
      <c r="C565" s="645" t="str">
        <f>IF(ProjeAdi&gt;0,ProjeAdi,"")</f>
        <v/>
      </c>
      <c r="D565" s="646"/>
      <c r="E565" s="646"/>
      <c r="F565" s="646"/>
      <c r="G565" s="646"/>
      <c r="H565" s="646"/>
      <c r="I565" s="647"/>
      <c r="J565" s="62"/>
      <c r="K565" s="62"/>
      <c r="L565" s="62"/>
      <c r="M565" s="62"/>
      <c r="N565" s="62"/>
      <c r="O565" s="62"/>
      <c r="P565" s="62"/>
    </row>
    <row r="566" spans="1:16" ht="29.25" customHeight="1" thickBot="1" x14ac:dyDescent="0.3">
      <c r="A566" s="670" t="s">
        <v>196</v>
      </c>
      <c r="B566" s="642"/>
      <c r="C566" s="672"/>
      <c r="D566" s="668"/>
      <c r="E566" s="668"/>
      <c r="F566" s="668"/>
      <c r="G566" s="668"/>
      <c r="H566" s="668"/>
      <c r="I566" s="669"/>
      <c r="J566" s="62"/>
      <c r="K566" s="62"/>
      <c r="L566" s="62"/>
      <c r="M566" s="62"/>
      <c r="N566" s="62"/>
      <c r="O566" s="62"/>
      <c r="P566" s="62"/>
    </row>
    <row r="567" spans="1:16" ht="29.25" customHeight="1" thickBot="1" x14ac:dyDescent="0.3">
      <c r="A567" s="670" t="s">
        <v>197</v>
      </c>
      <c r="B567" s="642"/>
      <c r="C567" s="672"/>
      <c r="D567" s="668"/>
      <c r="E567" s="668"/>
      <c r="F567" s="668"/>
      <c r="G567" s="668"/>
      <c r="H567" s="668"/>
      <c r="I567" s="669"/>
      <c r="J567" s="62"/>
      <c r="K567" s="62"/>
      <c r="L567" s="62"/>
      <c r="M567" s="62"/>
      <c r="N567" s="62"/>
      <c r="O567" s="62"/>
      <c r="P567" s="62"/>
    </row>
    <row r="568" spans="1:16" ht="19.55" customHeight="1" thickBot="1" x14ac:dyDescent="0.3">
      <c r="A568" s="627" t="s">
        <v>66</v>
      </c>
      <c r="B568" s="629"/>
      <c r="C568" s="12"/>
      <c r="D568" s="668"/>
      <c r="E568" s="668"/>
      <c r="F568" s="668"/>
      <c r="G568" s="668"/>
      <c r="H568" s="668"/>
      <c r="I568" s="669"/>
      <c r="J568" s="62"/>
      <c r="K568" s="62"/>
      <c r="L568" s="62"/>
      <c r="M568" s="62"/>
      <c r="N568" s="62"/>
      <c r="O568" s="62"/>
      <c r="P568" s="62"/>
    </row>
    <row r="569" spans="1:16" s="1" customFormat="1" ht="29.25" thickBot="1" x14ac:dyDescent="0.3">
      <c r="A569" s="358" t="s">
        <v>3</v>
      </c>
      <c r="B569" s="358" t="s">
        <v>4</v>
      </c>
      <c r="C569" s="358" t="s">
        <v>55</v>
      </c>
      <c r="D569" s="358" t="s">
        <v>137</v>
      </c>
      <c r="E569" s="358" t="s">
        <v>67</v>
      </c>
      <c r="F569" s="358" t="s">
        <v>68</v>
      </c>
      <c r="G569" s="358" t="s">
        <v>69</v>
      </c>
      <c r="H569" s="358" t="s">
        <v>70</v>
      </c>
      <c r="I569" s="358" t="s">
        <v>71</v>
      </c>
      <c r="J569" s="371" t="s">
        <v>75</v>
      </c>
      <c r="K569" s="372" t="s">
        <v>76</v>
      </c>
      <c r="L569" s="372" t="s">
        <v>68</v>
      </c>
      <c r="M569" s="357"/>
      <c r="N569" s="357"/>
      <c r="O569" s="357"/>
      <c r="P569" s="357"/>
    </row>
    <row r="570" spans="1:16" ht="20.05" customHeight="1" x14ac:dyDescent="0.25">
      <c r="A570" s="373">
        <v>321</v>
      </c>
      <c r="B570" s="77"/>
      <c r="C570" s="120" t="str">
        <f t="shared" ref="C570:C589" si="112">IF(B570&lt;&gt;"",VLOOKUP(B570,PersonelTablo,2,0),"")</f>
        <v/>
      </c>
      <c r="D570" s="121" t="str">
        <f t="shared" ref="D570:D589" si="113">IF(B570&lt;&gt;"",VLOOKUP(B570,PersonelTablo,3,0),"")</f>
        <v/>
      </c>
      <c r="E570" s="78"/>
      <c r="F570" s="79"/>
      <c r="G570" s="131" t="str">
        <f>IF(AND(B570&lt;&gt;"",L570&gt;=F570),E570*F570,"")</f>
        <v/>
      </c>
      <c r="H570" s="128" t="str">
        <f t="shared" ref="H570:H589" si="114">IF(B570&lt;&gt;"",VLOOKUP(B570,G011CTablo,15,0),"")</f>
        <v/>
      </c>
      <c r="I570" s="135" t="str">
        <f>IF(AND(B570&lt;&gt;"",J570&gt;=K570,L570&gt;0),G570*H570,"")</f>
        <v/>
      </c>
      <c r="J570" s="126" t="str">
        <f>IF(B570&gt;0,ROUNDUP(VLOOKUP(B570,G011B!$B:$R,16,0),1),"")</f>
        <v/>
      </c>
      <c r="K570" s="126" t="str">
        <f t="shared" ref="K570:K589" si="115">IF(B570&gt;0,SUMIF($B:$B,B570,$G:$G),"")</f>
        <v/>
      </c>
      <c r="L570" s="127" t="str">
        <f>IF(B570&lt;&gt;"",VLOOKUP(B570,G011B!$B:$Z,25,0),"")</f>
        <v/>
      </c>
      <c r="M570" s="156" t="str">
        <f t="shared" ref="M570:M589" si="116">IF(J570&gt;=K570,"","Personelin bütün iş paketlerindeki Toplam Adam Ay değeri "&amp;K570&amp;" olup, bu değer, G011B formunda beyan edilen Çalışılan Toplam Ay değerini geçemez. Maliyeti hesaplamak için Adam/Ay Oranı veya Çalışılan Ay değerini düzeltiniz. ")</f>
        <v/>
      </c>
      <c r="N570" s="62"/>
      <c r="O570" s="62"/>
      <c r="P570" s="62"/>
    </row>
    <row r="571" spans="1:16" ht="20.05" customHeight="1" x14ac:dyDescent="0.25">
      <c r="A571" s="374">
        <v>322</v>
      </c>
      <c r="B571" s="80"/>
      <c r="C571" s="122" t="str">
        <f t="shared" si="112"/>
        <v/>
      </c>
      <c r="D571" s="123" t="str">
        <f t="shared" si="113"/>
        <v/>
      </c>
      <c r="E571" s="81"/>
      <c r="F571" s="82"/>
      <c r="G571" s="132" t="str">
        <f t="shared" ref="G571:G589" si="117">IF(AND(B571&lt;&gt;"",L571&gt;=F571),E571*F571,"")</f>
        <v/>
      </c>
      <c r="H571" s="129" t="str">
        <f t="shared" si="114"/>
        <v/>
      </c>
      <c r="I571" s="136" t="str">
        <f t="shared" ref="I571:I589" si="118">IF(AND(B571&lt;&gt;"",J571&gt;=K571,L571&gt;0),G571*H571,"")</f>
        <v/>
      </c>
      <c r="J571" s="126" t="str">
        <f>IF(B571&gt;0,ROUNDUP(VLOOKUP(B571,G011B!$B:$R,16,0),1),"")</f>
        <v/>
      </c>
      <c r="K571" s="126" t="str">
        <f t="shared" si="115"/>
        <v/>
      </c>
      <c r="L571" s="127" t="str">
        <f>IF(B571&lt;&gt;"",VLOOKUP(B571,G011B!$B:$Z,25,0),"")</f>
        <v/>
      </c>
      <c r="M571" s="156" t="str">
        <f t="shared" si="116"/>
        <v/>
      </c>
      <c r="N571" s="62"/>
      <c r="O571" s="62"/>
      <c r="P571" s="62"/>
    </row>
    <row r="572" spans="1:16" ht="20.05" customHeight="1" x14ac:dyDescent="0.25">
      <c r="A572" s="374">
        <v>323</v>
      </c>
      <c r="B572" s="80"/>
      <c r="C572" s="122" t="str">
        <f t="shared" si="112"/>
        <v/>
      </c>
      <c r="D572" s="123" t="str">
        <f t="shared" si="113"/>
        <v/>
      </c>
      <c r="E572" s="81"/>
      <c r="F572" s="82"/>
      <c r="G572" s="132" t="str">
        <f t="shared" si="117"/>
        <v/>
      </c>
      <c r="H572" s="129" t="str">
        <f t="shared" si="114"/>
        <v/>
      </c>
      <c r="I572" s="136" t="str">
        <f t="shared" si="118"/>
        <v/>
      </c>
      <c r="J572" s="126" t="str">
        <f>IF(B572&gt;0,ROUNDUP(VLOOKUP(B572,G011B!$B:$R,16,0),1),"")</f>
        <v/>
      </c>
      <c r="K572" s="126" t="str">
        <f t="shared" si="115"/>
        <v/>
      </c>
      <c r="L572" s="127" t="str">
        <f>IF(B572&lt;&gt;"",VLOOKUP(B572,G011B!$B:$Z,25,0),"")</f>
        <v/>
      </c>
      <c r="M572" s="156" t="str">
        <f t="shared" si="116"/>
        <v/>
      </c>
      <c r="N572" s="62"/>
      <c r="O572" s="62"/>
      <c r="P572" s="62"/>
    </row>
    <row r="573" spans="1:16" ht="20.05" customHeight="1" x14ac:dyDescent="0.25">
      <c r="A573" s="374">
        <v>324</v>
      </c>
      <c r="B573" s="80"/>
      <c r="C573" s="122" t="str">
        <f t="shared" si="112"/>
        <v/>
      </c>
      <c r="D573" s="123" t="str">
        <f t="shared" si="113"/>
        <v/>
      </c>
      <c r="E573" s="81"/>
      <c r="F573" s="82"/>
      <c r="G573" s="132" t="str">
        <f t="shared" si="117"/>
        <v/>
      </c>
      <c r="H573" s="129" t="str">
        <f t="shared" si="114"/>
        <v/>
      </c>
      <c r="I573" s="136" t="str">
        <f t="shared" si="118"/>
        <v/>
      </c>
      <c r="J573" s="126" t="str">
        <f>IF(B573&gt;0,ROUNDUP(VLOOKUP(B573,G011B!$B:$R,16,0),1),"")</f>
        <v/>
      </c>
      <c r="K573" s="126" t="str">
        <f t="shared" si="115"/>
        <v/>
      </c>
      <c r="L573" s="127" t="str">
        <f>IF(B573&lt;&gt;"",VLOOKUP(B573,G011B!$B:$Z,25,0),"")</f>
        <v/>
      </c>
      <c r="M573" s="156" t="str">
        <f t="shared" si="116"/>
        <v/>
      </c>
      <c r="N573" s="62"/>
      <c r="O573" s="62"/>
      <c r="P573" s="62"/>
    </row>
    <row r="574" spans="1:16" ht="20.05" customHeight="1" x14ac:dyDescent="0.25">
      <c r="A574" s="374">
        <v>325</v>
      </c>
      <c r="B574" s="80"/>
      <c r="C574" s="122" t="str">
        <f t="shared" si="112"/>
        <v/>
      </c>
      <c r="D574" s="123" t="str">
        <f t="shared" si="113"/>
        <v/>
      </c>
      <c r="E574" s="81"/>
      <c r="F574" s="82"/>
      <c r="G574" s="132" t="str">
        <f t="shared" si="117"/>
        <v/>
      </c>
      <c r="H574" s="129" t="str">
        <f t="shared" si="114"/>
        <v/>
      </c>
      <c r="I574" s="136" t="str">
        <f t="shared" si="118"/>
        <v/>
      </c>
      <c r="J574" s="126" t="str">
        <f>IF(B574&gt;0,ROUNDUP(VLOOKUP(B574,G011B!$B:$R,16,0),1),"")</f>
        <v/>
      </c>
      <c r="K574" s="126" t="str">
        <f t="shared" si="115"/>
        <v/>
      </c>
      <c r="L574" s="127" t="str">
        <f>IF(B574&lt;&gt;"",VLOOKUP(B574,G011B!$B:$Z,25,0),"")</f>
        <v/>
      </c>
      <c r="M574" s="156" t="str">
        <f t="shared" si="116"/>
        <v/>
      </c>
      <c r="N574" s="62"/>
      <c r="O574" s="62"/>
      <c r="P574" s="62"/>
    </row>
    <row r="575" spans="1:16" ht="20.05" customHeight="1" x14ac:dyDescent="0.25">
      <c r="A575" s="374">
        <v>326</v>
      </c>
      <c r="B575" s="80"/>
      <c r="C575" s="122" t="str">
        <f t="shared" si="112"/>
        <v/>
      </c>
      <c r="D575" s="123" t="str">
        <f t="shared" si="113"/>
        <v/>
      </c>
      <c r="E575" s="81"/>
      <c r="F575" s="82"/>
      <c r="G575" s="132" t="str">
        <f t="shared" si="117"/>
        <v/>
      </c>
      <c r="H575" s="129" t="str">
        <f t="shared" si="114"/>
        <v/>
      </c>
      <c r="I575" s="136" t="str">
        <f t="shared" si="118"/>
        <v/>
      </c>
      <c r="J575" s="126" t="str">
        <f>IF(B575&gt;0,ROUNDUP(VLOOKUP(B575,G011B!$B:$R,16,0),1),"")</f>
        <v/>
      </c>
      <c r="K575" s="126" t="str">
        <f t="shared" si="115"/>
        <v/>
      </c>
      <c r="L575" s="127" t="str">
        <f>IF(B575&lt;&gt;"",VLOOKUP(B575,G011B!$B:$Z,25,0),"")</f>
        <v/>
      </c>
      <c r="M575" s="156" t="str">
        <f t="shared" si="116"/>
        <v/>
      </c>
      <c r="N575" s="62"/>
      <c r="O575" s="62"/>
      <c r="P575" s="62"/>
    </row>
    <row r="576" spans="1:16" ht="20.05" customHeight="1" x14ac:dyDescent="0.25">
      <c r="A576" s="374">
        <v>327</v>
      </c>
      <c r="B576" s="80"/>
      <c r="C576" s="122" t="str">
        <f t="shared" si="112"/>
        <v/>
      </c>
      <c r="D576" s="123" t="str">
        <f t="shared" si="113"/>
        <v/>
      </c>
      <c r="E576" s="81"/>
      <c r="F576" s="82"/>
      <c r="G576" s="132" t="str">
        <f t="shared" si="117"/>
        <v/>
      </c>
      <c r="H576" s="129" t="str">
        <f t="shared" si="114"/>
        <v/>
      </c>
      <c r="I576" s="136" t="str">
        <f t="shared" si="118"/>
        <v/>
      </c>
      <c r="J576" s="126" t="str">
        <f>IF(B576&gt;0,ROUNDUP(VLOOKUP(B576,G011B!$B:$R,16,0),1),"")</f>
        <v/>
      </c>
      <c r="K576" s="126" t="str">
        <f t="shared" si="115"/>
        <v/>
      </c>
      <c r="L576" s="127" t="str">
        <f>IF(B576&lt;&gt;"",VLOOKUP(B576,G011B!$B:$Z,25,0),"")</f>
        <v/>
      </c>
      <c r="M576" s="156" t="str">
        <f t="shared" si="116"/>
        <v/>
      </c>
      <c r="N576" s="62"/>
      <c r="O576" s="62"/>
      <c r="P576" s="62"/>
    </row>
    <row r="577" spans="1:16" ht="20.05" customHeight="1" x14ac:dyDescent="0.25">
      <c r="A577" s="374">
        <v>328</v>
      </c>
      <c r="B577" s="80"/>
      <c r="C577" s="122" t="str">
        <f t="shared" si="112"/>
        <v/>
      </c>
      <c r="D577" s="123" t="str">
        <f t="shared" si="113"/>
        <v/>
      </c>
      <c r="E577" s="81"/>
      <c r="F577" s="82"/>
      <c r="G577" s="132" t="str">
        <f t="shared" si="117"/>
        <v/>
      </c>
      <c r="H577" s="129" t="str">
        <f t="shared" si="114"/>
        <v/>
      </c>
      <c r="I577" s="136" t="str">
        <f t="shared" si="118"/>
        <v/>
      </c>
      <c r="J577" s="126" t="str">
        <f>IF(B577&gt;0,ROUNDUP(VLOOKUP(B577,G011B!$B:$R,16,0),1),"")</f>
        <v/>
      </c>
      <c r="K577" s="126" t="str">
        <f t="shared" si="115"/>
        <v/>
      </c>
      <c r="L577" s="127" t="str">
        <f>IF(B577&lt;&gt;"",VLOOKUP(B577,G011B!$B:$Z,25,0),"")</f>
        <v/>
      </c>
      <c r="M577" s="156" t="str">
        <f t="shared" si="116"/>
        <v/>
      </c>
      <c r="N577" s="62"/>
      <c r="O577" s="62"/>
      <c r="P577" s="62"/>
    </row>
    <row r="578" spans="1:16" ht="20.05" customHeight="1" x14ac:dyDescent="0.25">
      <c r="A578" s="374">
        <v>329</v>
      </c>
      <c r="B578" s="80"/>
      <c r="C578" s="122" t="str">
        <f t="shared" si="112"/>
        <v/>
      </c>
      <c r="D578" s="123" t="str">
        <f t="shared" si="113"/>
        <v/>
      </c>
      <c r="E578" s="81"/>
      <c r="F578" s="82"/>
      <c r="G578" s="132" t="str">
        <f t="shared" si="117"/>
        <v/>
      </c>
      <c r="H578" s="129" t="str">
        <f t="shared" si="114"/>
        <v/>
      </c>
      <c r="I578" s="136" t="str">
        <f t="shared" si="118"/>
        <v/>
      </c>
      <c r="J578" s="126" t="str">
        <f>IF(B578&gt;0,ROUNDUP(VLOOKUP(B578,G011B!$B:$R,16,0),1),"")</f>
        <v/>
      </c>
      <c r="K578" s="126" t="str">
        <f t="shared" si="115"/>
        <v/>
      </c>
      <c r="L578" s="127" t="str">
        <f>IF(B578&lt;&gt;"",VLOOKUP(B578,G011B!$B:$Z,25,0),"")</f>
        <v/>
      </c>
      <c r="M578" s="156" t="str">
        <f t="shared" si="116"/>
        <v/>
      </c>
      <c r="N578" s="62"/>
      <c r="O578" s="62"/>
      <c r="P578" s="62"/>
    </row>
    <row r="579" spans="1:16" ht="20.05" customHeight="1" x14ac:dyDescent="0.25">
      <c r="A579" s="374">
        <v>330</v>
      </c>
      <c r="B579" s="80"/>
      <c r="C579" s="122" t="str">
        <f t="shared" si="112"/>
        <v/>
      </c>
      <c r="D579" s="123" t="str">
        <f t="shared" si="113"/>
        <v/>
      </c>
      <c r="E579" s="81"/>
      <c r="F579" s="82"/>
      <c r="G579" s="132" t="str">
        <f t="shared" si="117"/>
        <v/>
      </c>
      <c r="H579" s="129" t="str">
        <f t="shared" si="114"/>
        <v/>
      </c>
      <c r="I579" s="136" t="str">
        <f t="shared" si="118"/>
        <v/>
      </c>
      <c r="J579" s="126" t="str">
        <f>IF(B579&gt;0,ROUNDUP(VLOOKUP(B579,G011B!$B:$R,16,0),1),"")</f>
        <v/>
      </c>
      <c r="K579" s="126" t="str">
        <f t="shared" si="115"/>
        <v/>
      </c>
      <c r="L579" s="127" t="str">
        <f>IF(B579&lt;&gt;"",VLOOKUP(B579,G011B!$B:$Z,25,0),"")</f>
        <v/>
      </c>
      <c r="M579" s="156" t="str">
        <f t="shared" si="116"/>
        <v/>
      </c>
      <c r="N579" s="62"/>
      <c r="O579" s="62"/>
      <c r="P579" s="62"/>
    </row>
    <row r="580" spans="1:16" ht="20.05" customHeight="1" x14ac:dyDescent="0.25">
      <c r="A580" s="374">
        <v>331</v>
      </c>
      <c r="B580" s="80"/>
      <c r="C580" s="122" t="str">
        <f t="shared" si="112"/>
        <v/>
      </c>
      <c r="D580" s="123" t="str">
        <f t="shared" si="113"/>
        <v/>
      </c>
      <c r="E580" s="81"/>
      <c r="F580" s="82"/>
      <c r="G580" s="132" t="str">
        <f t="shared" si="117"/>
        <v/>
      </c>
      <c r="H580" s="129" t="str">
        <f t="shared" si="114"/>
        <v/>
      </c>
      <c r="I580" s="136" t="str">
        <f t="shared" si="118"/>
        <v/>
      </c>
      <c r="J580" s="126" t="str">
        <f>IF(B580&gt;0,ROUNDUP(VLOOKUP(B580,G011B!$B:$R,16,0),1),"")</f>
        <v/>
      </c>
      <c r="K580" s="126" t="str">
        <f t="shared" si="115"/>
        <v/>
      </c>
      <c r="L580" s="127" t="str">
        <f>IF(B580&lt;&gt;"",VLOOKUP(B580,G011B!$B:$Z,25,0),"")</f>
        <v/>
      </c>
      <c r="M580" s="156" t="str">
        <f t="shared" si="116"/>
        <v/>
      </c>
      <c r="N580" s="62"/>
      <c r="O580" s="62"/>
      <c r="P580" s="62"/>
    </row>
    <row r="581" spans="1:16" ht="20.05" customHeight="1" x14ac:dyDescent="0.25">
      <c r="A581" s="374">
        <v>332</v>
      </c>
      <c r="B581" s="80"/>
      <c r="C581" s="122" t="str">
        <f t="shared" si="112"/>
        <v/>
      </c>
      <c r="D581" s="123" t="str">
        <f t="shared" si="113"/>
        <v/>
      </c>
      <c r="E581" s="81"/>
      <c r="F581" s="82"/>
      <c r="G581" s="132" t="str">
        <f t="shared" si="117"/>
        <v/>
      </c>
      <c r="H581" s="129" t="str">
        <f t="shared" si="114"/>
        <v/>
      </c>
      <c r="I581" s="136" t="str">
        <f t="shared" si="118"/>
        <v/>
      </c>
      <c r="J581" s="126" t="str">
        <f>IF(B581&gt;0,ROUNDUP(VLOOKUP(B581,G011B!$B:$R,16,0),1),"")</f>
        <v/>
      </c>
      <c r="K581" s="126" t="str">
        <f t="shared" si="115"/>
        <v/>
      </c>
      <c r="L581" s="127" t="str">
        <f>IF(B581&lt;&gt;"",VLOOKUP(B581,G011B!$B:$Z,25,0),"")</f>
        <v/>
      </c>
      <c r="M581" s="156" t="str">
        <f t="shared" si="116"/>
        <v/>
      </c>
      <c r="N581" s="62"/>
      <c r="O581" s="62"/>
      <c r="P581" s="62"/>
    </row>
    <row r="582" spans="1:16" ht="20.05" customHeight="1" x14ac:dyDescent="0.25">
      <c r="A582" s="374">
        <v>333</v>
      </c>
      <c r="B582" s="80"/>
      <c r="C582" s="122" t="str">
        <f t="shared" si="112"/>
        <v/>
      </c>
      <c r="D582" s="123" t="str">
        <f t="shared" si="113"/>
        <v/>
      </c>
      <c r="E582" s="81"/>
      <c r="F582" s="82"/>
      <c r="G582" s="132" t="str">
        <f t="shared" si="117"/>
        <v/>
      </c>
      <c r="H582" s="129" t="str">
        <f t="shared" si="114"/>
        <v/>
      </c>
      <c r="I582" s="136" t="str">
        <f t="shared" si="118"/>
        <v/>
      </c>
      <c r="J582" s="126" t="str">
        <f>IF(B582&gt;0,ROUNDUP(VLOOKUP(B582,G011B!$B:$R,16,0),1),"")</f>
        <v/>
      </c>
      <c r="K582" s="126" t="str">
        <f t="shared" si="115"/>
        <v/>
      </c>
      <c r="L582" s="127" t="str">
        <f>IF(B582&lt;&gt;"",VLOOKUP(B582,G011B!$B:$Z,25,0),"")</f>
        <v/>
      </c>
      <c r="M582" s="156" t="str">
        <f t="shared" si="116"/>
        <v/>
      </c>
      <c r="N582" s="62"/>
      <c r="O582" s="62"/>
      <c r="P582" s="62"/>
    </row>
    <row r="583" spans="1:16" ht="20.05" customHeight="1" x14ac:dyDescent="0.25">
      <c r="A583" s="374">
        <v>334</v>
      </c>
      <c r="B583" s="80"/>
      <c r="C583" s="122" t="str">
        <f t="shared" si="112"/>
        <v/>
      </c>
      <c r="D583" s="123" t="str">
        <f t="shared" si="113"/>
        <v/>
      </c>
      <c r="E583" s="81"/>
      <c r="F583" s="82"/>
      <c r="G583" s="132" t="str">
        <f t="shared" si="117"/>
        <v/>
      </c>
      <c r="H583" s="129" t="str">
        <f t="shared" si="114"/>
        <v/>
      </c>
      <c r="I583" s="136" t="str">
        <f t="shared" si="118"/>
        <v/>
      </c>
      <c r="J583" s="126" t="str">
        <f>IF(B583&gt;0,ROUNDUP(VLOOKUP(B583,G011B!$B:$R,16,0),1),"")</f>
        <v/>
      </c>
      <c r="K583" s="126" t="str">
        <f t="shared" si="115"/>
        <v/>
      </c>
      <c r="L583" s="127" t="str">
        <f>IF(B583&lt;&gt;"",VLOOKUP(B583,G011B!$B:$Z,25,0),"")</f>
        <v/>
      </c>
      <c r="M583" s="156" t="str">
        <f t="shared" si="116"/>
        <v/>
      </c>
      <c r="N583" s="62"/>
      <c r="O583" s="62"/>
      <c r="P583" s="62"/>
    </row>
    <row r="584" spans="1:16" ht="20.05" customHeight="1" x14ac:dyDescent="0.25">
      <c r="A584" s="374">
        <v>335</v>
      </c>
      <c r="B584" s="80"/>
      <c r="C584" s="122" t="str">
        <f t="shared" si="112"/>
        <v/>
      </c>
      <c r="D584" s="123" t="str">
        <f t="shared" si="113"/>
        <v/>
      </c>
      <c r="E584" s="81"/>
      <c r="F584" s="82"/>
      <c r="G584" s="132" t="str">
        <f t="shared" si="117"/>
        <v/>
      </c>
      <c r="H584" s="129" t="str">
        <f t="shared" si="114"/>
        <v/>
      </c>
      <c r="I584" s="136" t="str">
        <f t="shared" si="118"/>
        <v/>
      </c>
      <c r="J584" s="126" t="str">
        <f>IF(B584&gt;0,ROUNDUP(VLOOKUP(B584,G011B!$B:$R,16,0),1),"")</f>
        <v/>
      </c>
      <c r="K584" s="126" t="str">
        <f t="shared" si="115"/>
        <v/>
      </c>
      <c r="L584" s="127" t="str">
        <f>IF(B584&lt;&gt;"",VLOOKUP(B584,G011B!$B:$Z,25,0),"")</f>
        <v/>
      </c>
      <c r="M584" s="156" t="str">
        <f t="shared" si="116"/>
        <v/>
      </c>
      <c r="N584" s="62"/>
      <c r="O584" s="62"/>
      <c r="P584" s="62"/>
    </row>
    <row r="585" spans="1:16" ht="20.05" customHeight="1" x14ac:dyDescent="0.25">
      <c r="A585" s="374">
        <v>336</v>
      </c>
      <c r="B585" s="80"/>
      <c r="C585" s="122" t="str">
        <f t="shared" si="112"/>
        <v/>
      </c>
      <c r="D585" s="123" t="str">
        <f t="shared" si="113"/>
        <v/>
      </c>
      <c r="E585" s="81"/>
      <c r="F585" s="82"/>
      <c r="G585" s="132" t="str">
        <f t="shared" si="117"/>
        <v/>
      </c>
      <c r="H585" s="129" t="str">
        <f t="shared" si="114"/>
        <v/>
      </c>
      <c r="I585" s="136" t="str">
        <f t="shared" si="118"/>
        <v/>
      </c>
      <c r="J585" s="126" t="str">
        <f>IF(B585&gt;0,ROUNDUP(VLOOKUP(B585,G011B!$B:$R,16,0),1),"")</f>
        <v/>
      </c>
      <c r="K585" s="126" t="str">
        <f t="shared" si="115"/>
        <v/>
      </c>
      <c r="L585" s="127" t="str">
        <f>IF(B585&lt;&gt;"",VLOOKUP(B585,G011B!$B:$Z,25,0),"")</f>
        <v/>
      </c>
      <c r="M585" s="156" t="str">
        <f t="shared" si="116"/>
        <v/>
      </c>
      <c r="N585" s="62"/>
      <c r="O585" s="62"/>
      <c r="P585" s="62"/>
    </row>
    <row r="586" spans="1:16" ht="20.05" customHeight="1" x14ac:dyDescent="0.25">
      <c r="A586" s="374">
        <v>337</v>
      </c>
      <c r="B586" s="80"/>
      <c r="C586" s="122" t="str">
        <f t="shared" si="112"/>
        <v/>
      </c>
      <c r="D586" s="123" t="str">
        <f t="shared" si="113"/>
        <v/>
      </c>
      <c r="E586" s="81"/>
      <c r="F586" s="82"/>
      <c r="G586" s="132" t="str">
        <f t="shared" si="117"/>
        <v/>
      </c>
      <c r="H586" s="129" t="str">
        <f t="shared" si="114"/>
        <v/>
      </c>
      <c r="I586" s="136" t="str">
        <f t="shared" si="118"/>
        <v/>
      </c>
      <c r="J586" s="126" t="str">
        <f>IF(B586&gt;0,ROUNDUP(VLOOKUP(B586,G011B!$B:$R,16,0),1),"")</f>
        <v/>
      </c>
      <c r="K586" s="126" t="str">
        <f t="shared" si="115"/>
        <v/>
      </c>
      <c r="L586" s="127" t="str">
        <f>IF(B586&lt;&gt;"",VLOOKUP(B586,G011B!$B:$Z,25,0),"")</f>
        <v/>
      </c>
      <c r="M586" s="156" t="str">
        <f t="shared" si="116"/>
        <v/>
      </c>
      <c r="N586" s="62"/>
      <c r="O586" s="62"/>
      <c r="P586" s="62"/>
    </row>
    <row r="587" spans="1:16" ht="20.05" customHeight="1" x14ac:dyDescent="0.25">
      <c r="A587" s="374">
        <v>338</v>
      </c>
      <c r="B587" s="80"/>
      <c r="C587" s="122" t="str">
        <f t="shared" si="112"/>
        <v/>
      </c>
      <c r="D587" s="123" t="str">
        <f t="shared" si="113"/>
        <v/>
      </c>
      <c r="E587" s="81"/>
      <c r="F587" s="82"/>
      <c r="G587" s="132" t="str">
        <f t="shared" si="117"/>
        <v/>
      </c>
      <c r="H587" s="129" t="str">
        <f t="shared" si="114"/>
        <v/>
      </c>
      <c r="I587" s="136" t="str">
        <f t="shared" si="118"/>
        <v/>
      </c>
      <c r="J587" s="126" t="str">
        <f>IF(B587&gt;0,ROUNDUP(VLOOKUP(B587,G011B!$B:$R,16,0),1),"")</f>
        <v/>
      </c>
      <c r="K587" s="126" t="str">
        <f t="shared" si="115"/>
        <v/>
      </c>
      <c r="L587" s="127" t="str">
        <f>IF(B587&lt;&gt;"",VLOOKUP(B587,G011B!$B:$Z,25,0),"")</f>
        <v/>
      </c>
      <c r="M587" s="156" t="str">
        <f t="shared" si="116"/>
        <v/>
      </c>
      <c r="N587" s="62"/>
      <c r="O587" s="62"/>
      <c r="P587" s="62"/>
    </row>
    <row r="588" spans="1:16" ht="20.05" customHeight="1" x14ac:dyDescent="0.25">
      <c r="A588" s="374">
        <v>339</v>
      </c>
      <c r="B588" s="80"/>
      <c r="C588" s="122" t="str">
        <f t="shared" si="112"/>
        <v/>
      </c>
      <c r="D588" s="123" t="str">
        <f t="shared" si="113"/>
        <v/>
      </c>
      <c r="E588" s="81"/>
      <c r="F588" s="82"/>
      <c r="G588" s="132" t="str">
        <f t="shared" si="117"/>
        <v/>
      </c>
      <c r="H588" s="129" t="str">
        <f t="shared" si="114"/>
        <v/>
      </c>
      <c r="I588" s="136" t="str">
        <f t="shared" si="118"/>
        <v/>
      </c>
      <c r="J588" s="126" t="str">
        <f>IF(B588&gt;0,ROUNDUP(VLOOKUP(B588,G011B!$B:$R,16,0),1),"")</f>
        <v/>
      </c>
      <c r="K588" s="126" t="str">
        <f t="shared" si="115"/>
        <v/>
      </c>
      <c r="L588" s="127" t="str">
        <f>IF(B588&lt;&gt;"",VLOOKUP(B588,G011B!$B:$Z,25,0),"")</f>
        <v/>
      </c>
      <c r="M588" s="156" t="str">
        <f t="shared" si="116"/>
        <v/>
      </c>
      <c r="N588" s="62"/>
      <c r="O588" s="62"/>
      <c r="P588" s="62"/>
    </row>
    <row r="589" spans="1:16" ht="20.05" customHeight="1" thickBot="1" x14ac:dyDescent="0.3">
      <c r="A589" s="375">
        <v>340</v>
      </c>
      <c r="B589" s="83"/>
      <c r="C589" s="124" t="str">
        <f t="shared" si="112"/>
        <v/>
      </c>
      <c r="D589" s="125" t="str">
        <f t="shared" si="113"/>
        <v/>
      </c>
      <c r="E589" s="84"/>
      <c r="F589" s="85"/>
      <c r="G589" s="133" t="str">
        <f t="shared" si="117"/>
        <v/>
      </c>
      <c r="H589" s="130" t="str">
        <f t="shared" si="114"/>
        <v/>
      </c>
      <c r="I589" s="137" t="str">
        <f t="shared" si="118"/>
        <v/>
      </c>
      <c r="J589" s="126" t="str">
        <f>IF(B589&gt;0,ROUNDUP(VLOOKUP(B589,G011B!$B:$R,16,0),1),"")</f>
        <v/>
      </c>
      <c r="K589" s="126" t="str">
        <f t="shared" si="115"/>
        <v/>
      </c>
      <c r="L589" s="127" t="str">
        <f>IF(B589&lt;&gt;"",VLOOKUP(B589,G011B!$B:$Z,25,0),"")</f>
        <v/>
      </c>
      <c r="M589" s="156" t="str">
        <f t="shared" si="116"/>
        <v/>
      </c>
      <c r="N589" s="62"/>
      <c r="O589" s="62"/>
      <c r="P589" s="62"/>
    </row>
    <row r="590" spans="1:16" ht="20.05" customHeight="1" thickBot="1" x14ac:dyDescent="0.4">
      <c r="A590" s="659" t="s">
        <v>34</v>
      </c>
      <c r="B590" s="660"/>
      <c r="C590" s="660"/>
      <c r="D590" s="660"/>
      <c r="E590" s="660"/>
      <c r="F590" s="661"/>
      <c r="G590" s="134">
        <f>SUM(G570:G589)</f>
        <v>0</v>
      </c>
      <c r="H590" s="370"/>
      <c r="I590" s="118">
        <f>IF(C568=C533,SUM(I570:I589)+I555,SUM(I570:I589))</f>
        <v>0</v>
      </c>
      <c r="J590" s="62"/>
      <c r="K590" s="62"/>
      <c r="L590" s="62"/>
      <c r="M590" s="62"/>
      <c r="N590" s="138">
        <f>IF(COUNTA(E570:E589)&gt;0,1,0)</f>
        <v>0</v>
      </c>
      <c r="O590" s="62"/>
      <c r="P590" s="62"/>
    </row>
    <row r="591" spans="1:16" ht="20.05" customHeight="1" thickBot="1" x14ac:dyDescent="0.35">
      <c r="A591" s="662" t="s">
        <v>72</v>
      </c>
      <c r="B591" s="663"/>
      <c r="C591" s="663"/>
      <c r="D591" s="664"/>
      <c r="E591" s="107">
        <f>SUM(G:G)/2</f>
        <v>0</v>
      </c>
      <c r="F591" s="665"/>
      <c r="G591" s="666"/>
      <c r="H591" s="667"/>
      <c r="I591" s="116">
        <f>SUM(I570:I589)+I556</f>
        <v>0</v>
      </c>
      <c r="J591" s="62"/>
      <c r="K591" s="62"/>
      <c r="L591" s="62"/>
      <c r="M591" s="62"/>
      <c r="N591" s="62"/>
      <c r="O591" s="62"/>
      <c r="P591" s="62"/>
    </row>
    <row r="592" spans="1:16" x14ac:dyDescent="0.25">
      <c r="A592" s="364" t="s">
        <v>134</v>
      </c>
      <c r="B592" s="62"/>
      <c r="C592" s="62"/>
      <c r="D592" s="62"/>
      <c r="E592" s="62"/>
      <c r="F592" s="62"/>
      <c r="G592" s="62"/>
      <c r="H592" s="62"/>
      <c r="I592" s="62"/>
      <c r="J592" s="62"/>
      <c r="K592" s="62"/>
      <c r="L592" s="62"/>
      <c r="M592" s="62"/>
      <c r="N592" s="62"/>
      <c r="O592" s="62"/>
      <c r="P592" s="62"/>
    </row>
    <row r="593" spans="1:16" x14ac:dyDescent="0.25">
      <c r="A593" s="62"/>
      <c r="B593" s="62"/>
      <c r="C593" s="62"/>
      <c r="D593" s="62"/>
      <c r="E593" s="62"/>
      <c r="F593" s="62"/>
      <c r="G593" s="62"/>
      <c r="H593" s="62"/>
      <c r="I593" s="62"/>
      <c r="J593" s="62"/>
      <c r="K593" s="62"/>
      <c r="L593" s="62"/>
      <c r="M593" s="62"/>
      <c r="N593" s="62"/>
      <c r="O593" s="62"/>
      <c r="P593" s="62"/>
    </row>
    <row r="594" spans="1:16" ht="19.7" x14ac:dyDescent="0.35">
      <c r="A594" s="376" t="s">
        <v>31</v>
      </c>
      <c r="B594" s="378">
        <f ca="1">imzatarihi</f>
        <v>45785</v>
      </c>
      <c r="C594" s="377" t="s">
        <v>32</v>
      </c>
      <c r="D594" s="379" t="str">
        <f>IF(kurulusyetkilisi&gt;0,kurulusyetkilisi,"")</f>
        <v/>
      </c>
      <c r="E594" s="62"/>
      <c r="F594" s="62"/>
      <c r="G594" s="212"/>
      <c r="H594" s="211"/>
      <c r="I594" s="211"/>
      <c r="J594" s="62"/>
      <c r="K594" s="92"/>
      <c r="L594" s="92"/>
      <c r="M594" s="2"/>
      <c r="N594" s="92"/>
      <c r="O594" s="92"/>
      <c r="P594" s="62"/>
    </row>
    <row r="595" spans="1:16" ht="19.7" x14ac:dyDescent="0.35">
      <c r="A595" s="213"/>
      <c r="B595" s="213"/>
      <c r="C595" s="377" t="s">
        <v>33</v>
      </c>
      <c r="D595" s="75"/>
      <c r="E595" s="598"/>
      <c r="F595" s="598"/>
      <c r="G595" s="598"/>
      <c r="H595" s="59"/>
      <c r="I595" s="59"/>
      <c r="J595" s="62"/>
      <c r="K595" s="92"/>
      <c r="L595" s="92"/>
      <c r="M595" s="2"/>
      <c r="N595" s="92"/>
      <c r="O595" s="92"/>
      <c r="P595" s="62"/>
    </row>
    <row r="596" spans="1:16" ht="16.3" x14ac:dyDescent="0.3">
      <c r="A596" s="635" t="s">
        <v>65</v>
      </c>
      <c r="B596" s="635"/>
      <c r="C596" s="635"/>
      <c r="D596" s="635"/>
      <c r="E596" s="635"/>
      <c r="F596" s="635"/>
      <c r="G596" s="635"/>
      <c r="H596" s="635"/>
      <c r="I596" s="635"/>
      <c r="J596" s="62"/>
      <c r="K596" s="62"/>
      <c r="L596" s="62"/>
      <c r="M596" s="62"/>
      <c r="N596" s="62"/>
      <c r="O596" s="62"/>
      <c r="P596" s="62"/>
    </row>
    <row r="597" spans="1:16" x14ac:dyDescent="0.25">
      <c r="A597" s="625" t="str">
        <f>IF(YilDonem&lt;&gt;"",CONCATENATE(YilDonem," dönemine aittir."),"")</f>
        <v/>
      </c>
      <c r="B597" s="625"/>
      <c r="C597" s="625"/>
      <c r="D597" s="625"/>
      <c r="E597" s="625"/>
      <c r="F597" s="625"/>
      <c r="G597" s="625"/>
      <c r="H597" s="625"/>
      <c r="I597" s="625"/>
      <c r="J597" s="62"/>
      <c r="K597" s="62"/>
      <c r="L597" s="62"/>
      <c r="M597" s="62"/>
      <c r="N597" s="62"/>
      <c r="O597" s="62"/>
      <c r="P597" s="62"/>
    </row>
    <row r="598" spans="1:16" ht="19.7" thickBot="1" x14ac:dyDescent="0.4">
      <c r="A598" s="671" t="s">
        <v>74</v>
      </c>
      <c r="B598" s="671"/>
      <c r="C598" s="671"/>
      <c r="D598" s="671"/>
      <c r="E598" s="671"/>
      <c r="F598" s="671"/>
      <c r="G598" s="671"/>
      <c r="H598" s="671"/>
      <c r="I598" s="671"/>
      <c r="J598" s="62"/>
      <c r="K598" s="62"/>
      <c r="L598" s="62"/>
      <c r="M598" s="62"/>
      <c r="N598" s="62"/>
      <c r="O598" s="62"/>
      <c r="P598" s="62"/>
    </row>
    <row r="599" spans="1:16" ht="19.55" customHeight="1" thickBot="1" x14ac:dyDescent="0.3">
      <c r="A599" s="627" t="s">
        <v>192</v>
      </c>
      <c r="B599" s="629"/>
      <c r="C599" s="627" t="str">
        <f>IF(ProjeNo&gt;0,ProjeNo,"")</f>
        <v/>
      </c>
      <c r="D599" s="628"/>
      <c r="E599" s="628"/>
      <c r="F599" s="628"/>
      <c r="G599" s="628"/>
      <c r="H599" s="628"/>
      <c r="I599" s="629"/>
      <c r="J599" s="62"/>
      <c r="K599" s="62"/>
      <c r="L599" s="62"/>
      <c r="M599" s="62"/>
      <c r="N599" s="62"/>
      <c r="O599" s="62"/>
      <c r="P599" s="62"/>
    </row>
    <row r="600" spans="1:16" ht="29.25" customHeight="1" thickBot="1" x14ac:dyDescent="0.3">
      <c r="A600" s="670" t="s">
        <v>194</v>
      </c>
      <c r="B600" s="642"/>
      <c r="C600" s="645" t="str">
        <f>IF(ProjeAdi&gt;0,ProjeAdi,"")</f>
        <v/>
      </c>
      <c r="D600" s="646"/>
      <c r="E600" s="646"/>
      <c r="F600" s="646"/>
      <c r="G600" s="646"/>
      <c r="H600" s="646"/>
      <c r="I600" s="647"/>
      <c r="J600" s="62"/>
      <c r="K600" s="62"/>
      <c r="L600" s="62"/>
      <c r="M600" s="62"/>
      <c r="N600" s="62"/>
      <c r="O600" s="62"/>
      <c r="P600" s="62"/>
    </row>
    <row r="601" spans="1:16" ht="29.25" customHeight="1" thickBot="1" x14ac:dyDescent="0.3">
      <c r="A601" s="670" t="s">
        <v>196</v>
      </c>
      <c r="B601" s="642"/>
      <c r="C601" s="672"/>
      <c r="D601" s="668"/>
      <c r="E601" s="668"/>
      <c r="F601" s="668"/>
      <c r="G601" s="668"/>
      <c r="H601" s="668"/>
      <c r="I601" s="669"/>
      <c r="J601" s="62"/>
      <c r="K601" s="62"/>
      <c r="L601" s="62"/>
      <c r="M601" s="62"/>
      <c r="N601" s="62"/>
      <c r="O601" s="62"/>
      <c r="P601" s="62"/>
    </row>
    <row r="602" spans="1:16" ht="29.25" customHeight="1" thickBot="1" x14ac:dyDescent="0.3">
      <c r="A602" s="670" t="s">
        <v>197</v>
      </c>
      <c r="B602" s="642"/>
      <c r="C602" s="672"/>
      <c r="D602" s="668"/>
      <c r="E602" s="668"/>
      <c r="F602" s="668"/>
      <c r="G602" s="668"/>
      <c r="H602" s="668"/>
      <c r="I602" s="669"/>
      <c r="J602" s="62"/>
      <c r="K602" s="62"/>
      <c r="L602" s="62"/>
      <c r="M602" s="62"/>
      <c r="N602" s="62"/>
      <c r="O602" s="62"/>
      <c r="P602" s="62"/>
    </row>
    <row r="603" spans="1:16" ht="19.55" customHeight="1" thickBot="1" x14ac:dyDescent="0.3">
      <c r="A603" s="627" t="s">
        <v>66</v>
      </c>
      <c r="B603" s="629"/>
      <c r="C603" s="12"/>
      <c r="D603" s="668"/>
      <c r="E603" s="668"/>
      <c r="F603" s="668"/>
      <c r="G603" s="668"/>
      <c r="H603" s="668"/>
      <c r="I603" s="669"/>
      <c r="J603" s="62"/>
      <c r="K603" s="62"/>
      <c r="L603" s="62"/>
      <c r="M603" s="62"/>
      <c r="N603" s="62"/>
      <c r="O603" s="62"/>
      <c r="P603" s="62"/>
    </row>
    <row r="604" spans="1:16" s="1" customFormat="1" ht="29.25" thickBot="1" x14ac:dyDescent="0.3">
      <c r="A604" s="358" t="s">
        <v>3</v>
      </c>
      <c r="B604" s="358" t="s">
        <v>4</v>
      </c>
      <c r="C604" s="358" t="s">
        <v>55</v>
      </c>
      <c r="D604" s="358" t="s">
        <v>137</v>
      </c>
      <c r="E604" s="358" t="s">
        <v>67</v>
      </c>
      <c r="F604" s="358" t="s">
        <v>68</v>
      </c>
      <c r="G604" s="358" t="s">
        <v>69</v>
      </c>
      <c r="H604" s="358" t="s">
        <v>70</v>
      </c>
      <c r="I604" s="358" t="s">
        <v>71</v>
      </c>
      <c r="J604" s="371" t="s">
        <v>75</v>
      </c>
      <c r="K604" s="372" t="s">
        <v>76</v>
      </c>
      <c r="L604" s="372" t="s">
        <v>68</v>
      </c>
      <c r="M604" s="357"/>
      <c r="N604" s="357"/>
      <c r="O604" s="357"/>
      <c r="P604" s="357"/>
    </row>
    <row r="605" spans="1:16" ht="20.05" customHeight="1" x14ac:dyDescent="0.25">
      <c r="A605" s="373">
        <v>341</v>
      </c>
      <c r="B605" s="77"/>
      <c r="C605" s="120" t="str">
        <f t="shared" ref="C605:C624" si="119">IF(B605&lt;&gt;"",VLOOKUP(B605,PersonelTablo,2,0),"")</f>
        <v/>
      </c>
      <c r="D605" s="121" t="str">
        <f t="shared" ref="D605:D624" si="120">IF(B605&lt;&gt;"",VLOOKUP(B605,PersonelTablo,3,0),"")</f>
        <v/>
      </c>
      <c r="E605" s="78"/>
      <c r="F605" s="79"/>
      <c r="G605" s="131" t="str">
        <f>IF(AND(B605&lt;&gt;"",L605&gt;=F605),E605*F605,"")</f>
        <v/>
      </c>
      <c r="H605" s="128" t="str">
        <f t="shared" ref="H605:H624" si="121">IF(B605&lt;&gt;"",VLOOKUP(B605,G011CTablo,15,0),"")</f>
        <v/>
      </c>
      <c r="I605" s="135" t="str">
        <f>IF(AND(B605&lt;&gt;"",J605&gt;=K605,L605&gt;0),G605*H605,"")</f>
        <v/>
      </c>
      <c r="J605" s="126" t="str">
        <f>IF(B605&gt;0,ROUNDUP(VLOOKUP(B605,G011B!$B:$R,16,0),1),"")</f>
        <v/>
      </c>
      <c r="K605" s="126" t="str">
        <f t="shared" ref="K605:K624" si="122">IF(B605&gt;0,SUMIF($B:$B,B605,$G:$G),"")</f>
        <v/>
      </c>
      <c r="L605" s="127" t="str">
        <f>IF(B605&lt;&gt;"",VLOOKUP(B605,G011B!$B:$Z,25,0),"")</f>
        <v/>
      </c>
      <c r="M605" s="156" t="str">
        <f t="shared" ref="M605:M624" si="123">IF(J605&gt;=K605,"","Personelin bütün iş paketlerindeki Toplam Adam Ay değeri "&amp;K605&amp;" olup, bu değer, G011B formunda beyan edilen Çalışılan Toplam Ay değerini geçemez. Maliyeti hesaplamak için Adam/Ay Oranı veya Çalışılan Ay değerini düzeltiniz. ")</f>
        <v/>
      </c>
      <c r="N605" s="62"/>
      <c r="O605" s="62"/>
      <c r="P605" s="62"/>
    </row>
    <row r="606" spans="1:16" ht="20.05" customHeight="1" x14ac:dyDescent="0.25">
      <c r="A606" s="374">
        <v>342</v>
      </c>
      <c r="B606" s="80"/>
      <c r="C606" s="122" t="str">
        <f t="shared" si="119"/>
        <v/>
      </c>
      <c r="D606" s="123" t="str">
        <f t="shared" si="120"/>
        <v/>
      </c>
      <c r="E606" s="81"/>
      <c r="F606" s="82"/>
      <c r="G606" s="132" t="str">
        <f t="shared" ref="G606:G624" si="124">IF(AND(B606&lt;&gt;"",L606&gt;=F606),E606*F606,"")</f>
        <v/>
      </c>
      <c r="H606" s="129" t="str">
        <f t="shared" si="121"/>
        <v/>
      </c>
      <c r="I606" s="136" t="str">
        <f t="shared" ref="I606:I624" si="125">IF(AND(B606&lt;&gt;"",J606&gt;=K606,L606&gt;0),G606*H606,"")</f>
        <v/>
      </c>
      <c r="J606" s="126" t="str">
        <f>IF(B606&gt;0,ROUNDUP(VLOOKUP(B606,G011B!$B:$R,16,0),1),"")</f>
        <v/>
      </c>
      <c r="K606" s="126" t="str">
        <f t="shared" si="122"/>
        <v/>
      </c>
      <c r="L606" s="127" t="str">
        <f>IF(B606&lt;&gt;"",VLOOKUP(B606,G011B!$B:$Z,25,0),"")</f>
        <v/>
      </c>
      <c r="M606" s="156" t="str">
        <f t="shared" si="123"/>
        <v/>
      </c>
      <c r="N606" s="62"/>
      <c r="O606" s="62"/>
      <c r="P606" s="62"/>
    </row>
    <row r="607" spans="1:16" ht="20.05" customHeight="1" x14ac:dyDescent="0.25">
      <c r="A607" s="374">
        <v>343</v>
      </c>
      <c r="B607" s="80"/>
      <c r="C607" s="122" t="str">
        <f t="shared" si="119"/>
        <v/>
      </c>
      <c r="D607" s="123" t="str">
        <f t="shared" si="120"/>
        <v/>
      </c>
      <c r="E607" s="81"/>
      <c r="F607" s="82"/>
      <c r="G607" s="132" t="str">
        <f t="shared" si="124"/>
        <v/>
      </c>
      <c r="H607" s="129" t="str">
        <f t="shared" si="121"/>
        <v/>
      </c>
      <c r="I607" s="136" t="str">
        <f t="shared" si="125"/>
        <v/>
      </c>
      <c r="J607" s="126" t="str">
        <f>IF(B607&gt;0,ROUNDUP(VLOOKUP(B607,G011B!$B:$R,16,0),1),"")</f>
        <v/>
      </c>
      <c r="K607" s="126" t="str">
        <f t="shared" si="122"/>
        <v/>
      </c>
      <c r="L607" s="127" t="str">
        <f>IF(B607&lt;&gt;"",VLOOKUP(B607,G011B!$B:$Z,25,0),"")</f>
        <v/>
      </c>
      <c r="M607" s="156" t="str">
        <f t="shared" si="123"/>
        <v/>
      </c>
      <c r="N607" s="62"/>
      <c r="O607" s="62"/>
      <c r="P607" s="62"/>
    </row>
    <row r="608" spans="1:16" ht="20.05" customHeight="1" x14ac:dyDescent="0.25">
      <c r="A608" s="374">
        <v>344</v>
      </c>
      <c r="B608" s="80"/>
      <c r="C608" s="122" t="str">
        <f t="shared" si="119"/>
        <v/>
      </c>
      <c r="D608" s="123" t="str">
        <f t="shared" si="120"/>
        <v/>
      </c>
      <c r="E608" s="81"/>
      <c r="F608" s="82"/>
      <c r="G608" s="132" t="str">
        <f t="shared" si="124"/>
        <v/>
      </c>
      <c r="H608" s="129" t="str">
        <f t="shared" si="121"/>
        <v/>
      </c>
      <c r="I608" s="136" t="str">
        <f t="shared" si="125"/>
        <v/>
      </c>
      <c r="J608" s="126" t="str">
        <f>IF(B608&gt;0,ROUNDUP(VLOOKUP(B608,G011B!$B:$R,16,0),1),"")</f>
        <v/>
      </c>
      <c r="K608" s="126" t="str">
        <f t="shared" si="122"/>
        <v/>
      </c>
      <c r="L608" s="127" t="str">
        <f>IF(B608&lt;&gt;"",VLOOKUP(B608,G011B!$B:$Z,25,0),"")</f>
        <v/>
      </c>
      <c r="M608" s="156" t="str">
        <f t="shared" si="123"/>
        <v/>
      </c>
      <c r="N608" s="62"/>
      <c r="O608" s="62"/>
      <c r="P608" s="62"/>
    </row>
    <row r="609" spans="1:16" ht="20.05" customHeight="1" x14ac:dyDescent="0.25">
      <c r="A609" s="374">
        <v>345</v>
      </c>
      <c r="B609" s="80"/>
      <c r="C609" s="122" t="str">
        <f t="shared" si="119"/>
        <v/>
      </c>
      <c r="D609" s="123" t="str">
        <f t="shared" si="120"/>
        <v/>
      </c>
      <c r="E609" s="81"/>
      <c r="F609" s="82"/>
      <c r="G609" s="132" t="str">
        <f t="shared" si="124"/>
        <v/>
      </c>
      <c r="H609" s="129" t="str">
        <f t="shared" si="121"/>
        <v/>
      </c>
      <c r="I609" s="136" t="str">
        <f t="shared" si="125"/>
        <v/>
      </c>
      <c r="J609" s="126" t="str">
        <f>IF(B609&gt;0,ROUNDUP(VLOOKUP(B609,G011B!$B:$R,16,0),1),"")</f>
        <v/>
      </c>
      <c r="K609" s="126" t="str">
        <f t="shared" si="122"/>
        <v/>
      </c>
      <c r="L609" s="127" t="str">
        <f>IF(B609&lt;&gt;"",VLOOKUP(B609,G011B!$B:$Z,25,0),"")</f>
        <v/>
      </c>
      <c r="M609" s="156" t="str">
        <f t="shared" si="123"/>
        <v/>
      </c>
      <c r="N609" s="62"/>
      <c r="O609" s="62"/>
      <c r="P609" s="62"/>
    </row>
    <row r="610" spans="1:16" ht="20.05" customHeight="1" x14ac:dyDescent="0.25">
      <c r="A610" s="374">
        <v>346</v>
      </c>
      <c r="B610" s="80"/>
      <c r="C610" s="122" t="str">
        <f t="shared" si="119"/>
        <v/>
      </c>
      <c r="D610" s="123" t="str">
        <f t="shared" si="120"/>
        <v/>
      </c>
      <c r="E610" s="81"/>
      <c r="F610" s="82"/>
      <c r="G610" s="132" t="str">
        <f t="shared" si="124"/>
        <v/>
      </c>
      <c r="H610" s="129" t="str">
        <f t="shared" si="121"/>
        <v/>
      </c>
      <c r="I610" s="136" t="str">
        <f t="shared" si="125"/>
        <v/>
      </c>
      <c r="J610" s="126" t="str">
        <f>IF(B610&gt;0,ROUNDUP(VLOOKUP(B610,G011B!$B:$R,16,0),1),"")</f>
        <v/>
      </c>
      <c r="K610" s="126" t="str">
        <f t="shared" si="122"/>
        <v/>
      </c>
      <c r="L610" s="127" t="str">
        <f>IF(B610&lt;&gt;"",VLOOKUP(B610,G011B!$B:$Z,25,0),"")</f>
        <v/>
      </c>
      <c r="M610" s="156" t="str">
        <f t="shared" si="123"/>
        <v/>
      </c>
      <c r="N610" s="62"/>
      <c r="O610" s="62"/>
      <c r="P610" s="62"/>
    </row>
    <row r="611" spans="1:16" ht="20.05" customHeight="1" x14ac:dyDescent="0.25">
      <c r="A611" s="374">
        <v>347</v>
      </c>
      <c r="B611" s="80"/>
      <c r="C611" s="122" t="str">
        <f t="shared" si="119"/>
        <v/>
      </c>
      <c r="D611" s="123" t="str">
        <f t="shared" si="120"/>
        <v/>
      </c>
      <c r="E611" s="81"/>
      <c r="F611" s="82"/>
      <c r="G611" s="132" t="str">
        <f t="shared" si="124"/>
        <v/>
      </c>
      <c r="H611" s="129" t="str">
        <f t="shared" si="121"/>
        <v/>
      </c>
      <c r="I611" s="136" t="str">
        <f t="shared" si="125"/>
        <v/>
      </c>
      <c r="J611" s="126" t="str">
        <f>IF(B611&gt;0,ROUNDUP(VLOOKUP(B611,G011B!$B:$R,16,0),1),"")</f>
        <v/>
      </c>
      <c r="K611" s="126" t="str">
        <f t="shared" si="122"/>
        <v/>
      </c>
      <c r="L611" s="127" t="str">
        <f>IF(B611&lt;&gt;"",VLOOKUP(B611,G011B!$B:$Z,25,0),"")</f>
        <v/>
      </c>
      <c r="M611" s="156" t="str">
        <f t="shared" si="123"/>
        <v/>
      </c>
      <c r="N611" s="62"/>
      <c r="O611" s="62"/>
      <c r="P611" s="62"/>
    </row>
    <row r="612" spans="1:16" ht="20.05" customHeight="1" x14ac:dyDescent="0.25">
      <c r="A612" s="374">
        <v>348</v>
      </c>
      <c r="B612" s="80"/>
      <c r="C612" s="122" t="str">
        <f t="shared" si="119"/>
        <v/>
      </c>
      <c r="D612" s="123" t="str">
        <f t="shared" si="120"/>
        <v/>
      </c>
      <c r="E612" s="81"/>
      <c r="F612" s="82"/>
      <c r="G612" s="132" t="str">
        <f t="shared" si="124"/>
        <v/>
      </c>
      <c r="H612" s="129" t="str">
        <f t="shared" si="121"/>
        <v/>
      </c>
      <c r="I612" s="136" t="str">
        <f t="shared" si="125"/>
        <v/>
      </c>
      <c r="J612" s="126" t="str">
        <f>IF(B612&gt;0,ROUNDUP(VLOOKUP(B612,G011B!$B:$R,16,0),1),"")</f>
        <v/>
      </c>
      <c r="K612" s="126" t="str">
        <f t="shared" si="122"/>
        <v/>
      </c>
      <c r="L612" s="127" t="str">
        <f>IF(B612&lt;&gt;"",VLOOKUP(B612,G011B!$B:$Z,25,0),"")</f>
        <v/>
      </c>
      <c r="M612" s="156" t="str">
        <f t="shared" si="123"/>
        <v/>
      </c>
      <c r="N612" s="62"/>
      <c r="O612" s="62"/>
      <c r="P612" s="62"/>
    </row>
    <row r="613" spans="1:16" ht="20.05" customHeight="1" x14ac:dyDescent="0.25">
      <c r="A613" s="374">
        <v>349</v>
      </c>
      <c r="B613" s="80"/>
      <c r="C613" s="122" t="str">
        <f t="shared" si="119"/>
        <v/>
      </c>
      <c r="D613" s="123" t="str">
        <f t="shared" si="120"/>
        <v/>
      </c>
      <c r="E613" s="81"/>
      <c r="F613" s="82"/>
      <c r="G613" s="132" t="str">
        <f t="shared" si="124"/>
        <v/>
      </c>
      <c r="H613" s="129" t="str">
        <f t="shared" si="121"/>
        <v/>
      </c>
      <c r="I613" s="136" t="str">
        <f t="shared" si="125"/>
        <v/>
      </c>
      <c r="J613" s="126" t="str">
        <f>IF(B613&gt;0,ROUNDUP(VLOOKUP(B613,G011B!$B:$R,16,0),1),"")</f>
        <v/>
      </c>
      <c r="K613" s="126" t="str">
        <f t="shared" si="122"/>
        <v/>
      </c>
      <c r="L613" s="127" t="str">
        <f>IF(B613&lt;&gt;"",VLOOKUP(B613,G011B!$B:$Z,25,0),"")</f>
        <v/>
      </c>
      <c r="M613" s="156" t="str">
        <f t="shared" si="123"/>
        <v/>
      </c>
      <c r="N613" s="62"/>
      <c r="O613" s="62"/>
      <c r="P613" s="62"/>
    </row>
    <row r="614" spans="1:16" ht="20.05" customHeight="1" x14ac:dyDescent="0.25">
      <c r="A614" s="374">
        <v>350</v>
      </c>
      <c r="B614" s="80"/>
      <c r="C614" s="122" t="str">
        <f t="shared" si="119"/>
        <v/>
      </c>
      <c r="D614" s="123" t="str">
        <f t="shared" si="120"/>
        <v/>
      </c>
      <c r="E614" s="81"/>
      <c r="F614" s="82"/>
      <c r="G614" s="132" t="str">
        <f t="shared" si="124"/>
        <v/>
      </c>
      <c r="H614" s="129" t="str">
        <f t="shared" si="121"/>
        <v/>
      </c>
      <c r="I614" s="136" t="str">
        <f t="shared" si="125"/>
        <v/>
      </c>
      <c r="J614" s="126" t="str">
        <f>IF(B614&gt;0,ROUNDUP(VLOOKUP(B614,G011B!$B:$R,16,0),1),"")</f>
        <v/>
      </c>
      <c r="K614" s="126" t="str">
        <f t="shared" si="122"/>
        <v/>
      </c>
      <c r="L614" s="127" t="str">
        <f>IF(B614&lt;&gt;"",VLOOKUP(B614,G011B!$B:$Z,25,0),"")</f>
        <v/>
      </c>
      <c r="M614" s="156" t="str">
        <f t="shared" si="123"/>
        <v/>
      </c>
      <c r="N614" s="62"/>
      <c r="O614" s="62"/>
      <c r="P614" s="62"/>
    </row>
    <row r="615" spans="1:16" ht="20.05" customHeight="1" x14ac:dyDescent="0.25">
      <c r="A615" s="374">
        <v>351</v>
      </c>
      <c r="B615" s="80"/>
      <c r="C615" s="122" t="str">
        <f t="shared" si="119"/>
        <v/>
      </c>
      <c r="D615" s="123" t="str">
        <f t="shared" si="120"/>
        <v/>
      </c>
      <c r="E615" s="81"/>
      <c r="F615" s="82"/>
      <c r="G615" s="132" t="str">
        <f t="shared" si="124"/>
        <v/>
      </c>
      <c r="H615" s="129" t="str">
        <f t="shared" si="121"/>
        <v/>
      </c>
      <c r="I615" s="136" t="str">
        <f t="shared" si="125"/>
        <v/>
      </c>
      <c r="J615" s="126" t="str">
        <f>IF(B615&gt;0,ROUNDUP(VLOOKUP(B615,G011B!$B:$R,16,0),1),"")</f>
        <v/>
      </c>
      <c r="K615" s="126" t="str">
        <f t="shared" si="122"/>
        <v/>
      </c>
      <c r="L615" s="127" t="str">
        <f>IF(B615&lt;&gt;"",VLOOKUP(B615,G011B!$B:$Z,25,0),"")</f>
        <v/>
      </c>
      <c r="M615" s="156" t="str">
        <f t="shared" si="123"/>
        <v/>
      </c>
      <c r="N615" s="62"/>
      <c r="O615" s="62"/>
      <c r="P615" s="62"/>
    </row>
    <row r="616" spans="1:16" ht="20.05" customHeight="1" x14ac:dyDescent="0.25">
      <c r="A616" s="374">
        <v>352</v>
      </c>
      <c r="B616" s="80"/>
      <c r="C616" s="122" t="str">
        <f t="shared" si="119"/>
        <v/>
      </c>
      <c r="D616" s="123" t="str">
        <f t="shared" si="120"/>
        <v/>
      </c>
      <c r="E616" s="81"/>
      <c r="F616" s="82"/>
      <c r="G616" s="132" t="str">
        <f t="shared" si="124"/>
        <v/>
      </c>
      <c r="H616" s="129" t="str">
        <f t="shared" si="121"/>
        <v/>
      </c>
      <c r="I616" s="136" t="str">
        <f t="shared" si="125"/>
        <v/>
      </c>
      <c r="J616" s="126" t="str">
        <f>IF(B616&gt;0,ROUNDUP(VLOOKUP(B616,G011B!$B:$R,16,0),1),"")</f>
        <v/>
      </c>
      <c r="K616" s="126" t="str">
        <f t="shared" si="122"/>
        <v/>
      </c>
      <c r="L616" s="127" t="str">
        <f>IF(B616&lt;&gt;"",VLOOKUP(B616,G011B!$B:$Z,25,0),"")</f>
        <v/>
      </c>
      <c r="M616" s="156" t="str">
        <f t="shared" si="123"/>
        <v/>
      </c>
      <c r="N616" s="62"/>
      <c r="O616" s="62"/>
      <c r="P616" s="62"/>
    </row>
    <row r="617" spans="1:16" ht="20.05" customHeight="1" x14ac:dyDescent="0.25">
      <c r="A617" s="374">
        <v>353</v>
      </c>
      <c r="B617" s="80"/>
      <c r="C617" s="122" t="str">
        <f t="shared" si="119"/>
        <v/>
      </c>
      <c r="D617" s="123" t="str">
        <f t="shared" si="120"/>
        <v/>
      </c>
      <c r="E617" s="81"/>
      <c r="F617" s="82"/>
      <c r="G617" s="132" t="str">
        <f t="shared" si="124"/>
        <v/>
      </c>
      <c r="H617" s="129" t="str">
        <f t="shared" si="121"/>
        <v/>
      </c>
      <c r="I617" s="136" t="str">
        <f t="shared" si="125"/>
        <v/>
      </c>
      <c r="J617" s="126" t="str">
        <f>IF(B617&gt;0,ROUNDUP(VLOOKUP(B617,G011B!$B:$R,16,0),1),"")</f>
        <v/>
      </c>
      <c r="K617" s="126" t="str">
        <f t="shared" si="122"/>
        <v/>
      </c>
      <c r="L617" s="127" t="str">
        <f>IF(B617&lt;&gt;"",VLOOKUP(B617,G011B!$B:$Z,25,0),"")</f>
        <v/>
      </c>
      <c r="M617" s="156" t="str">
        <f t="shared" si="123"/>
        <v/>
      </c>
      <c r="N617" s="62"/>
      <c r="O617" s="62"/>
      <c r="P617" s="62"/>
    </row>
    <row r="618" spans="1:16" ht="20.05" customHeight="1" x14ac:dyDescent="0.25">
      <c r="A618" s="374">
        <v>354</v>
      </c>
      <c r="B618" s="80"/>
      <c r="C618" s="122" t="str">
        <f t="shared" si="119"/>
        <v/>
      </c>
      <c r="D618" s="123" t="str">
        <f t="shared" si="120"/>
        <v/>
      </c>
      <c r="E618" s="81"/>
      <c r="F618" s="82"/>
      <c r="G618" s="132" t="str">
        <f t="shared" si="124"/>
        <v/>
      </c>
      <c r="H618" s="129" t="str">
        <f t="shared" si="121"/>
        <v/>
      </c>
      <c r="I618" s="136" t="str">
        <f t="shared" si="125"/>
        <v/>
      </c>
      <c r="J618" s="126" t="str">
        <f>IF(B618&gt;0,ROUNDUP(VLOOKUP(B618,G011B!$B:$R,16,0),1),"")</f>
        <v/>
      </c>
      <c r="K618" s="126" t="str">
        <f t="shared" si="122"/>
        <v/>
      </c>
      <c r="L618" s="127" t="str">
        <f>IF(B618&lt;&gt;"",VLOOKUP(B618,G011B!$B:$Z,25,0),"")</f>
        <v/>
      </c>
      <c r="M618" s="156" t="str">
        <f t="shared" si="123"/>
        <v/>
      </c>
      <c r="N618" s="62"/>
      <c r="O618" s="62"/>
      <c r="P618" s="62"/>
    </row>
    <row r="619" spans="1:16" ht="20.05" customHeight="1" x14ac:dyDescent="0.25">
      <c r="A619" s="374">
        <v>355</v>
      </c>
      <c r="B619" s="80"/>
      <c r="C619" s="122" t="str">
        <f t="shared" si="119"/>
        <v/>
      </c>
      <c r="D619" s="123" t="str">
        <f t="shared" si="120"/>
        <v/>
      </c>
      <c r="E619" s="81"/>
      <c r="F619" s="82"/>
      <c r="G619" s="132" t="str">
        <f t="shared" si="124"/>
        <v/>
      </c>
      <c r="H619" s="129" t="str">
        <f t="shared" si="121"/>
        <v/>
      </c>
      <c r="I619" s="136" t="str">
        <f t="shared" si="125"/>
        <v/>
      </c>
      <c r="J619" s="126" t="str">
        <f>IF(B619&gt;0,ROUNDUP(VLOOKUP(B619,G011B!$B:$R,16,0),1),"")</f>
        <v/>
      </c>
      <c r="K619" s="126" t="str">
        <f t="shared" si="122"/>
        <v/>
      </c>
      <c r="L619" s="127" t="str">
        <f>IF(B619&lt;&gt;"",VLOOKUP(B619,G011B!$B:$Z,25,0),"")</f>
        <v/>
      </c>
      <c r="M619" s="156" t="str">
        <f t="shared" si="123"/>
        <v/>
      </c>
      <c r="N619" s="62"/>
      <c r="O619" s="62"/>
      <c r="P619" s="62"/>
    </row>
    <row r="620" spans="1:16" ht="20.05" customHeight="1" x14ac:dyDescent="0.25">
      <c r="A620" s="374">
        <v>356</v>
      </c>
      <c r="B620" s="80"/>
      <c r="C620" s="122" t="str">
        <f t="shared" si="119"/>
        <v/>
      </c>
      <c r="D620" s="123" t="str">
        <f t="shared" si="120"/>
        <v/>
      </c>
      <c r="E620" s="81"/>
      <c r="F620" s="82"/>
      <c r="G620" s="132" t="str">
        <f t="shared" si="124"/>
        <v/>
      </c>
      <c r="H620" s="129" t="str">
        <f t="shared" si="121"/>
        <v/>
      </c>
      <c r="I620" s="136" t="str">
        <f t="shared" si="125"/>
        <v/>
      </c>
      <c r="J620" s="126" t="str">
        <f>IF(B620&gt;0,ROUNDUP(VLOOKUP(B620,G011B!$B:$R,16,0),1),"")</f>
        <v/>
      </c>
      <c r="K620" s="126" t="str">
        <f t="shared" si="122"/>
        <v/>
      </c>
      <c r="L620" s="127" t="str">
        <f>IF(B620&lt;&gt;"",VLOOKUP(B620,G011B!$B:$Z,25,0),"")</f>
        <v/>
      </c>
      <c r="M620" s="156" t="str">
        <f t="shared" si="123"/>
        <v/>
      </c>
      <c r="N620" s="62"/>
      <c r="O620" s="62"/>
      <c r="P620" s="62"/>
    </row>
    <row r="621" spans="1:16" ht="20.05" customHeight="1" x14ac:dyDescent="0.25">
      <c r="A621" s="374">
        <v>357</v>
      </c>
      <c r="B621" s="80"/>
      <c r="C621" s="122" t="str">
        <f t="shared" si="119"/>
        <v/>
      </c>
      <c r="D621" s="123" t="str">
        <f t="shared" si="120"/>
        <v/>
      </c>
      <c r="E621" s="81"/>
      <c r="F621" s="82"/>
      <c r="G621" s="132" t="str">
        <f t="shared" si="124"/>
        <v/>
      </c>
      <c r="H621" s="129" t="str">
        <f t="shared" si="121"/>
        <v/>
      </c>
      <c r="I621" s="136" t="str">
        <f t="shared" si="125"/>
        <v/>
      </c>
      <c r="J621" s="126" t="str">
        <f>IF(B621&gt;0,ROUNDUP(VLOOKUP(B621,G011B!$B:$R,16,0),1),"")</f>
        <v/>
      </c>
      <c r="K621" s="126" t="str">
        <f t="shared" si="122"/>
        <v/>
      </c>
      <c r="L621" s="127" t="str">
        <f>IF(B621&lt;&gt;"",VLOOKUP(B621,G011B!$B:$Z,25,0),"")</f>
        <v/>
      </c>
      <c r="M621" s="156" t="str">
        <f t="shared" si="123"/>
        <v/>
      </c>
      <c r="N621" s="62"/>
      <c r="O621" s="62"/>
      <c r="P621" s="62"/>
    </row>
    <row r="622" spans="1:16" ht="20.05" customHeight="1" x14ac:dyDescent="0.25">
      <c r="A622" s="374">
        <v>358</v>
      </c>
      <c r="B622" s="80"/>
      <c r="C622" s="122" t="str">
        <f t="shared" si="119"/>
        <v/>
      </c>
      <c r="D622" s="123" t="str">
        <f t="shared" si="120"/>
        <v/>
      </c>
      <c r="E622" s="81"/>
      <c r="F622" s="82"/>
      <c r="G622" s="132" t="str">
        <f t="shared" si="124"/>
        <v/>
      </c>
      <c r="H622" s="129" t="str">
        <f t="shared" si="121"/>
        <v/>
      </c>
      <c r="I622" s="136" t="str">
        <f t="shared" si="125"/>
        <v/>
      </c>
      <c r="J622" s="126" t="str">
        <f>IF(B622&gt;0,ROUNDUP(VLOOKUP(B622,G011B!$B:$R,16,0),1),"")</f>
        <v/>
      </c>
      <c r="K622" s="126" t="str">
        <f t="shared" si="122"/>
        <v/>
      </c>
      <c r="L622" s="127" t="str">
        <f>IF(B622&lt;&gt;"",VLOOKUP(B622,G011B!$B:$Z,25,0),"")</f>
        <v/>
      </c>
      <c r="M622" s="156" t="str">
        <f t="shared" si="123"/>
        <v/>
      </c>
      <c r="N622" s="62"/>
      <c r="O622" s="62"/>
      <c r="P622" s="62"/>
    </row>
    <row r="623" spans="1:16" ht="20.05" customHeight="1" x14ac:dyDescent="0.25">
      <c r="A623" s="374">
        <v>359</v>
      </c>
      <c r="B623" s="80"/>
      <c r="C623" s="122" t="str">
        <f t="shared" si="119"/>
        <v/>
      </c>
      <c r="D623" s="123" t="str">
        <f t="shared" si="120"/>
        <v/>
      </c>
      <c r="E623" s="81"/>
      <c r="F623" s="82"/>
      <c r="G623" s="132" t="str">
        <f t="shared" si="124"/>
        <v/>
      </c>
      <c r="H623" s="129" t="str">
        <f t="shared" si="121"/>
        <v/>
      </c>
      <c r="I623" s="136" t="str">
        <f t="shared" si="125"/>
        <v/>
      </c>
      <c r="J623" s="126" t="str">
        <f>IF(B623&gt;0,ROUNDUP(VLOOKUP(B623,G011B!$B:$R,16,0),1),"")</f>
        <v/>
      </c>
      <c r="K623" s="126" t="str">
        <f t="shared" si="122"/>
        <v/>
      </c>
      <c r="L623" s="127" t="str">
        <f>IF(B623&lt;&gt;"",VLOOKUP(B623,G011B!$B:$Z,25,0),"")</f>
        <v/>
      </c>
      <c r="M623" s="156" t="str">
        <f t="shared" si="123"/>
        <v/>
      </c>
      <c r="N623" s="62"/>
      <c r="O623" s="62"/>
      <c r="P623" s="62"/>
    </row>
    <row r="624" spans="1:16" ht="20.05" customHeight="1" thickBot="1" x14ac:dyDescent="0.3">
      <c r="A624" s="375">
        <v>360</v>
      </c>
      <c r="B624" s="83"/>
      <c r="C624" s="124" t="str">
        <f t="shared" si="119"/>
        <v/>
      </c>
      <c r="D624" s="125" t="str">
        <f t="shared" si="120"/>
        <v/>
      </c>
      <c r="E624" s="84"/>
      <c r="F624" s="85"/>
      <c r="G624" s="133" t="str">
        <f t="shared" si="124"/>
        <v/>
      </c>
      <c r="H624" s="130" t="str">
        <f t="shared" si="121"/>
        <v/>
      </c>
      <c r="I624" s="137" t="str">
        <f t="shared" si="125"/>
        <v/>
      </c>
      <c r="J624" s="126" t="str">
        <f>IF(B624&gt;0,ROUNDUP(VLOOKUP(B624,G011B!$B:$R,16,0),1),"")</f>
        <v/>
      </c>
      <c r="K624" s="126" t="str">
        <f t="shared" si="122"/>
        <v/>
      </c>
      <c r="L624" s="127" t="str">
        <f>IF(B624&lt;&gt;"",VLOOKUP(B624,G011B!$B:$Z,25,0),"")</f>
        <v/>
      </c>
      <c r="M624" s="156" t="str">
        <f t="shared" si="123"/>
        <v/>
      </c>
      <c r="N624" s="62"/>
      <c r="O624" s="62"/>
      <c r="P624" s="62"/>
    </row>
    <row r="625" spans="1:16" ht="20.05" customHeight="1" thickBot="1" x14ac:dyDescent="0.4">
      <c r="A625" s="659" t="s">
        <v>34</v>
      </c>
      <c r="B625" s="660"/>
      <c r="C625" s="660"/>
      <c r="D625" s="660"/>
      <c r="E625" s="660"/>
      <c r="F625" s="661"/>
      <c r="G625" s="134">
        <f>SUM(G605:G624)</f>
        <v>0</v>
      </c>
      <c r="H625" s="370"/>
      <c r="I625" s="118">
        <f>IF(C603=C568,SUM(I605:I624)+I590,SUM(I605:I624))</f>
        <v>0</v>
      </c>
      <c r="J625" s="62"/>
      <c r="K625" s="62"/>
      <c r="L625" s="62"/>
      <c r="M625" s="62"/>
      <c r="N625" s="138">
        <f>IF(COUNTA(E605:E624)&gt;0,1,0)</f>
        <v>0</v>
      </c>
      <c r="O625" s="62"/>
      <c r="P625" s="62"/>
    </row>
    <row r="626" spans="1:16" ht="20.05" customHeight="1" thickBot="1" x14ac:dyDescent="0.35">
      <c r="A626" s="662" t="s">
        <v>72</v>
      </c>
      <c r="B626" s="663"/>
      <c r="C626" s="663"/>
      <c r="D626" s="664"/>
      <c r="E626" s="107">
        <f>SUM(G:G)/2</f>
        <v>0</v>
      </c>
      <c r="F626" s="665"/>
      <c r="G626" s="666"/>
      <c r="H626" s="667"/>
      <c r="I626" s="116">
        <f>SUM(I605:I624)+I591</f>
        <v>0</v>
      </c>
      <c r="J626" s="62"/>
      <c r="K626" s="62"/>
      <c r="L626" s="62"/>
      <c r="M626" s="62"/>
      <c r="N626" s="62"/>
      <c r="O626" s="62"/>
      <c r="P626" s="62"/>
    </row>
    <row r="627" spans="1:16" x14ac:dyDescent="0.25">
      <c r="A627" s="364" t="s">
        <v>134</v>
      </c>
      <c r="B627" s="62"/>
      <c r="C627" s="62"/>
      <c r="D627" s="62"/>
      <c r="E627" s="62"/>
      <c r="F627" s="62"/>
      <c r="G627" s="62"/>
      <c r="H627" s="62"/>
      <c r="I627" s="62"/>
      <c r="J627" s="62"/>
      <c r="K627" s="62"/>
      <c r="L627" s="62"/>
      <c r="M627" s="62"/>
      <c r="N627" s="62"/>
      <c r="O627" s="62"/>
      <c r="P627" s="62"/>
    </row>
    <row r="628" spans="1:16" x14ac:dyDescent="0.25">
      <c r="A628" s="62"/>
      <c r="B628" s="62"/>
      <c r="C628" s="62"/>
      <c r="D628" s="62"/>
      <c r="E628" s="62"/>
      <c r="F628" s="62"/>
      <c r="G628" s="62"/>
      <c r="H628" s="62"/>
      <c r="I628" s="62"/>
      <c r="J628" s="62"/>
      <c r="K628" s="62"/>
      <c r="L628" s="62"/>
      <c r="M628" s="62"/>
      <c r="N628" s="62"/>
      <c r="O628" s="62"/>
      <c r="P628" s="62"/>
    </row>
    <row r="629" spans="1:16" ht="19.7" x14ac:dyDescent="0.35">
      <c r="A629" s="376" t="s">
        <v>31</v>
      </c>
      <c r="B629" s="378">
        <f ca="1">imzatarihi</f>
        <v>45785</v>
      </c>
      <c r="C629" s="377" t="s">
        <v>32</v>
      </c>
      <c r="D629" s="379" t="str">
        <f>IF(kurulusyetkilisi&gt;0,kurulusyetkilisi,"")</f>
        <v/>
      </c>
      <c r="E629" s="62"/>
      <c r="F629" s="62"/>
      <c r="G629" s="212"/>
      <c r="H629" s="211"/>
      <c r="I629" s="211"/>
      <c r="J629" s="62"/>
      <c r="K629" s="92"/>
      <c r="L629" s="92"/>
      <c r="M629" s="2"/>
      <c r="N629" s="92"/>
      <c r="O629" s="92"/>
      <c r="P629" s="62"/>
    </row>
    <row r="630" spans="1:16" ht="19.7" x14ac:dyDescent="0.35">
      <c r="A630" s="213"/>
      <c r="B630" s="213"/>
      <c r="C630" s="377" t="s">
        <v>33</v>
      </c>
      <c r="D630" s="75"/>
      <c r="E630" s="598"/>
      <c r="F630" s="598"/>
      <c r="G630" s="598"/>
      <c r="H630" s="59"/>
      <c r="I630" s="59"/>
      <c r="J630" s="62"/>
      <c r="K630" s="92"/>
      <c r="L630" s="92"/>
      <c r="M630" s="2"/>
      <c r="N630" s="92"/>
      <c r="O630" s="92"/>
      <c r="P630" s="62"/>
    </row>
    <row r="631" spans="1:16" ht="16.3" x14ac:dyDescent="0.3">
      <c r="A631" s="635" t="s">
        <v>65</v>
      </c>
      <c r="B631" s="635"/>
      <c r="C631" s="635"/>
      <c r="D631" s="635"/>
      <c r="E631" s="635"/>
      <c r="F631" s="635"/>
      <c r="G631" s="635"/>
      <c r="H631" s="635"/>
      <c r="I631" s="635"/>
      <c r="J631" s="62"/>
      <c r="K631" s="62"/>
      <c r="L631" s="62"/>
      <c r="M631" s="62"/>
      <c r="N631" s="62"/>
      <c r="O631" s="62"/>
      <c r="P631" s="62"/>
    </row>
    <row r="632" spans="1:16" x14ac:dyDescent="0.25">
      <c r="A632" s="625" t="str">
        <f>IF(YilDonem&lt;&gt;"",CONCATENATE(YilDonem," dönemine aittir."),"")</f>
        <v/>
      </c>
      <c r="B632" s="625"/>
      <c r="C632" s="625"/>
      <c r="D632" s="625"/>
      <c r="E632" s="625"/>
      <c r="F632" s="625"/>
      <c r="G632" s="625"/>
      <c r="H632" s="625"/>
      <c r="I632" s="625"/>
      <c r="J632" s="62"/>
      <c r="K632" s="62"/>
      <c r="L632" s="62"/>
      <c r="M632" s="62"/>
      <c r="N632" s="62"/>
      <c r="O632" s="62"/>
      <c r="P632" s="62"/>
    </row>
    <row r="633" spans="1:16" ht="19.7" thickBot="1" x14ac:dyDescent="0.4">
      <c r="A633" s="671" t="s">
        <v>74</v>
      </c>
      <c r="B633" s="671"/>
      <c r="C633" s="671"/>
      <c r="D633" s="671"/>
      <c r="E633" s="671"/>
      <c r="F633" s="671"/>
      <c r="G633" s="671"/>
      <c r="H633" s="671"/>
      <c r="I633" s="671"/>
      <c r="J633" s="62"/>
      <c r="K633" s="62"/>
      <c r="L633" s="62"/>
      <c r="M633" s="62"/>
      <c r="N633" s="62"/>
      <c r="O633" s="62"/>
      <c r="P633" s="62"/>
    </row>
    <row r="634" spans="1:16" ht="19.55" customHeight="1" thickBot="1" x14ac:dyDescent="0.3">
      <c r="A634" s="627" t="s">
        <v>192</v>
      </c>
      <c r="B634" s="629"/>
      <c r="C634" s="627" t="str">
        <f>IF(ProjeNo&gt;0,ProjeNo,"")</f>
        <v/>
      </c>
      <c r="D634" s="628"/>
      <c r="E634" s="628"/>
      <c r="F634" s="628"/>
      <c r="G634" s="628"/>
      <c r="H634" s="628"/>
      <c r="I634" s="629"/>
      <c r="J634" s="62"/>
      <c r="K634" s="62"/>
      <c r="L634" s="62"/>
      <c r="M634" s="62"/>
      <c r="N634" s="62"/>
      <c r="O634" s="62"/>
      <c r="P634" s="62"/>
    </row>
    <row r="635" spans="1:16" ht="29.25" customHeight="1" thickBot="1" x14ac:dyDescent="0.3">
      <c r="A635" s="670" t="s">
        <v>194</v>
      </c>
      <c r="B635" s="642"/>
      <c r="C635" s="645" t="str">
        <f>IF(ProjeAdi&gt;0,ProjeAdi,"")</f>
        <v/>
      </c>
      <c r="D635" s="646"/>
      <c r="E635" s="646"/>
      <c r="F635" s="646"/>
      <c r="G635" s="646"/>
      <c r="H635" s="646"/>
      <c r="I635" s="647"/>
      <c r="J635" s="62"/>
      <c r="K635" s="62"/>
      <c r="L635" s="62"/>
      <c r="M635" s="62"/>
      <c r="N635" s="62"/>
      <c r="O635" s="62"/>
      <c r="P635" s="62"/>
    </row>
    <row r="636" spans="1:16" ht="29.25" customHeight="1" thickBot="1" x14ac:dyDescent="0.3">
      <c r="A636" s="670" t="s">
        <v>196</v>
      </c>
      <c r="B636" s="642"/>
      <c r="C636" s="672"/>
      <c r="D636" s="668"/>
      <c r="E636" s="668"/>
      <c r="F636" s="668"/>
      <c r="G636" s="668"/>
      <c r="H636" s="668"/>
      <c r="I636" s="669"/>
      <c r="J636" s="62"/>
      <c r="K636" s="62"/>
      <c r="L636" s="62"/>
      <c r="M636" s="62"/>
      <c r="N636" s="62"/>
      <c r="O636" s="62"/>
      <c r="P636" s="62"/>
    </row>
    <row r="637" spans="1:16" ht="29.25" customHeight="1" thickBot="1" x14ac:dyDescent="0.3">
      <c r="A637" s="670" t="s">
        <v>197</v>
      </c>
      <c r="B637" s="642"/>
      <c r="C637" s="672"/>
      <c r="D637" s="668"/>
      <c r="E637" s="668"/>
      <c r="F637" s="668"/>
      <c r="G637" s="668"/>
      <c r="H637" s="668"/>
      <c r="I637" s="669"/>
      <c r="J637" s="62"/>
      <c r="K637" s="62"/>
      <c r="L637" s="62"/>
      <c r="M637" s="62"/>
      <c r="N637" s="62"/>
      <c r="O637" s="62"/>
      <c r="P637" s="62"/>
    </row>
    <row r="638" spans="1:16" ht="19.55" customHeight="1" thickBot="1" x14ac:dyDescent="0.3">
      <c r="A638" s="627" t="s">
        <v>66</v>
      </c>
      <c r="B638" s="629"/>
      <c r="C638" s="12"/>
      <c r="D638" s="668"/>
      <c r="E638" s="668"/>
      <c r="F638" s="668"/>
      <c r="G638" s="668"/>
      <c r="H638" s="668"/>
      <c r="I638" s="669"/>
      <c r="J638" s="62"/>
      <c r="K638" s="62"/>
      <c r="L638" s="62"/>
      <c r="M638" s="62"/>
      <c r="N638" s="62"/>
      <c r="O638" s="62"/>
      <c r="P638" s="62"/>
    </row>
    <row r="639" spans="1:16" s="1" customFormat="1" ht="29.25" thickBot="1" x14ac:dyDescent="0.3">
      <c r="A639" s="358" t="s">
        <v>3</v>
      </c>
      <c r="B639" s="358" t="s">
        <v>4</v>
      </c>
      <c r="C639" s="358" t="s">
        <v>55</v>
      </c>
      <c r="D639" s="358" t="s">
        <v>137</v>
      </c>
      <c r="E639" s="358" t="s">
        <v>67</v>
      </c>
      <c r="F639" s="358" t="s">
        <v>68</v>
      </c>
      <c r="G639" s="358" t="s">
        <v>69</v>
      </c>
      <c r="H639" s="358" t="s">
        <v>70</v>
      </c>
      <c r="I639" s="358" t="s">
        <v>71</v>
      </c>
      <c r="J639" s="371" t="s">
        <v>75</v>
      </c>
      <c r="K639" s="372" t="s">
        <v>76</v>
      </c>
      <c r="L639" s="372" t="s">
        <v>68</v>
      </c>
      <c r="M639" s="357"/>
      <c r="N639" s="357"/>
      <c r="O639" s="357"/>
      <c r="P639" s="357"/>
    </row>
    <row r="640" spans="1:16" ht="20.05" customHeight="1" x14ac:dyDescent="0.25">
      <c r="A640" s="373">
        <v>361</v>
      </c>
      <c r="B640" s="77"/>
      <c r="C640" s="120" t="str">
        <f t="shared" ref="C640:C659" si="126">IF(B640&lt;&gt;"",VLOOKUP(B640,PersonelTablo,2,0),"")</f>
        <v/>
      </c>
      <c r="D640" s="121" t="str">
        <f t="shared" ref="D640:D659" si="127">IF(B640&lt;&gt;"",VLOOKUP(B640,PersonelTablo,3,0),"")</f>
        <v/>
      </c>
      <c r="E640" s="78"/>
      <c r="F640" s="79"/>
      <c r="G640" s="131" t="str">
        <f>IF(AND(B640&lt;&gt;"",L640&gt;=F640),E640*F640,"")</f>
        <v/>
      </c>
      <c r="H640" s="128" t="str">
        <f t="shared" ref="H640:H659" si="128">IF(B640&lt;&gt;"",VLOOKUP(B640,G011CTablo,15,0),"")</f>
        <v/>
      </c>
      <c r="I640" s="135" t="str">
        <f>IF(AND(B640&lt;&gt;"",J640&gt;=K640,L640&gt;0),G640*H640,"")</f>
        <v/>
      </c>
      <c r="J640" s="126" t="str">
        <f>IF(B640&gt;0,ROUNDUP(VLOOKUP(B640,G011B!$B:$R,16,0),1),"")</f>
        <v/>
      </c>
      <c r="K640" s="126" t="str">
        <f t="shared" ref="K640:K659" si="129">IF(B640&gt;0,SUMIF($B:$B,B640,$G:$G),"")</f>
        <v/>
      </c>
      <c r="L640" s="127" t="str">
        <f>IF(B640&lt;&gt;"",VLOOKUP(B640,G011B!$B:$Z,25,0),"")</f>
        <v/>
      </c>
      <c r="M640" s="156" t="str">
        <f t="shared" ref="M640:M659" si="130">IF(J640&gt;=K640,"","Personelin bütün iş paketlerindeki Toplam Adam Ay değeri "&amp;K640&amp;" olup, bu değer, G011B formunda beyan edilen Çalışılan Toplam Ay değerini geçemez. Maliyeti hesaplamak için Adam/Ay Oranı veya Çalışılan Ay değerini düzeltiniz. ")</f>
        <v/>
      </c>
      <c r="N640" s="62"/>
      <c r="O640" s="62"/>
      <c r="P640" s="62"/>
    </row>
    <row r="641" spans="1:16" ht="20.05" customHeight="1" x14ac:dyDescent="0.25">
      <c r="A641" s="374">
        <v>362</v>
      </c>
      <c r="B641" s="80"/>
      <c r="C641" s="122" t="str">
        <f t="shared" si="126"/>
        <v/>
      </c>
      <c r="D641" s="123" t="str">
        <f t="shared" si="127"/>
        <v/>
      </c>
      <c r="E641" s="81"/>
      <c r="F641" s="82"/>
      <c r="G641" s="132" t="str">
        <f t="shared" ref="G641:G659" si="131">IF(AND(B641&lt;&gt;"",L641&gt;=F641),E641*F641,"")</f>
        <v/>
      </c>
      <c r="H641" s="129" t="str">
        <f t="shared" si="128"/>
        <v/>
      </c>
      <c r="I641" s="136" t="str">
        <f t="shared" ref="I641:I659" si="132">IF(AND(B641&lt;&gt;"",J641&gt;=K641,L641&gt;0),G641*H641,"")</f>
        <v/>
      </c>
      <c r="J641" s="126" t="str">
        <f>IF(B641&gt;0,ROUNDUP(VLOOKUP(B641,G011B!$B:$R,16,0),1),"")</f>
        <v/>
      </c>
      <c r="K641" s="126" t="str">
        <f t="shared" si="129"/>
        <v/>
      </c>
      <c r="L641" s="127" t="str">
        <f>IF(B641&lt;&gt;"",VLOOKUP(B641,G011B!$B:$Z,25,0),"")</f>
        <v/>
      </c>
      <c r="M641" s="156" t="str">
        <f t="shared" si="130"/>
        <v/>
      </c>
      <c r="N641" s="62"/>
      <c r="O641" s="62"/>
      <c r="P641" s="62"/>
    </row>
    <row r="642" spans="1:16" ht="20.05" customHeight="1" x14ac:dyDescent="0.25">
      <c r="A642" s="374">
        <v>363</v>
      </c>
      <c r="B642" s="80"/>
      <c r="C642" s="122" t="str">
        <f t="shared" si="126"/>
        <v/>
      </c>
      <c r="D642" s="123" t="str">
        <f t="shared" si="127"/>
        <v/>
      </c>
      <c r="E642" s="81"/>
      <c r="F642" s="82"/>
      <c r="G642" s="132" t="str">
        <f t="shared" si="131"/>
        <v/>
      </c>
      <c r="H642" s="129" t="str">
        <f t="shared" si="128"/>
        <v/>
      </c>
      <c r="I642" s="136" t="str">
        <f t="shared" si="132"/>
        <v/>
      </c>
      <c r="J642" s="126" t="str">
        <f>IF(B642&gt;0,ROUNDUP(VLOOKUP(B642,G011B!$B:$R,16,0),1),"")</f>
        <v/>
      </c>
      <c r="K642" s="126" t="str">
        <f t="shared" si="129"/>
        <v/>
      </c>
      <c r="L642" s="127" t="str">
        <f>IF(B642&lt;&gt;"",VLOOKUP(B642,G011B!$B:$Z,25,0),"")</f>
        <v/>
      </c>
      <c r="M642" s="156" t="str">
        <f t="shared" si="130"/>
        <v/>
      </c>
      <c r="N642" s="62"/>
      <c r="O642" s="62"/>
      <c r="P642" s="62"/>
    </row>
    <row r="643" spans="1:16" ht="20.05" customHeight="1" x14ac:dyDescent="0.25">
      <c r="A643" s="374">
        <v>364</v>
      </c>
      <c r="B643" s="80"/>
      <c r="C643" s="122" t="str">
        <f t="shared" si="126"/>
        <v/>
      </c>
      <c r="D643" s="123" t="str">
        <f t="shared" si="127"/>
        <v/>
      </c>
      <c r="E643" s="81"/>
      <c r="F643" s="82"/>
      <c r="G643" s="132" t="str">
        <f t="shared" si="131"/>
        <v/>
      </c>
      <c r="H643" s="129" t="str">
        <f t="shared" si="128"/>
        <v/>
      </c>
      <c r="I643" s="136" t="str">
        <f t="shared" si="132"/>
        <v/>
      </c>
      <c r="J643" s="126" t="str">
        <f>IF(B643&gt;0,ROUNDUP(VLOOKUP(B643,G011B!$B:$R,16,0),1),"")</f>
        <v/>
      </c>
      <c r="K643" s="126" t="str">
        <f t="shared" si="129"/>
        <v/>
      </c>
      <c r="L643" s="127" t="str">
        <f>IF(B643&lt;&gt;"",VLOOKUP(B643,G011B!$B:$Z,25,0),"")</f>
        <v/>
      </c>
      <c r="M643" s="156" t="str">
        <f t="shared" si="130"/>
        <v/>
      </c>
      <c r="N643" s="62"/>
      <c r="O643" s="62"/>
      <c r="P643" s="62"/>
    </row>
    <row r="644" spans="1:16" ht="20.05" customHeight="1" x14ac:dyDescent="0.25">
      <c r="A644" s="374">
        <v>365</v>
      </c>
      <c r="B644" s="80"/>
      <c r="C644" s="122" t="str">
        <f t="shared" si="126"/>
        <v/>
      </c>
      <c r="D644" s="123" t="str">
        <f t="shared" si="127"/>
        <v/>
      </c>
      <c r="E644" s="81"/>
      <c r="F644" s="82"/>
      <c r="G644" s="132" t="str">
        <f t="shared" si="131"/>
        <v/>
      </c>
      <c r="H644" s="129" t="str">
        <f t="shared" si="128"/>
        <v/>
      </c>
      <c r="I644" s="136" t="str">
        <f t="shared" si="132"/>
        <v/>
      </c>
      <c r="J644" s="126" t="str">
        <f>IF(B644&gt;0,ROUNDUP(VLOOKUP(B644,G011B!$B:$R,16,0),1),"")</f>
        <v/>
      </c>
      <c r="K644" s="126" t="str">
        <f t="shared" si="129"/>
        <v/>
      </c>
      <c r="L644" s="127" t="str">
        <f>IF(B644&lt;&gt;"",VLOOKUP(B644,G011B!$B:$Z,25,0),"")</f>
        <v/>
      </c>
      <c r="M644" s="156" t="str">
        <f t="shared" si="130"/>
        <v/>
      </c>
      <c r="N644" s="62"/>
      <c r="O644" s="62"/>
      <c r="P644" s="62"/>
    </row>
    <row r="645" spans="1:16" ht="20.05" customHeight="1" x14ac:dyDescent="0.25">
      <c r="A645" s="374">
        <v>366</v>
      </c>
      <c r="B645" s="80"/>
      <c r="C645" s="122" t="str">
        <f t="shared" si="126"/>
        <v/>
      </c>
      <c r="D645" s="123" t="str">
        <f t="shared" si="127"/>
        <v/>
      </c>
      <c r="E645" s="81"/>
      <c r="F645" s="82"/>
      <c r="G645" s="132" t="str">
        <f t="shared" si="131"/>
        <v/>
      </c>
      <c r="H645" s="129" t="str">
        <f t="shared" si="128"/>
        <v/>
      </c>
      <c r="I645" s="136" t="str">
        <f t="shared" si="132"/>
        <v/>
      </c>
      <c r="J645" s="126" t="str">
        <f>IF(B645&gt;0,ROUNDUP(VLOOKUP(B645,G011B!$B:$R,16,0),1),"")</f>
        <v/>
      </c>
      <c r="K645" s="126" t="str">
        <f t="shared" si="129"/>
        <v/>
      </c>
      <c r="L645" s="127" t="str">
        <f>IF(B645&lt;&gt;"",VLOOKUP(B645,G011B!$B:$Z,25,0),"")</f>
        <v/>
      </c>
      <c r="M645" s="156" t="str">
        <f t="shared" si="130"/>
        <v/>
      </c>
      <c r="N645" s="62"/>
      <c r="O645" s="62"/>
      <c r="P645" s="62"/>
    </row>
    <row r="646" spans="1:16" ht="20.05" customHeight="1" x14ac:dyDescent="0.25">
      <c r="A646" s="374">
        <v>367</v>
      </c>
      <c r="B646" s="80"/>
      <c r="C646" s="122" t="str">
        <f t="shared" si="126"/>
        <v/>
      </c>
      <c r="D646" s="123" t="str">
        <f t="shared" si="127"/>
        <v/>
      </c>
      <c r="E646" s="81"/>
      <c r="F646" s="82"/>
      <c r="G646" s="132" t="str">
        <f t="shared" si="131"/>
        <v/>
      </c>
      <c r="H646" s="129" t="str">
        <f t="shared" si="128"/>
        <v/>
      </c>
      <c r="I646" s="136" t="str">
        <f t="shared" si="132"/>
        <v/>
      </c>
      <c r="J646" s="126" t="str">
        <f>IF(B646&gt;0,ROUNDUP(VLOOKUP(B646,G011B!$B:$R,16,0),1),"")</f>
        <v/>
      </c>
      <c r="K646" s="126" t="str">
        <f t="shared" si="129"/>
        <v/>
      </c>
      <c r="L646" s="127" t="str">
        <f>IF(B646&lt;&gt;"",VLOOKUP(B646,G011B!$B:$Z,25,0),"")</f>
        <v/>
      </c>
      <c r="M646" s="156" t="str">
        <f t="shared" si="130"/>
        <v/>
      </c>
      <c r="N646" s="62"/>
      <c r="O646" s="62"/>
      <c r="P646" s="62"/>
    </row>
    <row r="647" spans="1:16" ht="20.05" customHeight="1" x14ac:dyDescent="0.25">
      <c r="A647" s="374">
        <v>368</v>
      </c>
      <c r="B647" s="80"/>
      <c r="C647" s="122" t="str">
        <f t="shared" si="126"/>
        <v/>
      </c>
      <c r="D647" s="123" t="str">
        <f t="shared" si="127"/>
        <v/>
      </c>
      <c r="E647" s="81"/>
      <c r="F647" s="82"/>
      <c r="G647" s="132" t="str">
        <f t="shared" si="131"/>
        <v/>
      </c>
      <c r="H647" s="129" t="str">
        <f t="shared" si="128"/>
        <v/>
      </c>
      <c r="I647" s="136" t="str">
        <f t="shared" si="132"/>
        <v/>
      </c>
      <c r="J647" s="126" t="str">
        <f>IF(B647&gt;0,ROUNDUP(VLOOKUP(B647,G011B!$B:$R,16,0),1),"")</f>
        <v/>
      </c>
      <c r="K647" s="126" t="str">
        <f t="shared" si="129"/>
        <v/>
      </c>
      <c r="L647" s="127" t="str">
        <f>IF(B647&lt;&gt;"",VLOOKUP(B647,G011B!$B:$Z,25,0),"")</f>
        <v/>
      </c>
      <c r="M647" s="156" t="str">
        <f t="shared" si="130"/>
        <v/>
      </c>
      <c r="N647" s="62"/>
      <c r="O647" s="62"/>
      <c r="P647" s="62"/>
    </row>
    <row r="648" spans="1:16" ht="20.05" customHeight="1" x14ac:dyDescent="0.25">
      <c r="A648" s="374">
        <v>369</v>
      </c>
      <c r="B648" s="80"/>
      <c r="C648" s="122" t="str">
        <f t="shared" si="126"/>
        <v/>
      </c>
      <c r="D648" s="123" t="str">
        <f t="shared" si="127"/>
        <v/>
      </c>
      <c r="E648" s="81"/>
      <c r="F648" s="82"/>
      <c r="G648" s="132" t="str">
        <f t="shared" si="131"/>
        <v/>
      </c>
      <c r="H648" s="129" t="str">
        <f t="shared" si="128"/>
        <v/>
      </c>
      <c r="I648" s="136" t="str">
        <f t="shared" si="132"/>
        <v/>
      </c>
      <c r="J648" s="126" t="str">
        <f>IF(B648&gt;0,ROUNDUP(VLOOKUP(B648,G011B!$B:$R,16,0),1),"")</f>
        <v/>
      </c>
      <c r="K648" s="126" t="str">
        <f t="shared" si="129"/>
        <v/>
      </c>
      <c r="L648" s="127" t="str">
        <f>IF(B648&lt;&gt;"",VLOOKUP(B648,G011B!$B:$Z,25,0),"")</f>
        <v/>
      </c>
      <c r="M648" s="156" t="str">
        <f t="shared" si="130"/>
        <v/>
      </c>
      <c r="N648" s="62"/>
      <c r="O648" s="62"/>
      <c r="P648" s="62"/>
    </row>
    <row r="649" spans="1:16" ht="20.05" customHeight="1" x14ac:dyDescent="0.25">
      <c r="A649" s="374">
        <v>370</v>
      </c>
      <c r="B649" s="80"/>
      <c r="C649" s="122" t="str">
        <f t="shared" si="126"/>
        <v/>
      </c>
      <c r="D649" s="123" t="str">
        <f t="shared" si="127"/>
        <v/>
      </c>
      <c r="E649" s="81"/>
      <c r="F649" s="82"/>
      <c r="G649" s="132" t="str">
        <f t="shared" si="131"/>
        <v/>
      </c>
      <c r="H649" s="129" t="str">
        <f t="shared" si="128"/>
        <v/>
      </c>
      <c r="I649" s="136" t="str">
        <f t="shared" si="132"/>
        <v/>
      </c>
      <c r="J649" s="126" t="str">
        <f>IF(B649&gt;0,ROUNDUP(VLOOKUP(B649,G011B!$B:$R,16,0),1),"")</f>
        <v/>
      </c>
      <c r="K649" s="126" t="str">
        <f t="shared" si="129"/>
        <v/>
      </c>
      <c r="L649" s="127" t="str">
        <f>IF(B649&lt;&gt;"",VLOOKUP(B649,G011B!$B:$Z,25,0),"")</f>
        <v/>
      </c>
      <c r="M649" s="156" t="str">
        <f t="shared" si="130"/>
        <v/>
      </c>
      <c r="N649" s="62"/>
      <c r="O649" s="62"/>
      <c r="P649" s="62"/>
    </row>
    <row r="650" spans="1:16" ht="20.05" customHeight="1" x14ac:dyDescent="0.25">
      <c r="A650" s="374">
        <v>371</v>
      </c>
      <c r="B650" s="80"/>
      <c r="C650" s="122" t="str">
        <f t="shared" si="126"/>
        <v/>
      </c>
      <c r="D650" s="123" t="str">
        <f t="shared" si="127"/>
        <v/>
      </c>
      <c r="E650" s="81"/>
      <c r="F650" s="82"/>
      <c r="G650" s="132" t="str">
        <f t="shared" si="131"/>
        <v/>
      </c>
      <c r="H650" s="129" t="str">
        <f t="shared" si="128"/>
        <v/>
      </c>
      <c r="I650" s="136" t="str">
        <f t="shared" si="132"/>
        <v/>
      </c>
      <c r="J650" s="126" t="str">
        <f>IF(B650&gt;0,ROUNDUP(VLOOKUP(B650,G011B!$B:$R,16,0),1),"")</f>
        <v/>
      </c>
      <c r="K650" s="126" t="str">
        <f t="shared" si="129"/>
        <v/>
      </c>
      <c r="L650" s="127" t="str">
        <f>IF(B650&lt;&gt;"",VLOOKUP(B650,G011B!$B:$Z,25,0),"")</f>
        <v/>
      </c>
      <c r="M650" s="156" t="str">
        <f t="shared" si="130"/>
        <v/>
      </c>
      <c r="N650" s="62"/>
      <c r="O650" s="62"/>
      <c r="P650" s="62"/>
    </row>
    <row r="651" spans="1:16" ht="20.05" customHeight="1" x14ac:dyDescent="0.25">
      <c r="A651" s="374">
        <v>372</v>
      </c>
      <c r="B651" s="80"/>
      <c r="C651" s="122" t="str">
        <f t="shared" si="126"/>
        <v/>
      </c>
      <c r="D651" s="123" t="str">
        <f t="shared" si="127"/>
        <v/>
      </c>
      <c r="E651" s="81"/>
      <c r="F651" s="82"/>
      <c r="G651" s="132" t="str">
        <f t="shared" si="131"/>
        <v/>
      </c>
      <c r="H651" s="129" t="str">
        <f t="shared" si="128"/>
        <v/>
      </c>
      <c r="I651" s="136" t="str">
        <f t="shared" si="132"/>
        <v/>
      </c>
      <c r="J651" s="126" t="str">
        <f>IF(B651&gt;0,ROUNDUP(VLOOKUP(B651,G011B!$B:$R,16,0),1),"")</f>
        <v/>
      </c>
      <c r="K651" s="126" t="str">
        <f t="shared" si="129"/>
        <v/>
      </c>
      <c r="L651" s="127" t="str">
        <f>IF(B651&lt;&gt;"",VLOOKUP(B651,G011B!$B:$Z,25,0),"")</f>
        <v/>
      </c>
      <c r="M651" s="156" t="str">
        <f t="shared" si="130"/>
        <v/>
      </c>
      <c r="N651" s="62"/>
      <c r="O651" s="62"/>
      <c r="P651" s="62"/>
    </row>
    <row r="652" spans="1:16" ht="20.05" customHeight="1" x14ac:dyDescent="0.25">
      <c r="A652" s="374">
        <v>373</v>
      </c>
      <c r="B652" s="80"/>
      <c r="C652" s="122" t="str">
        <f t="shared" si="126"/>
        <v/>
      </c>
      <c r="D652" s="123" t="str">
        <f t="shared" si="127"/>
        <v/>
      </c>
      <c r="E652" s="81"/>
      <c r="F652" s="82"/>
      <c r="G652" s="132" t="str">
        <f t="shared" si="131"/>
        <v/>
      </c>
      <c r="H652" s="129" t="str">
        <f t="shared" si="128"/>
        <v/>
      </c>
      <c r="I652" s="136" t="str">
        <f t="shared" si="132"/>
        <v/>
      </c>
      <c r="J652" s="126" t="str">
        <f>IF(B652&gt;0,ROUNDUP(VLOOKUP(B652,G011B!$B:$R,16,0),1),"")</f>
        <v/>
      </c>
      <c r="K652" s="126" t="str">
        <f t="shared" si="129"/>
        <v/>
      </c>
      <c r="L652" s="127" t="str">
        <f>IF(B652&lt;&gt;"",VLOOKUP(B652,G011B!$B:$Z,25,0),"")</f>
        <v/>
      </c>
      <c r="M652" s="156" t="str">
        <f t="shared" si="130"/>
        <v/>
      </c>
      <c r="N652" s="62"/>
      <c r="O652" s="62"/>
      <c r="P652" s="62"/>
    </row>
    <row r="653" spans="1:16" ht="20.05" customHeight="1" x14ac:dyDescent="0.25">
      <c r="A653" s="374">
        <v>374</v>
      </c>
      <c r="B653" s="80"/>
      <c r="C653" s="122" t="str">
        <f t="shared" si="126"/>
        <v/>
      </c>
      <c r="D653" s="123" t="str">
        <f t="shared" si="127"/>
        <v/>
      </c>
      <c r="E653" s="81"/>
      <c r="F653" s="82"/>
      <c r="G653" s="132" t="str">
        <f t="shared" si="131"/>
        <v/>
      </c>
      <c r="H653" s="129" t="str">
        <f t="shared" si="128"/>
        <v/>
      </c>
      <c r="I653" s="136" t="str">
        <f t="shared" si="132"/>
        <v/>
      </c>
      <c r="J653" s="126" t="str">
        <f>IF(B653&gt;0,ROUNDUP(VLOOKUP(B653,G011B!$B:$R,16,0),1),"")</f>
        <v/>
      </c>
      <c r="K653" s="126" t="str">
        <f t="shared" si="129"/>
        <v/>
      </c>
      <c r="L653" s="127" t="str">
        <f>IF(B653&lt;&gt;"",VLOOKUP(B653,G011B!$B:$Z,25,0),"")</f>
        <v/>
      </c>
      <c r="M653" s="156" t="str">
        <f t="shared" si="130"/>
        <v/>
      </c>
      <c r="N653" s="62"/>
      <c r="O653" s="62"/>
      <c r="P653" s="62"/>
    </row>
    <row r="654" spans="1:16" ht="20.05" customHeight="1" x14ac:dyDescent="0.25">
      <c r="A654" s="374">
        <v>375</v>
      </c>
      <c r="B654" s="80"/>
      <c r="C654" s="122" t="str">
        <f t="shared" si="126"/>
        <v/>
      </c>
      <c r="D654" s="123" t="str">
        <f t="shared" si="127"/>
        <v/>
      </c>
      <c r="E654" s="81"/>
      <c r="F654" s="82"/>
      <c r="G654" s="132" t="str">
        <f t="shared" si="131"/>
        <v/>
      </c>
      <c r="H654" s="129" t="str">
        <f t="shared" si="128"/>
        <v/>
      </c>
      <c r="I654" s="136" t="str">
        <f t="shared" si="132"/>
        <v/>
      </c>
      <c r="J654" s="126" t="str">
        <f>IF(B654&gt;0,ROUNDUP(VLOOKUP(B654,G011B!$B:$R,16,0),1),"")</f>
        <v/>
      </c>
      <c r="K654" s="126" t="str">
        <f t="shared" si="129"/>
        <v/>
      </c>
      <c r="L654" s="127" t="str">
        <f>IF(B654&lt;&gt;"",VLOOKUP(B654,G011B!$B:$Z,25,0),"")</f>
        <v/>
      </c>
      <c r="M654" s="156" t="str">
        <f t="shared" si="130"/>
        <v/>
      </c>
      <c r="N654" s="62"/>
      <c r="O654" s="62"/>
      <c r="P654" s="62"/>
    </row>
    <row r="655" spans="1:16" ht="20.05" customHeight="1" x14ac:dyDescent="0.25">
      <c r="A655" s="374">
        <v>376</v>
      </c>
      <c r="B655" s="80"/>
      <c r="C655" s="122" t="str">
        <f t="shared" si="126"/>
        <v/>
      </c>
      <c r="D655" s="123" t="str">
        <f t="shared" si="127"/>
        <v/>
      </c>
      <c r="E655" s="81"/>
      <c r="F655" s="82"/>
      <c r="G655" s="132" t="str">
        <f t="shared" si="131"/>
        <v/>
      </c>
      <c r="H655" s="129" t="str">
        <f t="shared" si="128"/>
        <v/>
      </c>
      <c r="I655" s="136" t="str">
        <f t="shared" si="132"/>
        <v/>
      </c>
      <c r="J655" s="126" t="str">
        <f>IF(B655&gt;0,ROUNDUP(VLOOKUP(B655,G011B!$B:$R,16,0),1),"")</f>
        <v/>
      </c>
      <c r="K655" s="126" t="str">
        <f t="shared" si="129"/>
        <v/>
      </c>
      <c r="L655" s="127" t="str">
        <f>IF(B655&lt;&gt;"",VLOOKUP(B655,G011B!$B:$Z,25,0),"")</f>
        <v/>
      </c>
      <c r="M655" s="156" t="str">
        <f t="shared" si="130"/>
        <v/>
      </c>
      <c r="N655" s="62"/>
      <c r="O655" s="62"/>
      <c r="P655" s="62"/>
    </row>
    <row r="656" spans="1:16" ht="20.05" customHeight="1" x14ac:dyDescent="0.25">
      <c r="A656" s="374">
        <v>377</v>
      </c>
      <c r="B656" s="80"/>
      <c r="C656" s="122" t="str">
        <f t="shared" si="126"/>
        <v/>
      </c>
      <c r="D656" s="123" t="str">
        <f t="shared" si="127"/>
        <v/>
      </c>
      <c r="E656" s="81"/>
      <c r="F656" s="82"/>
      <c r="G656" s="132" t="str">
        <f t="shared" si="131"/>
        <v/>
      </c>
      <c r="H656" s="129" t="str">
        <f t="shared" si="128"/>
        <v/>
      </c>
      <c r="I656" s="136" t="str">
        <f t="shared" si="132"/>
        <v/>
      </c>
      <c r="J656" s="126" t="str">
        <f>IF(B656&gt;0,ROUNDUP(VLOOKUP(B656,G011B!$B:$R,16,0),1),"")</f>
        <v/>
      </c>
      <c r="K656" s="126" t="str">
        <f t="shared" si="129"/>
        <v/>
      </c>
      <c r="L656" s="127" t="str">
        <f>IF(B656&lt;&gt;"",VLOOKUP(B656,G011B!$B:$Z,25,0),"")</f>
        <v/>
      </c>
      <c r="M656" s="156" t="str">
        <f t="shared" si="130"/>
        <v/>
      </c>
      <c r="N656" s="62"/>
      <c r="O656" s="62"/>
      <c r="P656" s="62"/>
    </row>
    <row r="657" spans="1:16" ht="20.05" customHeight="1" x14ac:dyDescent="0.25">
      <c r="A657" s="374">
        <v>378</v>
      </c>
      <c r="B657" s="80"/>
      <c r="C657" s="122" t="str">
        <f t="shared" si="126"/>
        <v/>
      </c>
      <c r="D657" s="123" t="str">
        <f t="shared" si="127"/>
        <v/>
      </c>
      <c r="E657" s="81"/>
      <c r="F657" s="82"/>
      <c r="G657" s="132" t="str">
        <f t="shared" si="131"/>
        <v/>
      </c>
      <c r="H657" s="129" t="str">
        <f t="shared" si="128"/>
        <v/>
      </c>
      <c r="I657" s="136" t="str">
        <f t="shared" si="132"/>
        <v/>
      </c>
      <c r="J657" s="126" t="str">
        <f>IF(B657&gt;0,ROUNDUP(VLOOKUP(B657,G011B!$B:$R,16,0),1),"")</f>
        <v/>
      </c>
      <c r="K657" s="126" t="str">
        <f t="shared" si="129"/>
        <v/>
      </c>
      <c r="L657" s="127" t="str">
        <f>IF(B657&lt;&gt;"",VLOOKUP(B657,G011B!$B:$Z,25,0),"")</f>
        <v/>
      </c>
      <c r="M657" s="156" t="str">
        <f t="shared" si="130"/>
        <v/>
      </c>
      <c r="N657" s="62"/>
      <c r="O657" s="62"/>
      <c r="P657" s="62"/>
    </row>
    <row r="658" spans="1:16" ht="20.05" customHeight="1" x14ac:dyDescent="0.25">
      <c r="A658" s="374">
        <v>379</v>
      </c>
      <c r="B658" s="80"/>
      <c r="C658" s="122" t="str">
        <f t="shared" si="126"/>
        <v/>
      </c>
      <c r="D658" s="123" t="str">
        <f t="shared" si="127"/>
        <v/>
      </c>
      <c r="E658" s="81"/>
      <c r="F658" s="82"/>
      <c r="G658" s="132" t="str">
        <f t="shared" si="131"/>
        <v/>
      </c>
      <c r="H658" s="129" t="str">
        <f t="shared" si="128"/>
        <v/>
      </c>
      <c r="I658" s="136" t="str">
        <f t="shared" si="132"/>
        <v/>
      </c>
      <c r="J658" s="126" t="str">
        <f>IF(B658&gt;0,ROUNDUP(VLOOKUP(B658,G011B!$B:$R,16,0),1),"")</f>
        <v/>
      </c>
      <c r="K658" s="126" t="str">
        <f t="shared" si="129"/>
        <v/>
      </c>
      <c r="L658" s="127" t="str">
        <f>IF(B658&lt;&gt;"",VLOOKUP(B658,G011B!$B:$Z,25,0),"")</f>
        <v/>
      </c>
      <c r="M658" s="156" t="str">
        <f t="shared" si="130"/>
        <v/>
      </c>
      <c r="N658" s="62"/>
      <c r="O658" s="62"/>
      <c r="P658" s="62"/>
    </row>
    <row r="659" spans="1:16" ht="20.05" customHeight="1" thickBot="1" x14ac:dyDescent="0.3">
      <c r="A659" s="375">
        <v>380</v>
      </c>
      <c r="B659" s="83"/>
      <c r="C659" s="124" t="str">
        <f t="shared" si="126"/>
        <v/>
      </c>
      <c r="D659" s="125" t="str">
        <f t="shared" si="127"/>
        <v/>
      </c>
      <c r="E659" s="84"/>
      <c r="F659" s="85"/>
      <c r="G659" s="133" t="str">
        <f t="shared" si="131"/>
        <v/>
      </c>
      <c r="H659" s="130" t="str">
        <f t="shared" si="128"/>
        <v/>
      </c>
      <c r="I659" s="137" t="str">
        <f t="shared" si="132"/>
        <v/>
      </c>
      <c r="J659" s="126" t="str">
        <f>IF(B659&gt;0,ROUNDUP(VLOOKUP(B659,G011B!$B:$R,16,0),1),"")</f>
        <v/>
      </c>
      <c r="K659" s="126" t="str">
        <f t="shared" si="129"/>
        <v/>
      </c>
      <c r="L659" s="127" t="str">
        <f>IF(B659&lt;&gt;"",VLOOKUP(B659,G011B!$B:$Z,25,0),"")</f>
        <v/>
      </c>
      <c r="M659" s="156" t="str">
        <f t="shared" si="130"/>
        <v/>
      </c>
      <c r="N659" s="62"/>
      <c r="O659" s="62"/>
      <c r="P659" s="62"/>
    </row>
    <row r="660" spans="1:16" ht="20.05" customHeight="1" thickBot="1" x14ac:dyDescent="0.4">
      <c r="A660" s="659" t="s">
        <v>34</v>
      </c>
      <c r="B660" s="660"/>
      <c r="C660" s="660"/>
      <c r="D660" s="660"/>
      <c r="E660" s="660"/>
      <c r="F660" s="661"/>
      <c r="G660" s="134">
        <f>SUM(G640:G659)</f>
        <v>0</v>
      </c>
      <c r="H660" s="370"/>
      <c r="I660" s="118">
        <f>IF(C638=C603,SUM(I640:I659)+I625,SUM(I640:I659))</f>
        <v>0</v>
      </c>
      <c r="J660" s="62"/>
      <c r="K660" s="62"/>
      <c r="L660" s="62"/>
      <c r="M660" s="62"/>
      <c r="N660" s="138">
        <f>IF(COUNTA(E640:E659)&gt;0,1,0)</f>
        <v>0</v>
      </c>
      <c r="O660" s="62"/>
      <c r="P660" s="62"/>
    </row>
    <row r="661" spans="1:16" ht="20.05" customHeight="1" thickBot="1" x14ac:dyDescent="0.35">
      <c r="A661" s="662" t="s">
        <v>72</v>
      </c>
      <c r="B661" s="663"/>
      <c r="C661" s="663"/>
      <c r="D661" s="664"/>
      <c r="E661" s="107">
        <f>SUM(G:G)/2</f>
        <v>0</v>
      </c>
      <c r="F661" s="665"/>
      <c r="G661" s="666"/>
      <c r="H661" s="667"/>
      <c r="I661" s="116">
        <f>SUM(I640:I659)+I626</f>
        <v>0</v>
      </c>
      <c r="J661" s="62"/>
      <c r="K661" s="62"/>
      <c r="L661" s="62"/>
      <c r="M661" s="62"/>
      <c r="N661" s="62"/>
      <c r="O661" s="62"/>
      <c r="P661" s="62"/>
    </row>
    <row r="662" spans="1:16" x14ac:dyDescent="0.25">
      <c r="A662" s="364" t="s">
        <v>134</v>
      </c>
      <c r="B662" s="62"/>
      <c r="C662" s="62"/>
      <c r="D662" s="62"/>
      <c r="E662" s="62"/>
      <c r="F662" s="62"/>
      <c r="G662" s="62"/>
      <c r="H662" s="62"/>
      <c r="I662" s="62"/>
      <c r="J662" s="62"/>
      <c r="K662" s="62"/>
      <c r="L662" s="62"/>
      <c r="M662" s="62"/>
      <c r="N662" s="62"/>
      <c r="O662" s="62"/>
      <c r="P662" s="62"/>
    </row>
    <row r="663" spans="1:16" x14ac:dyDescent="0.25">
      <c r="A663" s="62"/>
      <c r="B663" s="62"/>
      <c r="C663" s="62"/>
      <c r="D663" s="62"/>
      <c r="E663" s="62"/>
      <c r="F663" s="62"/>
      <c r="G663" s="62"/>
      <c r="H663" s="62"/>
      <c r="I663" s="62"/>
      <c r="J663" s="62"/>
      <c r="K663" s="62"/>
      <c r="L663" s="62"/>
      <c r="M663" s="62"/>
      <c r="N663" s="62"/>
      <c r="O663" s="62"/>
      <c r="P663" s="62"/>
    </row>
    <row r="664" spans="1:16" ht="19.7" x14ac:dyDescent="0.35">
      <c r="A664" s="376" t="s">
        <v>31</v>
      </c>
      <c r="B664" s="378">
        <f ca="1">imzatarihi</f>
        <v>45785</v>
      </c>
      <c r="C664" s="377" t="s">
        <v>32</v>
      </c>
      <c r="D664" s="379" t="str">
        <f>IF(kurulusyetkilisi&gt;0,kurulusyetkilisi,"")</f>
        <v/>
      </c>
      <c r="E664" s="62"/>
      <c r="F664" s="62"/>
      <c r="G664" s="212"/>
      <c r="H664" s="211"/>
      <c r="I664" s="211"/>
      <c r="J664" s="62"/>
      <c r="K664" s="92"/>
      <c r="L664" s="92"/>
      <c r="M664" s="2"/>
      <c r="N664" s="92"/>
      <c r="O664" s="92"/>
      <c r="P664" s="62"/>
    </row>
    <row r="665" spans="1:16" ht="19.7" x14ac:dyDescent="0.35">
      <c r="A665" s="213"/>
      <c r="B665" s="213"/>
      <c r="C665" s="377" t="s">
        <v>33</v>
      </c>
      <c r="D665" s="75"/>
      <c r="E665" s="598"/>
      <c r="F665" s="598"/>
      <c r="G665" s="598"/>
      <c r="H665" s="59"/>
      <c r="I665" s="59"/>
      <c r="J665" s="62"/>
      <c r="K665" s="92"/>
      <c r="L665" s="92"/>
      <c r="M665" s="2"/>
      <c r="N665" s="92"/>
      <c r="O665" s="92"/>
      <c r="P665" s="62"/>
    </row>
    <row r="666" spans="1:16" ht="16.3" x14ac:dyDescent="0.3">
      <c r="A666" s="635" t="s">
        <v>65</v>
      </c>
      <c r="B666" s="635"/>
      <c r="C666" s="635"/>
      <c r="D666" s="635"/>
      <c r="E666" s="635"/>
      <c r="F666" s="635"/>
      <c r="G666" s="635"/>
      <c r="H666" s="635"/>
      <c r="I666" s="635"/>
      <c r="J666" s="62"/>
      <c r="K666" s="62"/>
      <c r="L666" s="62"/>
      <c r="M666" s="62"/>
      <c r="N666" s="62"/>
      <c r="O666" s="62"/>
      <c r="P666" s="62"/>
    </row>
    <row r="667" spans="1:16" x14ac:dyDescent="0.25">
      <c r="A667" s="625" t="str">
        <f>IF(YilDonem&lt;&gt;"",CONCATENATE(YilDonem," dönemine aittir."),"")</f>
        <v/>
      </c>
      <c r="B667" s="625"/>
      <c r="C667" s="625"/>
      <c r="D667" s="625"/>
      <c r="E667" s="625"/>
      <c r="F667" s="625"/>
      <c r="G667" s="625"/>
      <c r="H667" s="625"/>
      <c r="I667" s="625"/>
      <c r="J667" s="62"/>
      <c r="K667" s="62"/>
      <c r="L667" s="62"/>
      <c r="M667" s="62"/>
      <c r="N667" s="62"/>
      <c r="O667" s="62"/>
      <c r="P667" s="62"/>
    </row>
    <row r="668" spans="1:16" ht="19.7" thickBot="1" x14ac:dyDescent="0.4">
      <c r="A668" s="671" t="s">
        <v>74</v>
      </c>
      <c r="B668" s="671"/>
      <c r="C668" s="671"/>
      <c r="D668" s="671"/>
      <c r="E668" s="671"/>
      <c r="F668" s="671"/>
      <c r="G668" s="671"/>
      <c r="H668" s="671"/>
      <c r="I668" s="671"/>
      <c r="J668" s="62"/>
      <c r="K668" s="62"/>
      <c r="L668" s="62"/>
      <c r="M668" s="62"/>
      <c r="N668" s="62"/>
      <c r="O668" s="62"/>
      <c r="P668" s="62"/>
    </row>
    <row r="669" spans="1:16" ht="19.55" customHeight="1" thickBot="1" x14ac:dyDescent="0.3">
      <c r="A669" s="627" t="s">
        <v>192</v>
      </c>
      <c r="B669" s="629"/>
      <c r="C669" s="627" t="str">
        <f>IF(ProjeNo&gt;0,ProjeNo,"")</f>
        <v/>
      </c>
      <c r="D669" s="628"/>
      <c r="E669" s="628"/>
      <c r="F669" s="628"/>
      <c r="G669" s="628"/>
      <c r="H669" s="628"/>
      <c r="I669" s="629"/>
      <c r="J669" s="62"/>
      <c r="K669" s="62"/>
      <c r="L669" s="62"/>
      <c r="M669" s="62"/>
      <c r="N669" s="62"/>
      <c r="O669" s="62"/>
      <c r="P669" s="62"/>
    </row>
    <row r="670" spans="1:16" ht="29.25" customHeight="1" thickBot="1" x14ac:dyDescent="0.3">
      <c r="A670" s="670" t="s">
        <v>194</v>
      </c>
      <c r="B670" s="642"/>
      <c r="C670" s="645" t="str">
        <f>IF(ProjeAdi&gt;0,ProjeAdi,"")</f>
        <v/>
      </c>
      <c r="D670" s="646"/>
      <c r="E670" s="646"/>
      <c r="F670" s="646"/>
      <c r="G670" s="646"/>
      <c r="H670" s="646"/>
      <c r="I670" s="647"/>
      <c r="J670" s="62"/>
      <c r="K670" s="62"/>
      <c r="L670" s="62"/>
      <c r="M670" s="62"/>
      <c r="N670" s="62"/>
      <c r="O670" s="62"/>
      <c r="P670" s="62"/>
    </row>
    <row r="671" spans="1:16" ht="29.25" customHeight="1" thickBot="1" x14ac:dyDescent="0.3">
      <c r="A671" s="670" t="s">
        <v>196</v>
      </c>
      <c r="B671" s="642"/>
      <c r="C671" s="672"/>
      <c r="D671" s="668"/>
      <c r="E671" s="668"/>
      <c r="F671" s="668"/>
      <c r="G671" s="668"/>
      <c r="H671" s="668"/>
      <c r="I671" s="669"/>
      <c r="J671" s="62"/>
      <c r="K671" s="62"/>
      <c r="L671" s="62"/>
      <c r="M671" s="62"/>
      <c r="N671" s="62"/>
      <c r="O671" s="62"/>
      <c r="P671" s="62"/>
    </row>
    <row r="672" spans="1:16" ht="29.25" customHeight="1" thickBot="1" x14ac:dyDescent="0.3">
      <c r="A672" s="670" t="s">
        <v>197</v>
      </c>
      <c r="B672" s="642"/>
      <c r="C672" s="672"/>
      <c r="D672" s="668"/>
      <c r="E672" s="668"/>
      <c r="F672" s="668"/>
      <c r="G672" s="668"/>
      <c r="H672" s="668"/>
      <c r="I672" s="669"/>
      <c r="J672" s="62"/>
      <c r="K672" s="62"/>
      <c r="L672" s="62"/>
      <c r="M672" s="62"/>
      <c r="N672" s="62"/>
      <c r="O672" s="62"/>
      <c r="P672" s="62"/>
    </row>
    <row r="673" spans="1:16" ht="19.55" customHeight="1" thickBot="1" x14ac:dyDescent="0.3">
      <c r="A673" s="627" t="s">
        <v>66</v>
      </c>
      <c r="B673" s="629"/>
      <c r="C673" s="12"/>
      <c r="D673" s="668"/>
      <c r="E673" s="668"/>
      <c r="F673" s="668"/>
      <c r="G673" s="668"/>
      <c r="H673" s="668"/>
      <c r="I673" s="669"/>
      <c r="J673" s="62"/>
      <c r="K673" s="62"/>
      <c r="L673" s="62"/>
      <c r="M673" s="62"/>
      <c r="N673" s="62"/>
      <c r="O673" s="62"/>
      <c r="P673" s="62"/>
    </row>
    <row r="674" spans="1:16" s="1" customFormat="1" ht="29.25" thickBot="1" x14ac:dyDescent="0.3">
      <c r="A674" s="358" t="s">
        <v>3</v>
      </c>
      <c r="B674" s="358" t="s">
        <v>4</v>
      </c>
      <c r="C674" s="358" t="s">
        <v>55</v>
      </c>
      <c r="D674" s="358" t="s">
        <v>137</v>
      </c>
      <c r="E674" s="358" t="s">
        <v>67</v>
      </c>
      <c r="F674" s="358" t="s">
        <v>68</v>
      </c>
      <c r="G674" s="358" t="s">
        <v>69</v>
      </c>
      <c r="H674" s="358" t="s">
        <v>70</v>
      </c>
      <c r="I674" s="358" t="s">
        <v>71</v>
      </c>
      <c r="J674" s="371" t="s">
        <v>75</v>
      </c>
      <c r="K674" s="372" t="s">
        <v>76</v>
      </c>
      <c r="L674" s="372" t="s">
        <v>68</v>
      </c>
      <c r="M674" s="357"/>
      <c r="N674" s="357"/>
      <c r="O674" s="357"/>
      <c r="P674" s="357"/>
    </row>
    <row r="675" spans="1:16" ht="20.05" customHeight="1" x14ac:dyDescent="0.25">
      <c r="A675" s="373">
        <v>381</v>
      </c>
      <c r="B675" s="77"/>
      <c r="C675" s="120" t="str">
        <f t="shared" ref="C675:C694" si="133">IF(B675&lt;&gt;"",VLOOKUP(B675,PersonelTablo,2,0),"")</f>
        <v/>
      </c>
      <c r="D675" s="121" t="str">
        <f t="shared" ref="D675:D694" si="134">IF(B675&lt;&gt;"",VLOOKUP(B675,PersonelTablo,3,0),"")</f>
        <v/>
      </c>
      <c r="E675" s="78"/>
      <c r="F675" s="79"/>
      <c r="G675" s="131" t="str">
        <f>IF(AND(B675&lt;&gt;"",L675&gt;=F675),E675*F675,"")</f>
        <v/>
      </c>
      <c r="H675" s="128" t="str">
        <f t="shared" ref="H675:H694" si="135">IF(B675&lt;&gt;"",VLOOKUP(B675,G011CTablo,15,0),"")</f>
        <v/>
      </c>
      <c r="I675" s="135" t="str">
        <f>IF(AND(B675&lt;&gt;"",J675&gt;=K675,L675&gt;0),G675*H675,"")</f>
        <v/>
      </c>
      <c r="J675" s="126" t="str">
        <f>IF(B675&gt;0,ROUNDUP(VLOOKUP(B675,G011B!$B:$R,16,0),1),"")</f>
        <v/>
      </c>
      <c r="K675" s="126" t="str">
        <f t="shared" ref="K675:K694" si="136">IF(B675&gt;0,SUMIF($B:$B,B675,$G:$G),"")</f>
        <v/>
      </c>
      <c r="L675" s="127" t="str">
        <f>IF(B675&lt;&gt;"",VLOOKUP(B675,G011B!$B:$Z,25,0),"")</f>
        <v/>
      </c>
      <c r="M675" s="156" t="str">
        <f t="shared" ref="M675:M694" si="137">IF(J675&gt;=K675,"","Personelin bütün iş paketlerindeki Toplam Adam Ay değeri "&amp;K675&amp;" olup, bu değer, G011B formunda beyan edilen Çalışılan Toplam Ay değerini geçemez. Maliyeti hesaplamak için Adam/Ay Oranı veya Çalışılan Ay değerini düzeltiniz. ")</f>
        <v/>
      </c>
      <c r="N675" s="62"/>
      <c r="O675" s="62"/>
      <c r="P675" s="62"/>
    </row>
    <row r="676" spans="1:16" ht="20.05" customHeight="1" x14ac:dyDescent="0.25">
      <c r="A676" s="374">
        <v>382</v>
      </c>
      <c r="B676" s="80"/>
      <c r="C676" s="122" t="str">
        <f t="shared" si="133"/>
        <v/>
      </c>
      <c r="D676" s="123" t="str">
        <f t="shared" si="134"/>
        <v/>
      </c>
      <c r="E676" s="81"/>
      <c r="F676" s="82"/>
      <c r="G676" s="132" t="str">
        <f t="shared" ref="G676:G694" si="138">IF(AND(B676&lt;&gt;"",L676&gt;=F676),E676*F676,"")</f>
        <v/>
      </c>
      <c r="H676" s="129" t="str">
        <f t="shared" si="135"/>
        <v/>
      </c>
      <c r="I676" s="136" t="str">
        <f t="shared" ref="I676:I694" si="139">IF(AND(B676&lt;&gt;"",J676&gt;=K676,L676&gt;0),G676*H676,"")</f>
        <v/>
      </c>
      <c r="J676" s="126" t="str">
        <f>IF(B676&gt;0,ROUNDUP(VLOOKUP(B676,G011B!$B:$R,16,0),1),"")</f>
        <v/>
      </c>
      <c r="K676" s="126" t="str">
        <f t="shared" si="136"/>
        <v/>
      </c>
      <c r="L676" s="127" t="str">
        <f>IF(B676&lt;&gt;"",VLOOKUP(B676,G011B!$B:$Z,25,0),"")</f>
        <v/>
      </c>
      <c r="M676" s="156" t="str">
        <f t="shared" si="137"/>
        <v/>
      </c>
      <c r="N676" s="62"/>
      <c r="O676" s="62"/>
      <c r="P676" s="62"/>
    </row>
    <row r="677" spans="1:16" ht="20.05" customHeight="1" x14ac:dyDescent="0.25">
      <c r="A677" s="374">
        <v>383</v>
      </c>
      <c r="B677" s="80"/>
      <c r="C677" s="122" t="str">
        <f t="shared" si="133"/>
        <v/>
      </c>
      <c r="D677" s="123" t="str">
        <f t="shared" si="134"/>
        <v/>
      </c>
      <c r="E677" s="81"/>
      <c r="F677" s="82"/>
      <c r="G677" s="132" t="str">
        <f t="shared" si="138"/>
        <v/>
      </c>
      <c r="H677" s="129" t="str">
        <f t="shared" si="135"/>
        <v/>
      </c>
      <c r="I677" s="136" t="str">
        <f t="shared" si="139"/>
        <v/>
      </c>
      <c r="J677" s="126" t="str">
        <f>IF(B677&gt;0,ROUNDUP(VLOOKUP(B677,G011B!$B:$R,16,0),1),"")</f>
        <v/>
      </c>
      <c r="K677" s="126" t="str">
        <f t="shared" si="136"/>
        <v/>
      </c>
      <c r="L677" s="127" t="str">
        <f>IF(B677&lt;&gt;"",VLOOKUP(B677,G011B!$B:$Z,25,0),"")</f>
        <v/>
      </c>
      <c r="M677" s="156" t="str">
        <f t="shared" si="137"/>
        <v/>
      </c>
      <c r="N677" s="62"/>
      <c r="O677" s="62"/>
      <c r="P677" s="62"/>
    </row>
    <row r="678" spans="1:16" ht="20.05" customHeight="1" x14ac:dyDescent="0.25">
      <c r="A678" s="374">
        <v>384</v>
      </c>
      <c r="B678" s="80"/>
      <c r="C678" s="122" t="str">
        <f t="shared" si="133"/>
        <v/>
      </c>
      <c r="D678" s="123" t="str">
        <f t="shared" si="134"/>
        <v/>
      </c>
      <c r="E678" s="81"/>
      <c r="F678" s="82"/>
      <c r="G678" s="132" t="str">
        <f t="shared" si="138"/>
        <v/>
      </c>
      <c r="H678" s="129" t="str">
        <f t="shared" si="135"/>
        <v/>
      </c>
      <c r="I678" s="136" t="str">
        <f t="shared" si="139"/>
        <v/>
      </c>
      <c r="J678" s="126" t="str">
        <f>IF(B678&gt;0,ROUNDUP(VLOOKUP(B678,G011B!$B:$R,16,0),1),"")</f>
        <v/>
      </c>
      <c r="K678" s="126" t="str">
        <f t="shared" si="136"/>
        <v/>
      </c>
      <c r="L678" s="127" t="str">
        <f>IF(B678&lt;&gt;"",VLOOKUP(B678,G011B!$B:$Z,25,0),"")</f>
        <v/>
      </c>
      <c r="M678" s="156" t="str">
        <f t="shared" si="137"/>
        <v/>
      </c>
      <c r="N678" s="62"/>
      <c r="O678" s="62"/>
      <c r="P678" s="62"/>
    </row>
    <row r="679" spans="1:16" ht="20.05" customHeight="1" x14ac:dyDescent="0.25">
      <c r="A679" s="374">
        <v>385</v>
      </c>
      <c r="B679" s="80"/>
      <c r="C679" s="122" t="str">
        <f t="shared" si="133"/>
        <v/>
      </c>
      <c r="D679" s="123" t="str">
        <f t="shared" si="134"/>
        <v/>
      </c>
      <c r="E679" s="81"/>
      <c r="F679" s="82"/>
      <c r="G679" s="132" t="str">
        <f t="shared" si="138"/>
        <v/>
      </c>
      <c r="H679" s="129" t="str">
        <f t="shared" si="135"/>
        <v/>
      </c>
      <c r="I679" s="136" t="str">
        <f t="shared" si="139"/>
        <v/>
      </c>
      <c r="J679" s="126" t="str">
        <f>IF(B679&gt;0,ROUNDUP(VLOOKUP(B679,G011B!$B:$R,16,0),1),"")</f>
        <v/>
      </c>
      <c r="K679" s="126" t="str">
        <f t="shared" si="136"/>
        <v/>
      </c>
      <c r="L679" s="127" t="str">
        <f>IF(B679&lt;&gt;"",VLOOKUP(B679,G011B!$B:$Z,25,0),"")</f>
        <v/>
      </c>
      <c r="M679" s="156" t="str">
        <f t="shared" si="137"/>
        <v/>
      </c>
      <c r="N679" s="62"/>
      <c r="O679" s="62"/>
      <c r="P679" s="62"/>
    </row>
    <row r="680" spans="1:16" ht="20.05" customHeight="1" x14ac:dyDescent="0.25">
      <c r="A680" s="374">
        <v>386</v>
      </c>
      <c r="B680" s="80"/>
      <c r="C680" s="122" t="str">
        <f t="shared" si="133"/>
        <v/>
      </c>
      <c r="D680" s="123" t="str">
        <f t="shared" si="134"/>
        <v/>
      </c>
      <c r="E680" s="81"/>
      <c r="F680" s="82"/>
      <c r="G680" s="132" t="str">
        <f t="shared" si="138"/>
        <v/>
      </c>
      <c r="H680" s="129" t="str">
        <f t="shared" si="135"/>
        <v/>
      </c>
      <c r="I680" s="136" t="str">
        <f t="shared" si="139"/>
        <v/>
      </c>
      <c r="J680" s="126" t="str">
        <f>IF(B680&gt;0,ROUNDUP(VLOOKUP(B680,G011B!$B:$R,16,0),1),"")</f>
        <v/>
      </c>
      <c r="K680" s="126" t="str">
        <f t="shared" si="136"/>
        <v/>
      </c>
      <c r="L680" s="127" t="str">
        <f>IF(B680&lt;&gt;"",VLOOKUP(B680,G011B!$B:$Z,25,0),"")</f>
        <v/>
      </c>
      <c r="M680" s="156" t="str">
        <f t="shared" si="137"/>
        <v/>
      </c>
      <c r="N680" s="62"/>
      <c r="O680" s="62"/>
      <c r="P680" s="62"/>
    </row>
    <row r="681" spans="1:16" ht="20.05" customHeight="1" x14ac:dyDescent="0.25">
      <c r="A681" s="374">
        <v>387</v>
      </c>
      <c r="B681" s="80"/>
      <c r="C681" s="122" t="str">
        <f t="shared" si="133"/>
        <v/>
      </c>
      <c r="D681" s="123" t="str">
        <f t="shared" si="134"/>
        <v/>
      </c>
      <c r="E681" s="81"/>
      <c r="F681" s="82"/>
      <c r="G681" s="132" t="str">
        <f t="shared" si="138"/>
        <v/>
      </c>
      <c r="H681" s="129" t="str">
        <f t="shared" si="135"/>
        <v/>
      </c>
      <c r="I681" s="136" t="str">
        <f t="shared" si="139"/>
        <v/>
      </c>
      <c r="J681" s="126" t="str">
        <f>IF(B681&gt;0,ROUNDUP(VLOOKUP(B681,G011B!$B:$R,16,0),1),"")</f>
        <v/>
      </c>
      <c r="K681" s="126" t="str">
        <f t="shared" si="136"/>
        <v/>
      </c>
      <c r="L681" s="127" t="str">
        <f>IF(B681&lt;&gt;"",VLOOKUP(B681,G011B!$B:$Z,25,0),"")</f>
        <v/>
      </c>
      <c r="M681" s="156" t="str">
        <f t="shared" si="137"/>
        <v/>
      </c>
      <c r="N681" s="62"/>
      <c r="O681" s="62"/>
      <c r="P681" s="62"/>
    </row>
    <row r="682" spans="1:16" ht="20.05" customHeight="1" x14ac:dyDescent="0.25">
      <c r="A682" s="374">
        <v>388</v>
      </c>
      <c r="B682" s="80"/>
      <c r="C682" s="122" t="str">
        <f t="shared" si="133"/>
        <v/>
      </c>
      <c r="D682" s="123" t="str">
        <f t="shared" si="134"/>
        <v/>
      </c>
      <c r="E682" s="81"/>
      <c r="F682" s="82"/>
      <c r="G682" s="132" t="str">
        <f t="shared" si="138"/>
        <v/>
      </c>
      <c r="H682" s="129" t="str">
        <f t="shared" si="135"/>
        <v/>
      </c>
      <c r="I682" s="136" t="str">
        <f t="shared" si="139"/>
        <v/>
      </c>
      <c r="J682" s="126" t="str">
        <f>IF(B682&gt;0,ROUNDUP(VLOOKUP(B682,G011B!$B:$R,16,0),1),"")</f>
        <v/>
      </c>
      <c r="K682" s="126" t="str">
        <f t="shared" si="136"/>
        <v/>
      </c>
      <c r="L682" s="127" t="str">
        <f>IF(B682&lt;&gt;"",VLOOKUP(B682,G011B!$B:$Z,25,0),"")</f>
        <v/>
      </c>
      <c r="M682" s="156" t="str">
        <f t="shared" si="137"/>
        <v/>
      </c>
      <c r="N682" s="62"/>
      <c r="O682" s="62"/>
      <c r="P682" s="62"/>
    </row>
    <row r="683" spans="1:16" ht="20.05" customHeight="1" x14ac:dyDescent="0.25">
      <c r="A683" s="374">
        <v>389</v>
      </c>
      <c r="B683" s="80"/>
      <c r="C683" s="122" t="str">
        <f t="shared" si="133"/>
        <v/>
      </c>
      <c r="D683" s="123" t="str">
        <f t="shared" si="134"/>
        <v/>
      </c>
      <c r="E683" s="81"/>
      <c r="F683" s="82"/>
      <c r="G683" s="132" t="str">
        <f t="shared" si="138"/>
        <v/>
      </c>
      <c r="H683" s="129" t="str">
        <f t="shared" si="135"/>
        <v/>
      </c>
      <c r="I683" s="136" t="str">
        <f t="shared" si="139"/>
        <v/>
      </c>
      <c r="J683" s="126" t="str">
        <f>IF(B683&gt;0,ROUNDUP(VLOOKUP(B683,G011B!$B:$R,16,0),1),"")</f>
        <v/>
      </c>
      <c r="K683" s="126" t="str">
        <f t="shared" si="136"/>
        <v/>
      </c>
      <c r="L683" s="127" t="str">
        <f>IF(B683&lt;&gt;"",VLOOKUP(B683,G011B!$B:$Z,25,0),"")</f>
        <v/>
      </c>
      <c r="M683" s="156" t="str">
        <f t="shared" si="137"/>
        <v/>
      </c>
      <c r="N683" s="62"/>
      <c r="O683" s="62"/>
      <c r="P683" s="62"/>
    </row>
    <row r="684" spans="1:16" ht="20.05" customHeight="1" x14ac:dyDescent="0.25">
      <c r="A684" s="374">
        <v>390</v>
      </c>
      <c r="B684" s="80"/>
      <c r="C684" s="122" t="str">
        <f t="shared" si="133"/>
        <v/>
      </c>
      <c r="D684" s="123" t="str">
        <f t="shared" si="134"/>
        <v/>
      </c>
      <c r="E684" s="81"/>
      <c r="F684" s="82"/>
      <c r="G684" s="132" t="str">
        <f t="shared" si="138"/>
        <v/>
      </c>
      <c r="H684" s="129" t="str">
        <f t="shared" si="135"/>
        <v/>
      </c>
      <c r="I684" s="136" t="str">
        <f t="shared" si="139"/>
        <v/>
      </c>
      <c r="J684" s="126" t="str">
        <f>IF(B684&gt;0,ROUNDUP(VLOOKUP(B684,G011B!$B:$R,16,0),1),"")</f>
        <v/>
      </c>
      <c r="K684" s="126" t="str">
        <f t="shared" si="136"/>
        <v/>
      </c>
      <c r="L684" s="127" t="str">
        <f>IF(B684&lt;&gt;"",VLOOKUP(B684,G011B!$B:$Z,25,0),"")</f>
        <v/>
      </c>
      <c r="M684" s="156" t="str">
        <f t="shared" si="137"/>
        <v/>
      </c>
      <c r="N684" s="62"/>
      <c r="O684" s="62"/>
      <c r="P684" s="62"/>
    </row>
    <row r="685" spans="1:16" ht="20.05" customHeight="1" x14ac:dyDescent="0.25">
      <c r="A685" s="374">
        <v>391</v>
      </c>
      <c r="B685" s="80"/>
      <c r="C685" s="122" t="str">
        <f t="shared" si="133"/>
        <v/>
      </c>
      <c r="D685" s="123" t="str">
        <f t="shared" si="134"/>
        <v/>
      </c>
      <c r="E685" s="81"/>
      <c r="F685" s="82"/>
      <c r="G685" s="132" t="str">
        <f t="shared" si="138"/>
        <v/>
      </c>
      <c r="H685" s="129" t="str">
        <f t="shared" si="135"/>
        <v/>
      </c>
      <c r="I685" s="136" t="str">
        <f t="shared" si="139"/>
        <v/>
      </c>
      <c r="J685" s="126" t="str">
        <f>IF(B685&gt;0,ROUNDUP(VLOOKUP(B685,G011B!$B:$R,16,0),1),"")</f>
        <v/>
      </c>
      <c r="K685" s="126" t="str">
        <f t="shared" si="136"/>
        <v/>
      </c>
      <c r="L685" s="127" t="str">
        <f>IF(B685&lt;&gt;"",VLOOKUP(B685,G011B!$B:$Z,25,0),"")</f>
        <v/>
      </c>
      <c r="M685" s="156" t="str">
        <f t="shared" si="137"/>
        <v/>
      </c>
      <c r="N685" s="62"/>
      <c r="O685" s="62"/>
      <c r="P685" s="62"/>
    </row>
    <row r="686" spans="1:16" ht="20.05" customHeight="1" x14ac:dyDescent="0.25">
      <c r="A686" s="374">
        <v>392</v>
      </c>
      <c r="B686" s="80"/>
      <c r="C686" s="122" t="str">
        <f t="shared" si="133"/>
        <v/>
      </c>
      <c r="D686" s="123" t="str">
        <f t="shared" si="134"/>
        <v/>
      </c>
      <c r="E686" s="81"/>
      <c r="F686" s="82"/>
      <c r="G686" s="132" t="str">
        <f t="shared" si="138"/>
        <v/>
      </c>
      <c r="H686" s="129" t="str">
        <f t="shared" si="135"/>
        <v/>
      </c>
      <c r="I686" s="136" t="str">
        <f t="shared" si="139"/>
        <v/>
      </c>
      <c r="J686" s="126" t="str">
        <f>IF(B686&gt;0,ROUNDUP(VLOOKUP(B686,G011B!$B:$R,16,0),1),"")</f>
        <v/>
      </c>
      <c r="K686" s="126" t="str">
        <f t="shared" si="136"/>
        <v/>
      </c>
      <c r="L686" s="127" t="str">
        <f>IF(B686&lt;&gt;"",VLOOKUP(B686,G011B!$B:$Z,25,0),"")</f>
        <v/>
      </c>
      <c r="M686" s="156" t="str">
        <f t="shared" si="137"/>
        <v/>
      </c>
      <c r="N686" s="62"/>
      <c r="O686" s="62"/>
      <c r="P686" s="62"/>
    </row>
    <row r="687" spans="1:16" ht="20.05" customHeight="1" x14ac:dyDescent="0.25">
      <c r="A687" s="374">
        <v>393</v>
      </c>
      <c r="B687" s="80"/>
      <c r="C687" s="122" t="str">
        <f t="shared" si="133"/>
        <v/>
      </c>
      <c r="D687" s="123" t="str">
        <f t="shared" si="134"/>
        <v/>
      </c>
      <c r="E687" s="81"/>
      <c r="F687" s="82"/>
      <c r="G687" s="132" t="str">
        <f t="shared" si="138"/>
        <v/>
      </c>
      <c r="H687" s="129" t="str">
        <f t="shared" si="135"/>
        <v/>
      </c>
      <c r="I687" s="136" t="str">
        <f t="shared" si="139"/>
        <v/>
      </c>
      <c r="J687" s="126" t="str">
        <f>IF(B687&gt;0,ROUNDUP(VLOOKUP(B687,G011B!$B:$R,16,0),1),"")</f>
        <v/>
      </c>
      <c r="K687" s="126" t="str">
        <f t="shared" si="136"/>
        <v/>
      </c>
      <c r="L687" s="127" t="str">
        <f>IF(B687&lt;&gt;"",VLOOKUP(B687,G011B!$B:$Z,25,0),"")</f>
        <v/>
      </c>
      <c r="M687" s="156" t="str">
        <f t="shared" si="137"/>
        <v/>
      </c>
      <c r="N687" s="62"/>
      <c r="O687" s="62"/>
      <c r="P687" s="62"/>
    </row>
    <row r="688" spans="1:16" ht="20.05" customHeight="1" x14ac:dyDescent="0.25">
      <c r="A688" s="374">
        <v>394</v>
      </c>
      <c r="B688" s="80"/>
      <c r="C688" s="122" t="str">
        <f t="shared" si="133"/>
        <v/>
      </c>
      <c r="D688" s="123" t="str">
        <f t="shared" si="134"/>
        <v/>
      </c>
      <c r="E688" s="81"/>
      <c r="F688" s="82"/>
      <c r="G688" s="132" t="str">
        <f t="shared" si="138"/>
        <v/>
      </c>
      <c r="H688" s="129" t="str">
        <f t="shared" si="135"/>
        <v/>
      </c>
      <c r="I688" s="136" t="str">
        <f t="shared" si="139"/>
        <v/>
      </c>
      <c r="J688" s="126" t="str">
        <f>IF(B688&gt;0,ROUNDUP(VLOOKUP(B688,G011B!$B:$R,16,0),1),"")</f>
        <v/>
      </c>
      <c r="K688" s="126" t="str">
        <f t="shared" si="136"/>
        <v/>
      </c>
      <c r="L688" s="127" t="str">
        <f>IF(B688&lt;&gt;"",VLOOKUP(B688,G011B!$B:$Z,25,0),"")</f>
        <v/>
      </c>
      <c r="M688" s="156" t="str">
        <f t="shared" si="137"/>
        <v/>
      </c>
      <c r="N688" s="62"/>
      <c r="O688" s="62"/>
      <c r="P688" s="62"/>
    </row>
    <row r="689" spans="1:16" ht="20.05" customHeight="1" x14ac:dyDescent="0.25">
      <c r="A689" s="374">
        <v>395</v>
      </c>
      <c r="B689" s="80"/>
      <c r="C689" s="122" t="str">
        <f t="shared" si="133"/>
        <v/>
      </c>
      <c r="D689" s="123" t="str">
        <f t="shared" si="134"/>
        <v/>
      </c>
      <c r="E689" s="81"/>
      <c r="F689" s="82"/>
      <c r="G689" s="132" t="str">
        <f t="shared" si="138"/>
        <v/>
      </c>
      <c r="H689" s="129" t="str">
        <f t="shared" si="135"/>
        <v/>
      </c>
      <c r="I689" s="136" t="str">
        <f t="shared" si="139"/>
        <v/>
      </c>
      <c r="J689" s="126" t="str">
        <f>IF(B689&gt;0,ROUNDUP(VLOOKUP(B689,G011B!$B:$R,16,0),1),"")</f>
        <v/>
      </c>
      <c r="K689" s="126" t="str">
        <f t="shared" si="136"/>
        <v/>
      </c>
      <c r="L689" s="127" t="str">
        <f>IF(B689&lt;&gt;"",VLOOKUP(B689,G011B!$B:$Z,25,0),"")</f>
        <v/>
      </c>
      <c r="M689" s="156" t="str">
        <f t="shared" si="137"/>
        <v/>
      </c>
      <c r="N689" s="62"/>
      <c r="O689" s="62"/>
      <c r="P689" s="62"/>
    </row>
    <row r="690" spans="1:16" ht="20.05" customHeight="1" x14ac:dyDescent="0.25">
      <c r="A690" s="374">
        <v>396</v>
      </c>
      <c r="B690" s="80"/>
      <c r="C690" s="122" t="str">
        <f t="shared" si="133"/>
        <v/>
      </c>
      <c r="D690" s="123" t="str">
        <f t="shared" si="134"/>
        <v/>
      </c>
      <c r="E690" s="81"/>
      <c r="F690" s="82"/>
      <c r="G690" s="132" t="str">
        <f t="shared" si="138"/>
        <v/>
      </c>
      <c r="H690" s="129" t="str">
        <f t="shared" si="135"/>
        <v/>
      </c>
      <c r="I690" s="136" t="str">
        <f t="shared" si="139"/>
        <v/>
      </c>
      <c r="J690" s="126" t="str">
        <f>IF(B690&gt;0,ROUNDUP(VLOOKUP(B690,G011B!$B:$R,16,0),1),"")</f>
        <v/>
      </c>
      <c r="K690" s="126" t="str">
        <f t="shared" si="136"/>
        <v/>
      </c>
      <c r="L690" s="127" t="str">
        <f>IF(B690&lt;&gt;"",VLOOKUP(B690,G011B!$B:$Z,25,0),"")</f>
        <v/>
      </c>
      <c r="M690" s="156" t="str">
        <f t="shared" si="137"/>
        <v/>
      </c>
      <c r="N690" s="62"/>
      <c r="O690" s="62"/>
      <c r="P690" s="62"/>
    </row>
    <row r="691" spans="1:16" ht="20.05" customHeight="1" x14ac:dyDescent="0.25">
      <c r="A691" s="374">
        <v>397</v>
      </c>
      <c r="B691" s="80"/>
      <c r="C691" s="122" t="str">
        <f t="shared" si="133"/>
        <v/>
      </c>
      <c r="D691" s="123" t="str">
        <f t="shared" si="134"/>
        <v/>
      </c>
      <c r="E691" s="81"/>
      <c r="F691" s="82"/>
      <c r="G691" s="132" t="str">
        <f t="shared" si="138"/>
        <v/>
      </c>
      <c r="H691" s="129" t="str">
        <f t="shared" si="135"/>
        <v/>
      </c>
      <c r="I691" s="136" t="str">
        <f t="shared" si="139"/>
        <v/>
      </c>
      <c r="J691" s="126" t="str">
        <f>IF(B691&gt;0,ROUNDUP(VLOOKUP(B691,G011B!$B:$R,16,0),1),"")</f>
        <v/>
      </c>
      <c r="K691" s="126" t="str">
        <f t="shared" si="136"/>
        <v/>
      </c>
      <c r="L691" s="127" t="str">
        <f>IF(B691&lt;&gt;"",VLOOKUP(B691,G011B!$B:$Z,25,0),"")</f>
        <v/>
      </c>
      <c r="M691" s="156" t="str">
        <f t="shared" si="137"/>
        <v/>
      </c>
      <c r="N691" s="62"/>
      <c r="O691" s="62"/>
      <c r="P691" s="62"/>
    </row>
    <row r="692" spans="1:16" ht="20.05" customHeight="1" x14ac:dyDescent="0.25">
      <c r="A692" s="374">
        <v>398</v>
      </c>
      <c r="B692" s="80"/>
      <c r="C692" s="122" t="str">
        <f t="shared" si="133"/>
        <v/>
      </c>
      <c r="D692" s="123" t="str">
        <f t="shared" si="134"/>
        <v/>
      </c>
      <c r="E692" s="81"/>
      <c r="F692" s="82"/>
      <c r="G692" s="132" t="str">
        <f t="shared" si="138"/>
        <v/>
      </c>
      <c r="H692" s="129" t="str">
        <f t="shared" si="135"/>
        <v/>
      </c>
      <c r="I692" s="136" t="str">
        <f t="shared" si="139"/>
        <v/>
      </c>
      <c r="J692" s="126" t="str">
        <f>IF(B692&gt;0,ROUNDUP(VLOOKUP(B692,G011B!$B:$R,16,0),1),"")</f>
        <v/>
      </c>
      <c r="K692" s="126" t="str">
        <f t="shared" si="136"/>
        <v/>
      </c>
      <c r="L692" s="127" t="str">
        <f>IF(B692&lt;&gt;"",VLOOKUP(B692,G011B!$B:$Z,25,0),"")</f>
        <v/>
      </c>
      <c r="M692" s="156" t="str">
        <f t="shared" si="137"/>
        <v/>
      </c>
      <c r="N692" s="62"/>
      <c r="O692" s="62"/>
      <c r="P692" s="62"/>
    </row>
    <row r="693" spans="1:16" ht="20.05" customHeight="1" x14ac:dyDescent="0.25">
      <c r="A693" s="374">
        <v>399</v>
      </c>
      <c r="B693" s="80"/>
      <c r="C693" s="122" t="str">
        <f t="shared" si="133"/>
        <v/>
      </c>
      <c r="D693" s="123" t="str">
        <f t="shared" si="134"/>
        <v/>
      </c>
      <c r="E693" s="81"/>
      <c r="F693" s="82"/>
      <c r="G693" s="132" t="str">
        <f t="shared" si="138"/>
        <v/>
      </c>
      <c r="H693" s="129" t="str">
        <f t="shared" si="135"/>
        <v/>
      </c>
      <c r="I693" s="136" t="str">
        <f t="shared" si="139"/>
        <v/>
      </c>
      <c r="J693" s="126" t="str">
        <f>IF(B693&gt;0,ROUNDUP(VLOOKUP(B693,G011B!$B:$R,16,0),1),"")</f>
        <v/>
      </c>
      <c r="K693" s="126" t="str">
        <f t="shared" si="136"/>
        <v/>
      </c>
      <c r="L693" s="127" t="str">
        <f>IF(B693&lt;&gt;"",VLOOKUP(B693,G011B!$B:$Z,25,0),"")</f>
        <v/>
      </c>
      <c r="M693" s="156" t="str">
        <f t="shared" si="137"/>
        <v/>
      </c>
      <c r="N693" s="62"/>
      <c r="O693" s="62"/>
      <c r="P693" s="62"/>
    </row>
    <row r="694" spans="1:16" ht="20.05" customHeight="1" thickBot="1" x14ac:dyDescent="0.3">
      <c r="A694" s="375">
        <v>400</v>
      </c>
      <c r="B694" s="83"/>
      <c r="C694" s="124" t="str">
        <f t="shared" si="133"/>
        <v/>
      </c>
      <c r="D694" s="125" t="str">
        <f t="shared" si="134"/>
        <v/>
      </c>
      <c r="E694" s="84"/>
      <c r="F694" s="85"/>
      <c r="G694" s="133" t="str">
        <f t="shared" si="138"/>
        <v/>
      </c>
      <c r="H694" s="130" t="str">
        <f t="shared" si="135"/>
        <v/>
      </c>
      <c r="I694" s="137" t="str">
        <f t="shared" si="139"/>
        <v/>
      </c>
      <c r="J694" s="126" t="str">
        <f>IF(B694&gt;0,ROUNDUP(VLOOKUP(B694,G011B!$B:$R,16,0),1),"")</f>
        <v/>
      </c>
      <c r="K694" s="126" t="str">
        <f t="shared" si="136"/>
        <v/>
      </c>
      <c r="L694" s="127" t="str">
        <f>IF(B694&lt;&gt;"",VLOOKUP(B694,G011B!$B:$Z,25,0),"")</f>
        <v/>
      </c>
      <c r="M694" s="156" t="str">
        <f t="shared" si="137"/>
        <v/>
      </c>
      <c r="N694" s="62"/>
      <c r="O694" s="62"/>
      <c r="P694" s="62"/>
    </row>
    <row r="695" spans="1:16" ht="20.05" customHeight="1" thickBot="1" x14ac:dyDescent="0.4">
      <c r="A695" s="659" t="s">
        <v>34</v>
      </c>
      <c r="B695" s="660"/>
      <c r="C695" s="660"/>
      <c r="D695" s="660"/>
      <c r="E695" s="660"/>
      <c r="F695" s="661"/>
      <c r="G695" s="134">
        <f>SUM(G675:G694)</f>
        <v>0</v>
      </c>
      <c r="H695" s="370"/>
      <c r="I695" s="118">
        <f>IF(C673=C638,SUM(I675:I694)+I660,SUM(I675:I694))</f>
        <v>0</v>
      </c>
      <c r="J695" s="62"/>
      <c r="K695" s="62"/>
      <c r="L695" s="62"/>
      <c r="M695" s="62"/>
      <c r="N695" s="138">
        <f>IF(COUNTA(E675:E694)&gt;0,1,0)</f>
        <v>0</v>
      </c>
      <c r="O695" s="62"/>
      <c r="P695" s="62"/>
    </row>
    <row r="696" spans="1:16" ht="20.05" customHeight="1" thickBot="1" x14ac:dyDescent="0.35">
      <c r="A696" s="662" t="s">
        <v>72</v>
      </c>
      <c r="B696" s="663"/>
      <c r="C696" s="663"/>
      <c r="D696" s="664"/>
      <c r="E696" s="107">
        <f>SUM(G:G)/2</f>
        <v>0</v>
      </c>
      <c r="F696" s="665"/>
      <c r="G696" s="666"/>
      <c r="H696" s="667"/>
      <c r="I696" s="116">
        <f>SUM(I675:I694)+I661</f>
        <v>0</v>
      </c>
      <c r="J696" s="62"/>
      <c r="K696" s="62"/>
      <c r="L696" s="62"/>
      <c r="M696" s="62"/>
      <c r="N696" s="62"/>
      <c r="O696" s="62"/>
      <c r="P696" s="62"/>
    </row>
    <row r="697" spans="1:16" x14ac:dyDescent="0.25">
      <c r="A697" s="364" t="s">
        <v>134</v>
      </c>
      <c r="B697" s="62"/>
      <c r="C697" s="62"/>
      <c r="D697" s="62"/>
      <c r="E697" s="62"/>
      <c r="F697" s="62"/>
      <c r="G697" s="62"/>
      <c r="H697" s="62"/>
      <c r="I697" s="62"/>
      <c r="J697" s="62"/>
      <c r="K697" s="62"/>
      <c r="L697" s="62"/>
      <c r="M697" s="62"/>
      <c r="N697" s="62"/>
      <c r="O697" s="62"/>
      <c r="P697" s="62"/>
    </row>
    <row r="698" spans="1:16" x14ac:dyDescent="0.25">
      <c r="A698" s="62"/>
      <c r="B698" s="62"/>
      <c r="C698" s="62"/>
      <c r="D698" s="62"/>
      <c r="E698" s="62"/>
      <c r="F698" s="62"/>
      <c r="G698" s="62"/>
      <c r="H698" s="62"/>
      <c r="I698" s="62"/>
      <c r="J698" s="62"/>
      <c r="K698" s="62"/>
      <c r="L698" s="62"/>
      <c r="M698" s="62"/>
      <c r="N698" s="62"/>
      <c r="O698" s="62"/>
      <c r="P698" s="62"/>
    </row>
    <row r="699" spans="1:16" ht="19.7" x14ac:dyDescent="0.35">
      <c r="A699" s="376" t="s">
        <v>31</v>
      </c>
      <c r="B699" s="378">
        <f ca="1">imzatarihi</f>
        <v>45785</v>
      </c>
      <c r="C699" s="377" t="s">
        <v>32</v>
      </c>
      <c r="D699" s="379" t="str">
        <f>IF(kurulusyetkilisi&gt;0,kurulusyetkilisi,"")</f>
        <v/>
      </c>
      <c r="E699" s="62"/>
      <c r="F699" s="62"/>
      <c r="G699" s="212"/>
      <c r="H699" s="211"/>
      <c r="I699" s="211"/>
      <c r="J699" s="62"/>
      <c r="K699" s="92"/>
      <c r="L699" s="92"/>
      <c r="M699" s="2"/>
      <c r="N699" s="92"/>
      <c r="O699" s="92"/>
      <c r="P699" s="62"/>
    </row>
    <row r="700" spans="1:16" ht="19.7" x14ac:dyDescent="0.35">
      <c r="A700" s="213"/>
      <c r="B700" s="213"/>
      <c r="C700" s="377" t="s">
        <v>33</v>
      </c>
      <c r="D700" s="75"/>
      <c r="E700" s="598"/>
      <c r="F700" s="598"/>
      <c r="G700" s="598"/>
      <c r="H700" s="59"/>
      <c r="I700" s="59"/>
      <c r="J700" s="62"/>
      <c r="K700" s="92"/>
      <c r="L700" s="92"/>
      <c r="M700" s="2"/>
      <c r="N700" s="92"/>
      <c r="O700" s="92"/>
      <c r="P700" s="62"/>
    </row>
    <row r="701" spans="1:16" ht="16.3" x14ac:dyDescent="0.3">
      <c r="A701" s="635" t="s">
        <v>65</v>
      </c>
      <c r="B701" s="635"/>
      <c r="C701" s="635"/>
      <c r="D701" s="635"/>
      <c r="E701" s="635"/>
      <c r="F701" s="635"/>
      <c r="G701" s="635"/>
      <c r="H701" s="635"/>
      <c r="I701" s="635"/>
      <c r="J701" s="62"/>
      <c r="K701" s="62"/>
      <c r="L701" s="62"/>
      <c r="M701" s="62"/>
      <c r="N701" s="62"/>
      <c r="O701" s="62"/>
      <c r="P701" s="62"/>
    </row>
    <row r="702" spans="1:16" x14ac:dyDescent="0.25">
      <c r="A702" s="625" t="str">
        <f>IF(YilDonem&lt;&gt;"",CONCATENATE(YilDonem," dönemine aittir."),"")</f>
        <v/>
      </c>
      <c r="B702" s="625"/>
      <c r="C702" s="625"/>
      <c r="D702" s="625"/>
      <c r="E702" s="625"/>
      <c r="F702" s="625"/>
      <c r="G702" s="625"/>
      <c r="H702" s="625"/>
      <c r="I702" s="625"/>
      <c r="J702" s="62"/>
      <c r="K702" s="62"/>
      <c r="L702" s="62"/>
      <c r="M702" s="62"/>
      <c r="N702" s="62"/>
      <c r="O702" s="62"/>
      <c r="P702" s="62"/>
    </row>
    <row r="703" spans="1:16" ht="19.7" thickBot="1" x14ac:dyDescent="0.4">
      <c r="A703" s="671" t="s">
        <v>74</v>
      </c>
      <c r="B703" s="671"/>
      <c r="C703" s="671"/>
      <c r="D703" s="671"/>
      <c r="E703" s="671"/>
      <c r="F703" s="671"/>
      <c r="G703" s="671"/>
      <c r="H703" s="671"/>
      <c r="I703" s="671"/>
      <c r="J703" s="62"/>
      <c r="K703" s="62"/>
      <c r="L703" s="62"/>
      <c r="M703" s="62"/>
      <c r="N703" s="62"/>
      <c r="O703" s="62"/>
      <c r="P703" s="62"/>
    </row>
    <row r="704" spans="1:16" ht="19.55" customHeight="1" thickBot="1" x14ac:dyDescent="0.3">
      <c r="A704" s="627" t="s">
        <v>192</v>
      </c>
      <c r="B704" s="629"/>
      <c r="C704" s="627" t="str">
        <f>IF(ProjeNo&gt;0,ProjeNo,"")</f>
        <v/>
      </c>
      <c r="D704" s="628"/>
      <c r="E704" s="628"/>
      <c r="F704" s="628"/>
      <c r="G704" s="628"/>
      <c r="H704" s="628"/>
      <c r="I704" s="629"/>
      <c r="J704" s="62"/>
      <c r="K704" s="62"/>
      <c r="L704" s="62"/>
      <c r="M704" s="62"/>
      <c r="N704" s="62"/>
      <c r="O704" s="62"/>
      <c r="P704" s="62"/>
    </row>
    <row r="705" spans="1:16" ht="29.25" customHeight="1" thickBot="1" x14ac:dyDescent="0.3">
      <c r="A705" s="670" t="s">
        <v>194</v>
      </c>
      <c r="B705" s="642"/>
      <c r="C705" s="645" t="str">
        <f>IF(ProjeAdi&gt;0,ProjeAdi,"")</f>
        <v/>
      </c>
      <c r="D705" s="646"/>
      <c r="E705" s="646"/>
      <c r="F705" s="646"/>
      <c r="G705" s="646"/>
      <c r="H705" s="646"/>
      <c r="I705" s="647"/>
      <c r="J705" s="62"/>
      <c r="K705" s="62"/>
      <c r="L705" s="62"/>
      <c r="M705" s="62"/>
      <c r="N705" s="62"/>
      <c r="O705" s="62"/>
      <c r="P705" s="62"/>
    </row>
    <row r="706" spans="1:16" ht="29.25" customHeight="1" thickBot="1" x14ac:dyDescent="0.3">
      <c r="A706" s="670" t="s">
        <v>196</v>
      </c>
      <c r="B706" s="642"/>
      <c r="C706" s="672"/>
      <c r="D706" s="668"/>
      <c r="E706" s="668"/>
      <c r="F706" s="668"/>
      <c r="G706" s="668"/>
      <c r="H706" s="668"/>
      <c r="I706" s="669"/>
      <c r="J706" s="62"/>
      <c r="K706" s="62"/>
      <c r="L706" s="62"/>
      <c r="M706" s="62"/>
      <c r="N706" s="62"/>
      <c r="O706" s="62"/>
      <c r="P706" s="62"/>
    </row>
    <row r="707" spans="1:16" ht="29.25" customHeight="1" thickBot="1" x14ac:dyDescent="0.3">
      <c r="A707" s="670" t="s">
        <v>197</v>
      </c>
      <c r="B707" s="642"/>
      <c r="C707" s="672"/>
      <c r="D707" s="668"/>
      <c r="E707" s="668"/>
      <c r="F707" s="668"/>
      <c r="G707" s="668"/>
      <c r="H707" s="668"/>
      <c r="I707" s="669"/>
      <c r="J707" s="62"/>
      <c r="K707" s="62"/>
      <c r="L707" s="62"/>
      <c r="M707" s="62"/>
      <c r="N707" s="62"/>
      <c r="O707" s="62"/>
      <c r="P707" s="62"/>
    </row>
    <row r="708" spans="1:16" ht="19.55" customHeight="1" thickBot="1" x14ac:dyDescent="0.3">
      <c r="A708" s="627" t="s">
        <v>66</v>
      </c>
      <c r="B708" s="629"/>
      <c r="C708" s="12"/>
      <c r="D708" s="668"/>
      <c r="E708" s="668"/>
      <c r="F708" s="668"/>
      <c r="G708" s="668"/>
      <c r="H708" s="668"/>
      <c r="I708" s="669"/>
      <c r="J708" s="62"/>
      <c r="K708" s="62"/>
      <c r="L708" s="62"/>
      <c r="M708" s="62"/>
      <c r="N708" s="62"/>
      <c r="O708" s="62"/>
      <c r="P708" s="62"/>
    </row>
    <row r="709" spans="1:16" s="1" customFormat="1" ht="29.25" thickBot="1" x14ac:dyDescent="0.3">
      <c r="A709" s="358" t="s">
        <v>3</v>
      </c>
      <c r="B709" s="358" t="s">
        <v>4</v>
      </c>
      <c r="C709" s="358" t="s">
        <v>55</v>
      </c>
      <c r="D709" s="358" t="s">
        <v>137</v>
      </c>
      <c r="E709" s="358" t="s">
        <v>67</v>
      </c>
      <c r="F709" s="358" t="s">
        <v>68</v>
      </c>
      <c r="G709" s="358" t="s">
        <v>69</v>
      </c>
      <c r="H709" s="358" t="s">
        <v>70</v>
      </c>
      <c r="I709" s="358" t="s">
        <v>71</v>
      </c>
      <c r="J709" s="371" t="s">
        <v>75</v>
      </c>
      <c r="K709" s="372" t="s">
        <v>76</v>
      </c>
      <c r="L709" s="372" t="s">
        <v>68</v>
      </c>
      <c r="M709" s="357"/>
      <c r="N709" s="357"/>
      <c r="O709" s="357"/>
      <c r="P709" s="357"/>
    </row>
    <row r="710" spans="1:16" ht="20.05" customHeight="1" x14ac:dyDescent="0.25">
      <c r="A710" s="373">
        <v>401</v>
      </c>
      <c r="B710" s="77"/>
      <c r="C710" s="120" t="str">
        <f t="shared" ref="C710:C729" si="140">IF(B710&lt;&gt;"",VLOOKUP(B710,PersonelTablo,2,0),"")</f>
        <v/>
      </c>
      <c r="D710" s="121" t="str">
        <f t="shared" ref="D710:D729" si="141">IF(B710&lt;&gt;"",VLOOKUP(B710,PersonelTablo,3,0),"")</f>
        <v/>
      </c>
      <c r="E710" s="78"/>
      <c r="F710" s="79"/>
      <c r="G710" s="131" t="str">
        <f>IF(AND(B710&lt;&gt;"",L710&gt;=F710),E710*F710,"")</f>
        <v/>
      </c>
      <c r="H710" s="128" t="str">
        <f t="shared" ref="H710:H729" si="142">IF(B710&lt;&gt;"",VLOOKUP(B710,G011CTablo,15,0),"")</f>
        <v/>
      </c>
      <c r="I710" s="135" t="str">
        <f>IF(AND(B710&lt;&gt;"",J710&gt;=K710,L710&gt;0),G710*H710,"")</f>
        <v/>
      </c>
      <c r="J710" s="126" t="str">
        <f>IF(B710&gt;0,ROUNDUP(VLOOKUP(B710,G011B!$B:$R,16,0),1),"")</f>
        <v/>
      </c>
      <c r="K710" s="126" t="str">
        <f t="shared" ref="K710:K729" si="143">IF(B710&gt;0,SUMIF($B:$B,B710,$G:$G),"")</f>
        <v/>
      </c>
      <c r="L710" s="127" t="str">
        <f>IF(B710&lt;&gt;"",VLOOKUP(B710,G011B!$B:$Z,25,0),"")</f>
        <v/>
      </c>
      <c r="M710" s="156" t="str">
        <f t="shared" ref="M710:M729" si="144">IF(J710&gt;=K710,"","Personelin bütün iş paketlerindeki Toplam Adam Ay değeri "&amp;K710&amp;" olup, bu değer, G011B formunda beyan edilen Çalışılan Toplam Ay değerini geçemez. Maliyeti hesaplamak için Adam/Ay Oranı veya Çalışılan Ay değerini düzeltiniz. ")</f>
        <v/>
      </c>
      <c r="N710" s="62"/>
      <c r="O710" s="62"/>
      <c r="P710" s="62"/>
    </row>
    <row r="711" spans="1:16" ht="20.05" customHeight="1" x14ac:dyDescent="0.25">
      <c r="A711" s="374">
        <v>402</v>
      </c>
      <c r="B711" s="80"/>
      <c r="C711" s="122" t="str">
        <f t="shared" si="140"/>
        <v/>
      </c>
      <c r="D711" s="123" t="str">
        <f t="shared" si="141"/>
        <v/>
      </c>
      <c r="E711" s="81"/>
      <c r="F711" s="82"/>
      <c r="G711" s="132" t="str">
        <f t="shared" ref="G711:G729" si="145">IF(AND(B711&lt;&gt;"",L711&gt;=F711),E711*F711,"")</f>
        <v/>
      </c>
      <c r="H711" s="129" t="str">
        <f t="shared" si="142"/>
        <v/>
      </c>
      <c r="I711" s="136" t="str">
        <f t="shared" ref="I711:I729" si="146">IF(AND(B711&lt;&gt;"",J711&gt;=K711,L711&gt;0),G711*H711,"")</f>
        <v/>
      </c>
      <c r="J711" s="126" t="str">
        <f>IF(B711&gt;0,ROUNDUP(VLOOKUP(B711,G011B!$B:$R,16,0),1),"")</f>
        <v/>
      </c>
      <c r="K711" s="126" t="str">
        <f t="shared" si="143"/>
        <v/>
      </c>
      <c r="L711" s="127" t="str">
        <f>IF(B711&lt;&gt;"",VLOOKUP(B711,G011B!$B:$Z,25,0),"")</f>
        <v/>
      </c>
      <c r="M711" s="156" t="str">
        <f t="shared" si="144"/>
        <v/>
      </c>
      <c r="N711" s="62"/>
      <c r="O711" s="62"/>
      <c r="P711" s="62"/>
    </row>
    <row r="712" spans="1:16" ht="20.05" customHeight="1" x14ac:dyDescent="0.25">
      <c r="A712" s="374">
        <v>403</v>
      </c>
      <c r="B712" s="80"/>
      <c r="C712" s="122" t="str">
        <f t="shared" si="140"/>
        <v/>
      </c>
      <c r="D712" s="123" t="str">
        <f t="shared" si="141"/>
        <v/>
      </c>
      <c r="E712" s="81"/>
      <c r="F712" s="82"/>
      <c r="G712" s="132" t="str">
        <f t="shared" si="145"/>
        <v/>
      </c>
      <c r="H712" s="129" t="str">
        <f t="shared" si="142"/>
        <v/>
      </c>
      <c r="I712" s="136" t="str">
        <f t="shared" si="146"/>
        <v/>
      </c>
      <c r="J712" s="126" t="str">
        <f>IF(B712&gt;0,ROUNDUP(VLOOKUP(B712,G011B!$B:$R,16,0),1),"")</f>
        <v/>
      </c>
      <c r="K712" s="126" t="str">
        <f t="shared" si="143"/>
        <v/>
      </c>
      <c r="L712" s="127" t="str">
        <f>IF(B712&lt;&gt;"",VLOOKUP(B712,G011B!$B:$Z,25,0),"")</f>
        <v/>
      </c>
      <c r="M712" s="156" t="str">
        <f t="shared" si="144"/>
        <v/>
      </c>
      <c r="N712" s="62"/>
      <c r="O712" s="62"/>
      <c r="P712" s="62"/>
    </row>
    <row r="713" spans="1:16" ht="20.05" customHeight="1" x14ac:dyDescent="0.25">
      <c r="A713" s="374">
        <v>404</v>
      </c>
      <c r="B713" s="80"/>
      <c r="C713" s="122" t="str">
        <f t="shared" si="140"/>
        <v/>
      </c>
      <c r="D713" s="123" t="str">
        <f t="shared" si="141"/>
        <v/>
      </c>
      <c r="E713" s="81"/>
      <c r="F713" s="82"/>
      <c r="G713" s="132" t="str">
        <f t="shared" si="145"/>
        <v/>
      </c>
      <c r="H713" s="129" t="str">
        <f t="shared" si="142"/>
        <v/>
      </c>
      <c r="I713" s="136" t="str">
        <f t="shared" si="146"/>
        <v/>
      </c>
      <c r="J713" s="126" t="str">
        <f>IF(B713&gt;0,ROUNDUP(VLOOKUP(B713,G011B!$B:$R,16,0),1),"")</f>
        <v/>
      </c>
      <c r="K713" s="126" t="str">
        <f t="shared" si="143"/>
        <v/>
      </c>
      <c r="L713" s="127" t="str">
        <f>IF(B713&lt;&gt;"",VLOOKUP(B713,G011B!$B:$Z,25,0),"")</f>
        <v/>
      </c>
      <c r="M713" s="156" t="str">
        <f t="shared" si="144"/>
        <v/>
      </c>
      <c r="N713" s="62"/>
      <c r="O713" s="62"/>
      <c r="P713" s="62"/>
    </row>
    <row r="714" spans="1:16" ht="20.05" customHeight="1" x14ac:dyDescent="0.25">
      <c r="A714" s="374">
        <v>405</v>
      </c>
      <c r="B714" s="80"/>
      <c r="C714" s="122" t="str">
        <f t="shared" si="140"/>
        <v/>
      </c>
      <c r="D714" s="123" t="str">
        <f t="shared" si="141"/>
        <v/>
      </c>
      <c r="E714" s="81"/>
      <c r="F714" s="82"/>
      <c r="G714" s="132" t="str">
        <f t="shared" si="145"/>
        <v/>
      </c>
      <c r="H714" s="129" t="str">
        <f t="shared" si="142"/>
        <v/>
      </c>
      <c r="I714" s="136" t="str">
        <f t="shared" si="146"/>
        <v/>
      </c>
      <c r="J714" s="126" t="str">
        <f>IF(B714&gt;0,ROUNDUP(VLOOKUP(B714,G011B!$B:$R,16,0),1),"")</f>
        <v/>
      </c>
      <c r="K714" s="126" t="str">
        <f t="shared" si="143"/>
        <v/>
      </c>
      <c r="L714" s="127" t="str">
        <f>IF(B714&lt;&gt;"",VLOOKUP(B714,G011B!$B:$Z,25,0),"")</f>
        <v/>
      </c>
      <c r="M714" s="156" t="str">
        <f t="shared" si="144"/>
        <v/>
      </c>
      <c r="N714" s="62"/>
      <c r="O714" s="62"/>
      <c r="P714" s="62"/>
    </row>
    <row r="715" spans="1:16" ht="20.05" customHeight="1" x14ac:dyDescent="0.25">
      <c r="A715" s="374">
        <v>406</v>
      </c>
      <c r="B715" s="80"/>
      <c r="C715" s="122" t="str">
        <f t="shared" si="140"/>
        <v/>
      </c>
      <c r="D715" s="123" t="str">
        <f t="shared" si="141"/>
        <v/>
      </c>
      <c r="E715" s="81"/>
      <c r="F715" s="82"/>
      <c r="G715" s="132" t="str">
        <f t="shared" si="145"/>
        <v/>
      </c>
      <c r="H715" s="129" t="str">
        <f t="shared" si="142"/>
        <v/>
      </c>
      <c r="I715" s="136" t="str">
        <f t="shared" si="146"/>
        <v/>
      </c>
      <c r="J715" s="126" t="str">
        <f>IF(B715&gt;0,ROUNDUP(VLOOKUP(B715,G011B!$B:$R,16,0),1),"")</f>
        <v/>
      </c>
      <c r="K715" s="126" t="str">
        <f t="shared" si="143"/>
        <v/>
      </c>
      <c r="L715" s="127" t="str">
        <f>IF(B715&lt;&gt;"",VLOOKUP(B715,G011B!$B:$Z,25,0),"")</f>
        <v/>
      </c>
      <c r="M715" s="156" t="str">
        <f t="shared" si="144"/>
        <v/>
      </c>
      <c r="N715" s="62"/>
      <c r="O715" s="62"/>
      <c r="P715" s="62"/>
    </row>
    <row r="716" spans="1:16" ht="20.05" customHeight="1" x14ac:dyDescent="0.25">
      <c r="A716" s="374">
        <v>407</v>
      </c>
      <c r="B716" s="80"/>
      <c r="C716" s="122" t="str">
        <f t="shared" si="140"/>
        <v/>
      </c>
      <c r="D716" s="123" t="str">
        <f t="shared" si="141"/>
        <v/>
      </c>
      <c r="E716" s="81"/>
      <c r="F716" s="82"/>
      <c r="G716" s="132" t="str">
        <f t="shared" si="145"/>
        <v/>
      </c>
      <c r="H716" s="129" t="str">
        <f t="shared" si="142"/>
        <v/>
      </c>
      <c r="I716" s="136" t="str">
        <f t="shared" si="146"/>
        <v/>
      </c>
      <c r="J716" s="126" t="str">
        <f>IF(B716&gt;0,ROUNDUP(VLOOKUP(B716,G011B!$B:$R,16,0),1),"")</f>
        <v/>
      </c>
      <c r="K716" s="126" t="str">
        <f t="shared" si="143"/>
        <v/>
      </c>
      <c r="L716" s="127" t="str">
        <f>IF(B716&lt;&gt;"",VLOOKUP(B716,G011B!$B:$Z,25,0),"")</f>
        <v/>
      </c>
      <c r="M716" s="156" t="str">
        <f t="shared" si="144"/>
        <v/>
      </c>
      <c r="N716" s="62"/>
      <c r="O716" s="62"/>
      <c r="P716" s="62"/>
    </row>
    <row r="717" spans="1:16" ht="20.05" customHeight="1" x14ac:dyDescent="0.25">
      <c r="A717" s="374">
        <v>408</v>
      </c>
      <c r="B717" s="80"/>
      <c r="C717" s="122" t="str">
        <f t="shared" si="140"/>
        <v/>
      </c>
      <c r="D717" s="123" t="str">
        <f t="shared" si="141"/>
        <v/>
      </c>
      <c r="E717" s="81"/>
      <c r="F717" s="82"/>
      <c r="G717" s="132" t="str">
        <f t="shared" si="145"/>
        <v/>
      </c>
      <c r="H717" s="129" t="str">
        <f t="shared" si="142"/>
        <v/>
      </c>
      <c r="I717" s="136" t="str">
        <f t="shared" si="146"/>
        <v/>
      </c>
      <c r="J717" s="126" t="str">
        <f>IF(B717&gt;0,ROUNDUP(VLOOKUP(B717,G011B!$B:$R,16,0),1),"")</f>
        <v/>
      </c>
      <c r="K717" s="126" t="str">
        <f t="shared" si="143"/>
        <v/>
      </c>
      <c r="L717" s="127" t="str">
        <f>IF(B717&lt;&gt;"",VLOOKUP(B717,G011B!$B:$Z,25,0),"")</f>
        <v/>
      </c>
      <c r="M717" s="156" t="str">
        <f t="shared" si="144"/>
        <v/>
      </c>
      <c r="N717" s="62"/>
      <c r="O717" s="62"/>
      <c r="P717" s="62"/>
    </row>
    <row r="718" spans="1:16" ht="20.05" customHeight="1" x14ac:dyDescent="0.25">
      <c r="A718" s="374">
        <v>409</v>
      </c>
      <c r="B718" s="80"/>
      <c r="C718" s="122" t="str">
        <f t="shared" si="140"/>
        <v/>
      </c>
      <c r="D718" s="123" t="str">
        <f t="shared" si="141"/>
        <v/>
      </c>
      <c r="E718" s="81"/>
      <c r="F718" s="82"/>
      <c r="G718" s="132" t="str">
        <f t="shared" si="145"/>
        <v/>
      </c>
      <c r="H718" s="129" t="str">
        <f t="shared" si="142"/>
        <v/>
      </c>
      <c r="I718" s="136" t="str">
        <f t="shared" si="146"/>
        <v/>
      </c>
      <c r="J718" s="126" t="str">
        <f>IF(B718&gt;0,ROUNDUP(VLOOKUP(B718,G011B!$B:$R,16,0),1),"")</f>
        <v/>
      </c>
      <c r="K718" s="126" t="str">
        <f t="shared" si="143"/>
        <v/>
      </c>
      <c r="L718" s="127" t="str">
        <f>IF(B718&lt;&gt;"",VLOOKUP(B718,G011B!$B:$Z,25,0),"")</f>
        <v/>
      </c>
      <c r="M718" s="156" t="str">
        <f t="shared" si="144"/>
        <v/>
      </c>
      <c r="N718" s="62"/>
      <c r="O718" s="62"/>
      <c r="P718" s="62"/>
    </row>
    <row r="719" spans="1:16" ht="20.05" customHeight="1" x14ac:dyDescent="0.25">
      <c r="A719" s="374">
        <v>410</v>
      </c>
      <c r="B719" s="80"/>
      <c r="C719" s="122" t="str">
        <f t="shared" si="140"/>
        <v/>
      </c>
      <c r="D719" s="123" t="str">
        <f t="shared" si="141"/>
        <v/>
      </c>
      <c r="E719" s="81"/>
      <c r="F719" s="82"/>
      <c r="G719" s="132" t="str">
        <f t="shared" si="145"/>
        <v/>
      </c>
      <c r="H719" s="129" t="str">
        <f t="shared" si="142"/>
        <v/>
      </c>
      <c r="I719" s="136" t="str">
        <f t="shared" si="146"/>
        <v/>
      </c>
      <c r="J719" s="126" t="str">
        <f>IF(B719&gt;0,ROUNDUP(VLOOKUP(B719,G011B!$B:$R,16,0),1),"")</f>
        <v/>
      </c>
      <c r="K719" s="126" t="str">
        <f t="shared" si="143"/>
        <v/>
      </c>
      <c r="L719" s="127" t="str">
        <f>IF(B719&lt;&gt;"",VLOOKUP(B719,G011B!$B:$Z,25,0),"")</f>
        <v/>
      </c>
      <c r="M719" s="156" t="str">
        <f t="shared" si="144"/>
        <v/>
      </c>
      <c r="N719" s="62"/>
      <c r="O719" s="62"/>
      <c r="P719" s="62"/>
    </row>
    <row r="720" spans="1:16" ht="20.05" customHeight="1" x14ac:dyDescent="0.25">
      <c r="A720" s="374">
        <v>411</v>
      </c>
      <c r="B720" s="80"/>
      <c r="C720" s="122" t="str">
        <f t="shared" si="140"/>
        <v/>
      </c>
      <c r="D720" s="123" t="str">
        <f t="shared" si="141"/>
        <v/>
      </c>
      <c r="E720" s="81"/>
      <c r="F720" s="82"/>
      <c r="G720" s="132" t="str">
        <f t="shared" si="145"/>
        <v/>
      </c>
      <c r="H720" s="129" t="str">
        <f t="shared" si="142"/>
        <v/>
      </c>
      <c r="I720" s="136" t="str">
        <f t="shared" si="146"/>
        <v/>
      </c>
      <c r="J720" s="126" t="str">
        <f>IF(B720&gt;0,ROUNDUP(VLOOKUP(B720,G011B!$B:$R,16,0),1),"")</f>
        <v/>
      </c>
      <c r="K720" s="126" t="str">
        <f t="shared" si="143"/>
        <v/>
      </c>
      <c r="L720" s="127" t="str">
        <f>IF(B720&lt;&gt;"",VLOOKUP(B720,G011B!$B:$Z,25,0),"")</f>
        <v/>
      </c>
      <c r="M720" s="156" t="str">
        <f t="shared" si="144"/>
        <v/>
      </c>
      <c r="N720" s="62"/>
      <c r="O720" s="62"/>
      <c r="P720" s="62"/>
    </row>
    <row r="721" spans="1:16" ht="20.05" customHeight="1" x14ac:dyDescent="0.25">
      <c r="A721" s="374">
        <v>412</v>
      </c>
      <c r="B721" s="80"/>
      <c r="C721" s="122" t="str">
        <f t="shared" si="140"/>
        <v/>
      </c>
      <c r="D721" s="123" t="str">
        <f t="shared" si="141"/>
        <v/>
      </c>
      <c r="E721" s="81"/>
      <c r="F721" s="82"/>
      <c r="G721" s="132" t="str">
        <f t="shared" si="145"/>
        <v/>
      </c>
      <c r="H721" s="129" t="str">
        <f t="shared" si="142"/>
        <v/>
      </c>
      <c r="I721" s="136" t="str">
        <f t="shared" si="146"/>
        <v/>
      </c>
      <c r="J721" s="126" t="str">
        <f>IF(B721&gt;0,ROUNDUP(VLOOKUP(B721,G011B!$B:$R,16,0),1),"")</f>
        <v/>
      </c>
      <c r="K721" s="126" t="str">
        <f t="shared" si="143"/>
        <v/>
      </c>
      <c r="L721" s="127" t="str">
        <f>IF(B721&lt;&gt;"",VLOOKUP(B721,G011B!$B:$Z,25,0),"")</f>
        <v/>
      </c>
      <c r="M721" s="156" t="str">
        <f t="shared" si="144"/>
        <v/>
      </c>
      <c r="N721" s="62"/>
      <c r="O721" s="62"/>
      <c r="P721" s="62"/>
    </row>
    <row r="722" spans="1:16" ht="20.05" customHeight="1" x14ac:dyDescent="0.25">
      <c r="A722" s="374">
        <v>413</v>
      </c>
      <c r="B722" s="80"/>
      <c r="C722" s="122" t="str">
        <f t="shared" si="140"/>
        <v/>
      </c>
      <c r="D722" s="123" t="str">
        <f t="shared" si="141"/>
        <v/>
      </c>
      <c r="E722" s="81"/>
      <c r="F722" s="82"/>
      <c r="G722" s="132" t="str">
        <f t="shared" si="145"/>
        <v/>
      </c>
      <c r="H722" s="129" t="str">
        <f t="shared" si="142"/>
        <v/>
      </c>
      <c r="I722" s="136" t="str">
        <f t="shared" si="146"/>
        <v/>
      </c>
      <c r="J722" s="126" t="str">
        <f>IF(B722&gt;0,ROUNDUP(VLOOKUP(B722,G011B!$B:$R,16,0),1),"")</f>
        <v/>
      </c>
      <c r="K722" s="126" t="str">
        <f t="shared" si="143"/>
        <v/>
      </c>
      <c r="L722" s="127" t="str">
        <f>IF(B722&lt;&gt;"",VLOOKUP(B722,G011B!$B:$Z,25,0),"")</f>
        <v/>
      </c>
      <c r="M722" s="156" t="str">
        <f t="shared" si="144"/>
        <v/>
      </c>
      <c r="N722" s="62"/>
      <c r="O722" s="62"/>
      <c r="P722" s="62"/>
    </row>
    <row r="723" spans="1:16" ht="20.05" customHeight="1" x14ac:dyDescent="0.25">
      <c r="A723" s="374">
        <v>414</v>
      </c>
      <c r="B723" s="80"/>
      <c r="C723" s="122" t="str">
        <f t="shared" si="140"/>
        <v/>
      </c>
      <c r="D723" s="123" t="str">
        <f t="shared" si="141"/>
        <v/>
      </c>
      <c r="E723" s="81"/>
      <c r="F723" s="82"/>
      <c r="G723" s="132" t="str">
        <f t="shared" si="145"/>
        <v/>
      </c>
      <c r="H723" s="129" t="str">
        <f t="shared" si="142"/>
        <v/>
      </c>
      <c r="I723" s="136" t="str">
        <f t="shared" si="146"/>
        <v/>
      </c>
      <c r="J723" s="126" t="str">
        <f>IF(B723&gt;0,ROUNDUP(VLOOKUP(B723,G011B!$B:$R,16,0),1),"")</f>
        <v/>
      </c>
      <c r="K723" s="126" t="str">
        <f t="shared" si="143"/>
        <v/>
      </c>
      <c r="L723" s="127" t="str">
        <f>IF(B723&lt;&gt;"",VLOOKUP(B723,G011B!$B:$Z,25,0),"")</f>
        <v/>
      </c>
      <c r="M723" s="156" t="str">
        <f t="shared" si="144"/>
        <v/>
      </c>
      <c r="N723" s="62"/>
      <c r="O723" s="62"/>
      <c r="P723" s="62"/>
    </row>
    <row r="724" spans="1:16" ht="20.05" customHeight="1" x14ac:dyDescent="0.25">
      <c r="A724" s="374">
        <v>415</v>
      </c>
      <c r="B724" s="80"/>
      <c r="C724" s="122" t="str">
        <f t="shared" si="140"/>
        <v/>
      </c>
      <c r="D724" s="123" t="str">
        <f t="shared" si="141"/>
        <v/>
      </c>
      <c r="E724" s="81"/>
      <c r="F724" s="82"/>
      <c r="G724" s="132" t="str">
        <f t="shared" si="145"/>
        <v/>
      </c>
      <c r="H724" s="129" t="str">
        <f t="shared" si="142"/>
        <v/>
      </c>
      <c r="I724" s="136" t="str">
        <f t="shared" si="146"/>
        <v/>
      </c>
      <c r="J724" s="126" t="str">
        <f>IF(B724&gt;0,ROUNDUP(VLOOKUP(B724,G011B!$B:$R,16,0),1),"")</f>
        <v/>
      </c>
      <c r="K724" s="126" t="str">
        <f t="shared" si="143"/>
        <v/>
      </c>
      <c r="L724" s="127" t="str">
        <f>IF(B724&lt;&gt;"",VLOOKUP(B724,G011B!$B:$Z,25,0),"")</f>
        <v/>
      </c>
      <c r="M724" s="156" t="str">
        <f t="shared" si="144"/>
        <v/>
      </c>
      <c r="N724" s="62"/>
      <c r="O724" s="62"/>
      <c r="P724" s="62"/>
    </row>
    <row r="725" spans="1:16" ht="20.05" customHeight="1" x14ac:dyDescent="0.25">
      <c r="A725" s="374">
        <v>416</v>
      </c>
      <c r="B725" s="80"/>
      <c r="C725" s="122" t="str">
        <f t="shared" si="140"/>
        <v/>
      </c>
      <c r="D725" s="123" t="str">
        <f t="shared" si="141"/>
        <v/>
      </c>
      <c r="E725" s="81"/>
      <c r="F725" s="82"/>
      <c r="G725" s="132" t="str">
        <f t="shared" si="145"/>
        <v/>
      </c>
      <c r="H725" s="129" t="str">
        <f t="shared" si="142"/>
        <v/>
      </c>
      <c r="I725" s="136" t="str">
        <f t="shared" si="146"/>
        <v/>
      </c>
      <c r="J725" s="126" t="str">
        <f>IF(B725&gt;0,ROUNDUP(VLOOKUP(B725,G011B!$B:$R,16,0),1),"")</f>
        <v/>
      </c>
      <c r="K725" s="126" t="str">
        <f t="shared" si="143"/>
        <v/>
      </c>
      <c r="L725" s="127" t="str">
        <f>IF(B725&lt;&gt;"",VLOOKUP(B725,G011B!$B:$Z,25,0),"")</f>
        <v/>
      </c>
      <c r="M725" s="156" t="str">
        <f t="shared" si="144"/>
        <v/>
      </c>
      <c r="N725" s="62"/>
      <c r="O725" s="62"/>
      <c r="P725" s="62"/>
    </row>
    <row r="726" spans="1:16" ht="20.05" customHeight="1" x14ac:dyDescent="0.25">
      <c r="A726" s="374">
        <v>417</v>
      </c>
      <c r="B726" s="80"/>
      <c r="C726" s="122" t="str">
        <f t="shared" si="140"/>
        <v/>
      </c>
      <c r="D726" s="123" t="str">
        <f t="shared" si="141"/>
        <v/>
      </c>
      <c r="E726" s="81"/>
      <c r="F726" s="82"/>
      <c r="G726" s="132" t="str">
        <f t="shared" si="145"/>
        <v/>
      </c>
      <c r="H726" s="129" t="str">
        <f t="shared" si="142"/>
        <v/>
      </c>
      <c r="I726" s="136" t="str">
        <f t="shared" si="146"/>
        <v/>
      </c>
      <c r="J726" s="126" t="str">
        <f>IF(B726&gt;0,ROUNDUP(VLOOKUP(B726,G011B!$B:$R,16,0),1),"")</f>
        <v/>
      </c>
      <c r="K726" s="126" t="str">
        <f t="shared" si="143"/>
        <v/>
      </c>
      <c r="L726" s="127" t="str">
        <f>IF(B726&lt;&gt;"",VLOOKUP(B726,G011B!$B:$Z,25,0),"")</f>
        <v/>
      </c>
      <c r="M726" s="156" t="str">
        <f t="shared" si="144"/>
        <v/>
      </c>
      <c r="N726" s="62"/>
      <c r="O726" s="62"/>
      <c r="P726" s="62"/>
    </row>
    <row r="727" spans="1:16" ht="20.05" customHeight="1" x14ac:dyDescent="0.25">
      <c r="A727" s="374">
        <v>418</v>
      </c>
      <c r="B727" s="80"/>
      <c r="C727" s="122" t="str">
        <f t="shared" si="140"/>
        <v/>
      </c>
      <c r="D727" s="123" t="str">
        <f t="shared" si="141"/>
        <v/>
      </c>
      <c r="E727" s="81"/>
      <c r="F727" s="82"/>
      <c r="G727" s="132" t="str">
        <f t="shared" si="145"/>
        <v/>
      </c>
      <c r="H727" s="129" t="str">
        <f t="shared" si="142"/>
        <v/>
      </c>
      <c r="I727" s="136" t="str">
        <f t="shared" si="146"/>
        <v/>
      </c>
      <c r="J727" s="126" t="str">
        <f>IF(B727&gt;0,ROUNDUP(VLOOKUP(B727,G011B!$B:$R,16,0),1),"")</f>
        <v/>
      </c>
      <c r="K727" s="126" t="str">
        <f t="shared" si="143"/>
        <v/>
      </c>
      <c r="L727" s="127" t="str">
        <f>IF(B727&lt;&gt;"",VLOOKUP(B727,G011B!$B:$Z,25,0),"")</f>
        <v/>
      </c>
      <c r="M727" s="156" t="str">
        <f t="shared" si="144"/>
        <v/>
      </c>
      <c r="N727" s="62"/>
      <c r="O727" s="62"/>
      <c r="P727" s="62"/>
    </row>
    <row r="728" spans="1:16" ht="20.05" customHeight="1" x14ac:dyDescent="0.25">
      <c r="A728" s="374">
        <v>419</v>
      </c>
      <c r="B728" s="80"/>
      <c r="C728" s="122" t="str">
        <f t="shared" si="140"/>
        <v/>
      </c>
      <c r="D728" s="123" t="str">
        <f t="shared" si="141"/>
        <v/>
      </c>
      <c r="E728" s="81"/>
      <c r="F728" s="82"/>
      <c r="G728" s="132" t="str">
        <f t="shared" si="145"/>
        <v/>
      </c>
      <c r="H728" s="129" t="str">
        <f t="shared" si="142"/>
        <v/>
      </c>
      <c r="I728" s="136" t="str">
        <f t="shared" si="146"/>
        <v/>
      </c>
      <c r="J728" s="126" t="str">
        <f>IF(B728&gt;0,ROUNDUP(VLOOKUP(B728,G011B!$B:$R,16,0),1),"")</f>
        <v/>
      </c>
      <c r="K728" s="126" t="str">
        <f t="shared" si="143"/>
        <v/>
      </c>
      <c r="L728" s="127" t="str">
        <f>IF(B728&lt;&gt;"",VLOOKUP(B728,G011B!$B:$Z,25,0),"")</f>
        <v/>
      </c>
      <c r="M728" s="156" t="str">
        <f t="shared" si="144"/>
        <v/>
      </c>
      <c r="N728" s="62"/>
      <c r="O728" s="62"/>
      <c r="P728" s="62"/>
    </row>
    <row r="729" spans="1:16" ht="20.05" customHeight="1" thickBot="1" x14ac:dyDescent="0.3">
      <c r="A729" s="375">
        <v>420</v>
      </c>
      <c r="B729" s="83"/>
      <c r="C729" s="124" t="str">
        <f t="shared" si="140"/>
        <v/>
      </c>
      <c r="D729" s="125" t="str">
        <f t="shared" si="141"/>
        <v/>
      </c>
      <c r="E729" s="84"/>
      <c r="F729" s="85"/>
      <c r="G729" s="133" t="str">
        <f t="shared" si="145"/>
        <v/>
      </c>
      <c r="H729" s="130" t="str">
        <f t="shared" si="142"/>
        <v/>
      </c>
      <c r="I729" s="137" t="str">
        <f t="shared" si="146"/>
        <v/>
      </c>
      <c r="J729" s="126" t="str">
        <f>IF(B729&gt;0,ROUNDUP(VLOOKUP(B729,G011B!$B:$R,16,0),1),"")</f>
        <v/>
      </c>
      <c r="K729" s="126" t="str">
        <f t="shared" si="143"/>
        <v/>
      </c>
      <c r="L729" s="127" t="str">
        <f>IF(B729&lt;&gt;"",VLOOKUP(B729,G011B!$B:$Z,25,0),"")</f>
        <v/>
      </c>
      <c r="M729" s="156" t="str">
        <f t="shared" si="144"/>
        <v/>
      </c>
      <c r="N729" s="62"/>
      <c r="O729" s="62"/>
      <c r="P729" s="62"/>
    </row>
    <row r="730" spans="1:16" ht="20.05" customHeight="1" thickBot="1" x14ac:dyDescent="0.4">
      <c r="A730" s="659" t="s">
        <v>34</v>
      </c>
      <c r="B730" s="660"/>
      <c r="C730" s="660"/>
      <c r="D730" s="660"/>
      <c r="E730" s="660"/>
      <c r="F730" s="661"/>
      <c r="G730" s="134">
        <f>SUM(G710:G729)</f>
        <v>0</v>
      </c>
      <c r="H730" s="370"/>
      <c r="I730" s="118">
        <f>IF(C708=C673,SUM(I710:I729)+I695,SUM(I710:I729))</f>
        <v>0</v>
      </c>
      <c r="J730" s="62"/>
      <c r="K730" s="62"/>
      <c r="L730" s="62"/>
      <c r="M730" s="62"/>
      <c r="N730" s="138">
        <f>IF(COUNTA(E710:E729)&gt;0,1,0)</f>
        <v>0</v>
      </c>
      <c r="O730" s="62"/>
      <c r="P730" s="62"/>
    </row>
    <row r="731" spans="1:16" ht="20.05" customHeight="1" thickBot="1" x14ac:dyDescent="0.35">
      <c r="A731" s="662" t="s">
        <v>72</v>
      </c>
      <c r="B731" s="663"/>
      <c r="C731" s="663"/>
      <c r="D731" s="664"/>
      <c r="E731" s="107">
        <f>SUM(G:G)/2</f>
        <v>0</v>
      </c>
      <c r="F731" s="665"/>
      <c r="G731" s="666"/>
      <c r="H731" s="667"/>
      <c r="I731" s="116">
        <f>SUM(I710:I729)+I696</f>
        <v>0</v>
      </c>
      <c r="J731" s="62"/>
      <c r="K731" s="62"/>
      <c r="L731" s="62"/>
      <c r="M731" s="62"/>
      <c r="N731" s="62"/>
      <c r="O731" s="62"/>
      <c r="P731" s="62"/>
    </row>
    <row r="732" spans="1:16" x14ac:dyDescent="0.25">
      <c r="A732" s="364" t="s">
        <v>134</v>
      </c>
      <c r="B732" s="62"/>
      <c r="C732" s="62"/>
      <c r="D732" s="62"/>
      <c r="E732" s="62"/>
      <c r="F732" s="62"/>
      <c r="G732" s="62"/>
      <c r="H732" s="62"/>
      <c r="I732" s="62"/>
      <c r="J732" s="62"/>
      <c r="K732" s="62"/>
      <c r="L732" s="62"/>
      <c r="M732" s="62"/>
      <c r="N732" s="62"/>
      <c r="O732" s="62"/>
      <c r="P732" s="62"/>
    </row>
    <row r="733" spans="1:16" x14ac:dyDescent="0.25">
      <c r="A733" s="62"/>
      <c r="B733" s="62"/>
      <c r="C733" s="62"/>
      <c r="D733" s="62"/>
      <c r="E733" s="62"/>
      <c r="F733" s="62"/>
      <c r="G733" s="62"/>
      <c r="H733" s="62"/>
      <c r="I733" s="62"/>
      <c r="J733" s="62"/>
      <c r="K733" s="62"/>
      <c r="L733" s="62"/>
      <c r="M733" s="62"/>
      <c r="N733" s="62"/>
      <c r="O733" s="62"/>
      <c r="P733" s="62"/>
    </row>
    <row r="734" spans="1:16" ht="19.7" x14ac:dyDescent="0.35">
      <c r="A734" s="376" t="s">
        <v>31</v>
      </c>
      <c r="B734" s="378">
        <f ca="1">imzatarihi</f>
        <v>45785</v>
      </c>
      <c r="C734" s="377" t="s">
        <v>32</v>
      </c>
      <c r="D734" s="379" t="str">
        <f>IF(kurulusyetkilisi&gt;0,kurulusyetkilisi,"")</f>
        <v/>
      </c>
      <c r="E734" s="62"/>
      <c r="F734" s="62"/>
      <c r="G734" s="212"/>
      <c r="H734" s="211"/>
      <c r="I734" s="211"/>
      <c r="J734" s="62"/>
      <c r="K734" s="92"/>
      <c r="L734" s="92"/>
      <c r="M734" s="2"/>
      <c r="N734" s="92"/>
      <c r="O734" s="92"/>
      <c r="P734" s="62"/>
    </row>
    <row r="735" spans="1:16" ht="19.7" x14ac:dyDescent="0.35">
      <c r="A735" s="213"/>
      <c r="B735" s="213"/>
      <c r="C735" s="377" t="s">
        <v>33</v>
      </c>
      <c r="D735" s="75"/>
      <c r="E735" s="598"/>
      <c r="F735" s="598"/>
      <c r="G735" s="598"/>
      <c r="H735" s="59"/>
      <c r="I735" s="59"/>
      <c r="J735" s="62"/>
      <c r="K735" s="92"/>
      <c r="L735" s="92"/>
      <c r="M735" s="2"/>
      <c r="N735" s="92"/>
      <c r="O735" s="92"/>
      <c r="P735" s="62"/>
    </row>
    <row r="736" spans="1:16" ht="16.3" x14ac:dyDescent="0.3">
      <c r="A736" s="635" t="s">
        <v>65</v>
      </c>
      <c r="B736" s="635"/>
      <c r="C736" s="635"/>
      <c r="D736" s="635"/>
      <c r="E736" s="635"/>
      <c r="F736" s="635"/>
      <c r="G736" s="635"/>
      <c r="H736" s="635"/>
      <c r="I736" s="635"/>
      <c r="J736" s="62"/>
      <c r="K736" s="62"/>
      <c r="L736" s="62"/>
      <c r="M736" s="62"/>
      <c r="N736" s="62"/>
      <c r="O736" s="62"/>
      <c r="P736" s="62"/>
    </row>
    <row r="737" spans="1:16" x14ac:dyDescent="0.25">
      <c r="A737" s="625" t="str">
        <f>IF(YilDonem&lt;&gt;"",CONCATENATE(YilDonem," dönemine aittir."),"")</f>
        <v/>
      </c>
      <c r="B737" s="625"/>
      <c r="C737" s="625"/>
      <c r="D737" s="625"/>
      <c r="E737" s="625"/>
      <c r="F737" s="625"/>
      <c r="G737" s="625"/>
      <c r="H737" s="625"/>
      <c r="I737" s="625"/>
      <c r="J737" s="62"/>
      <c r="K737" s="62"/>
      <c r="L737" s="62"/>
      <c r="M737" s="62"/>
      <c r="N737" s="62"/>
      <c r="O737" s="62"/>
      <c r="P737" s="62"/>
    </row>
    <row r="738" spans="1:16" ht="19.7" thickBot="1" x14ac:dyDescent="0.4">
      <c r="A738" s="671" t="s">
        <v>74</v>
      </c>
      <c r="B738" s="671"/>
      <c r="C738" s="671"/>
      <c r="D738" s="671"/>
      <c r="E738" s="671"/>
      <c r="F738" s="671"/>
      <c r="G738" s="671"/>
      <c r="H738" s="671"/>
      <c r="I738" s="671"/>
      <c r="J738" s="62"/>
      <c r="K738" s="62"/>
      <c r="L738" s="62"/>
      <c r="M738" s="62"/>
      <c r="N738" s="62"/>
      <c r="O738" s="62"/>
      <c r="P738" s="62"/>
    </row>
    <row r="739" spans="1:16" ht="19.55" customHeight="1" thickBot="1" x14ac:dyDescent="0.3">
      <c r="A739" s="627" t="s">
        <v>192</v>
      </c>
      <c r="B739" s="629"/>
      <c r="C739" s="627" t="str">
        <f>IF(ProjeNo&gt;0,ProjeNo,"")</f>
        <v/>
      </c>
      <c r="D739" s="628"/>
      <c r="E739" s="628"/>
      <c r="F739" s="628"/>
      <c r="G739" s="628"/>
      <c r="H739" s="628"/>
      <c r="I739" s="629"/>
      <c r="J739" s="62"/>
      <c r="K739" s="62"/>
      <c r="L739" s="62"/>
      <c r="M739" s="62"/>
      <c r="N739" s="62"/>
      <c r="O739" s="62"/>
      <c r="P739" s="62"/>
    </row>
    <row r="740" spans="1:16" ht="29.25" customHeight="1" thickBot="1" x14ac:dyDescent="0.3">
      <c r="A740" s="670" t="s">
        <v>194</v>
      </c>
      <c r="B740" s="642"/>
      <c r="C740" s="645" t="str">
        <f>IF(ProjeAdi&gt;0,ProjeAdi,"")</f>
        <v/>
      </c>
      <c r="D740" s="646"/>
      <c r="E740" s="646"/>
      <c r="F740" s="646"/>
      <c r="G740" s="646"/>
      <c r="H740" s="646"/>
      <c r="I740" s="647"/>
      <c r="J740" s="62"/>
      <c r="K740" s="62"/>
      <c r="L740" s="62"/>
      <c r="M740" s="62"/>
      <c r="N740" s="62"/>
      <c r="O740" s="62"/>
      <c r="P740" s="62"/>
    </row>
    <row r="741" spans="1:16" ht="29.25" customHeight="1" thickBot="1" x14ac:dyDescent="0.3">
      <c r="A741" s="670" t="s">
        <v>196</v>
      </c>
      <c r="B741" s="642"/>
      <c r="C741" s="672"/>
      <c r="D741" s="668"/>
      <c r="E741" s="668"/>
      <c r="F741" s="668"/>
      <c r="G741" s="668"/>
      <c r="H741" s="668"/>
      <c r="I741" s="669"/>
      <c r="J741" s="62"/>
      <c r="K741" s="62"/>
      <c r="L741" s="62"/>
      <c r="M741" s="62"/>
      <c r="N741" s="62"/>
      <c r="O741" s="62"/>
      <c r="P741" s="62"/>
    </row>
    <row r="742" spans="1:16" ht="29.25" customHeight="1" thickBot="1" x14ac:dyDescent="0.3">
      <c r="A742" s="670" t="s">
        <v>197</v>
      </c>
      <c r="B742" s="642"/>
      <c r="C742" s="672"/>
      <c r="D742" s="668"/>
      <c r="E742" s="668"/>
      <c r="F742" s="668"/>
      <c r="G742" s="668"/>
      <c r="H742" s="668"/>
      <c r="I742" s="669"/>
      <c r="J742" s="62"/>
      <c r="K742" s="62"/>
      <c r="L742" s="62"/>
      <c r="M742" s="62"/>
      <c r="N742" s="62"/>
      <c r="O742" s="62"/>
      <c r="P742" s="62"/>
    </row>
    <row r="743" spans="1:16" ht="19.55" customHeight="1" thickBot="1" x14ac:dyDescent="0.3">
      <c r="A743" s="627" t="s">
        <v>66</v>
      </c>
      <c r="B743" s="629"/>
      <c r="C743" s="12"/>
      <c r="D743" s="668"/>
      <c r="E743" s="668"/>
      <c r="F743" s="668"/>
      <c r="G743" s="668"/>
      <c r="H743" s="668"/>
      <c r="I743" s="669"/>
      <c r="J743" s="62"/>
      <c r="K743" s="62"/>
      <c r="L743" s="62"/>
      <c r="M743" s="62"/>
      <c r="N743" s="62"/>
      <c r="O743" s="62"/>
      <c r="P743" s="62"/>
    </row>
    <row r="744" spans="1:16" s="1" customFormat="1" ht="29.25" thickBot="1" x14ac:dyDescent="0.3">
      <c r="A744" s="358" t="s">
        <v>3</v>
      </c>
      <c r="B744" s="358" t="s">
        <v>4</v>
      </c>
      <c r="C744" s="358" t="s">
        <v>55</v>
      </c>
      <c r="D744" s="358" t="s">
        <v>137</v>
      </c>
      <c r="E744" s="358" t="s">
        <v>67</v>
      </c>
      <c r="F744" s="358" t="s">
        <v>68</v>
      </c>
      <c r="G744" s="358" t="s">
        <v>69</v>
      </c>
      <c r="H744" s="358" t="s">
        <v>70</v>
      </c>
      <c r="I744" s="358" t="s">
        <v>71</v>
      </c>
      <c r="J744" s="371" t="s">
        <v>75</v>
      </c>
      <c r="K744" s="372" t="s">
        <v>76</v>
      </c>
      <c r="L744" s="372" t="s">
        <v>68</v>
      </c>
      <c r="M744" s="357"/>
      <c r="N744" s="357"/>
      <c r="O744" s="357"/>
      <c r="P744" s="357"/>
    </row>
    <row r="745" spans="1:16" ht="20.05" customHeight="1" x14ac:dyDescent="0.25">
      <c r="A745" s="373">
        <v>421</v>
      </c>
      <c r="B745" s="77"/>
      <c r="C745" s="120" t="str">
        <f t="shared" ref="C745:C764" si="147">IF(B745&lt;&gt;"",VLOOKUP(B745,PersonelTablo,2,0),"")</f>
        <v/>
      </c>
      <c r="D745" s="121" t="str">
        <f t="shared" ref="D745:D764" si="148">IF(B745&lt;&gt;"",VLOOKUP(B745,PersonelTablo,3,0),"")</f>
        <v/>
      </c>
      <c r="E745" s="78"/>
      <c r="F745" s="79"/>
      <c r="G745" s="131" t="str">
        <f>IF(AND(B745&lt;&gt;"",L745&gt;=F745),E745*F745,"")</f>
        <v/>
      </c>
      <c r="H745" s="128" t="str">
        <f t="shared" ref="H745:H764" si="149">IF(B745&lt;&gt;"",VLOOKUP(B745,G011CTablo,15,0),"")</f>
        <v/>
      </c>
      <c r="I745" s="135" t="str">
        <f>IF(AND(B745&lt;&gt;"",J745&gt;=K745,L745&gt;0),G745*H745,"")</f>
        <v/>
      </c>
      <c r="J745" s="126" t="str">
        <f>IF(B745&gt;0,ROUNDUP(VLOOKUP(B745,G011B!$B:$R,16,0),1),"")</f>
        <v/>
      </c>
      <c r="K745" s="126" t="str">
        <f t="shared" ref="K745:K764" si="150">IF(B745&gt;0,SUMIF($B:$B,B745,$G:$G),"")</f>
        <v/>
      </c>
      <c r="L745" s="127" t="str">
        <f>IF(B745&lt;&gt;"",VLOOKUP(B745,G011B!$B:$Z,25,0),"")</f>
        <v/>
      </c>
      <c r="M745" s="156" t="str">
        <f t="shared" ref="M745:M764" si="151">IF(J745&gt;=K745,"","Personelin bütün iş paketlerindeki Toplam Adam Ay değeri "&amp;K745&amp;" olup, bu değer, G011B formunda beyan edilen Çalışılan Toplam Ay değerini geçemez. Maliyeti hesaplamak için Adam/Ay Oranı veya Çalışılan Ay değerini düzeltiniz. ")</f>
        <v/>
      </c>
      <c r="N745" s="62"/>
      <c r="O745" s="62"/>
      <c r="P745" s="62"/>
    </row>
    <row r="746" spans="1:16" ht="20.05" customHeight="1" x14ac:dyDescent="0.25">
      <c r="A746" s="374">
        <v>422</v>
      </c>
      <c r="B746" s="80"/>
      <c r="C746" s="122" t="str">
        <f t="shared" si="147"/>
        <v/>
      </c>
      <c r="D746" s="123" t="str">
        <f t="shared" si="148"/>
        <v/>
      </c>
      <c r="E746" s="81"/>
      <c r="F746" s="82"/>
      <c r="G746" s="132" t="str">
        <f t="shared" ref="G746:G764" si="152">IF(AND(B746&lt;&gt;"",L746&gt;=F746),E746*F746,"")</f>
        <v/>
      </c>
      <c r="H746" s="129" t="str">
        <f t="shared" si="149"/>
        <v/>
      </c>
      <c r="I746" s="136" t="str">
        <f t="shared" ref="I746:I764" si="153">IF(AND(B746&lt;&gt;"",J746&gt;=K746,L746&gt;0),G746*H746,"")</f>
        <v/>
      </c>
      <c r="J746" s="126" t="str">
        <f>IF(B746&gt;0,ROUNDUP(VLOOKUP(B746,G011B!$B:$R,16,0),1),"")</f>
        <v/>
      </c>
      <c r="K746" s="126" t="str">
        <f t="shared" si="150"/>
        <v/>
      </c>
      <c r="L746" s="127" t="str">
        <f>IF(B746&lt;&gt;"",VLOOKUP(B746,G011B!$B:$Z,25,0),"")</f>
        <v/>
      </c>
      <c r="M746" s="156" t="str">
        <f t="shared" si="151"/>
        <v/>
      </c>
      <c r="N746" s="62"/>
      <c r="O746" s="62"/>
      <c r="P746" s="62"/>
    </row>
    <row r="747" spans="1:16" ht="20.05" customHeight="1" x14ac:dyDescent="0.25">
      <c r="A747" s="374">
        <v>423</v>
      </c>
      <c r="B747" s="80"/>
      <c r="C747" s="122" t="str">
        <f t="shared" si="147"/>
        <v/>
      </c>
      <c r="D747" s="123" t="str">
        <f t="shared" si="148"/>
        <v/>
      </c>
      <c r="E747" s="81"/>
      <c r="F747" s="82"/>
      <c r="G747" s="132" t="str">
        <f t="shared" si="152"/>
        <v/>
      </c>
      <c r="H747" s="129" t="str">
        <f t="shared" si="149"/>
        <v/>
      </c>
      <c r="I747" s="136" t="str">
        <f t="shared" si="153"/>
        <v/>
      </c>
      <c r="J747" s="126" t="str">
        <f>IF(B747&gt;0,ROUNDUP(VLOOKUP(B747,G011B!$B:$R,16,0),1),"")</f>
        <v/>
      </c>
      <c r="K747" s="126" t="str">
        <f t="shared" si="150"/>
        <v/>
      </c>
      <c r="L747" s="127" t="str">
        <f>IF(B747&lt;&gt;"",VLOOKUP(B747,G011B!$B:$Z,25,0),"")</f>
        <v/>
      </c>
      <c r="M747" s="156" t="str">
        <f t="shared" si="151"/>
        <v/>
      </c>
      <c r="N747" s="62"/>
      <c r="O747" s="62"/>
      <c r="P747" s="62"/>
    </row>
    <row r="748" spans="1:16" ht="20.05" customHeight="1" x14ac:dyDescent="0.25">
      <c r="A748" s="374">
        <v>424</v>
      </c>
      <c r="B748" s="80"/>
      <c r="C748" s="122" t="str">
        <f t="shared" si="147"/>
        <v/>
      </c>
      <c r="D748" s="123" t="str">
        <f t="shared" si="148"/>
        <v/>
      </c>
      <c r="E748" s="81"/>
      <c r="F748" s="82"/>
      <c r="G748" s="132" t="str">
        <f t="shared" si="152"/>
        <v/>
      </c>
      <c r="H748" s="129" t="str">
        <f t="shared" si="149"/>
        <v/>
      </c>
      <c r="I748" s="136" t="str">
        <f t="shared" si="153"/>
        <v/>
      </c>
      <c r="J748" s="126" t="str">
        <f>IF(B748&gt;0,ROUNDUP(VLOOKUP(B748,G011B!$B:$R,16,0),1),"")</f>
        <v/>
      </c>
      <c r="K748" s="126" t="str">
        <f t="shared" si="150"/>
        <v/>
      </c>
      <c r="L748" s="127" t="str">
        <f>IF(B748&lt;&gt;"",VLOOKUP(B748,G011B!$B:$Z,25,0),"")</f>
        <v/>
      </c>
      <c r="M748" s="156" t="str">
        <f t="shared" si="151"/>
        <v/>
      </c>
      <c r="N748" s="62"/>
      <c r="O748" s="62"/>
      <c r="P748" s="62"/>
    </row>
    <row r="749" spans="1:16" ht="20.05" customHeight="1" x14ac:dyDescent="0.25">
      <c r="A749" s="374">
        <v>425</v>
      </c>
      <c r="B749" s="80"/>
      <c r="C749" s="122" t="str">
        <f t="shared" si="147"/>
        <v/>
      </c>
      <c r="D749" s="123" t="str">
        <f t="shared" si="148"/>
        <v/>
      </c>
      <c r="E749" s="81"/>
      <c r="F749" s="82"/>
      <c r="G749" s="132" t="str">
        <f t="shared" si="152"/>
        <v/>
      </c>
      <c r="H749" s="129" t="str">
        <f t="shared" si="149"/>
        <v/>
      </c>
      <c r="I749" s="136" t="str">
        <f t="shared" si="153"/>
        <v/>
      </c>
      <c r="J749" s="126" t="str">
        <f>IF(B749&gt;0,ROUNDUP(VLOOKUP(B749,G011B!$B:$R,16,0),1),"")</f>
        <v/>
      </c>
      <c r="K749" s="126" t="str">
        <f t="shared" si="150"/>
        <v/>
      </c>
      <c r="L749" s="127" t="str">
        <f>IF(B749&lt;&gt;"",VLOOKUP(B749,G011B!$B:$Z,25,0),"")</f>
        <v/>
      </c>
      <c r="M749" s="156" t="str">
        <f t="shared" si="151"/>
        <v/>
      </c>
      <c r="N749" s="62"/>
      <c r="O749" s="62"/>
      <c r="P749" s="62"/>
    </row>
    <row r="750" spans="1:16" ht="20.05" customHeight="1" x14ac:dyDescent="0.25">
      <c r="A750" s="374">
        <v>426</v>
      </c>
      <c r="B750" s="80"/>
      <c r="C750" s="122" t="str">
        <f t="shared" si="147"/>
        <v/>
      </c>
      <c r="D750" s="123" t="str">
        <f t="shared" si="148"/>
        <v/>
      </c>
      <c r="E750" s="81"/>
      <c r="F750" s="82"/>
      <c r="G750" s="132" t="str">
        <f t="shared" si="152"/>
        <v/>
      </c>
      <c r="H750" s="129" t="str">
        <f t="shared" si="149"/>
        <v/>
      </c>
      <c r="I750" s="136" t="str">
        <f t="shared" si="153"/>
        <v/>
      </c>
      <c r="J750" s="126" t="str">
        <f>IF(B750&gt;0,ROUNDUP(VLOOKUP(B750,G011B!$B:$R,16,0),1),"")</f>
        <v/>
      </c>
      <c r="K750" s="126" t="str">
        <f t="shared" si="150"/>
        <v/>
      </c>
      <c r="L750" s="127" t="str">
        <f>IF(B750&lt;&gt;"",VLOOKUP(B750,G011B!$B:$Z,25,0),"")</f>
        <v/>
      </c>
      <c r="M750" s="156" t="str">
        <f t="shared" si="151"/>
        <v/>
      </c>
      <c r="N750" s="62"/>
      <c r="O750" s="62"/>
      <c r="P750" s="62"/>
    </row>
    <row r="751" spans="1:16" ht="20.05" customHeight="1" x14ac:dyDescent="0.25">
      <c r="A751" s="374">
        <v>427</v>
      </c>
      <c r="B751" s="80"/>
      <c r="C751" s="122" t="str">
        <f t="shared" si="147"/>
        <v/>
      </c>
      <c r="D751" s="123" t="str">
        <f t="shared" si="148"/>
        <v/>
      </c>
      <c r="E751" s="81"/>
      <c r="F751" s="82"/>
      <c r="G751" s="132" t="str">
        <f t="shared" si="152"/>
        <v/>
      </c>
      <c r="H751" s="129" t="str">
        <f t="shared" si="149"/>
        <v/>
      </c>
      <c r="I751" s="136" t="str">
        <f t="shared" si="153"/>
        <v/>
      </c>
      <c r="J751" s="126" t="str">
        <f>IF(B751&gt;0,ROUNDUP(VLOOKUP(B751,G011B!$B:$R,16,0),1),"")</f>
        <v/>
      </c>
      <c r="K751" s="126" t="str">
        <f t="shared" si="150"/>
        <v/>
      </c>
      <c r="L751" s="127" t="str">
        <f>IF(B751&lt;&gt;"",VLOOKUP(B751,G011B!$B:$Z,25,0),"")</f>
        <v/>
      </c>
      <c r="M751" s="156" t="str">
        <f t="shared" si="151"/>
        <v/>
      </c>
      <c r="N751" s="62"/>
      <c r="O751" s="62"/>
      <c r="P751" s="62"/>
    </row>
    <row r="752" spans="1:16" ht="20.05" customHeight="1" x14ac:dyDescent="0.25">
      <c r="A752" s="374">
        <v>428</v>
      </c>
      <c r="B752" s="80"/>
      <c r="C752" s="122" t="str">
        <f t="shared" si="147"/>
        <v/>
      </c>
      <c r="D752" s="123" t="str">
        <f t="shared" si="148"/>
        <v/>
      </c>
      <c r="E752" s="81"/>
      <c r="F752" s="82"/>
      <c r="G752" s="132" t="str">
        <f t="shared" si="152"/>
        <v/>
      </c>
      <c r="H752" s="129" t="str">
        <f t="shared" si="149"/>
        <v/>
      </c>
      <c r="I752" s="136" t="str">
        <f t="shared" si="153"/>
        <v/>
      </c>
      <c r="J752" s="126" t="str">
        <f>IF(B752&gt;0,ROUNDUP(VLOOKUP(B752,G011B!$B:$R,16,0),1),"")</f>
        <v/>
      </c>
      <c r="K752" s="126" t="str">
        <f t="shared" si="150"/>
        <v/>
      </c>
      <c r="L752" s="127" t="str">
        <f>IF(B752&lt;&gt;"",VLOOKUP(B752,G011B!$B:$Z,25,0),"")</f>
        <v/>
      </c>
      <c r="M752" s="156" t="str">
        <f t="shared" si="151"/>
        <v/>
      </c>
      <c r="N752" s="62"/>
      <c r="O752" s="62"/>
      <c r="P752" s="62"/>
    </row>
    <row r="753" spans="1:16" ht="20.05" customHeight="1" x14ac:dyDescent="0.25">
      <c r="A753" s="374">
        <v>429</v>
      </c>
      <c r="B753" s="80"/>
      <c r="C753" s="122" t="str">
        <f t="shared" si="147"/>
        <v/>
      </c>
      <c r="D753" s="123" t="str">
        <f t="shared" si="148"/>
        <v/>
      </c>
      <c r="E753" s="81"/>
      <c r="F753" s="82"/>
      <c r="G753" s="132" t="str">
        <f t="shared" si="152"/>
        <v/>
      </c>
      <c r="H753" s="129" t="str">
        <f t="shared" si="149"/>
        <v/>
      </c>
      <c r="I753" s="136" t="str">
        <f t="shared" si="153"/>
        <v/>
      </c>
      <c r="J753" s="126" t="str">
        <f>IF(B753&gt;0,ROUNDUP(VLOOKUP(B753,G011B!$B:$R,16,0),1),"")</f>
        <v/>
      </c>
      <c r="K753" s="126" t="str">
        <f t="shared" si="150"/>
        <v/>
      </c>
      <c r="L753" s="127" t="str">
        <f>IF(B753&lt;&gt;"",VLOOKUP(B753,G011B!$B:$Z,25,0),"")</f>
        <v/>
      </c>
      <c r="M753" s="156" t="str">
        <f t="shared" si="151"/>
        <v/>
      </c>
      <c r="N753" s="62"/>
      <c r="O753" s="62"/>
      <c r="P753" s="62"/>
    </row>
    <row r="754" spans="1:16" ht="20.05" customHeight="1" x14ac:dyDescent="0.25">
      <c r="A754" s="374">
        <v>430</v>
      </c>
      <c r="B754" s="80"/>
      <c r="C754" s="122" t="str">
        <f t="shared" si="147"/>
        <v/>
      </c>
      <c r="D754" s="123" t="str">
        <f t="shared" si="148"/>
        <v/>
      </c>
      <c r="E754" s="81"/>
      <c r="F754" s="82"/>
      <c r="G754" s="132" t="str">
        <f t="shared" si="152"/>
        <v/>
      </c>
      <c r="H754" s="129" t="str">
        <f t="shared" si="149"/>
        <v/>
      </c>
      <c r="I754" s="136" t="str">
        <f t="shared" si="153"/>
        <v/>
      </c>
      <c r="J754" s="126" t="str">
        <f>IF(B754&gt;0,ROUNDUP(VLOOKUP(B754,G011B!$B:$R,16,0),1),"")</f>
        <v/>
      </c>
      <c r="K754" s="126" t="str">
        <f t="shared" si="150"/>
        <v/>
      </c>
      <c r="L754" s="127" t="str">
        <f>IF(B754&lt;&gt;"",VLOOKUP(B754,G011B!$B:$Z,25,0),"")</f>
        <v/>
      </c>
      <c r="M754" s="156" t="str">
        <f t="shared" si="151"/>
        <v/>
      </c>
      <c r="N754" s="62"/>
      <c r="O754" s="62"/>
      <c r="P754" s="62"/>
    </row>
    <row r="755" spans="1:16" ht="20.05" customHeight="1" x14ac:dyDescent="0.25">
      <c r="A755" s="374">
        <v>431</v>
      </c>
      <c r="B755" s="80"/>
      <c r="C755" s="122" t="str">
        <f t="shared" si="147"/>
        <v/>
      </c>
      <c r="D755" s="123" t="str">
        <f t="shared" si="148"/>
        <v/>
      </c>
      <c r="E755" s="81"/>
      <c r="F755" s="82"/>
      <c r="G755" s="132" t="str">
        <f t="shared" si="152"/>
        <v/>
      </c>
      <c r="H755" s="129" t="str">
        <f t="shared" si="149"/>
        <v/>
      </c>
      <c r="I755" s="136" t="str">
        <f t="shared" si="153"/>
        <v/>
      </c>
      <c r="J755" s="126" t="str">
        <f>IF(B755&gt;0,ROUNDUP(VLOOKUP(B755,G011B!$B:$R,16,0),1),"")</f>
        <v/>
      </c>
      <c r="K755" s="126" t="str">
        <f t="shared" si="150"/>
        <v/>
      </c>
      <c r="L755" s="127" t="str">
        <f>IF(B755&lt;&gt;"",VLOOKUP(B755,G011B!$B:$Z,25,0),"")</f>
        <v/>
      </c>
      <c r="M755" s="156" t="str">
        <f t="shared" si="151"/>
        <v/>
      </c>
      <c r="N755" s="62"/>
      <c r="O755" s="62"/>
      <c r="P755" s="62"/>
    </row>
    <row r="756" spans="1:16" ht="20.05" customHeight="1" x14ac:dyDescent="0.25">
      <c r="A756" s="374">
        <v>432</v>
      </c>
      <c r="B756" s="80"/>
      <c r="C756" s="122" t="str">
        <f t="shared" si="147"/>
        <v/>
      </c>
      <c r="D756" s="123" t="str">
        <f t="shared" si="148"/>
        <v/>
      </c>
      <c r="E756" s="81"/>
      <c r="F756" s="82"/>
      <c r="G756" s="132" t="str">
        <f t="shared" si="152"/>
        <v/>
      </c>
      <c r="H756" s="129" t="str">
        <f t="shared" si="149"/>
        <v/>
      </c>
      <c r="I756" s="136" t="str">
        <f t="shared" si="153"/>
        <v/>
      </c>
      <c r="J756" s="126" t="str">
        <f>IF(B756&gt;0,ROUNDUP(VLOOKUP(B756,G011B!$B:$R,16,0),1),"")</f>
        <v/>
      </c>
      <c r="K756" s="126" t="str">
        <f t="shared" si="150"/>
        <v/>
      </c>
      <c r="L756" s="127" t="str">
        <f>IF(B756&lt;&gt;"",VLOOKUP(B756,G011B!$B:$Z,25,0),"")</f>
        <v/>
      </c>
      <c r="M756" s="156" t="str">
        <f t="shared" si="151"/>
        <v/>
      </c>
      <c r="N756" s="62"/>
      <c r="O756" s="62"/>
      <c r="P756" s="62"/>
    </row>
    <row r="757" spans="1:16" ht="20.05" customHeight="1" x14ac:dyDescent="0.25">
      <c r="A757" s="374">
        <v>433</v>
      </c>
      <c r="B757" s="80"/>
      <c r="C757" s="122" t="str">
        <f t="shared" si="147"/>
        <v/>
      </c>
      <c r="D757" s="123" t="str">
        <f t="shared" si="148"/>
        <v/>
      </c>
      <c r="E757" s="81"/>
      <c r="F757" s="82"/>
      <c r="G757" s="132" t="str">
        <f t="shared" si="152"/>
        <v/>
      </c>
      <c r="H757" s="129" t="str">
        <f t="shared" si="149"/>
        <v/>
      </c>
      <c r="I757" s="136" t="str">
        <f t="shared" si="153"/>
        <v/>
      </c>
      <c r="J757" s="126" t="str">
        <f>IF(B757&gt;0,ROUNDUP(VLOOKUP(B757,G011B!$B:$R,16,0),1),"")</f>
        <v/>
      </c>
      <c r="K757" s="126" t="str">
        <f t="shared" si="150"/>
        <v/>
      </c>
      <c r="L757" s="127" t="str">
        <f>IF(B757&lt;&gt;"",VLOOKUP(B757,G011B!$B:$Z,25,0),"")</f>
        <v/>
      </c>
      <c r="M757" s="156" t="str">
        <f t="shared" si="151"/>
        <v/>
      </c>
      <c r="N757" s="62"/>
      <c r="O757" s="62"/>
      <c r="P757" s="62"/>
    </row>
    <row r="758" spans="1:16" ht="20.05" customHeight="1" x14ac:dyDescent="0.25">
      <c r="A758" s="374">
        <v>434</v>
      </c>
      <c r="B758" s="80"/>
      <c r="C758" s="122" t="str">
        <f t="shared" si="147"/>
        <v/>
      </c>
      <c r="D758" s="123" t="str">
        <f t="shared" si="148"/>
        <v/>
      </c>
      <c r="E758" s="81"/>
      <c r="F758" s="82"/>
      <c r="G758" s="132" t="str">
        <f t="shared" si="152"/>
        <v/>
      </c>
      <c r="H758" s="129" t="str">
        <f t="shared" si="149"/>
        <v/>
      </c>
      <c r="I758" s="136" t="str">
        <f t="shared" si="153"/>
        <v/>
      </c>
      <c r="J758" s="126" t="str">
        <f>IF(B758&gt;0,ROUNDUP(VLOOKUP(B758,G011B!$B:$R,16,0),1),"")</f>
        <v/>
      </c>
      <c r="K758" s="126" t="str">
        <f t="shared" si="150"/>
        <v/>
      </c>
      <c r="L758" s="127" t="str">
        <f>IF(B758&lt;&gt;"",VLOOKUP(B758,G011B!$B:$Z,25,0),"")</f>
        <v/>
      </c>
      <c r="M758" s="156" t="str">
        <f t="shared" si="151"/>
        <v/>
      </c>
      <c r="N758" s="62"/>
      <c r="O758" s="62"/>
      <c r="P758" s="62"/>
    </row>
    <row r="759" spans="1:16" ht="20.05" customHeight="1" x14ac:dyDescent="0.25">
      <c r="A759" s="374">
        <v>435</v>
      </c>
      <c r="B759" s="80"/>
      <c r="C759" s="122" t="str">
        <f t="shared" si="147"/>
        <v/>
      </c>
      <c r="D759" s="123" t="str">
        <f t="shared" si="148"/>
        <v/>
      </c>
      <c r="E759" s="81"/>
      <c r="F759" s="82"/>
      <c r="G759" s="132" t="str">
        <f t="shared" si="152"/>
        <v/>
      </c>
      <c r="H759" s="129" t="str">
        <f t="shared" si="149"/>
        <v/>
      </c>
      <c r="I759" s="136" t="str">
        <f t="shared" si="153"/>
        <v/>
      </c>
      <c r="J759" s="126" t="str">
        <f>IF(B759&gt;0,ROUNDUP(VLOOKUP(B759,G011B!$B:$R,16,0),1),"")</f>
        <v/>
      </c>
      <c r="K759" s="126" t="str">
        <f t="shared" si="150"/>
        <v/>
      </c>
      <c r="L759" s="127" t="str">
        <f>IF(B759&lt;&gt;"",VLOOKUP(B759,G011B!$B:$Z,25,0),"")</f>
        <v/>
      </c>
      <c r="M759" s="156" t="str">
        <f t="shared" si="151"/>
        <v/>
      </c>
      <c r="N759" s="62"/>
      <c r="O759" s="62"/>
      <c r="P759" s="62"/>
    </row>
    <row r="760" spans="1:16" ht="20.05" customHeight="1" x14ac:dyDescent="0.25">
      <c r="A760" s="374">
        <v>436</v>
      </c>
      <c r="B760" s="80"/>
      <c r="C760" s="122" t="str">
        <f t="shared" si="147"/>
        <v/>
      </c>
      <c r="D760" s="123" t="str">
        <f t="shared" si="148"/>
        <v/>
      </c>
      <c r="E760" s="81"/>
      <c r="F760" s="82"/>
      <c r="G760" s="132" t="str">
        <f t="shared" si="152"/>
        <v/>
      </c>
      <c r="H760" s="129" t="str">
        <f t="shared" si="149"/>
        <v/>
      </c>
      <c r="I760" s="136" t="str">
        <f t="shared" si="153"/>
        <v/>
      </c>
      <c r="J760" s="126" t="str">
        <f>IF(B760&gt;0,ROUNDUP(VLOOKUP(B760,G011B!$B:$R,16,0),1),"")</f>
        <v/>
      </c>
      <c r="K760" s="126" t="str">
        <f t="shared" si="150"/>
        <v/>
      </c>
      <c r="L760" s="127" t="str">
        <f>IF(B760&lt;&gt;"",VLOOKUP(B760,G011B!$B:$Z,25,0),"")</f>
        <v/>
      </c>
      <c r="M760" s="156" t="str">
        <f t="shared" si="151"/>
        <v/>
      </c>
      <c r="N760" s="62"/>
      <c r="O760" s="62"/>
      <c r="P760" s="62"/>
    </row>
    <row r="761" spans="1:16" ht="20.05" customHeight="1" x14ac:dyDescent="0.25">
      <c r="A761" s="374">
        <v>437</v>
      </c>
      <c r="B761" s="80"/>
      <c r="C761" s="122" t="str">
        <f t="shared" si="147"/>
        <v/>
      </c>
      <c r="D761" s="123" t="str">
        <f t="shared" si="148"/>
        <v/>
      </c>
      <c r="E761" s="81"/>
      <c r="F761" s="82"/>
      <c r="G761" s="132" t="str">
        <f t="shared" si="152"/>
        <v/>
      </c>
      <c r="H761" s="129" t="str">
        <f t="shared" si="149"/>
        <v/>
      </c>
      <c r="I761" s="136" t="str">
        <f t="shared" si="153"/>
        <v/>
      </c>
      <c r="J761" s="126" t="str">
        <f>IF(B761&gt;0,ROUNDUP(VLOOKUP(B761,G011B!$B:$R,16,0),1),"")</f>
        <v/>
      </c>
      <c r="K761" s="126" t="str">
        <f t="shared" si="150"/>
        <v/>
      </c>
      <c r="L761" s="127" t="str">
        <f>IF(B761&lt;&gt;"",VLOOKUP(B761,G011B!$B:$Z,25,0),"")</f>
        <v/>
      </c>
      <c r="M761" s="156" t="str">
        <f t="shared" si="151"/>
        <v/>
      </c>
      <c r="N761" s="62"/>
      <c r="O761" s="62"/>
      <c r="P761" s="62"/>
    </row>
    <row r="762" spans="1:16" ht="20.05" customHeight="1" x14ac:dyDescent="0.25">
      <c r="A762" s="374">
        <v>438</v>
      </c>
      <c r="B762" s="80"/>
      <c r="C762" s="122" t="str">
        <f t="shared" si="147"/>
        <v/>
      </c>
      <c r="D762" s="123" t="str">
        <f t="shared" si="148"/>
        <v/>
      </c>
      <c r="E762" s="81"/>
      <c r="F762" s="82"/>
      <c r="G762" s="132" t="str">
        <f t="shared" si="152"/>
        <v/>
      </c>
      <c r="H762" s="129" t="str">
        <f t="shared" si="149"/>
        <v/>
      </c>
      <c r="I762" s="136" t="str">
        <f t="shared" si="153"/>
        <v/>
      </c>
      <c r="J762" s="126" t="str">
        <f>IF(B762&gt;0,ROUNDUP(VLOOKUP(B762,G011B!$B:$R,16,0),1),"")</f>
        <v/>
      </c>
      <c r="K762" s="126" t="str">
        <f t="shared" si="150"/>
        <v/>
      </c>
      <c r="L762" s="127" t="str">
        <f>IF(B762&lt;&gt;"",VLOOKUP(B762,G011B!$B:$Z,25,0),"")</f>
        <v/>
      </c>
      <c r="M762" s="156" t="str">
        <f t="shared" si="151"/>
        <v/>
      </c>
      <c r="N762" s="62"/>
      <c r="O762" s="62"/>
      <c r="P762" s="62"/>
    </row>
    <row r="763" spans="1:16" ht="20.05" customHeight="1" x14ac:dyDescent="0.25">
      <c r="A763" s="374">
        <v>439</v>
      </c>
      <c r="B763" s="80"/>
      <c r="C763" s="122" t="str">
        <f t="shared" si="147"/>
        <v/>
      </c>
      <c r="D763" s="123" t="str">
        <f t="shared" si="148"/>
        <v/>
      </c>
      <c r="E763" s="81"/>
      <c r="F763" s="82"/>
      <c r="G763" s="132" t="str">
        <f t="shared" si="152"/>
        <v/>
      </c>
      <c r="H763" s="129" t="str">
        <f t="shared" si="149"/>
        <v/>
      </c>
      <c r="I763" s="136" t="str">
        <f t="shared" si="153"/>
        <v/>
      </c>
      <c r="J763" s="126" t="str">
        <f>IF(B763&gt;0,ROUNDUP(VLOOKUP(B763,G011B!$B:$R,16,0),1),"")</f>
        <v/>
      </c>
      <c r="K763" s="126" t="str">
        <f t="shared" si="150"/>
        <v/>
      </c>
      <c r="L763" s="127" t="str">
        <f>IF(B763&lt;&gt;"",VLOOKUP(B763,G011B!$B:$Z,25,0),"")</f>
        <v/>
      </c>
      <c r="M763" s="156" t="str">
        <f t="shared" si="151"/>
        <v/>
      </c>
      <c r="N763" s="62"/>
      <c r="O763" s="62"/>
      <c r="P763" s="62"/>
    </row>
    <row r="764" spans="1:16" ht="20.05" customHeight="1" thickBot="1" x14ac:dyDescent="0.3">
      <c r="A764" s="375">
        <v>440</v>
      </c>
      <c r="B764" s="83"/>
      <c r="C764" s="124" t="str">
        <f t="shared" si="147"/>
        <v/>
      </c>
      <c r="D764" s="125" t="str">
        <f t="shared" si="148"/>
        <v/>
      </c>
      <c r="E764" s="84"/>
      <c r="F764" s="85"/>
      <c r="G764" s="133" t="str">
        <f t="shared" si="152"/>
        <v/>
      </c>
      <c r="H764" s="130" t="str">
        <f t="shared" si="149"/>
        <v/>
      </c>
      <c r="I764" s="137" t="str">
        <f t="shared" si="153"/>
        <v/>
      </c>
      <c r="J764" s="126" t="str">
        <f>IF(B764&gt;0,ROUNDUP(VLOOKUP(B764,G011B!$B:$R,16,0),1),"")</f>
        <v/>
      </c>
      <c r="K764" s="126" t="str">
        <f t="shared" si="150"/>
        <v/>
      </c>
      <c r="L764" s="127" t="str">
        <f>IF(B764&lt;&gt;"",VLOOKUP(B764,G011B!$B:$Z,25,0),"")</f>
        <v/>
      </c>
      <c r="M764" s="156" t="str">
        <f t="shared" si="151"/>
        <v/>
      </c>
      <c r="N764" s="62"/>
      <c r="O764" s="62"/>
      <c r="P764" s="62"/>
    </row>
    <row r="765" spans="1:16" ht="20.05" customHeight="1" thickBot="1" x14ac:dyDescent="0.4">
      <c r="A765" s="659" t="s">
        <v>34</v>
      </c>
      <c r="B765" s="660"/>
      <c r="C765" s="660"/>
      <c r="D765" s="660"/>
      <c r="E765" s="660"/>
      <c r="F765" s="661"/>
      <c r="G765" s="134">
        <f>SUM(G745:G764)</f>
        <v>0</v>
      </c>
      <c r="H765" s="370"/>
      <c r="I765" s="118">
        <f>IF(C743=C708,SUM(I745:I764)+I730,SUM(I745:I764))</f>
        <v>0</v>
      </c>
      <c r="J765" s="62"/>
      <c r="K765" s="62"/>
      <c r="L765" s="62"/>
      <c r="M765" s="62"/>
      <c r="N765" s="138">
        <f>IF(COUNTA(E745:E764)&gt;0,1,0)</f>
        <v>0</v>
      </c>
      <c r="O765" s="62"/>
      <c r="P765" s="62"/>
    </row>
    <row r="766" spans="1:16" ht="20.05" customHeight="1" thickBot="1" x14ac:dyDescent="0.35">
      <c r="A766" s="662" t="s">
        <v>72</v>
      </c>
      <c r="B766" s="663"/>
      <c r="C766" s="663"/>
      <c r="D766" s="664"/>
      <c r="E766" s="107">
        <f>SUM(G:G)/2</f>
        <v>0</v>
      </c>
      <c r="F766" s="665"/>
      <c r="G766" s="666"/>
      <c r="H766" s="667"/>
      <c r="I766" s="116">
        <f>SUM(I745:I764)+I731</f>
        <v>0</v>
      </c>
      <c r="J766" s="62"/>
      <c r="K766" s="62"/>
      <c r="L766" s="62"/>
      <c r="M766" s="62"/>
      <c r="N766" s="62"/>
      <c r="O766" s="62"/>
      <c r="P766" s="62"/>
    </row>
    <row r="767" spans="1:16" x14ac:dyDescent="0.25">
      <c r="A767" s="364" t="s">
        <v>134</v>
      </c>
      <c r="B767" s="62"/>
      <c r="C767" s="62"/>
      <c r="D767" s="62"/>
      <c r="E767" s="62"/>
      <c r="F767" s="62"/>
      <c r="G767" s="62"/>
      <c r="H767" s="62"/>
      <c r="I767" s="62"/>
      <c r="J767" s="62"/>
      <c r="K767" s="62"/>
      <c r="L767" s="62"/>
      <c r="M767" s="62"/>
      <c r="N767" s="62"/>
      <c r="O767" s="62"/>
      <c r="P767" s="62"/>
    </row>
    <row r="768" spans="1:16" x14ac:dyDescent="0.25">
      <c r="A768" s="62"/>
      <c r="B768" s="62"/>
      <c r="C768" s="62"/>
      <c r="D768" s="62"/>
      <c r="E768" s="62"/>
      <c r="F768" s="62"/>
      <c r="G768" s="62"/>
      <c r="H768" s="62"/>
      <c r="I768" s="62"/>
      <c r="J768" s="62"/>
      <c r="K768" s="62"/>
      <c r="L768" s="62"/>
      <c r="M768" s="62"/>
      <c r="N768" s="62"/>
      <c r="O768" s="62"/>
      <c r="P768" s="62"/>
    </row>
    <row r="769" spans="1:16" ht="19.7" x14ac:dyDescent="0.35">
      <c r="A769" s="376" t="s">
        <v>31</v>
      </c>
      <c r="B769" s="378">
        <f ca="1">imzatarihi</f>
        <v>45785</v>
      </c>
      <c r="C769" s="377" t="s">
        <v>32</v>
      </c>
      <c r="D769" s="379" t="str">
        <f>IF(kurulusyetkilisi&gt;0,kurulusyetkilisi,"")</f>
        <v/>
      </c>
      <c r="E769" s="62"/>
      <c r="F769" s="62"/>
      <c r="G769" s="212"/>
      <c r="H769" s="211"/>
      <c r="I769" s="211"/>
      <c r="J769" s="62"/>
      <c r="K769" s="92"/>
      <c r="L769" s="92"/>
      <c r="M769" s="2"/>
      <c r="N769" s="92"/>
      <c r="O769" s="92"/>
      <c r="P769" s="62"/>
    </row>
    <row r="770" spans="1:16" ht="19.7" x14ac:dyDescent="0.35">
      <c r="A770" s="213"/>
      <c r="B770" s="213"/>
      <c r="C770" s="377" t="s">
        <v>33</v>
      </c>
      <c r="D770" s="75"/>
      <c r="E770" s="598"/>
      <c r="F770" s="598"/>
      <c r="G770" s="598"/>
      <c r="H770" s="59"/>
      <c r="I770" s="59"/>
      <c r="J770" s="62"/>
      <c r="K770" s="92"/>
      <c r="L770" s="92"/>
      <c r="M770" s="2"/>
      <c r="N770" s="92"/>
      <c r="O770" s="92"/>
      <c r="P770" s="62"/>
    </row>
    <row r="771" spans="1:16" ht="16.3" x14ac:dyDescent="0.3">
      <c r="A771" s="635" t="s">
        <v>65</v>
      </c>
      <c r="B771" s="635"/>
      <c r="C771" s="635"/>
      <c r="D771" s="635"/>
      <c r="E771" s="635"/>
      <c r="F771" s="635"/>
      <c r="G771" s="635"/>
      <c r="H771" s="635"/>
      <c r="I771" s="635"/>
      <c r="J771" s="62"/>
      <c r="K771" s="62"/>
      <c r="L771" s="62"/>
      <c r="M771" s="62"/>
      <c r="N771" s="62"/>
      <c r="O771" s="62"/>
      <c r="P771" s="62"/>
    </row>
    <row r="772" spans="1:16" x14ac:dyDescent="0.25">
      <c r="A772" s="625" t="str">
        <f>IF(YilDonem&lt;&gt;"",CONCATENATE(YilDonem," dönemine aittir."),"")</f>
        <v/>
      </c>
      <c r="B772" s="625"/>
      <c r="C772" s="625"/>
      <c r="D772" s="625"/>
      <c r="E772" s="625"/>
      <c r="F772" s="625"/>
      <c r="G772" s="625"/>
      <c r="H772" s="625"/>
      <c r="I772" s="625"/>
      <c r="J772" s="62"/>
      <c r="K772" s="62"/>
      <c r="L772" s="62"/>
      <c r="M772" s="62"/>
      <c r="N772" s="62"/>
      <c r="O772" s="62"/>
      <c r="P772" s="62"/>
    </row>
    <row r="773" spans="1:16" ht="19.7" thickBot="1" x14ac:dyDescent="0.4">
      <c r="A773" s="671" t="s">
        <v>74</v>
      </c>
      <c r="B773" s="671"/>
      <c r="C773" s="671"/>
      <c r="D773" s="671"/>
      <c r="E773" s="671"/>
      <c r="F773" s="671"/>
      <c r="G773" s="671"/>
      <c r="H773" s="671"/>
      <c r="I773" s="671"/>
      <c r="J773" s="62"/>
      <c r="K773" s="62"/>
      <c r="L773" s="62"/>
      <c r="M773" s="62"/>
      <c r="N773" s="62"/>
      <c r="O773" s="62"/>
      <c r="P773" s="62"/>
    </row>
    <row r="774" spans="1:16" ht="19.55" customHeight="1" thickBot="1" x14ac:dyDescent="0.3">
      <c r="A774" s="627" t="s">
        <v>192</v>
      </c>
      <c r="B774" s="629"/>
      <c r="C774" s="627" t="str">
        <f>IF(ProjeNo&gt;0,ProjeNo,"")</f>
        <v/>
      </c>
      <c r="D774" s="628"/>
      <c r="E774" s="628"/>
      <c r="F774" s="628"/>
      <c r="G774" s="628"/>
      <c r="H774" s="628"/>
      <c r="I774" s="629"/>
      <c r="J774" s="62"/>
      <c r="K774" s="62"/>
      <c r="L774" s="62"/>
      <c r="M774" s="62"/>
      <c r="N774" s="62"/>
      <c r="O774" s="62"/>
      <c r="P774" s="62"/>
    </row>
    <row r="775" spans="1:16" ht="29.25" customHeight="1" thickBot="1" x14ac:dyDescent="0.3">
      <c r="A775" s="670" t="s">
        <v>194</v>
      </c>
      <c r="B775" s="642"/>
      <c r="C775" s="645" t="str">
        <f>IF(ProjeAdi&gt;0,ProjeAdi,"")</f>
        <v/>
      </c>
      <c r="D775" s="646"/>
      <c r="E775" s="646"/>
      <c r="F775" s="646"/>
      <c r="G775" s="646"/>
      <c r="H775" s="646"/>
      <c r="I775" s="647"/>
      <c r="J775" s="62"/>
      <c r="K775" s="62"/>
      <c r="L775" s="62"/>
      <c r="M775" s="62"/>
      <c r="N775" s="62"/>
      <c r="O775" s="62"/>
      <c r="P775" s="62"/>
    </row>
    <row r="776" spans="1:16" ht="29.25" customHeight="1" thickBot="1" x14ac:dyDescent="0.3">
      <c r="A776" s="670" t="s">
        <v>196</v>
      </c>
      <c r="B776" s="642"/>
      <c r="C776" s="672"/>
      <c r="D776" s="668"/>
      <c r="E776" s="668"/>
      <c r="F776" s="668"/>
      <c r="G776" s="668"/>
      <c r="H776" s="668"/>
      <c r="I776" s="669"/>
      <c r="J776" s="62"/>
      <c r="K776" s="62"/>
      <c r="L776" s="62"/>
      <c r="M776" s="62"/>
      <c r="N776" s="62"/>
      <c r="O776" s="62"/>
      <c r="P776" s="62"/>
    </row>
    <row r="777" spans="1:16" ht="29.25" customHeight="1" thickBot="1" x14ac:dyDescent="0.3">
      <c r="A777" s="670" t="s">
        <v>197</v>
      </c>
      <c r="B777" s="642"/>
      <c r="C777" s="672"/>
      <c r="D777" s="668"/>
      <c r="E777" s="668"/>
      <c r="F777" s="668"/>
      <c r="G777" s="668"/>
      <c r="H777" s="668"/>
      <c r="I777" s="669"/>
      <c r="J777" s="62"/>
      <c r="K777" s="62"/>
      <c r="L777" s="62"/>
      <c r="M777" s="62"/>
      <c r="N777" s="62"/>
      <c r="O777" s="62"/>
      <c r="P777" s="62"/>
    </row>
    <row r="778" spans="1:16" ht="19.55" customHeight="1" thickBot="1" x14ac:dyDescent="0.3">
      <c r="A778" s="627" t="s">
        <v>66</v>
      </c>
      <c r="B778" s="629"/>
      <c r="C778" s="12"/>
      <c r="D778" s="668"/>
      <c r="E778" s="668"/>
      <c r="F778" s="668"/>
      <c r="G778" s="668"/>
      <c r="H778" s="668"/>
      <c r="I778" s="669"/>
      <c r="J778" s="62"/>
      <c r="K778" s="62"/>
      <c r="L778" s="62"/>
      <c r="M778" s="62"/>
      <c r="N778" s="62"/>
      <c r="O778" s="62"/>
      <c r="P778" s="62"/>
    </row>
    <row r="779" spans="1:16" s="1" customFormat="1" ht="29.25" thickBot="1" x14ac:dyDescent="0.3">
      <c r="A779" s="358" t="s">
        <v>3</v>
      </c>
      <c r="B779" s="358" t="s">
        <v>4</v>
      </c>
      <c r="C779" s="358" t="s">
        <v>55</v>
      </c>
      <c r="D779" s="358" t="s">
        <v>137</v>
      </c>
      <c r="E779" s="358" t="s">
        <v>67</v>
      </c>
      <c r="F779" s="358" t="s">
        <v>68</v>
      </c>
      <c r="G779" s="358" t="s">
        <v>69</v>
      </c>
      <c r="H779" s="358" t="s">
        <v>70</v>
      </c>
      <c r="I779" s="358" t="s">
        <v>71</v>
      </c>
      <c r="J779" s="371" t="s">
        <v>75</v>
      </c>
      <c r="K779" s="372" t="s">
        <v>76</v>
      </c>
      <c r="L779" s="372" t="s">
        <v>68</v>
      </c>
      <c r="M779" s="357"/>
      <c r="N779" s="357"/>
      <c r="O779" s="357"/>
      <c r="P779" s="357"/>
    </row>
    <row r="780" spans="1:16" ht="20.05" customHeight="1" x14ac:dyDescent="0.25">
      <c r="A780" s="373">
        <v>441</v>
      </c>
      <c r="B780" s="77"/>
      <c r="C780" s="120" t="str">
        <f t="shared" ref="C780:C799" si="154">IF(B780&lt;&gt;"",VLOOKUP(B780,PersonelTablo,2,0),"")</f>
        <v/>
      </c>
      <c r="D780" s="121" t="str">
        <f t="shared" ref="D780:D799" si="155">IF(B780&lt;&gt;"",VLOOKUP(B780,PersonelTablo,3,0),"")</f>
        <v/>
      </c>
      <c r="E780" s="78"/>
      <c r="F780" s="79"/>
      <c r="G780" s="131" t="str">
        <f>IF(AND(B780&lt;&gt;"",L780&gt;=F780),E780*F780,"")</f>
        <v/>
      </c>
      <c r="H780" s="128" t="str">
        <f t="shared" ref="H780:H799" si="156">IF(B780&lt;&gt;"",VLOOKUP(B780,G011CTablo,15,0),"")</f>
        <v/>
      </c>
      <c r="I780" s="135" t="str">
        <f>IF(AND(B780&lt;&gt;"",J780&gt;=K780,L780&gt;0),G780*H780,"")</f>
        <v/>
      </c>
      <c r="J780" s="126" t="str">
        <f>IF(B780&gt;0,ROUNDUP(VLOOKUP(B780,G011B!$B:$R,16,0),1),"")</f>
        <v/>
      </c>
      <c r="K780" s="126" t="str">
        <f t="shared" ref="K780:K799" si="157">IF(B780&gt;0,SUMIF($B:$B,B780,$G:$G),"")</f>
        <v/>
      </c>
      <c r="L780" s="127" t="str">
        <f>IF(B780&lt;&gt;"",VLOOKUP(B780,G011B!$B:$Z,25,0),"")</f>
        <v/>
      </c>
      <c r="M780" s="156" t="str">
        <f t="shared" ref="M780:M799" si="158">IF(J780&gt;=K780,"","Personelin bütün iş paketlerindeki Toplam Adam Ay değeri "&amp;K780&amp;" olup, bu değer, G011B formunda beyan edilen Çalışılan Toplam Ay değerini geçemez. Maliyeti hesaplamak için Adam/Ay Oranı veya Çalışılan Ay değerini düzeltiniz. ")</f>
        <v/>
      </c>
      <c r="N780" s="62"/>
      <c r="O780" s="62"/>
      <c r="P780" s="62"/>
    </row>
    <row r="781" spans="1:16" ht="20.05" customHeight="1" x14ac:dyDescent="0.25">
      <c r="A781" s="374">
        <v>442</v>
      </c>
      <c r="B781" s="80"/>
      <c r="C781" s="122" t="str">
        <f t="shared" si="154"/>
        <v/>
      </c>
      <c r="D781" s="123" t="str">
        <f t="shared" si="155"/>
        <v/>
      </c>
      <c r="E781" s="81"/>
      <c r="F781" s="82"/>
      <c r="G781" s="132" t="str">
        <f t="shared" ref="G781:G799" si="159">IF(AND(B781&lt;&gt;"",L781&gt;=F781),E781*F781,"")</f>
        <v/>
      </c>
      <c r="H781" s="129" t="str">
        <f t="shared" si="156"/>
        <v/>
      </c>
      <c r="I781" s="136" t="str">
        <f t="shared" ref="I781:I799" si="160">IF(AND(B781&lt;&gt;"",J781&gt;=K781,L781&gt;0),G781*H781,"")</f>
        <v/>
      </c>
      <c r="J781" s="126" t="str">
        <f>IF(B781&gt;0,ROUNDUP(VLOOKUP(B781,G011B!$B:$R,16,0),1),"")</f>
        <v/>
      </c>
      <c r="K781" s="126" t="str">
        <f t="shared" si="157"/>
        <v/>
      </c>
      <c r="L781" s="127" t="str">
        <f>IF(B781&lt;&gt;"",VLOOKUP(B781,G011B!$B:$Z,25,0),"")</f>
        <v/>
      </c>
      <c r="M781" s="156" t="str">
        <f t="shared" si="158"/>
        <v/>
      </c>
      <c r="N781" s="62"/>
      <c r="O781" s="62"/>
      <c r="P781" s="62"/>
    </row>
    <row r="782" spans="1:16" ht="20.05" customHeight="1" x14ac:dyDescent="0.25">
      <c r="A782" s="374">
        <v>443</v>
      </c>
      <c r="B782" s="80"/>
      <c r="C782" s="122" t="str">
        <f t="shared" si="154"/>
        <v/>
      </c>
      <c r="D782" s="123" t="str">
        <f t="shared" si="155"/>
        <v/>
      </c>
      <c r="E782" s="81"/>
      <c r="F782" s="82"/>
      <c r="G782" s="132" t="str">
        <f t="shared" si="159"/>
        <v/>
      </c>
      <c r="H782" s="129" t="str">
        <f t="shared" si="156"/>
        <v/>
      </c>
      <c r="I782" s="136" t="str">
        <f t="shared" si="160"/>
        <v/>
      </c>
      <c r="J782" s="126" t="str">
        <f>IF(B782&gt;0,ROUNDUP(VLOOKUP(B782,G011B!$B:$R,16,0),1),"")</f>
        <v/>
      </c>
      <c r="K782" s="126" t="str">
        <f t="shared" si="157"/>
        <v/>
      </c>
      <c r="L782" s="127" t="str">
        <f>IF(B782&lt;&gt;"",VLOOKUP(B782,G011B!$B:$Z,25,0),"")</f>
        <v/>
      </c>
      <c r="M782" s="156" t="str">
        <f t="shared" si="158"/>
        <v/>
      </c>
      <c r="N782" s="62"/>
      <c r="O782" s="62"/>
      <c r="P782" s="62"/>
    </row>
    <row r="783" spans="1:16" ht="20.05" customHeight="1" x14ac:dyDescent="0.25">
      <c r="A783" s="374">
        <v>444</v>
      </c>
      <c r="B783" s="80"/>
      <c r="C783" s="122" t="str">
        <f t="shared" si="154"/>
        <v/>
      </c>
      <c r="D783" s="123" t="str">
        <f t="shared" si="155"/>
        <v/>
      </c>
      <c r="E783" s="81"/>
      <c r="F783" s="82"/>
      <c r="G783" s="132" t="str">
        <f t="shared" si="159"/>
        <v/>
      </c>
      <c r="H783" s="129" t="str">
        <f t="shared" si="156"/>
        <v/>
      </c>
      <c r="I783" s="136" t="str">
        <f t="shared" si="160"/>
        <v/>
      </c>
      <c r="J783" s="126" t="str">
        <f>IF(B783&gt;0,ROUNDUP(VLOOKUP(B783,G011B!$B:$R,16,0),1),"")</f>
        <v/>
      </c>
      <c r="K783" s="126" t="str">
        <f t="shared" si="157"/>
        <v/>
      </c>
      <c r="L783" s="127" t="str">
        <f>IF(B783&lt;&gt;"",VLOOKUP(B783,G011B!$B:$Z,25,0),"")</f>
        <v/>
      </c>
      <c r="M783" s="156" t="str">
        <f t="shared" si="158"/>
        <v/>
      </c>
      <c r="N783" s="62"/>
      <c r="O783" s="62"/>
      <c r="P783" s="62"/>
    </row>
    <row r="784" spans="1:16" ht="20.05" customHeight="1" x14ac:dyDescent="0.25">
      <c r="A784" s="374">
        <v>445</v>
      </c>
      <c r="B784" s="80"/>
      <c r="C784" s="122" t="str">
        <f t="shared" si="154"/>
        <v/>
      </c>
      <c r="D784" s="123" t="str">
        <f t="shared" si="155"/>
        <v/>
      </c>
      <c r="E784" s="81"/>
      <c r="F784" s="82"/>
      <c r="G784" s="132" t="str">
        <f t="shared" si="159"/>
        <v/>
      </c>
      <c r="H784" s="129" t="str">
        <f t="shared" si="156"/>
        <v/>
      </c>
      <c r="I784" s="136" t="str">
        <f t="shared" si="160"/>
        <v/>
      </c>
      <c r="J784" s="126" t="str">
        <f>IF(B784&gt;0,ROUNDUP(VLOOKUP(B784,G011B!$B:$R,16,0),1),"")</f>
        <v/>
      </c>
      <c r="K784" s="126" t="str">
        <f t="shared" si="157"/>
        <v/>
      </c>
      <c r="L784" s="127" t="str">
        <f>IF(B784&lt;&gt;"",VLOOKUP(B784,G011B!$B:$Z,25,0),"")</f>
        <v/>
      </c>
      <c r="M784" s="156" t="str">
        <f t="shared" si="158"/>
        <v/>
      </c>
      <c r="N784" s="62"/>
      <c r="O784" s="62"/>
      <c r="P784" s="62"/>
    </row>
    <row r="785" spans="1:16" ht="20.05" customHeight="1" x14ac:dyDescent="0.25">
      <c r="A785" s="374">
        <v>446</v>
      </c>
      <c r="B785" s="80"/>
      <c r="C785" s="122" t="str">
        <f t="shared" si="154"/>
        <v/>
      </c>
      <c r="D785" s="123" t="str">
        <f t="shared" si="155"/>
        <v/>
      </c>
      <c r="E785" s="81"/>
      <c r="F785" s="82"/>
      <c r="G785" s="132" t="str">
        <f t="shared" si="159"/>
        <v/>
      </c>
      <c r="H785" s="129" t="str">
        <f t="shared" si="156"/>
        <v/>
      </c>
      <c r="I785" s="136" t="str">
        <f t="shared" si="160"/>
        <v/>
      </c>
      <c r="J785" s="126" t="str">
        <f>IF(B785&gt;0,ROUNDUP(VLOOKUP(B785,G011B!$B:$R,16,0),1),"")</f>
        <v/>
      </c>
      <c r="K785" s="126" t="str">
        <f t="shared" si="157"/>
        <v/>
      </c>
      <c r="L785" s="127" t="str">
        <f>IF(B785&lt;&gt;"",VLOOKUP(B785,G011B!$B:$Z,25,0),"")</f>
        <v/>
      </c>
      <c r="M785" s="156" t="str">
        <f t="shared" si="158"/>
        <v/>
      </c>
      <c r="N785" s="62"/>
      <c r="O785" s="62"/>
      <c r="P785" s="62"/>
    </row>
    <row r="786" spans="1:16" ht="20.05" customHeight="1" x14ac:dyDescent="0.25">
      <c r="A786" s="374">
        <v>447</v>
      </c>
      <c r="B786" s="80"/>
      <c r="C786" s="122" t="str">
        <f t="shared" si="154"/>
        <v/>
      </c>
      <c r="D786" s="123" t="str">
        <f t="shared" si="155"/>
        <v/>
      </c>
      <c r="E786" s="81"/>
      <c r="F786" s="82"/>
      <c r="G786" s="132" t="str">
        <f t="shared" si="159"/>
        <v/>
      </c>
      <c r="H786" s="129" t="str">
        <f t="shared" si="156"/>
        <v/>
      </c>
      <c r="I786" s="136" t="str">
        <f t="shared" si="160"/>
        <v/>
      </c>
      <c r="J786" s="126" t="str">
        <f>IF(B786&gt;0,ROUNDUP(VLOOKUP(B786,G011B!$B:$R,16,0),1),"")</f>
        <v/>
      </c>
      <c r="K786" s="126" t="str">
        <f t="shared" si="157"/>
        <v/>
      </c>
      <c r="L786" s="127" t="str">
        <f>IF(B786&lt;&gt;"",VLOOKUP(B786,G011B!$B:$Z,25,0),"")</f>
        <v/>
      </c>
      <c r="M786" s="156" t="str">
        <f t="shared" si="158"/>
        <v/>
      </c>
      <c r="N786" s="62"/>
      <c r="O786" s="62"/>
      <c r="P786" s="62"/>
    </row>
    <row r="787" spans="1:16" ht="20.05" customHeight="1" x14ac:dyDescent="0.25">
      <c r="A787" s="374">
        <v>448</v>
      </c>
      <c r="B787" s="80"/>
      <c r="C787" s="122" t="str">
        <f t="shared" si="154"/>
        <v/>
      </c>
      <c r="D787" s="123" t="str">
        <f t="shared" si="155"/>
        <v/>
      </c>
      <c r="E787" s="81"/>
      <c r="F787" s="82"/>
      <c r="G787" s="132" t="str">
        <f t="shared" si="159"/>
        <v/>
      </c>
      <c r="H787" s="129" t="str">
        <f t="shared" si="156"/>
        <v/>
      </c>
      <c r="I787" s="136" t="str">
        <f t="shared" si="160"/>
        <v/>
      </c>
      <c r="J787" s="126" t="str">
        <f>IF(B787&gt;0,ROUNDUP(VLOOKUP(B787,G011B!$B:$R,16,0),1),"")</f>
        <v/>
      </c>
      <c r="K787" s="126" t="str">
        <f t="shared" si="157"/>
        <v/>
      </c>
      <c r="L787" s="127" t="str">
        <f>IF(B787&lt;&gt;"",VLOOKUP(B787,G011B!$B:$Z,25,0),"")</f>
        <v/>
      </c>
      <c r="M787" s="156" t="str">
        <f t="shared" si="158"/>
        <v/>
      </c>
      <c r="N787" s="62"/>
      <c r="O787" s="62"/>
      <c r="P787" s="62"/>
    </row>
    <row r="788" spans="1:16" ht="20.05" customHeight="1" x14ac:dyDescent="0.25">
      <c r="A788" s="374">
        <v>449</v>
      </c>
      <c r="B788" s="80"/>
      <c r="C788" s="122" t="str">
        <f t="shared" si="154"/>
        <v/>
      </c>
      <c r="D788" s="123" t="str">
        <f t="shared" si="155"/>
        <v/>
      </c>
      <c r="E788" s="81"/>
      <c r="F788" s="82"/>
      <c r="G788" s="132" t="str">
        <f t="shared" si="159"/>
        <v/>
      </c>
      <c r="H788" s="129" t="str">
        <f t="shared" si="156"/>
        <v/>
      </c>
      <c r="I788" s="136" t="str">
        <f t="shared" si="160"/>
        <v/>
      </c>
      <c r="J788" s="126" t="str">
        <f>IF(B788&gt;0,ROUNDUP(VLOOKUP(B788,G011B!$B:$R,16,0),1),"")</f>
        <v/>
      </c>
      <c r="K788" s="126" t="str">
        <f t="shared" si="157"/>
        <v/>
      </c>
      <c r="L788" s="127" t="str">
        <f>IF(B788&lt;&gt;"",VLOOKUP(B788,G011B!$B:$Z,25,0),"")</f>
        <v/>
      </c>
      <c r="M788" s="156" t="str">
        <f t="shared" si="158"/>
        <v/>
      </c>
      <c r="N788" s="62"/>
      <c r="O788" s="62"/>
      <c r="P788" s="62"/>
    </row>
    <row r="789" spans="1:16" ht="20.05" customHeight="1" x14ac:dyDescent="0.25">
      <c r="A789" s="374">
        <v>450</v>
      </c>
      <c r="B789" s="80"/>
      <c r="C789" s="122" t="str">
        <f t="shared" si="154"/>
        <v/>
      </c>
      <c r="D789" s="123" t="str">
        <f t="shared" si="155"/>
        <v/>
      </c>
      <c r="E789" s="81"/>
      <c r="F789" s="82"/>
      <c r="G789" s="132" t="str">
        <f t="shared" si="159"/>
        <v/>
      </c>
      <c r="H789" s="129" t="str">
        <f t="shared" si="156"/>
        <v/>
      </c>
      <c r="I789" s="136" t="str">
        <f t="shared" si="160"/>
        <v/>
      </c>
      <c r="J789" s="126" t="str">
        <f>IF(B789&gt;0,ROUNDUP(VLOOKUP(B789,G011B!$B:$R,16,0),1),"")</f>
        <v/>
      </c>
      <c r="K789" s="126" t="str">
        <f t="shared" si="157"/>
        <v/>
      </c>
      <c r="L789" s="127" t="str">
        <f>IF(B789&lt;&gt;"",VLOOKUP(B789,G011B!$B:$Z,25,0),"")</f>
        <v/>
      </c>
      <c r="M789" s="156" t="str">
        <f t="shared" si="158"/>
        <v/>
      </c>
      <c r="N789" s="62"/>
      <c r="O789" s="62"/>
      <c r="P789" s="62"/>
    </row>
    <row r="790" spans="1:16" ht="20.05" customHeight="1" x14ac:dyDescent="0.25">
      <c r="A790" s="374">
        <v>451</v>
      </c>
      <c r="B790" s="80"/>
      <c r="C790" s="122" t="str">
        <f t="shared" si="154"/>
        <v/>
      </c>
      <c r="D790" s="123" t="str">
        <f t="shared" si="155"/>
        <v/>
      </c>
      <c r="E790" s="81"/>
      <c r="F790" s="82"/>
      <c r="G790" s="132" t="str">
        <f t="shared" si="159"/>
        <v/>
      </c>
      <c r="H790" s="129" t="str">
        <f t="shared" si="156"/>
        <v/>
      </c>
      <c r="I790" s="136" t="str">
        <f t="shared" si="160"/>
        <v/>
      </c>
      <c r="J790" s="126" t="str">
        <f>IF(B790&gt;0,ROUNDUP(VLOOKUP(B790,G011B!$B:$R,16,0),1),"")</f>
        <v/>
      </c>
      <c r="K790" s="126" t="str">
        <f t="shared" si="157"/>
        <v/>
      </c>
      <c r="L790" s="127" t="str">
        <f>IF(B790&lt;&gt;"",VLOOKUP(B790,G011B!$B:$Z,25,0),"")</f>
        <v/>
      </c>
      <c r="M790" s="156" t="str">
        <f t="shared" si="158"/>
        <v/>
      </c>
      <c r="N790" s="62"/>
      <c r="O790" s="62"/>
      <c r="P790" s="62"/>
    </row>
    <row r="791" spans="1:16" ht="20.05" customHeight="1" x14ac:dyDescent="0.25">
      <c r="A791" s="374">
        <v>452</v>
      </c>
      <c r="B791" s="80"/>
      <c r="C791" s="122" t="str">
        <f t="shared" si="154"/>
        <v/>
      </c>
      <c r="D791" s="123" t="str">
        <f t="shared" si="155"/>
        <v/>
      </c>
      <c r="E791" s="81"/>
      <c r="F791" s="82"/>
      <c r="G791" s="132" t="str">
        <f t="shared" si="159"/>
        <v/>
      </c>
      <c r="H791" s="129" t="str">
        <f t="shared" si="156"/>
        <v/>
      </c>
      <c r="I791" s="136" t="str">
        <f t="shared" si="160"/>
        <v/>
      </c>
      <c r="J791" s="126" t="str">
        <f>IF(B791&gt;0,ROUNDUP(VLOOKUP(B791,G011B!$B:$R,16,0),1),"")</f>
        <v/>
      </c>
      <c r="K791" s="126" t="str">
        <f t="shared" si="157"/>
        <v/>
      </c>
      <c r="L791" s="127" t="str">
        <f>IF(B791&lt;&gt;"",VLOOKUP(B791,G011B!$B:$Z,25,0),"")</f>
        <v/>
      </c>
      <c r="M791" s="156" t="str">
        <f t="shared" si="158"/>
        <v/>
      </c>
      <c r="N791" s="62"/>
      <c r="O791" s="62"/>
      <c r="P791" s="62"/>
    </row>
    <row r="792" spans="1:16" ht="20.05" customHeight="1" x14ac:dyDescent="0.25">
      <c r="A792" s="374">
        <v>453</v>
      </c>
      <c r="B792" s="80"/>
      <c r="C792" s="122" t="str">
        <f t="shared" si="154"/>
        <v/>
      </c>
      <c r="D792" s="123" t="str">
        <f t="shared" si="155"/>
        <v/>
      </c>
      <c r="E792" s="81"/>
      <c r="F792" s="82"/>
      <c r="G792" s="132" t="str">
        <f t="shared" si="159"/>
        <v/>
      </c>
      <c r="H792" s="129" t="str">
        <f t="shared" si="156"/>
        <v/>
      </c>
      <c r="I792" s="136" t="str">
        <f t="shared" si="160"/>
        <v/>
      </c>
      <c r="J792" s="126" t="str">
        <f>IF(B792&gt;0,ROUNDUP(VLOOKUP(B792,G011B!$B:$R,16,0),1),"")</f>
        <v/>
      </c>
      <c r="K792" s="126" t="str">
        <f t="shared" si="157"/>
        <v/>
      </c>
      <c r="L792" s="127" t="str">
        <f>IF(B792&lt;&gt;"",VLOOKUP(B792,G011B!$B:$Z,25,0),"")</f>
        <v/>
      </c>
      <c r="M792" s="156" t="str">
        <f t="shared" si="158"/>
        <v/>
      </c>
      <c r="N792" s="62"/>
      <c r="O792" s="62"/>
      <c r="P792" s="62"/>
    </row>
    <row r="793" spans="1:16" ht="20.05" customHeight="1" x14ac:dyDescent="0.25">
      <c r="A793" s="374">
        <v>454</v>
      </c>
      <c r="B793" s="80"/>
      <c r="C793" s="122" t="str">
        <f t="shared" si="154"/>
        <v/>
      </c>
      <c r="D793" s="123" t="str">
        <f t="shared" si="155"/>
        <v/>
      </c>
      <c r="E793" s="81"/>
      <c r="F793" s="82"/>
      <c r="G793" s="132" t="str">
        <f t="shared" si="159"/>
        <v/>
      </c>
      <c r="H793" s="129" t="str">
        <f t="shared" si="156"/>
        <v/>
      </c>
      <c r="I793" s="136" t="str">
        <f t="shared" si="160"/>
        <v/>
      </c>
      <c r="J793" s="126" t="str">
        <f>IF(B793&gt;0,ROUNDUP(VLOOKUP(B793,G011B!$B:$R,16,0),1),"")</f>
        <v/>
      </c>
      <c r="K793" s="126" t="str">
        <f t="shared" si="157"/>
        <v/>
      </c>
      <c r="L793" s="127" t="str">
        <f>IF(B793&lt;&gt;"",VLOOKUP(B793,G011B!$B:$Z,25,0),"")</f>
        <v/>
      </c>
      <c r="M793" s="156" t="str">
        <f t="shared" si="158"/>
        <v/>
      </c>
      <c r="N793" s="62"/>
      <c r="O793" s="62"/>
      <c r="P793" s="62"/>
    </row>
    <row r="794" spans="1:16" ht="20.05" customHeight="1" x14ac:dyDescent="0.25">
      <c r="A794" s="374">
        <v>455</v>
      </c>
      <c r="B794" s="80"/>
      <c r="C794" s="122" t="str">
        <f t="shared" si="154"/>
        <v/>
      </c>
      <c r="D794" s="123" t="str">
        <f t="shared" si="155"/>
        <v/>
      </c>
      <c r="E794" s="81"/>
      <c r="F794" s="82"/>
      <c r="G794" s="132" t="str">
        <f t="shared" si="159"/>
        <v/>
      </c>
      <c r="H794" s="129" t="str">
        <f t="shared" si="156"/>
        <v/>
      </c>
      <c r="I794" s="136" t="str">
        <f t="shared" si="160"/>
        <v/>
      </c>
      <c r="J794" s="126" t="str">
        <f>IF(B794&gt;0,ROUNDUP(VLOOKUP(B794,G011B!$B:$R,16,0),1),"")</f>
        <v/>
      </c>
      <c r="K794" s="126" t="str">
        <f t="shared" si="157"/>
        <v/>
      </c>
      <c r="L794" s="127" t="str">
        <f>IF(B794&lt;&gt;"",VLOOKUP(B794,G011B!$B:$Z,25,0),"")</f>
        <v/>
      </c>
      <c r="M794" s="156" t="str">
        <f t="shared" si="158"/>
        <v/>
      </c>
      <c r="N794" s="62"/>
      <c r="O794" s="62"/>
      <c r="P794" s="62"/>
    </row>
    <row r="795" spans="1:16" ht="20.05" customHeight="1" x14ac:dyDescent="0.25">
      <c r="A795" s="374">
        <v>456</v>
      </c>
      <c r="B795" s="80"/>
      <c r="C795" s="122" t="str">
        <f t="shared" si="154"/>
        <v/>
      </c>
      <c r="D795" s="123" t="str">
        <f t="shared" si="155"/>
        <v/>
      </c>
      <c r="E795" s="81"/>
      <c r="F795" s="82"/>
      <c r="G795" s="132" t="str">
        <f t="shared" si="159"/>
        <v/>
      </c>
      <c r="H795" s="129" t="str">
        <f t="shared" si="156"/>
        <v/>
      </c>
      <c r="I795" s="136" t="str">
        <f t="shared" si="160"/>
        <v/>
      </c>
      <c r="J795" s="126" t="str">
        <f>IF(B795&gt;0,ROUNDUP(VLOOKUP(B795,G011B!$B:$R,16,0),1),"")</f>
        <v/>
      </c>
      <c r="K795" s="126" t="str">
        <f t="shared" si="157"/>
        <v/>
      </c>
      <c r="L795" s="127" t="str">
        <f>IF(B795&lt;&gt;"",VLOOKUP(B795,G011B!$B:$Z,25,0),"")</f>
        <v/>
      </c>
      <c r="M795" s="156" t="str">
        <f t="shared" si="158"/>
        <v/>
      </c>
      <c r="N795" s="62"/>
      <c r="O795" s="62"/>
      <c r="P795" s="62"/>
    </row>
    <row r="796" spans="1:16" ht="20.05" customHeight="1" x14ac:dyDescent="0.25">
      <c r="A796" s="374">
        <v>457</v>
      </c>
      <c r="B796" s="80"/>
      <c r="C796" s="122" t="str">
        <f t="shared" si="154"/>
        <v/>
      </c>
      <c r="D796" s="123" t="str">
        <f t="shared" si="155"/>
        <v/>
      </c>
      <c r="E796" s="81"/>
      <c r="F796" s="82"/>
      <c r="G796" s="132" t="str">
        <f t="shared" si="159"/>
        <v/>
      </c>
      <c r="H796" s="129" t="str">
        <f t="shared" si="156"/>
        <v/>
      </c>
      <c r="I796" s="136" t="str">
        <f t="shared" si="160"/>
        <v/>
      </c>
      <c r="J796" s="126" t="str">
        <f>IF(B796&gt;0,ROUNDUP(VLOOKUP(B796,G011B!$B:$R,16,0),1),"")</f>
        <v/>
      </c>
      <c r="K796" s="126" t="str">
        <f t="shared" si="157"/>
        <v/>
      </c>
      <c r="L796" s="127" t="str">
        <f>IF(B796&lt;&gt;"",VLOOKUP(B796,G011B!$B:$Z,25,0),"")</f>
        <v/>
      </c>
      <c r="M796" s="156" t="str">
        <f t="shared" si="158"/>
        <v/>
      </c>
      <c r="N796" s="62"/>
      <c r="O796" s="62"/>
      <c r="P796" s="62"/>
    </row>
    <row r="797" spans="1:16" ht="20.05" customHeight="1" x14ac:dyDescent="0.25">
      <c r="A797" s="374">
        <v>458</v>
      </c>
      <c r="B797" s="80"/>
      <c r="C797" s="122" t="str">
        <f t="shared" si="154"/>
        <v/>
      </c>
      <c r="D797" s="123" t="str">
        <f t="shared" si="155"/>
        <v/>
      </c>
      <c r="E797" s="81"/>
      <c r="F797" s="82"/>
      <c r="G797" s="132" t="str">
        <f t="shared" si="159"/>
        <v/>
      </c>
      <c r="H797" s="129" t="str">
        <f t="shared" si="156"/>
        <v/>
      </c>
      <c r="I797" s="136" t="str">
        <f t="shared" si="160"/>
        <v/>
      </c>
      <c r="J797" s="126" t="str">
        <f>IF(B797&gt;0,ROUNDUP(VLOOKUP(B797,G011B!$B:$R,16,0),1),"")</f>
        <v/>
      </c>
      <c r="K797" s="126" t="str">
        <f t="shared" si="157"/>
        <v/>
      </c>
      <c r="L797" s="127" t="str">
        <f>IF(B797&lt;&gt;"",VLOOKUP(B797,G011B!$B:$Z,25,0),"")</f>
        <v/>
      </c>
      <c r="M797" s="156" t="str">
        <f t="shared" si="158"/>
        <v/>
      </c>
      <c r="N797" s="62"/>
      <c r="O797" s="62"/>
      <c r="P797" s="62"/>
    </row>
    <row r="798" spans="1:16" ht="20.05" customHeight="1" x14ac:dyDescent="0.25">
      <c r="A798" s="374">
        <v>459</v>
      </c>
      <c r="B798" s="80"/>
      <c r="C798" s="122" t="str">
        <f t="shared" si="154"/>
        <v/>
      </c>
      <c r="D798" s="123" t="str">
        <f t="shared" si="155"/>
        <v/>
      </c>
      <c r="E798" s="81"/>
      <c r="F798" s="82"/>
      <c r="G798" s="132" t="str">
        <f t="shared" si="159"/>
        <v/>
      </c>
      <c r="H798" s="129" t="str">
        <f t="shared" si="156"/>
        <v/>
      </c>
      <c r="I798" s="136" t="str">
        <f t="shared" si="160"/>
        <v/>
      </c>
      <c r="J798" s="126" t="str">
        <f>IF(B798&gt;0,ROUNDUP(VLOOKUP(B798,G011B!$B:$R,16,0),1),"")</f>
        <v/>
      </c>
      <c r="K798" s="126" t="str">
        <f t="shared" si="157"/>
        <v/>
      </c>
      <c r="L798" s="127" t="str">
        <f>IF(B798&lt;&gt;"",VLOOKUP(B798,G011B!$B:$Z,25,0),"")</f>
        <v/>
      </c>
      <c r="M798" s="156" t="str">
        <f t="shared" si="158"/>
        <v/>
      </c>
      <c r="N798" s="62"/>
      <c r="O798" s="62"/>
      <c r="P798" s="62"/>
    </row>
    <row r="799" spans="1:16" ht="20.05" customHeight="1" thickBot="1" x14ac:dyDescent="0.3">
      <c r="A799" s="375">
        <v>460</v>
      </c>
      <c r="B799" s="83"/>
      <c r="C799" s="124" t="str">
        <f t="shared" si="154"/>
        <v/>
      </c>
      <c r="D799" s="125" t="str">
        <f t="shared" si="155"/>
        <v/>
      </c>
      <c r="E799" s="84"/>
      <c r="F799" s="85"/>
      <c r="G799" s="133" t="str">
        <f t="shared" si="159"/>
        <v/>
      </c>
      <c r="H799" s="130" t="str">
        <f t="shared" si="156"/>
        <v/>
      </c>
      <c r="I799" s="137" t="str">
        <f t="shared" si="160"/>
        <v/>
      </c>
      <c r="J799" s="126" t="str">
        <f>IF(B799&gt;0,ROUNDUP(VLOOKUP(B799,G011B!$B:$R,16,0),1),"")</f>
        <v/>
      </c>
      <c r="K799" s="126" t="str">
        <f t="shared" si="157"/>
        <v/>
      </c>
      <c r="L799" s="127" t="str">
        <f>IF(B799&lt;&gt;"",VLOOKUP(B799,G011B!$B:$Z,25,0),"")</f>
        <v/>
      </c>
      <c r="M799" s="156" t="str">
        <f t="shared" si="158"/>
        <v/>
      </c>
      <c r="N799" s="62"/>
      <c r="O799" s="62"/>
      <c r="P799" s="62"/>
    </row>
    <row r="800" spans="1:16" ht="20.05" customHeight="1" thickBot="1" x14ac:dyDescent="0.4">
      <c r="A800" s="659" t="s">
        <v>34</v>
      </c>
      <c r="B800" s="660"/>
      <c r="C800" s="660"/>
      <c r="D800" s="660"/>
      <c r="E800" s="660"/>
      <c r="F800" s="661"/>
      <c r="G800" s="134">
        <f>SUM(G780:G799)</f>
        <v>0</v>
      </c>
      <c r="H800" s="370"/>
      <c r="I800" s="118">
        <f>IF(C778=C743,SUM(I780:I799)+I765,SUM(I780:I799))</f>
        <v>0</v>
      </c>
      <c r="J800" s="62"/>
      <c r="K800" s="62"/>
      <c r="L800" s="62"/>
      <c r="M800" s="62"/>
      <c r="N800" s="138">
        <f>IF(COUNTA(E780:E799)&gt;0,1,0)</f>
        <v>0</v>
      </c>
      <c r="O800" s="62"/>
      <c r="P800" s="62"/>
    </row>
    <row r="801" spans="1:16" ht="20.05" customHeight="1" thickBot="1" x14ac:dyDescent="0.35">
      <c r="A801" s="662" t="s">
        <v>72</v>
      </c>
      <c r="B801" s="663"/>
      <c r="C801" s="663"/>
      <c r="D801" s="664"/>
      <c r="E801" s="107">
        <f>SUM(G:G)/2</f>
        <v>0</v>
      </c>
      <c r="F801" s="665"/>
      <c r="G801" s="666"/>
      <c r="H801" s="667"/>
      <c r="I801" s="116">
        <f>SUM(I780:I799)+I766</f>
        <v>0</v>
      </c>
      <c r="J801" s="62"/>
      <c r="K801" s="62"/>
      <c r="L801" s="62"/>
      <c r="M801" s="62"/>
      <c r="N801" s="62"/>
      <c r="O801" s="62"/>
      <c r="P801" s="62"/>
    </row>
    <row r="802" spans="1:16" x14ac:dyDescent="0.25">
      <c r="A802" s="364" t="s">
        <v>134</v>
      </c>
      <c r="B802" s="62"/>
      <c r="C802" s="62"/>
      <c r="D802" s="62"/>
      <c r="E802" s="62"/>
      <c r="F802" s="62"/>
      <c r="G802" s="62"/>
      <c r="H802" s="62"/>
      <c r="I802" s="62"/>
      <c r="J802" s="62"/>
      <c r="K802" s="62"/>
      <c r="L802" s="62"/>
      <c r="M802" s="62"/>
      <c r="N802" s="62"/>
      <c r="O802" s="62"/>
      <c r="P802" s="62"/>
    </row>
    <row r="803" spans="1:16" x14ac:dyDescent="0.25">
      <c r="A803" s="62"/>
      <c r="B803" s="62"/>
      <c r="C803" s="62"/>
      <c r="D803" s="62"/>
      <c r="E803" s="62"/>
      <c r="F803" s="62"/>
      <c r="G803" s="62"/>
      <c r="H803" s="62"/>
      <c r="I803" s="62"/>
      <c r="J803" s="62"/>
      <c r="K803" s="62"/>
      <c r="L803" s="62"/>
      <c r="M803" s="62"/>
      <c r="N803" s="62"/>
      <c r="O803" s="62"/>
      <c r="P803" s="62"/>
    </row>
    <row r="804" spans="1:16" ht="19.7" x14ac:dyDescent="0.35">
      <c r="A804" s="376" t="s">
        <v>31</v>
      </c>
      <c r="B804" s="378">
        <f ca="1">imzatarihi</f>
        <v>45785</v>
      </c>
      <c r="C804" s="377" t="s">
        <v>32</v>
      </c>
      <c r="D804" s="379" t="str">
        <f>IF(kurulusyetkilisi&gt;0,kurulusyetkilisi,"")</f>
        <v/>
      </c>
      <c r="E804" s="62"/>
      <c r="F804" s="62"/>
      <c r="G804" s="212"/>
      <c r="H804" s="211"/>
      <c r="I804" s="211"/>
      <c r="J804" s="62"/>
      <c r="K804" s="92"/>
      <c r="L804" s="92"/>
      <c r="M804" s="2"/>
      <c r="N804" s="92"/>
      <c r="O804" s="92"/>
      <c r="P804" s="62"/>
    </row>
    <row r="805" spans="1:16" ht="19.7" x14ac:dyDescent="0.35">
      <c r="A805" s="213"/>
      <c r="B805" s="213"/>
      <c r="C805" s="377" t="s">
        <v>33</v>
      </c>
      <c r="D805" s="75"/>
      <c r="E805" s="598"/>
      <c r="F805" s="598"/>
      <c r="G805" s="598"/>
      <c r="H805" s="59"/>
      <c r="I805" s="59"/>
      <c r="J805" s="62"/>
      <c r="K805" s="92"/>
      <c r="L805" s="92"/>
      <c r="M805" s="2"/>
      <c r="N805" s="92"/>
      <c r="O805" s="92"/>
      <c r="P805" s="62"/>
    </row>
    <row r="806" spans="1:16" ht="16.3" x14ac:dyDescent="0.3">
      <c r="A806" s="635" t="s">
        <v>65</v>
      </c>
      <c r="B806" s="635"/>
      <c r="C806" s="635"/>
      <c r="D806" s="635"/>
      <c r="E806" s="635"/>
      <c r="F806" s="635"/>
      <c r="G806" s="635"/>
      <c r="H806" s="635"/>
      <c r="I806" s="635"/>
      <c r="J806" s="62"/>
      <c r="K806" s="62"/>
      <c r="L806" s="62"/>
      <c r="M806" s="62"/>
      <c r="N806" s="62"/>
      <c r="O806" s="62"/>
      <c r="P806" s="62"/>
    </row>
    <row r="807" spans="1:16" x14ac:dyDescent="0.25">
      <c r="A807" s="625" t="str">
        <f>IF(YilDonem&lt;&gt;"",CONCATENATE(YilDonem," dönemine aittir."),"")</f>
        <v/>
      </c>
      <c r="B807" s="625"/>
      <c r="C807" s="625"/>
      <c r="D807" s="625"/>
      <c r="E807" s="625"/>
      <c r="F807" s="625"/>
      <c r="G807" s="625"/>
      <c r="H807" s="625"/>
      <c r="I807" s="625"/>
      <c r="J807" s="62"/>
      <c r="K807" s="62"/>
      <c r="L807" s="62"/>
      <c r="M807" s="62"/>
      <c r="N807" s="62"/>
      <c r="O807" s="62"/>
      <c r="P807" s="62"/>
    </row>
    <row r="808" spans="1:16" ht="19.7" thickBot="1" x14ac:dyDescent="0.4">
      <c r="A808" s="671" t="s">
        <v>74</v>
      </c>
      <c r="B808" s="671"/>
      <c r="C808" s="671"/>
      <c r="D808" s="671"/>
      <c r="E808" s="671"/>
      <c r="F808" s="671"/>
      <c r="G808" s="671"/>
      <c r="H808" s="671"/>
      <c r="I808" s="671"/>
      <c r="J808" s="62"/>
      <c r="K808" s="62"/>
      <c r="L808" s="62"/>
      <c r="M808" s="62"/>
      <c r="N808" s="62"/>
      <c r="O808" s="62"/>
      <c r="P808" s="62"/>
    </row>
    <row r="809" spans="1:16" ht="19.55" customHeight="1" thickBot="1" x14ac:dyDescent="0.3">
      <c r="A809" s="627" t="s">
        <v>192</v>
      </c>
      <c r="B809" s="629"/>
      <c r="C809" s="627" t="str">
        <f>IF(ProjeNo&gt;0,ProjeNo,"")</f>
        <v/>
      </c>
      <c r="D809" s="628"/>
      <c r="E809" s="628"/>
      <c r="F809" s="628"/>
      <c r="G809" s="628"/>
      <c r="H809" s="628"/>
      <c r="I809" s="629"/>
      <c r="J809" s="62"/>
      <c r="K809" s="62"/>
      <c r="L809" s="62"/>
      <c r="M809" s="62"/>
      <c r="N809" s="62"/>
      <c r="O809" s="62"/>
      <c r="P809" s="62"/>
    </row>
    <row r="810" spans="1:16" ht="29.25" customHeight="1" thickBot="1" x14ac:dyDescent="0.3">
      <c r="A810" s="670" t="s">
        <v>194</v>
      </c>
      <c r="B810" s="642"/>
      <c r="C810" s="645" t="str">
        <f>IF(ProjeAdi&gt;0,ProjeAdi,"")</f>
        <v/>
      </c>
      <c r="D810" s="646"/>
      <c r="E810" s="646"/>
      <c r="F810" s="646"/>
      <c r="G810" s="646"/>
      <c r="H810" s="646"/>
      <c r="I810" s="647"/>
      <c r="J810" s="62"/>
      <c r="K810" s="62"/>
      <c r="L810" s="62"/>
      <c r="M810" s="62"/>
      <c r="N810" s="62"/>
      <c r="O810" s="62"/>
      <c r="P810" s="62"/>
    </row>
    <row r="811" spans="1:16" ht="29.25" customHeight="1" thickBot="1" x14ac:dyDescent="0.3">
      <c r="A811" s="670" t="s">
        <v>196</v>
      </c>
      <c r="B811" s="642"/>
      <c r="C811" s="672"/>
      <c r="D811" s="668"/>
      <c r="E811" s="668"/>
      <c r="F811" s="668"/>
      <c r="G811" s="668"/>
      <c r="H811" s="668"/>
      <c r="I811" s="669"/>
      <c r="J811" s="62"/>
      <c r="K811" s="62"/>
      <c r="L811" s="62"/>
      <c r="M811" s="62"/>
      <c r="N811" s="62"/>
      <c r="O811" s="62"/>
      <c r="P811" s="62"/>
    </row>
    <row r="812" spans="1:16" ht="29.25" customHeight="1" thickBot="1" x14ac:dyDescent="0.3">
      <c r="A812" s="670" t="s">
        <v>197</v>
      </c>
      <c r="B812" s="642"/>
      <c r="C812" s="672"/>
      <c r="D812" s="668"/>
      <c r="E812" s="668"/>
      <c r="F812" s="668"/>
      <c r="G812" s="668"/>
      <c r="H812" s="668"/>
      <c r="I812" s="669"/>
      <c r="J812" s="62"/>
      <c r="K812" s="62"/>
      <c r="L812" s="62"/>
      <c r="M812" s="62"/>
      <c r="N812" s="62"/>
      <c r="O812" s="62"/>
      <c r="P812" s="62"/>
    </row>
    <row r="813" spans="1:16" ht="19.55" customHeight="1" thickBot="1" x14ac:dyDescent="0.3">
      <c r="A813" s="627" t="s">
        <v>66</v>
      </c>
      <c r="B813" s="629"/>
      <c r="C813" s="12"/>
      <c r="D813" s="668"/>
      <c r="E813" s="668"/>
      <c r="F813" s="668"/>
      <c r="G813" s="668"/>
      <c r="H813" s="668"/>
      <c r="I813" s="669"/>
      <c r="J813" s="62"/>
      <c r="K813" s="62"/>
      <c r="L813" s="62"/>
      <c r="M813" s="62"/>
      <c r="N813" s="62"/>
      <c r="O813" s="62"/>
      <c r="P813" s="62"/>
    </row>
    <row r="814" spans="1:16" s="1" customFormat="1" ht="29.25" thickBot="1" x14ac:dyDescent="0.3">
      <c r="A814" s="358" t="s">
        <v>3</v>
      </c>
      <c r="B814" s="358" t="s">
        <v>4</v>
      </c>
      <c r="C814" s="358" t="s">
        <v>55</v>
      </c>
      <c r="D814" s="358" t="s">
        <v>137</v>
      </c>
      <c r="E814" s="358" t="s">
        <v>67</v>
      </c>
      <c r="F814" s="358" t="s">
        <v>68</v>
      </c>
      <c r="G814" s="358" t="s">
        <v>69</v>
      </c>
      <c r="H814" s="358" t="s">
        <v>70</v>
      </c>
      <c r="I814" s="358" t="s">
        <v>71</v>
      </c>
      <c r="J814" s="371" t="s">
        <v>75</v>
      </c>
      <c r="K814" s="372" t="s">
        <v>76</v>
      </c>
      <c r="L814" s="372" t="s">
        <v>68</v>
      </c>
      <c r="M814" s="357"/>
      <c r="N814" s="357"/>
      <c r="O814" s="357"/>
      <c r="P814" s="357"/>
    </row>
    <row r="815" spans="1:16" ht="20.05" customHeight="1" x14ac:dyDescent="0.25">
      <c r="A815" s="373">
        <v>461</v>
      </c>
      <c r="B815" s="77"/>
      <c r="C815" s="120" t="str">
        <f t="shared" ref="C815:C834" si="161">IF(B815&lt;&gt;"",VLOOKUP(B815,PersonelTablo,2,0),"")</f>
        <v/>
      </c>
      <c r="D815" s="121" t="str">
        <f t="shared" ref="D815:D834" si="162">IF(B815&lt;&gt;"",VLOOKUP(B815,PersonelTablo,3,0),"")</f>
        <v/>
      </c>
      <c r="E815" s="78"/>
      <c r="F815" s="79"/>
      <c r="G815" s="131" t="str">
        <f>IF(AND(B815&lt;&gt;"",L815&gt;=F815),E815*F815,"")</f>
        <v/>
      </c>
      <c r="H815" s="128" t="str">
        <f t="shared" ref="H815:H834" si="163">IF(B815&lt;&gt;"",VLOOKUP(B815,G011CTablo,15,0),"")</f>
        <v/>
      </c>
      <c r="I815" s="135" t="str">
        <f>IF(AND(B815&lt;&gt;"",J815&gt;=K815,L815&gt;0),G815*H815,"")</f>
        <v/>
      </c>
      <c r="J815" s="126" t="str">
        <f>IF(B815&gt;0,ROUNDUP(VLOOKUP(B815,G011B!$B:$R,16,0),1),"")</f>
        <v/>
      </c>
      <c r="K815" s="126" t="str">
        <f t="shared" ref="K815:K834" si="164">IF(B815&gt;0,SUMIF($B:$B,B815,$G:$G),"")</f>
        <v/>
      </c>
      <c r="L815" s="127" t="str">
        <f>IF(B815&lt;&gt;"",VLOOKUP(B815,G011B!$B:$Z,25,0),"")</f>
        <v/>
      </c>
      <c r="M815" s="156" t="str">
        <f t="shared" ref="M815:M834" si="165">IF(J815&gt;=K815,"","Personelin bütün iş paketlerindeki Toplam Adam Ay değeri "&amp;K815&amp;" olup, bu değer, G011B formunda beyan edilen Çalışılan Toplam Ay değerini geçemez. Maliyeti hesaplamak için Adam/Ay Oranı veya Çalışılan Ay değerini düzeltiniz. ")</f>
        <v/>
      </c>
      <c r="N815" s="62"/>
      <c r="O815" s="62"/>
      <c r="P815" s="62"/>
    </row>
    <row r="816" spans="1:16" ht="20.05" customHeight="1" x14ac:dyDescent="0.25">
      <c r="A816" s="374">
        <v>462</v>
      </c>
      <c r="B816" s="80"/>
      <c r="C816" s="122" t="str">
        <f t="shared" si="161"/>
        <v/>
      </c>
      <c r="D816" s="123" t="str">
        <f t="shared" si="162"/>
        <v/>
      </c>
      <c r="E816" s="81"/>
      <c r="F816" s="82"/>
      <c r="G816" s="132" t="str">
        <f t="shared" ref="G816:G834" si="166">IF(AND(B816&lt;&gt;"",L816&gt;=F816),E816*F816,"")</f>
        <v/>
      </c>
      <c r="H816" s="129" t="str">
        <f t="shared" si="163"/>
        <v/>
      </c>
      <c r="I816" s="136" t="str">
        <f t="shared" ref="I816:I834" si="167">IF(AND(B816&lt;&gt;"",J816&gt;=K816,L816&gt;0),G816*H816,"")</f>
        <v/>
      </c>
      <c r="J816" s="126" t="str">
        <f>IF(B816&gt;0,ROUNDUP(VLOOKUP(B816,G011B!$B:$R,16,0),1),"")</f>
        <v/>
      </c>
      <c r="K816" s="126" t="str">
        <f t="shared" si="164"/>
        <v/>
      </c>
      <c r="L816" s="127" t="str">
        <f>IF(B816&lt;&gt;"",VLOOKUP(B816,G011B!$B:$Z,25,0),"")</f>
        <v/>
      </c>
      <c r="M816" s="156" t="str">
        <f t="shared" si="165"/>
        <v/>
      </c>
      <c r="N816" s="62"/>
      <c r="O816" s="62"/>
      <c r="P816" s="62"/>
    </row>
    <row r="817" spans="1:16" ht="20.05" customHeight="1" x14ac:dyDescent="0.25">
      <c r="A817" s="374">
        <v>463</v>
      </c>
      <c r="B817" s="80"/>
      <c r="C817" s="122" t="str">
        <f t="shared" si="161"/>
        <v/>
      </c>
      <c r="D817" s="123" t="str">
        <f t="shared" si="162"/>
        <v/>
      </c>
      <c r="E817" s="81"/>
      <c r="F817" s="82"/>
      <c r="G817" s="132" t="str">
        <f t="shared" si="166"/>
        <v/>
      </c>
      <c r="H817" s="129" t="str">
        <f t="shared" si="163"/>
        <v/>
      </c>
      <c r="I817" s="136" t="str">
        <f t="shared" si="167"/>
        <v/>
      </c>
      <c r="J817" s="126" t="str">
        <f>IF(B817&gt;0,ROUNDUP(VLOOKUP(B817,G011B!$B:$R,16,0),1),"")</f>
        <v/>
      </c>
      <c r="K817" s="126" t="str">
        <f t="shared" si="164"/>
        <v/>
      </c>
      <c r="L817" s="127" t="str">
        <f>IF(B817&lt;&gt;"",VLOOKUP(B817,G011B!$B:$Z,25,0),"")</f>
        <v/>
      </c>
      <c r="M817" s="156" t="str">
        <f t="shared" si="165"/>
        <v/>
      </c>
      <c r="N817" s="62"/>
      <c r="O817" s="62"/>
      <c r="P817" s="62"/>
    </row>
    <row r="818" spans="1:16" ht="20.05" customHeight="1" x14ac:dyDescent="0.25">
      <c r="A818" s="374">
        <v>464</v>
      </c>
      <c r="B818" s="80"/>
      <c r="C818" s="122" t="str">
        <f t="shared" si="161"/>
        <v/>
      </c>
      <c r="D818" s="123" t="str">
        <f t="shared" si="162"/>
        <v/>
      </c>
      <c r="E818" s="81"/>
      <c r="F818" s="82"/>
      <c r="G818" s="132" t="str">
        <f t="shared" si="166"/>
        <v/>
      </c>
      <c r="H818" s="129" t="str">
        <f t="shared" si="163"/>
        <v/>
      </c>
      <c r="I818" s="136" t="str">
        <f t="shared" si="167"/>
        <v/>
      </c>
      <c r="J818" s="126" t="str">
        <f>IF(B818&gt;0,ROUNDUP(VLOOKUP(B818,G011B!$B:$R,16,0),1),"")</f>
        <v/>
      </c>
      <c r="K818" s="126" t="str">
        <f t="shared" si="164"/>
        <v/>
      </c>
      <c r="L818" s="127" t="str">
        <f>IF(B818&lt;&gt;"",VLOOKUP(B818,G011B!$B:$Z,25,0),"")</f>
        <v/>
      </c>
      <c r="M818" s="156" t="str">
        <f t="shared" si="165"/>
        <v/>
      </c>
      <c r="N818" s="62"/>
      <c r="O818" s="62"/>
      <c r="P818" s="62"/>
    </row>
    <row r="819" spans="1:16" ht="20.05" customHeight="1" x14ac:dyDescent="0.25">
      <c r="A819" s="374">
        <v>465</v>
      </c>
      <c r="B819" s="80"/>
      <c r="C819" s="122" t="str">
        <f t="shared" si="161"/>
        <v/>
      </c>
      <c r="D819" s="123" t="str">
        <f t="shared" si="162"/>
        <v/>
      </c>
      <c r="E819" s="81"/>
      <c r="F819" s="82"/>
      <c r="G819" s="132" t="str">
        <f t="shared" si="166"/>
        <v/>
      </c>
      <c r="H819" s="129" t="str">
        <f t="shared" si="163"/>
        <v/>
      </c>
      <c r="I819" s="136" t="str">
        <f t="shared" si="167"/>
        <v/>
      </c>
      <c r="J819" s="126" t="str">
        <f>IF(B819&gt;0,ROUNDUP(VLOOKUP(B819,G011B!$B:$R,16,0),1),"")</f>
        <v/>
      </c>
      <c r="K819" s="126" t="str">
        <f t="shared" si="164"/>
        <v/>
      </c>
      <c r="L819" s="127" t="str">
        <f>IF(B819&lt;&gt;"",VLOOKUP(B819,G011B!$B:$Z,25,0),"")</f>
        <v/>
      </c>
      <c r="M819" s="156" t="str">
        <f t="shared" si="165"/>
        <v/>
      </c>
      <c r="N819" s="62"/>
      <c r="O819" s="62"/>
      <c r="P819" s="62"/>
    </row>
    <row r="820" spans="1:16" ht="20.05" customHeight="1" x14ac:dyDescent="0.25">
      <c r="A820" s="374">
        <v>466</v>
      </c>
      <c r="B820" s="80"/>
      <c r="C820" s="122" t="str">
        <f t="shared" si="161"/>
        <v/>
      </c>
      <c r="D820" s="123" t="str">
        <f t="shared" si="162"/>
        <v/>
      </c>
      <c r="E820" s="81"/>
      <c r="F820" s="82"/>
      <c r="G820" s="132" t="str">
        <f t="shared" si="166"/>
        <v/>
      </c>
      <c r="H820" s="129" t="str">
        <f t="shared" si="163"/>
        <v/>
      </c>
      <c r="I820" s="136" t="str">
        <f t="shared" si="167"/>
        <v/>
      </c>
      <c r="J820" s="126" t="str">
        <f>IF(B820&gt;0,ROUNDUP(VLOOKUP(B820,G011B!$B:$R,16,0),1),"")</f>
        <v/>
      </c>
      <c r="K820" s="126" t="str">
        <f t="shared" si="164"/>
        <v/>
      </c>
      <c r="L820" s="127" t="str">
        <f>IF(B820&lt;&gt;"",VLOOKUP(B820,G011B!$B:$Z,25,0),"")</f>
        <v/>
      </c>
      <c r="M820" s="156" t="str">
        <f t="shared" si="165"/>
        <v/>
      </c>
      <c r="N820" s="62"/>
      <c r="O820" s="62"/>
      <c r="P820" s="62"/>
    </row>
    <row r="821" spans="1:16" ht="20.05" customHeight="1" x14ac:dyDescent="0.25">
      <c r="A821" s="374">
        <v>467</v>
      </c>
      <c r="B821" s="80"/>
      <c r="C821" s="122" t="str">
        <f t="shared" si="161"/>
        <v/>
      </c>
      <c r="D821" s="123" t="str">
        <f t="shared" si="162"/>
        <v/>
      </c>
      <c r="E821" s="81"/>
      <c r="F821" s="82"/>
      <c r="G821" s="132" t="str">
        <f t="shared" si="166"/>
        <v/>
      </c>
      <c r="H821" s="129" t="str">
        <f t="shared" si="163"/>
        <v/>
      </c>
      <c r="I821" s="136" t="str">
        <f t="shared" si="167"/>
        <v/>
      </c>
      <c r="J821" s="126" t="str">
        <f>IF(B821&gt;0,ROUNDUP(VLOOKUP(B821,G011B!$B:$R,16,0),1),"")</f>
        <v/>
      </c>
      <c r="K821" s="126" t="str">
        <f t="shared" si="164"/>
        <v/>
      </c>
      <c r="L821" s="127" t="str">
        <f>IF(B821&lt;&gt;"",VLOOKUP(B821,G011B!$B:$Z,25,0),"")</f>
        <v/>
      </c>
      <c r="M821" s="156" t="str">
        <f t="shared" si="165"/>
        <v/>
      </c>
      <c r="N821" s="62"/>
      <c r="O821" s="62"/>
      <c r="P821" s="62"/>
    </row>
    <row r="822" spans="1:16" ht="20.05" customHeight="1" x14ac:dyDescent="0.25">
      <c r="A822" s="374">
        <v>468</v>
      </c>
      <c r="B822" s="80"/>
      <c r="C822" s="122" t="str">
        <f t="shared" si="161"/>
        <v/>
      </c>
      <c r="D822" s="123" t="str">
        <f t="shared" si="162"/>
        <v/>
      </c>
      <c r="E822" s="81"/>
      <c r="F822" s="82"/>
      <c r="G822" s="132" t="str">
        <f t="shared" si="166"/>
        <v/>
      </c>
      <c r="H822" s="129" t="str">
        <f t="shared" si="163"/>
        <v/>
      </c>
      <c r="I822" s="136" t="str">
        <f t="shared" si="167"/>
        <v/>
      </c>
      <c r="J822" s="126" t="str">
        <f>IF(B822&gt;0,ROUNDUP(VLOOKUP(B822,G011B!$B:$R,16,0),1),"")</f>
        <v/>
      </c>
      <c r="K822" s="126" t="str">
        <f t="shared" si="164"/>
        <v/>
      </c>
      <c r="L822" s="127" t="str">
        <f>IF(B822&lt;&gt;"",VLOOKUP(B822,G011B!$B:$Z,25,0),"")</f>
        <v/>
      </c>
      <c r="M822" s="156" t="str">
        <f t="shared" si="165"/>
        <v/>
      </c>
      <c r="N822" s="62"/>
      <c r="O822" s="62"/>
      <c r="P822" s="62"/>
    </row>
    <row r="823" spans="1:16" ht="20.05" customHeight="1" x14ac:dyDescent="0.25">
      <c r="A823" s="374">
        <v>469</v>
      </c>
      <c r="B823" s="80"/>
      <c r="C823" s="122" t="str">
        <f t="shared" si="161"/>
        <v/>
      </c>
      <c r="D823" s="123" t="str">
        <f t="shared" si="162"/>
        <v/>
      </c>
      <c r="E823" s="81"/>
      <c r="F823" s="82"/>
      <c r="G823" s="132" t="str">
        <f t="shared" si="166"/>
        <v/>
      </c>
      <c r="H823" s="129" t="str">
        <f t="shared" si="163"/>
        <v/>
      </c>
      <c r="I823" s="136" t="str">
        <f t="shared" si="167"/>
        <v/>
      </c>
      <c r="J823" s="126" t="str">
        <f>IF(B823&gt;0,ROUNDUP(VLOOKUP(B823,G011B!$B:$R,16,0),1),"")</f>
        <v/>
      </c>
      <c r="K823" s="126" t="str">
        <f t="shared" si="164"/>
        <v/>
      </c>
      <c r="L823" s="127" t="str">
        <f>IF(B823&lt;&gt;"",VLOOKUP(B823,G011B!$B:$Z,25,0),"")</f>
        <v/>
      </c>
      <c r="M823" s="156" t="str">
        <f t="shared" si="165"/>
        <v/>
      </c>
      <c r="N823" s="62"/>
      <c r="O823" s="62"/>
      <c r="P823" s="62"/>
    </row>
    <row r="824" spans="1:16" ht="20.05" customHeight="1" x14ac:dyDescent="0.25">
      <c r="A824" s="374">
        <v>470</v>
      </c>
      <c r="B824" s="80"/>
      <c r="C824" s="122" t="str">
        <f t="shared" si="161"/>
        <v/>
      </c>
      <c r="D824" s="123" t="str">
        <f t="shared" si="162"/>
        <v/>
      </c>
      <c r="E824" s="81"/>
      <c r="F824" s="82"/>
      <c r="G824" s="132" t="str">
        <f t="shared" si="166"/>
        <v/>
      </c>
      <c r="H824" s="129" t="str">
        <f t="shared" si="163"/>
        <v/>
      </c>
      <c r="I824" s="136" t="str">
        <f t="shared" si="167"/>
        <v/>
      </c>
      <c r="J824" s="126" t="str">
        <f>IF(B824&gt;0,ROUNDUP(VLOOKUP(B824,G011B!$B:$R,16,0),1),"")</f>
        <v/>
      </c>
      <c r="K824" s="126" t="str">
        <f t="shared" si="164"/>
        <v/>
      </c>
      <c r="L824" s="127" t="str">
        <f>IF(B824&lt;&gt;"",VLOOKUP(B824,G011B!$B:$Z,25,0),"")</f>
        <v/>
      </c>
      <c r="M824" s="156" t="str">
        <f t="shared" si="165"/>
        <v/>
      </c>
      <c r="N824" s="62"/>
      <c r="O824" s="62"/>
      <c r="P824" s="62"/>
    </row>
    <row r="825" spans="1:16" ht="20.05" customHeight="1" x14ac:dyDescent="0.25">
      <c r="A825" s="374">
        <v>471</v>
      </c>
      <c r="B825" s="80"/>
      <c r="C825" s="122" t="str">
        <f t="shared" si="161"/>
        <v/>
      </c>
      <c r="D825" s="123" t="str">
        <f t="shared" si="162"/>
        <v/>
      </c>
      <c r="E825" s="81"/>
      <c r="F825" s="82"/>
      <c r="G825" s="132" t="str">
        <f t="shared" si="166"/>
        <v/>
      </c>
      <c r="H825" s="129" t="str">
        <f t="shared" si="163"/>
        <v/>
      </c>
      <c r="I825" s="136" t="str">
        <f t="shared" si="167"/>
        <v/>
      </c>
      <c r="J825" s="126" t="str">
        <f>IF(B825&gt;0,ROUNDUP(VLOOKUP(B825,G011B!$B:$R,16,0),1),"")</f>
        <v/>
      </c>
      <c r="K825" s="126" t="str">
        <f t="shared" si="164"/>
        <v/>
      </c>
      <c r="L825" s="127" t="str">
        <f>IF(B825&lt;&gt;"",VLOOKUP(B825,G011B!$B:$Z,25,0),"")</f>
        <v/>
      </c>
      <c r="M825" s="156" t="str">
        <f t="shared" si="165"/>
        <v/>
      </c>
      <c r="N825" s="62"/>
      <c r="O825" s="62"/>
      <c r="P825" s="62"/>
    </row>
    <row r="826" spans="1:16" ht="20.05" customHeight="1" x14ac:dyDescent="0.25">
      <c r="A826" s="374">
        <v>472</v>
      </c>
      <c r="B826" s="80"/>
      <c r="C826" s="122" t="str">
        <f t="shared" si="161"/>
        <v/>
      </c>
      <c r="D826" s="123" t="str">
        <f t="shared" si="162"/>
        <v/>
      </c>
      <c r="E826" s="81"/>
      <c r="F826" s="82"/>
      <c r="G826" s="132" t="str">
        <f t="shared" si="166"/>
        <v/>
      </c>
      <c r="H826" s="129" t="str">
        <f t="shared" si="163"/>
        <v/>
      </c>
      <c r="I826" s="136" t="str">
        <f t="shared" si="167"/>
        <v/>
      </c>
      <c r="J826" s="126" t="str">
        <f>IF(B826&gt;0,ROUNDUP(VLOOKUP(B826,G011B!$B:$R,16,0),1),"")</f>
        <v/>
      </c>
      <c r="K826" s="126" t="str">
        <f t="shared" si="164"/>
        <v/>
      </c>
      <c r="L826" s="127" t="str">
        <f>IF(B826&lt;&gt;"",VLOOKUP(B826,G011B!$B:$Z,25,0),"")</f>
        <v/>
      </c>
      <c r="M826" s="156" t="str">
        <f t="shared" si="165"/>
        <v/>
      </c>
      <c r="N826" s="62"/>
      <c r="O826" s="62"/>
      <c r="P826" s="62"/>
    </row>
    <row r="827" spans="1:16" ht="20.05" customHeight="1" x14ac:dyDescent="0.25">
      <c r="A827" s="374">
        <v>473</v>
      </c>
      <c r="B827" s="80"/>
      <c r="C827" s="122" t="str">
        <f t="shared" si="161"/>
        <v/>
      </c>
      <c r="D827" s="123" t="str">
        <f t="shared" si="162"/>
        <v/>
      </c>
      <c r="E827" s="81"/>
      <c r="F827" s="82"/>
      <c r="G827" s="132" t="str">
        <f t="shared" si="166"/>
        <v/>
      </c>
      <c r="H827" s="129" t="str">
        <f t="shared" si="163"/>
        <v/>
      </c>
      <c r="I827" s="136" t="str">
        <f t="shared" si="167"/>
        <v/>
      </c>
      <c r="J827" s="126" t="str">
        <f>IF(B827&gt;0,ROUNDUP(VLOOKUP(B827,G011B!$B:$R,16,0),1),"")</f>
        <v/>
      </c>
      <c r="K827" s="126" t="str">
        <f t="shared" si="164"/>
        <v/>
      </c>
      <c r="L827" s="127" t="str">
        <f>IF(B827&lt;&gt;"",VLOOKUP(B827,G011B!$B:$Z,25,0),"")</f>
        <v/>
      </c>
      <c r="M827" s="156" t="str">
        <f t="shared" si="165"/>
        <v/>
      </c>
      <c r="N827" s="62"/>
      <c r="O827" s="62"/>
      <c r="P827" s="62"/>
    </row>
    <row r="828" spans="1:16" ht="20.05" customHeight="1" x14ac:dyDescent="0.25">
      <c r="A828" s="374">
        <v>474</v>
      </c>
      <c r="B828" s="80"/>
      <c r="C828" s="122" t="str">
        <f t="shared" si="161"/>
        <v/>
      </c>
      <c r="D828" s="123" t="str">
        <f t="shared" si="162"/>
        <v/>
      </c>
      <c r="E828" s="81"/>
      <c r="F828" s="82"/>
      <c r="G828" s="132" t="str">
        <f t="shared" si="166"/>
        <v/>
      </c>
      <c r="H828" s="129" t="str">
        <f t="shared" si="163"/>
        <v/>
      </c>
      <c r="I828" s="136" t="str">
        <f t="shared" si="167"/>
        <v/>
      </c>
      <c r="J828" s="126" t="str">
        <f>IF(B828&gt;0,ROUNDUP(VLOOKUP(B828,G011B!$B:$R,16,0),1),"")</f>
        <v/>
      </c>
      <c r="K828" s="126" t="str">
        <f t="shared" si="164"/>
        <v/>
      </c>
      <c r="L828" s="127" t="str">
        <f>IF(B828&lt;&gt;"",VLOOKUP(B828,G011B!$B:$Z,25,0),"")</f>
        <v/>
      </c>
      <c r="M828" s="156" t="str">
        <f t="shared" si="165"/>
        <v/>
      </c>
      <c r="N828" s="62"/>
      <c r="O828" s="62"/>
      <c r="P828" s="62"/>
    </row>
    <row r="829" spans="1:16" ht="20.05" customHeight="1" x14ac:dyDescent="0.25">
      <c r="A829" s="374">
        <v>475</v>
      </c>
      <c r="B829" s="80"/>
      <c r="C829" s="122" t="str">
        <f t="shared" si="161"/>
        <v/>
      </c>
      <c r="D829" s="123" t="str">
        <f t="shared" si="162"/>
        <v/>
      </c>
      <c r="E829" s="81"/>
      <c r="F829" s="82"/>
      <c r="G829" s="132" t="str">
        <f t="shared" si="166"/>
        <v/>
      </c>
      <c r="H829" s="129" t="str">
        <f t="shared" si="163"/>
        <v/>
      </c>
      <c r="I829" s="136" t="str">
        <f t="shared" si="167"/>
        <v/>
      </c>
      <c r="J829" s="126" t="str">
        <f>IF(B829&gt;0,ROUNDUP(VLOOKUP(B829,G011B!$B:$R,16,0),1),"")</f>
        <v/>
      </c>
      <c r="K829" s="126" t="str">
        <f t="shared" si="164"/>
        <v/>
      </c>
      <c r="L829" s="127" t="str">
        <f>IF(B829&lt;&gt;"",VLOOKUP(B829,G011B!$B:$Z,25,0),"")</f>
        <v/>
      </c>
      <c r="M829" s="156" t="str">
        <f t="shared" si="165"/>
        <v/>
      </c>
      <c r="N829" s="62"/>
      <c r="O829" s="62"/>
      <c r="P829" s="62"/>
    </row>
    <row r="830" spans="1:16" ht="20.05" customHeight="1" x14ac:dyDescent="0.25">
      <c r="A830" s="374">
        <v>476</v>
      </c>
      <c r="B830" s="80"/>
      <c r="C830" s="122" t="str">
        <f t="shared" si="161"/>
        <v/>
      </c>
      <c r="D830" s="123" t="str">
        <f t="shared" si="162"/>
        <v/>
      </c>
      <c r="E830" s="81"/>
      <c r="F830" s="82"/>
      <c r="G830" s="132" t="str">
        <f t="shared" si="166"/>
        <v/>
      </c>
      <c r="H830" s="129" t="str">
        <f t="shared" si="163"/>
        <v/>
      </c>
      <c r="I830" s="136" t="str">
        <f t="shared" si="167"/>
        <v/>
      </c>
      <c r="J830" s="126" t="str">
        <f>IF(B830&gt;0,ROUNDUP(VLOOKUP(B830,G011B!$B:$R,16,0),1),"")</f>
        <v/>
      </c>
      <c r="K830" s="126" t="str">
        <f t="shared" si="164"/>
        <v/>
      </c>
      <c r="L830" s="127" t="str">
        <f>IF(B830&lt;&gt;"",VLOOKUP(B830,G011B!$B:$Z,25,0),"")</f>
        <v/>
      </c>
      <c r="M830" s="156" t="str">
        <f t="shared" si="165"/>
        <v/>
      </c>
      <c r="N830" s="62"/>
      <c r="O830" s="62"/>
      <c r="P830" s="62"/>
    </row>
    <row r="831" spans="1:16" ht="20.05" customHeight="1" x14ac:dyDescent="0.25">
      <c r="A831" s="374">
        <v>477</v>
      </c>
      <c r="B831" s="80"/>
      <c r="C831" s="122" t="str">
        <f t="shared" si="161"/>
        <v/>
      </c>
      <c r="D831" s="123" t="str">
        <f t="shared" si="162"/>
        <v/>
      </c>
      <c r="E831" s="81"/>
      <c r="F831" s="82"/>
      <c r="G831" s="132" t="str">
        <f t="shared" si="166"/>
        <v/>
      </c>
      <c r="H831" s="129" t="str">
        <f t="shared" si="163"/>
        <v/>
      </c>
      <c r="I831" s="136" t="str">
        <f t="shared" si="167"/>
        <v/>
      </c>
      <c r="J831" s="126" t="str">
        <f>IF(B831&gt;0,ROUNDUP(VLOOKUP(B831,G011B!$B:$R,16,0),1),"")</f>
        <v/>
      </c>
      <c r="K831" s="126" t="str">
        <f t="shared" si="164"/>
        <v/>
      </c>
      <c r="L831" s="127" t="str">
        <f>IF(B831&lt;&gt;"",VLOOKUP(B831,G011B!$B:$Z,25,0),"")</f>
        <v/>
      </c>
      <c r="M831" s="156" t="str">
        <f t="shared" si="165"/>
        <v/>
      </c>
      <c r="N831" s="62"/>
      <c r="O831" s="62"/>
      <c r="P831" s="62"/>
    </row>
    <row r="832" spans="1:16" ht="20.05" customHeight="1" x14ac:dyDescent="0.25">
      <c r="A832" s="374">
        <v>478</v>
      </c>
      <c r="B832" s="80"/>
      <c r="C832" s="122" t="str">
        <f t="shared" si="161"/>
        <v/>
      </c>
      <c r="D832" s="123" t="str">
        <f t="shared" si="162"/>
        <v/>
      </c>
      <c r="E832" s="81"/>
      <c r="F832" s="82"/>
      <c r="G832" s="132" t="str">
        <f t="shared" si="166"/>
        <v/>
      </c>
      <c r="H832" s="129" t="str">
        <f t="shared" si="163"/>
        <v/>
      </c>
      <c r="I832" s="136" t="str">
        <f t="shared" si="167"/>
        <v/>
      </c>
      <c r="J832" s="126" t="str">
        <f>IF(B832&gt;0,ROUNDUP(VLOOKUP(B832,G011B!$B:$R,16,0),1),"")</f>
        <v/>
      </c>
      <c r="K832" s="126" t="str">
        <f t="shared" si="164"/>
        <v/>
      </c>
      <c r="L832" s="127" t="str">
        <f>IF(B832&lt;&gt;"",VLOOKUP(B832,G011B!$B:$Z,25,0),"")</f>
        <v/>
      </c>
      <c r="M832" s="156" t="str">
        <f t="shared" si="165"/>
        <v/>
      </c>
      <c r="N832" s="62"/>
      <c r="O832" s="62"/>
      <c r="P832" s="62"/>
    </row>
    <row r="833" spans="1:16" ht="20.05" customHeight="1" x14ac:dyDescent="0.25">
      <c r="A833" s="374">
        <v>479</v>
      </c>
      <c r="B833" s="80"/>
      <c r="C833" s="122" t="str">
        <f t="shared" si="161"/>
        <v/>
      </c>
      <c r="D833" s="123" t="str">
        <f t="shared" si="162"/>
        <v/>
      </c>
      <c r="E833" s="81"/>
      <c r="F833" s="82"/>
      <c r="G833" s="132" t="str">
        <f t="shared" si="166"/>
        <v/>
      </c>
      <c r="H833" s="129" t="str">
        <f t="shared" si="163"/>
        <v/>
      </c>
      <c r="I833" s="136" t="str">
        <f t="shared" si="167"/>
        <v/>
      </c>
      <c r="J833" s="126" t="str">
        <f>IF(B833&gt;0,ROUNDUP(VLOOKUP(B833,G011B!$B:$R,16,0),1),"")</f>
        <v/>
      </c>
      <c r="K833" s="126" t="str">
        <f t="shared" si="164"/>
        <v/>
      </c>
      <c r="L833" s="127" t="str">
        <f>IF(B833&lt;&gt;"",VLOOKUP(B833,G011B!$B:$Z,25,0),"")</f>
        <v/>
      </c>
      <c r="M833" s="156" t="str">
        <f t="shared" si="165"/>
        <v/>
      </c>
      <c r="N833" s="62"/>
      <c r="O833" s="62"/>
      <c r="P833" s="62"/>
    </row>
    <row r="834" spans="1:16" ht="20.05" customHeight="1" thickBot="1" x14ac:dyDescent="0.3">
      <c r="A834" s="375">
        <v>480</v>
      </c>
      <c r="B834" s="83"/>
      <c r="C834" s="124" t="str">
        <f t="shared" si="161"/>
        <v/>
      </c>
      <c r="D834" s="125" t="str">
        <f t="shared" si="162"/>
        <v/>
      </c>
      <c r="E834" s="84"/>
      <c r="F834" s="85"/>
      <c r="G834" s="133" t="str">
        <f t="shared" si="166"/>
        <v/>
      </c>
      <c r="H834" s="130" t="str">
        <f t="shared" si="163"/>
        <v/>
      </c>
      <c r="I834" s="137" t="str">
        <f t="shared" si="167"/>
        <v/>
      </c>
      <c r="J834" s="126" t="str">
        <f>IF(B834&gt;0,ROUNDUP(VLOOKUP(B834,G011B!$B:$R,16,0),1),"")</f>
        <v/>
      </c>
      <c r="K834" s="126" t="str">
        <f t="shared" si="164"/>
        <v/>
      </c>
      <c r="L834" s="127" t="str">
        <f>IF(B834&lt;&gt;"",VLOOKUP(B834,G011B!$B:$Z,25,0),"")</f>
        <v/>
      </c>
      <c r="M834" s="156" t="str">
        <f t="shared" si="165"/>
        <v/>
      </c>
      <c r="N834" s="62"/>
      <c r="O834" s="62"/>
      <c r="P834" s="62"/>
    </row>
    <row r="835" spans="1:16" ht="20.05" customHeight="1" thickBot="1" x14ac:dyDescent="0.4">
      <c r="A835" s="659" t="s">
        <v>34</v>
      </c>
      <c r="B835" s="660"/>
      <c r="C835" s="660"/>
      <c r="D835" s="660"/>
      <c r="E835" s="660"/>
      <c r="F835" s="661"/>
      <c r="G835" s="134">
        <f>SUM(G815:G834)</f>
        <v>0</v>
      </c>
      <c r="H835" s="370"/>
      <c r="I835" s="118">
        <f>IF(C813=C778,SUM(I815:I834)+I800,SUM(I815:I834))</f>
        <v>0</v>
      </c>
      <c r="J835" s="62"/>
      <c r="K835" s="62"/>
      <c r="L835" s="62"/>
      <c r="M835" s="62"/>
      <c r="N835" s="138">
        <f>IF(COUNTA(E815:E834)&gt;0,1,0)</f>
        <v>0</v>
      </c>
      <c r="O835" s="62"/>
      <c r="P835" s="62"/>
    </row>
    <row r="836" spans="1:16" ht="20.05" customHeight="1" thickBot="1" x14ac:dyDescent="0.35">
      <c r="A836" s="662" t="s">
        <v>72</v>
      </c>
      <c r="B836" s="663"/>
      <c r="C836" s="663"/>
      <c r="D836" s="664"/>
      <c r="E836" s="107">
        <f>SUM(G:G)/2</f>
        <v>0</v>
      </c>
      <c r="F836" s="665"/>
      <c r="G836" s="666"/>
      <c r="H836" s="667"/>
      <c r="I836" s="116">
        <f>SUM(I815:I834)+I801</f>
        <v>0</v>
      </c>
      <c r="J836" s="62"/>
      <c r="K836" s="62"/>
      <c r="L836" s="62"/>
      <c r="M836" s="62"/>
      <c r="N836" s="62"/>
      <c r="O836" s="62"/>
      <c r="P836" s="62"/>
    </row>
    <row r="837" spans="1:16" x14ac:dyDescent="0.25">
      <c r="A837" s="364" t="s">
        <v>134</v>
      </c>
      <c r="B837" s="62"/>
      <c r="C837" s="62"/>
      <c r="D837" s="62"/>
      <c r="E837" s="62"/>
      <c r="F837" s="62"/>
      <c r="G837" s="62"/>
      <c r="H837" s="62"/>
      <c r="I837" s="62"/>
      <c r="J837" s="62"/>
      <c r="K837" s="62"/>
      <c r="L837" s="62"/>
      <c r="M837" s="62"/>
      <c r="N837" s="62"/>
      <c r="O837" s="62"/>
      <c r="P837" s="62"/>
    </row>
    <row r="838" spans="1:16" x14ac:dyDescent="0.25">
      <c r="A838" s="62"/>
      <c r="B838" s="62"/>
      <c r="C838" s="62"/>
      <c r="D838" s="62"/>
      <c r="E838" s="62"/>
      <c r="F838" s="62"/>
      <c r="G838" s="62"/>
      <c r="H838" s="62"/>
      <c r="I838" s="62"/>
      <c r="J838" s="62"/>
      <c r="K838" s="62"/>
      <c r="L838" s="62"/>
      <c r="M838" s="62"/>
      <c r="N838" s="62"/>
      <c r="O838" s="62"/>
      <c r="P838" s="62"/>
    </row>
    <row r="839" spans="1:16" ht="19.7" x14ac:dyDescent="0.35">
      <c r="A839" s="376" t="s">
        <v>31</v>
      </c>
      <c r="B839" s="378">
        <f ca="1">imzatarihi</f>
        <v>45785</v>
      </c>
      <c r="C839" s="377" t="s">
        <v>32</v>
      </c>
      <c r="D839" s="379" t="str">
        <f>IF(kurulusyetkilisi&gt;0,kurulusyetkilisi,"")</f>
        <v/>
      </c>
      <c r="E839" s="62"/>
      <c r="F839" s="62"/>
      <c r="G839" s="212"/>
      <c r="H839" s="211"/>
      <c r="I839" s="211"/>
      <c r="J839" s="62"/>
      <c r="K839" s="92"/>
      <c r="L839" s="92"/>
      <c r="M839" s="2"/>
      <c r="N839" s="92"/>
      <c r="O839" s="92"/>
      <c r="P839" s="62"/>
    </row>
    <row r="840" spans="1:16" ht="19.7" x14ac:dyDescent="0.35">
      <c r="A840" s="213"/>
      <c r="B840" s="213"/>
      <c r="C840" s="377" t="s">
        <v>33</v>
      </c>
      <c r="D840" s="75"/>
      <c r="E840" s="598"/>
      <c r="F840" s="598"/>
      <c r="G840" s="598"/>
      <c r="H840" s="59"/>
      <c r="I840" s="59"/>
      <c r="J840" s="62"/>
      <c r="K840" s="92"/>
      <c r="L840" s="92"/>
      <c r="M840" s="2"/>
      <c r="N840" s="92"/>
      <c r="O840" s="92"/>
      <c r="P840" s="62"/>
    </row>
    <row r="841" spans="1:16" ht="16.3" x14ac:dyDescent="0.3">
      <c r="A841" s="635" t="s">
        <v>65</v>
      </c>
      <c r="B841" s="635"/>
      <c r="C841" s="635"/>
      <c r="D841" s="635"/>
      <c r="E841" s="635"/>
      <c r="F841" s="635"/>
      <c r="G841" s="635"/>
      <c r="H841" s="635"/>
      <c r="I841" s="635"/>
      <c r="J841" s="62"/>
      <c r="K841" s="62"/>
      <c r="L841" s="62"/>
      <c r="M841" s="62"/>
      <c r="N841" s="62"/>
      <c r="O841" s="62"/>
      <c r="P841" s="62"/>
    </row>
    <row r="842" spans="1:16" x14ac:dyDescent="0.25">
      <c r="A842" s="625" t="str">
        <f>IF(YilDonem&lt;&gt;"",CONCATENATE(YilDonem," dönemine aittir."),"")</f>
        <v/>
      </c>
      <c r="B842" s="625"/>
      <c r="C842" s="625"/>
      <c r="D842" s="625"/>
      <c r="E842" s="625"/>
      <c r="F842" s="625"/>
      <c r="G842" s="625"/>
      <c r="H842" s="625"/>
      <c r="I842" s="625"/>
      <c r="J842" s="62"/>
      <c r="K842" s="62"/>
      <c r="L842" s="62"/>
      <c r="M842" s="62"/>
      <c r="N842" s="62"/>
      <c r="O842" s="62"/>
      <c r="P842" s="62"/>
    </row>
    <row r="843" spans="1:16" ht="19.7" thickBot="1" x14ac:dyDescent="0.4">
      <c r="A843" s="671" t="s">
        <v>74</v>
      </c>
      <c r="B843" s="671"/>
      <c r="C843" s="671"/>
      <c r="D843" s="671"/>
      <c r="E843" s="671"/>
      <c r="F843" s="671"/>
      <c r="G843" s="671"/>
      <c r="H843" s="671"/>
      <c r="I843" s="671"/>
      <c r="J843" s="62"/>
      <c r="K843" s="62"/>
      <c r="L843" s="62"/>
      <c r="M843" s="62"/>
      <c r="N843" s="62"/>
      <c r="O843" s="62"/>
      <c r="P843" s="62"/>
    </row>
    <row r="844" spans="1:16" ht="19.55" customHeight="1" thickBot="1" x14ac:dyDescent="0.3">
      <c r="A844" s="627" t="s">
        <v>192</v>
      </c>
      <c r="B844" s="629"/>
      <c r="C844" s="627" t="str">
        <f>IF(ProjeNo&gt;0,ProjeNo,"")</f>
        <v/>
      </c>
      <c r="D844" s="628"/>
      <c r="E844" s="628"/>
      <c r="F844" s="628"/>
      <c r="G844" s="628"/>
      <c r="H844" s="628"/>
      <c r="I844" s="629"/>
      <c r="J844" s="62"/>
      <c r="K844" s="62"/>
      <c r="L844" s="62"/>
      <c r="M844" s="62"/>
      <c r="N844" s="62"/>
      <c r="O844" s="62"/>
      <c r="P844" s="62"/>
    </row>
    <row r="845" spans="1:16" ht="29.25" customHeight="1" thickBot="1" x14ac:dyDescent="0.3">
      <c r="A845" s="670" t="s">
        <v>194</v>
      </c>
      <c r="B845" s="642"/>
      <c r="C845" s="645" t="str">
        <f>IF(ProjeAdi&gt;0,ProjeAdi,"")</f>
        <v/>
      </c>
      <c r="D845" s="646"/>
      <c r="E845" s="646"/>
      <c r="F845" s="646"/>
      <c r="G845" s="646"/>
      <c r="H845" s="646"/>
      <c r="I845" s="647"/>
      <c r="J845" s="62"/>
      <c r="K845" s="62"/>
      <c r="L845" s="62"/>
      <c r="M845" s="62"/>
      <c r="N845" s="62"/>
      <c r="O845" s="62"/>
      <c r="P845" s="62"/>
    </row>
    <row r="846" spans="1:16" ht="29.25" customHeight="1" thickBot="1" x14ac:dyDescent="0.3">
      <c r="A846" s="670" t="s">
        <v>196</v>
      </c>
      <c r="B846" s="642"/>
      <c r="C846" s="672"/>
      <c r="D846" s="668"/>
      <c r="E846" s="668"/>
      <c r="F846" s="668"/>
      <c r="G846" s="668"/>
      <c r="H846" s="668"/>
      <c r="I846" s="669"/>
      <c r="J846" s="62"/>
      <c r="K846" s="62"/>
      <c r="L846" s="62"/>
      <c r="M846" s="62"/>
      <c r="N846" s="62"/>
      <c r="O846" s="62"/>
      <c r="P846" s="62"/>
    </row>
    <row r="847" spans="1:16" ht="29.25" customHeight="1" thickBot="1" x14ac:dyDescent="0.3">
      <c r="A847" s="670" t="s">
        <v>197</v>
      </c>
      <c r="B847" s="642"/>
      <c r="C847" s="672"/>
      <c r="D847" s="668"/>
      <c r="E847" s="668"/>
      <c r="F847" s="668"/>
      <c r="G847" s="668"/>
      <c r="H847" s="668"/>
      <c r="I847" s="669"/>
      <c r="J847" s="62"/>
      <c r="K847" s="62"/>
      <c r="L847" s="62"/>
      <c r="M847" s="62"/>
      <c r="N847" s="62"/>
      <c r="O847" s="62"/>
      <c r="P847" s="62"/>
    </row>
    <row r="848" spans="1:16" ht="19.55" customHeight="1" thickBot="1" x14ac:dyDescent="0.3">
      <c r="A848" s="627" t="s">
        <v>66</v>
      </c>
      <c r="B848" s="629"/>
      <c r="C848" s="12"/>
      <c r="D848" s="668"/>
      <c r="E848" s="668"/>
      <c r="F848" s="668"/>
      <c r="G848" s="668"/>
      <c r="H848" s="668"/>
      <c r="I848" s="669"/>
      <c r="J848" s="62"/>
      <c r="K848" s="62"/>
      <c r="L848" s="62"/>
      <c r="M848" s="62"/>
      <c r="N848" s="62"/>
      <c r="O848" s="62"/>
      <c r="P848" s="62"/>
    </row>
    <row r="849" spans="1:16" s="1" customFormat="1" ht="29.25" thickBot="1" x14ac:dyDescent="0.3">
      <c r="A849" s="358" t="s">
        <v>3</v>
      </c>
      <c r="B849" s="358" t="s">
        <v>4</v>
      </c>
      <c r="C849" s="358" t="s">
        <v>55</v>
      </c>
      <c r="D849" s="358" t="s">
        <v>137</v>
      </c>
      <c r="E849" s="358" t="s">
        <v>67</v>
      </c>
      <c r="F849" s="358" t="s">
        <v>68</v>
      </c>
      <c r="G849" s="358" t="s">
        <v>69</v>
      </c>
      <c r="H849" s="358" t="s">
        <v>70</v>
      </c>
      <c r="I849" s="358" t="s">
        <v>71</v>
      </c>
      <c r="J849" s="371" t="s">
        <v>75</v>
      </c>
      <c r="K849" s="372" t="s">
        <v>76</v>
      </c>
      <c r="L849" s="372" t="s">
        <v>68</v>
      </c>
      <c r="M849" s="357"/>
      <c r="N849" s="357"/>
      <c r="O849" s="357"/>
      <c r="P849" s="357"/>
    </row>
    <row r="850" spans="1:16" ht="20.05" customHeight="1" x14ac:dyDescent="0.25">
      <c r="A850" s="373">
        <v>481</v>
      </c>
      <c r="B850" s="77"/>
      <c r="C850" s="120" t="str">
        <f t="shared" ref="C850:C869" si="168">IF(B850&lt;&gt;"",VLOOKUP(B850,PersonelTablo,2,0),"")</f>
        <v/>
      </c>
      <c r="D850" s="121" t="str">
        <f t="shared" ref="D850:D869" si="169">IF(B850&lt;&gt;"",VLOOKUP(B850,PersonelTablo,3,0),"")</f>
        <v/>
      </c>
      <c r="E850" s="78"/>
      <c r="F850" s="79"/>
      <c r="G850" s="131" t="str">
        <f>IF(AND(B850&lt;&gt;"",L850&gt;=F850),E850*F850,"")</f>
        <v/>
      </c>
      <c r="H850" s="128" t="str">
        <f t="shared" ref="H850:H869" si="170">IF(B850&lt;&gt;"",VLOOKUP(B850,G011CTablo,15,0),"")</f>
        <v/>
      </c>
      <c r="I850" s="135" t="str">
        <f>IF(AND(B850&lt;&gt;"",J850&gt;=K850,L850&gt;0),G850*H850,"")</f>
        <v/>
      </c>
      <c r="J850" s="126" t="str">
        <f>IF(B850&gt;0,ROUNDUP(VLOOKUP(B850,G011B!$B:$R,16,0),1),"")</f>
        <v/>
      </c>
      <c r="K850" s="126" t="str">
        <f t="shared" ref="K850:K869" si="171">IF(B850&gt;0,SUMIF($B:$B,B850,$G:$G),"")</f>
        <v/>
      </c>
      <c r="L850" s="127" t="str">
        <f>IF(B850&lt;&gt;"",VLOOKUP(B850,G011B!$B:$Z,25,0),"")</f>
        <v/>
      </c>
      <c r="M850" s="156" t="str">
        <f t="shared" ref="M850:M869" si="172">IF(J850&gt;=K850,"","Personelin bütün iş paketlerindeki Toplam Adam Ay değeri "&amp;K850&amp;" olup, bu değer, G011B formunda beyan edilen Çalışılan Toplam Ay değerini geçemez. Maliyeti hesaplamak için Adam/Ay Oranı veya Çalışılan Ay değerini düzeltiniz. ")</f>
        <v/>
      </c>
      <c r="N850" s="62"/>
      <c r="O850" s="62"/>
      <c r="P850" s="62"/>
    </row>
    <row r="851" spans="1:16" ht="20.05" customHeight="1" x14ac:dyDescent="0.25">
      <c r="A851" s="374">
        <v>482</v>
      </c>
      <c r="B851" s="80"/>
      <c r="C851" s="122" t="str">
        <f t="shared" si="168"/>
        <v/>
      </c>
      <c r="D851" s="123" t="str">
        <f t="shared" si="169"/>
        <v/>
      </c>
      <c r="E851" s="81"/>
      <c r="F851" s="82"/>
      <c r="G851" s="132" t="str">
        <f t="shared" ref="G851:G869" si="173">IF(AND(B851&lt;&gt;"",L851&gt;=F851),E851*F851,"")</f>
        <v/>
      </c>
      <c r="H851" s="129" t="str">
        <f t="shared" si="170"/>
        <v/>
      </c>
      <c r="I851" s="136" t="str">
        <f t="shared" ref="I851:I869" si="174">IF(AND(B851&lt;&gt;"",J851&gt;=K851,L851&gt;0),G851*H851,"")</f>
        <v/>
      </c>
      <c r="J851" s="126" t="str">
        <f>IF(B851&gt;0,ROUNDUP(VLOOKUP(B851,G011B!$B:$R,16,0),1),"")</f>
        <v/>
      </c>
      <c r="K851" s="126" t="str">
        <f t="shared" si="171"/>
        <v/>
      </c>
      <c r="L851" s="127" t="str">
        <f>IF(B851&lt;&gt;"",VLOOKUP(B851,G011B!$B:$Z,25,0),"")</f>
        <v/>
      </c>
      <c r="M851" s="156" t="str">
        <f t="shared" si="172"/>
        <v/>
      </c>
      <c r="N851" s="62"/>
      <c r="O851" s="62"/>
      <c r="P851" s="62"/>
    </row>
    <row r="852" spans="1:16" ht="20.05" customHeight="1" x14ac:dyDescent="0.25">
      <c r="A852" s="374">
        <v>483</v>
      </c>
      <c r="B852" s="80"/>
      <c r="C852" s="122" t="str">
        <f t="shared" si="168"/>
        <v/>
      </c>
      <c r="D852" s="123" t="str">
        <f t="shared" si="169"/>
        <v/>
      </c>
      <c r="E852" s="81"/>
      <c r="F852" s="82"/>
      <c r="G852" s="132" t="str">
        <f t="shared" si="173"/>
        <v/>
      </c>
      <c r="H852" s="129" t="str">
        <f t="shared" si="170"/>
        <v/>
      </c>
      <c r="I852" s="136" t="str">
        <f t="shared" si="174"/>
        <v/>
      </c>
      <c r="J852" s="126" t="str">
        <f>IF(B852&gt;0,ROUNDUP(VLOOKUP(B852,G011B!$B:$R,16,0),1),"")</f>
        <v/>
      </c>
      <c r="K852" s="126" t="str">
        <f t="shared" si="171"/>
        <v/>
      </c>
      <c r="L852" s="127" t="str">
        <f>IF(B852&lt;&gt;"",VLOOKUP(B852,G011B!$B:$Z,25,0),"")</f>
        <v/>
      </c>
      <c r="M852" s="156" t="str">
        <f t="shared" si="172"/>
        <v/>
      </c>
      <c r="N852" s="62"/>
      <c r="O852" s="62"/>
      <c r="P852" s="62"/>
    </row>
    <row r="853" spans="1:16" ht="20.05" customHeight="1" x14ac:dyDescent="0.25">
      <c r="A853" s="374">
        <v>484</v>
      </c>
      <c r="B853" s="80"/>
      <c r="C853" s="122" t="str">
        <f t="shared" si="168"/>
        <v/>
      </c>
      <c r="D853" s="123" t="str">
        <f t="shared" si="169"/>
        <v/>
      </c>
      <c r="E853" s="81"/>
      <c r="F853" s="82"/>
      <c r="G853" s="132" t="str">
        <f t="shared" si="173"/>
        <v/>
      </c>
      <c r="H853" s="129" t="str">
        <f t="shared" si="170"/>
        <v/>
      </c>
      <c r="I853" s="136" t="str">
        <f t="shared" si="174"/>
        <v/>
      </c>
      <c r="J853" s="126" t="str">
        <f>IF(B853&gt;0,ROUNDUP(VLOOKUP(B853,G011B!$B:$R,16,0),1),"")</f>
        <v/>
      </c>
      <c r="K853" s="126" t="str">
        <f t="shared" si="171"/>
        <v/>
      </c>
      <c r="L853" s="127" t="str">
        <f>IF(B853&lt;&gt;"",VLOOKUP(B853,G011B!$B:$Z,25,0),"")</f>
        <v/>
      </c>
      <c r="M853" s="156" t="str">
        <f t="shared" si="172"/>
        <v/>
      </c>
      <c r="N853" s="62"/>
      <c r="O853" s="62"/>
      <c r="P853" s="62"/>
    </row>
    <row r="854" spans="1:16" ht="20.05" customHeight="1" x14ac:dyDescent="0.25">
      <c r="A854" s="374">
        <v>485</v>
      </c>
      <c r="B854" s="80"/>
      <c r="C854" s="122" t="str">
        <f t="shared" si="168"/>
        <v/>
      </c>
      <c r="D854" s="123" t="str">
        <f t="shared" si="169"/>
        <v/>
      </c>
      <c r="E854" s="81"/>
      <c r="F854" s="82"/>
      <c r="G854" s="132" t="str">
        <f t="shared" si="173"/>
        <v/>
      </c>
      <c r="H854" s="129" t="str">
        <f t="shared" si="170"/>
        <v/>
      </c>
      <c r="I854" s="136" t="str">
        <f t="shared" si="174"/>
        <v/>
      </c>
      <c r="J854" s="126" t="str">
        <f>IF(B854&gt;0,ROUNDUP(VLOOKUP(B854,G011B!$B:$R,16,0),1),"")</f>
        <v/>
      </c>
      <c r="K854" s="126" t="str">
        <f t="shared" si="171"/>
        <v/>
      </c>
      <c r="L854" s="127" t="str">
        <f>IF(B854&lt;&gt;"",VLOOKUP(B854,G011B!$B:$Z,25,0),"")</f>
        <v/>
      </c>
      <c r="M854" s="156" t="str">
        <f t="shared" si="172"/>
        <v/>
      </c>
      <c r="N854" s="62"/>
      <c r="O854" s="62"/>
      <c r="P854" s="62"/>
    </row>
    <row r="855" spans="1:16" ht="20.05" customHeight="1" x14ac:dyDescent="0.25">
      <c r="A855" s="374">
        <v>486</v>
      </c>
      <c r="B855" s="80"/>
      <c r="C855" s="122" t="str">
        <f t="shared" si="168"/>
        <v/>
      </c>
      <c r="D855" s="123" t="str">
        <f t="shared" si="169"/>
        <v/>
      </c>
      <c r="E855" s="81"/>
      <c r="F855" s="82"/>
      <c r="G855" s="132" t="str">
        <f t="shared" si="173"/>
        <v/>
      </c>
      <c r="H855" s="129" t="str">
        <f t="shared" si="170"/>
        <v/>
      </c>
      <c r="I855" s="136" t="str">
        <f t="shared" si="174"/>
        <v/>
      </c>
      <c r="J855" s="126" t="str">
        <f>IF(B855&gt;0,ROUNDUP(VLOOKUP(B855,G011B!$B:$R,16,0),1),"")</f>
        <v/>
      </c>
      <c r="K855" s="126" t="str">
        <f t="shared" si="171"/>
        <v/>
      </c>
      <c r="L855" s="127" t="str">
        <f>IF(B855&lt;&gt;"",VLOOKUP(B855,G011B!$B:$Z,25,0),"")</f>
        <v/>
      </c>
      <c r="M855" s="156" t="str">
        <f t="shared" si="172"/>
        <v/>
      </c>
      <c r="N855" s="62"/>
      <c r="O855" s="62"/>
      <c r="P855" s="62"/>
    </row>
    <row r="856" spans="1:16" ht="20.05" customHeight="1" x14ac:dyDescent="0.25">
      <c r="A856" s="374">
        <v>487</v>
      </c>
      <c r="B856" s="80"/>
      <c r="C856" s="122" t="str">
        <f t="shared" si="168"/>
        <v/>
      </c>
      <c r="D856" s="123" t="str">
        <f t="shared" si="169"/>
        <v/>
      </c>
      <c r="E856" s="81"/>
      <c r="F856" s="82"/>
      <c r="G856" s="132" t="str">
        <f t="shared" si="173"/>
        <v/>
      </c>
      <c r="H856" s="129" t="str">
        <f t="shared" si="170"/>
        <v/>
      </c>
      <c r="I856" s="136" t="str">
        <f t="shared" si="174"/>
        <v/>
      </c>
      <c r="J856" s="126" t="str">
        <f>IF(B856&gt;0,ROUNDUP(VLOOKUP(B856,G011B!$B:$R,16,0),1),"")</f>
        <v/>
      </c>
      <c r="K856" s="126" t="str">
        <f t="shared" si="171"/>
        <v/>
      </c>
      <c r="L856" s="127" t="str">
        <f>IF(B856&lt;&gt;"",VLOOKUP(B856,G011B!$B:$Z,25,0),"")</f>
        <v/>
      </c>
      <c r="M856" s="156" t="str">
        <f t="shared" si="172"/>
        <v/>
      </c>
      <c r="N856" s="62"/>
      <c r="O856" s="62"/>
      <c r="P856" s="62"/>
    </row>
    <row r="857" spans="1:16" ht="20.05" customHeight="1" x14ac:dyDescent="0.25">
      <c r="A857" s="374">
        <v>488</v>
      </c>
      <c r="B857" s="80"/>
      <c r="C857" s="122" t="str">
        <f t="shared" si="168"/>
        <v/>
      </c>
      <c r="D857" s="123" t="str">
        <f t="shared" si="169"/>
        <v/>
      </c>
      <c r="E857" s="81"/>
      <c r="F857" s="82"/>
      <c r="G857" s="132" t="str">
        <f t="shared" si="173"/>
        <v/>
      </c>
      <c r="H857" s="129" t="str">
        <f t="shared" si="170"/>
        <v/>
      </c>
      <c r="I857" s="136" t="str">
        <f t="shared" si="174"/>
        <v/>
      </c>
      <c r="J857" s="126" t="str">
        <f>IF(B857&gt;0,ROUNDUP(VLOOKUP(B857,G011B!$B:$R,16,0),1),"")</f>
        <v/>
      </c>
      <c r="K857" s="126" t="str">
        <f t="shared" si="171"/>
        <v/>
      </c>
      <c r="L857" s="127" t="str">
        <f>IF(B857&lt;&gt;"",VLOOKUP(B857,G011B!$B:$Z,25,0),"")</f>
        <v/>
      </c>
      <c r="M857" s="156" t="str">
        <f t="shared" si="172"/>
        <v/>
      </c>
      <c r="N857" s="62"/>
      <c r="O857" s="62"/>
      <c r="P857" s="62"/>
    </row>
    <row r="858" spans="1:16" ht="20.05" customHeight="1" x14ac:dyDescent="0.25">
      <c r="A858" s="374">
        <v>489</v>
      </c>
      <c r="B858" s="80"/>
      <c r="C858" s="122" t="str">
        <f t="shared" si="168"/>
        <v/>
      </c>
      <c r="D858" s="123" t="str">
        <f t="shared" si="169"/>
        <v/>
      </c>
      <c r="E858" s="81"/>
      <c r="F858" s="82"/>
      <c r="G858" s="132" t="str">
        <f t="shared" si="173"/>
        <v/>
      </c>
      <c r="H858" s="129" t="str">
        <f t="shared" si="170"/>
        <v/>
      </c>
      <c r="I858" s="136" t="str">
        <f t="shared" si="174"/>
        <v/>
      </c>
      <c r="J858" s="126" t="str">
        <f>IF(B858&gt;0,ROUNDUP(VLOOKUP(B858,G011B!$B:$R,16,0),1),"")</f>
        <v/>
      </c>
      <c r="K858" s="126" t="str">
        <f t="shared" si="171"/>
        <v/>
      </c>
      <c r="L858" s="127" t="str">
        <f>IF(B858&lt;&gt;"",VLOOKUP(B858,G011B!$B:$Z,25,0),"")</f>
        <v/>
      </c>
      <c r="M858" s="156" t="str">
        <f t="shared" si="172"/>
        <v/>
      </c>
      <c r="N858" s="62"/>
      <c r="O858" s="62"/>
      <c r="P858" s="62"/>
    </row>
    <row r="859" spans="1:16" ht="20.05" customHeight="1" x14ac:dyDescent="0.25">
      <c r="A859" s="374">
        <v>490</v>
      </c>
      <c r="B859" s="80"/>
      <c r="C859" s="122" t="str">
        <f t="shared" si="168"/>
        <v/>
      </c>
      <c r="D859" s="123" t="str">
        <f t="shared" si="169"/>
        <v/>
      </c>
      <c r="E859" s="81"/>
      <c r="F859" s="82"/>
      <c r="G859" s="132" t="str">
        <f t="shared" si="173"/>
        <v/>
      </c>
      <c r="H859" s="129" t="str">
        <f t="shared" si="170"/>
        <v/>
      </c>
      <c r="I859" s="136" t="str">
        <f t="shared" si="174"/>
        <v/>
      </c>
      <c r="J859" s="126" t="str">
        <f>IF(B859&gt;0,ROUNDUP(VLOOKUP(B859,G011B!$B:$R,16,0),1),"")</f>
        <v/>
      </c>
      <c r="K859" s="126" t="str">
        <f t="shared" si="171"/>
        <v/>
      </c>
      <c r="L859" s="127" t="str">
        <f>IF(B859&lt;&gt;"",VLOOKUP(B859,G011B!$B:$Z,25,0),"")</f>
        <v/>
      </c>
      <c r="M859" s="156" t="str">
        <f t="shared" si="172"/>
        <v/>
      </c>
      <c r="N859" s="62"/>
      <c r="O859" s="62"/>
      <c r="P859" s="62"/>
    </row>
    <row r="860" spans="1:16" ht="20.05" customHeight="1" x14ac:dyDescent="0.25">
      <c r="A860" s="374">
        <v>491</v>
      </c>
      <c r="B860" s="80"/>
      <c r="C860" s="122" t="str">
        <f t="shared" si="168"/>
        <v/>
      </c>
      <c r="D860" s="123" t="str">
        <f t="shared" si="169"/>
        <v/>
      </c>
      <c r="E860" s="81"/>
      <c r="F860" s="82"/>
      <c r="G860" s="132" t="str">
        <f t="shared" si="173"/>
        <v/>
      </c>
      <c r="H860" s="129" t="str">
        <f t="shared" si="170"/>
        <v/>
      </c>
      <c r="I860" s="136" t="str">
        <f t="shared" si="174"/>
        <v/>
      </c>
      <c r="J860" s="126" t="str">
        <f>IF(B860&gt;0,ROUNDUP(VLOOKUP(B860,G011B!$B:$R,16,0),1),"")</f>
        <v/>
      </c>
      <c r="K860" s="126" t="str">
        <f t="shared" si="171"/>
        <v/>
      </c>
      <c r="L860" s="127" t="str">
        <f>IF(B860&lt;&gt;"",VLOOKUP(B860,G011B!$B:$Z,25,0),"")</f>
        <v/>
      </c>
      <c r="M860" s="156" t="str">
        <f t="shared" si="172"/>
        <v/>
      </c>
      <c r="N860" s="62"/>
      <c r="O860" s="62"/>
      <c r="P860" s="62"/>
    </row>
    <row r="861" spans="1:16" ht="20.05" customHeight="1" x14ac:dyDescent="0.25">
      <c r="A861" s="374">
        <v>492</v>
      </c>
      <c r="B861" s="80"/>
      <c r="C861" s="122" t="str">
        <f t="shared" si="168"/>
        <v/>
      </c>
      <c r="D861" s="123" t="str">
        <f t="shared" si="169"/>
        <v/>
      </c>
      <c r="E861" s="81"/>
      <c r="F861" s="82"/>
      <c r="G861" s="132" t="str">
        <f t="shared" si="173"/>
        <v/>
      </c>
      <c r="H861" s="129" t="str">
        <f t="shared" si="170"/>
        <v/>
      </c>
      <c r="I861" s="136" t="str">
        <f t="shared" si="174"/>
        <v/>
      </c>
      <c r="J861" s="126" t="str">
        <f>IF(B861&gt;0,ROUNDUP(VLOOKUP(B861,G011B!$B:$R,16,0),1),"")</f>
        <v/>
      </c>
      <c r="K861" s="126" t="str">
        <f t="shared" si="171"/>
        <v/>
      </c>
      <c r="L861" s="127" t="str">
        <f>IF(B861&lt;&gt;"",VLOOKUP(B861,G011B!$B:$Z,25,0),"")</f>
        <v/>
      </c>
      <c r="M861" s="156" t="str">
        <f t="shared" si="172"/>
        <v/>
      </c>
      <c r="N861" s="62"/>
      <c r="O861" s="62"/>
      <c r="P861" s="62"/>
    </row>
    <row r="862" spans="1:16" ht="20.05" customHeight="1" x14ac:dyDescent="0.25">
      <c r="A862" s="374">
        <v>493</v>
      </c>
      <c r="B862" s="80"/>
      <c r="C862" s="122" t="str">
        <f t="shared" si="168"/>
        <v/>
      </c>
      <c r="D862" s="123" t="str">
        <f t="shared" si="169"/>
        <v/>
      </c>
      <c r="E862" s="81"/>
      <c r="F862" s="82"/>
      <c r="G862" s="132" t="str">
        <f t="shared" si="173"/>
        <v/>
      </c>
      <c r="H862" s="129" t="str">
        <f t="shared" si="170"/>
        <v/>
      </c>
      <c r="I862" s="136" t="str">
        <f t="shared" si="174"/>
        <v/>
      </c>
      <c r="J862" s="126" t="str">
        <f>IF(B862&gt;0,ROUNDUP(VLOOKUP(B862,G011B!$B:$R,16,0),1),"")</f>
        <v/>
      </c>
      <c r="K862" s="126" t="str">
        <f t="shared" si="171"/>
        <v/>
      </c>
      <c r="L862" s="127" t="str">
        <f>IF(B862&lt;&gt;"",VLOOKUP(B862,G011B!$B:$Z,25,0),"")</f>
        <v/>
      </c>
      <c r="M862" s="156" t="str">
        <f t="shared" si="172"/>
        <v/>
      </c>
      <c r="N862" s="62"/>
      <c r="O862" s="62"/>
      <c r="P862" s="62"/>
    </row>
    <row r="863" spans="1:16" ht="20.05" customHeight="1" x14ac:dyDescent="0.25">
      <c r="A863" s="374">
        <v>494</v>
      </c>
      <c r="B863" s="80"/>
      <c r="C863" s="122" t="str">
        <f t="shared" si="168"/>
        <v/>
      </c>
      <c r="D863" s="123" t="str">
        <f t="shared" si="169"/>
        <v/>
      </c>
      <c r="E863" s="81"/>
      <c r="F863" s="82"/>
      <c r="G863" s="132" t="str">
        <f t="shared" si="173"/>
        <v/>
      </c>
      <c r="H863" s="129" t="str">
        <f t="shared" si="170"/>
        <v/>
      </c>
      <c r="I863" s="136" t="str">
        <f t="shared" si="174"/>
        <v/>
      </c>
      <c r="J863" s="126" t="str">
        <f>IF(B863&gt;0,ROUNDUP(VLOOKUP(B863,G011B!$B:$R,16,0),1),"")</f>
        <v/>
      </c>
      <c r="K863" s="126" t="str">
        <f t="shared" si="171"/>
        <v/>
      </c>
      <c r="L863" s="127" t="str">
        <f>IF(B863&lt;&gt;"",VLOOKUP(B863,G011B!$B:$Z,25,0),"")</f>
        <v/>
      </c>
      <c r="M863" s="156" t="str">
        <f t="shared" si="172"/>
        <v/>
      </c>
      <c r="N863" s="62"/>
      <c r="O863" s="62"/>
      <c r="P863" s="62"/>
    </row>
    <row r="864" spans="1:16" ht="20.05" customHeight="1" x14ac:dyDescent="0.25">
      <c r="A864" s="374">
        <v>495</v>
      </c>
      <c r="B864" s="80"/>
      <c r="C864" s="122" t="str">
        <f t="shared" si="168"/>
        <v/>
      </c>
      <c r="D864" s="123" t="str">
        <f t="shared" si="169"/>
        <v/>
      </c>
      <c r="E864" s="81"/>
      <c r="F864" s="82"/>
      <c r="G864" s="132" t="str">
        <f t="shared" si="173"/>
        <v/>
      </c>
      <c r="H864" s="129" t="str">
        <f t="shared" si="170"/>
        <v/>
      </c>
      <c r="I864" s="136" t="str">
        <f t="shared" si="174"/>
        <v/>
      </c>
      <c r="J864" s="126" t="str">
        <f>IF(B864&gt;0,ROUNDUP(VLOOKUP(B864,G011B!$B:$R,16,0),1),"")</f>
        <v/>
      </c>
      <c r="K864" s="126" t="str">
        <f t="shared" si="171"/>
        <v/>
      </c>
      <c r="L864" s="127" t="str">
        <f>IF(B864&lt;&gt;"",VLOOKUP(B864,G011B!$B:$Z,25,0),"")</f>
        <v/>
      </c>
      <c r="M864" s="156" t="str">
        <f t="shared" si="172"/>
        <v/>
      </c>
      <c r="N864" s="62"/>
      <c r="O864" s="62"/>
      <c r="P864" s="62"/>
    </row>
    <row r="865" spans="1:16" ht="20.05" customHeight="1" x14ac:dyDescent="0.25">
      <c r="A865" s="374">
        <v>496</v>
      </c>
      <c r="B865" s="80"/>
      <c r="C865" s="122" t="str">
        <f t="shared" si="168"/>
        <v/>
      </c>
      <c r="D865" s="123" t="str">
        <f t="shared" si="169"/>
        <v/>
      </c>
      <c r="E865" s="81"/>
      <c r="F865" s="82"/>
      <c r="G865" s="132" t="str">
        <f t="shared" si="173"/>
        <v/>
      </c>
      <c r="H865" s="129" t="str">
        <f t="shared" si="170"/>
        <v/>
      </c>
      <c r="I865" s="136" t="str">
        <f t="shared" si="174"/>
        <v/>
      </c>
      <c r="J865" s="126" t="str">
        <f>IF(B865&gt;0,ROUNDUP(VLOOKUP(B865,G011B!$B:$R,16,0),1),"")</f>
        <v/>
      </c>
      <c r="K865" s="126" t="str">
        <f t="shared" si="171"/>
        <v/>
      </c>
      <c r="L865" s="127" t="str">
        <f>IF(B865&lt;&gt;"",VLOOKUP(B865,G011B!$B:$Z,25,0),"")</f>
        <v/>
      </c>
      <c r="M865" s="156" t="str">
        <f t="shared" si="172"/>
        <v/>
      </c>
      <c r="N865" s="62"/>
      <c r="O865" s="62"/>
      <c r="P865" s="62"/>
    </row>
    <row r="866" spans="1:16" ht="20.05" customHeight="1" x14ac:dyDescent="0.25">
      <c r="A866" s="374">
        <v>497</v>
      </c>
      <c r="B866" s="80"/>
      <c r="C866" s="122" t="str">
        <f t="shared" si="168"/>
        <v/>
      </c>
      <c r="D866" s="123" t="str">
        <f t="shared" si="169"/>
        <v/>
      </c>
      <c r="E866" s="81"/>
      <c r="F866" s="82"/>
      <c r="G866" s="132" t="str">
        <f t="shared" si="173"/>
        <v/>
      </c>
      <c r="H866" s="129" t="str">
        <f t="shared" si="170"/>
        <v/>
      </c>
      <c r="I866" s="136" t="str">
        <f t="shared" si="174"/>
        <v/>
      </c>
      <c r="J866" s="126" t="str">
        <f>IF(B866&gt;0,ROUNDUP(VLOOKUP(B866,G011B!$B:$R,16,0),1),"")</f>
        <v/>
      </c>
      <c r="K866" s="126" t="str">
        <f t="shared" si="171"/>
        <v/>
      </c>
      <c r="L866" s="127" t="str">
        <f>IF(B866&lt;&gt;"",VLOOKUP(B866,G011B!$B:$Z,25,0),"")</f>
        <v/>
      </c>
      <c r="M866" s="156" t="str">
        <f t="shared" si="172"/>
        <v/>
      </c>
      <c r="N866" s="62"/>
      <c r="O866" s="62"/>
      <c r="P866" s="62"/>
    </row>
    <row r="867" spans="1:16" ht="20.05" customHeight="1" x14ac:dyDescent="0.25">
      <c r="A867" s="374">
        <v>498</v>
      </c>
      <c r="B867" s="80"/>
      <c r="C867" s="122" t="str">
        <f t="shared" si="168"/>
        <v/>
      </c>
      <c r="D867" s="123" t="str">
        <f t="shared" si="169"/>
        <v/>
      </c>
      <c r="E867" s="81"/>
      <c r="F867" s="82"/>
      <c r="G867" s="132" t="str">
        <f t="shared" si="173"/>
        <v/>
      </c>
      <c r="H867" s="129" t="str">
        <f t="shared" si="170"/>
        <v/>
      </c>
      <c r="I867" s="136" t="str">
        <f t="shared" si="174"/>
        <v/>
      </c>
      <c r="J867" s="126" t="str">
        <f>IF(B867&gt;0,ROUNDUP(VLOOKUP(B867,G011B!$B:$R,16,0),1),"")</f>
        <v/>
      </c>
      <c r="K867" s="126" t="str">
        <f t="shared" si="171"/>
        <v/>
      </c>
      <c r="L867" s="127" t="str">
        <f>IF(B867&lt;&gt;"",VLOOKUP(B867,G011B!$B:$Z,25,0),"")</f>
        <v/>
      </c>
      <c r="M867" s="156" t="str">
        <f t="shared" si="172"/>
        <v/>
      </c>
      <c r="N867" s="62"/>
      <c r="O867" s="62"/>
      <c r="P867" s="62"/>
    </row>
    <row r="868" spans="1:16" ht="20.05" customHeight="1" x14ac:dyDescent="0.25">
      <c r="A868" s="374">
        <v>499</v>
      </c>
      <c r="B868" s="80"/>
      <c r="C868" s="122" t="str">
        <f t="shared" si="168"/>
        <v/>
      </c>
      <c r="D868" s="123" t="str">
        <f t="shared" si="169"/>
        <v/>
      </c>
      <c r="E868" s="81"/>
      <c r="F868" s="82"/>
      <c r="G868" s="132" t="str">
        <f t="shared" si="173"/>
        <v/>
      </c>
      <c r="H868" s="129" t="str">
        <f t="shared" si="170"/>
        <v/>
      </c>
      <c r="I868" s="136" t="str">
        <f t="shared" si="174"/>
        <v/>
      </c>
      <c r="J868" s="126" t="str">
        <f>IF(B868&gt;0,ROUNDUP(VLOOKUP(B868,G011B!$B:$R,16,0),1),"")</f>
        <v/>
      </c>
      <c r="K868" s="126" t="str">
        <f t="shared" si="171"/>
        <v/>
      </c>
      <c r="L868" s="127" t="str">
        <f>IF(B868&lt;&gt;"",VLOOKUP(B868,G011B!$B:$Z,25,0),"")</f>
        <v/>
      </c>
      <c r="M868" s="156" t="str">
        <f t="shared" si="172"/>
        <v/>
      </c>
      <c r="N868" s="62"/>
      <c r="O868" s="62"/>
      <c r="P868" s="62"/>
    </row>
    <row r="869" spans="1:16" ht="20.05" customHeight="1" thickBot="1" x14ac:dyDescent="0.3">
      <c r="A869" s="375">
        <v>500</v>
      </c>
      <c r="B869" s="83"/>
      <c r="C869" s="124" t="str">
        <f t="shared" si="168"/>
        <v/>
      </c>
      <c r="D869" s="125" t="str">
        <f t="shared" si="169"/>
        <v/>
      </c>
      <c r="E869" s="84"/>
      <c r="F869" s="85"/>
      <c r="G869" s="133" t="str">
        <f t="shared" si="173"/>
        <v/>
      </c>
      <c r="H869" s="130" t="str">
        <f t="shared" si="170"/>
        <v/>
      </c>
      <c r="I869" s="137" t="str">
        <f t="shared" si="174"/>
        <v/>
      </c>
      <c r="J869" s="126" t="str">
        <f>IF(B869&gt;0,ROUNDUP(VLOOKUP(B869,G011B!$B:$R,16,0),1),"")</f>
        <v/>
      </c>
      <c r="K869" s="126" t="str">
        <f t="shared" si="171"/>
        <v/>
      </c>
      <c r="L869" s="127" t="str">
        <f>IF(B869&lt;&gt;"",VLOOKUP(B869,G011B!$B:$Z,25,0),"")</f>
        <v/>
      </c>
      <c r="M869" s="156" t="str">
        <f t="shared" si="172"/>
        <v/>
      </c>
      <c r="N869" s="62"/>
      <c r="O869" s="62"/>
      <c r="P869" s="62"/>
    </row>
    <row r="870" spans="1:16" ht="20.05" customHeight="1" thickBot="1" x14ac:dyDescent="0.4">
      <c r="A870" s="659" t="s">
        <v>34</v>
      </c>
      <c r="B870" s="660"/>
      <c r="C870" s="660"/>
      <c r="D870" s="660"/>
      <c r="E870" s="660"/>
      <c r="F870" s="661"/>
      <c r="G870" s="134">
        <f>SUM(G850:G869)</f>
        <v>0</v>
      </c>
      <c r="H870" s="370"/>
      <c r="I870" s="118">
        <f>IF(C848=C813,SUM(I850:I869)+I835,SUM(I850:I869))</f>
        <v>0</v>
      </c>
      <c r="J870" s="62"/>
      <c r="K870" s="62"/>
      <c r="L870" s="62"/>
      <c r="M870" s="62"/>
      <c r="N870" s="138">
        <f>IF(COUNTA(E850:E869)&gt;0,1,0)</f>
        <v>0</v>
      </c>
      <c r="O870" s="62"/>
      <c r="P870" s="62"/>
    </row>
    <row r="871" spans="1:16" ht="20.05" customHeight="1" thickBot="1" x14ac:dyDescent="0.35">
      <c r="A871" s="662" t="s">
        <v>72</v>
      </c>
      <c r="B871" s="663"/>
      <c r="C871" s="663"/>
      <c r="D871" s="664"/>
      <c r="E871" s="107">
        <f>SUM(G:G)/2</f>
        <v>0</v>
      </c>
      <c r="F871" s="665"/>
      <c r="G871" s="666"/>
      <c r="H871" s="667"/>
      <c r="I871" s="116">
        <f>SUM(I850:I869)+I836</f>
        <v>0</v>
      </c>
      <c r="J871" s="62"/>
      <c r="K871" s="62"/>
      <c r="L871" s="62"/>
      <c r="M871" s="62"/>
      <c r="N871" s="62"/>
      <c r="O871" s="62"/>
      <c r="P871" s="62"/>
    </row>
    <row r="872" spans="1:16" x14ac:dyDescent="0.25">
      <c r="A872" s="364" t="s">
        <v>134</v>
      </c>
      <c r="B872" s="62"/>
      <c r="C872" s="62"/>
      <c r="D872" s="62"/>
      <c r="E872" s="62"/>
      <c r="F872" s="62"/>
      <c r="G872" s="62"/>
      <c r="H872" s="62"/>
      <c r="I872" s="62"/>
      <c r="J872" s="62"/>
      <c r="K872" s="62"/>
      <c r="L872" s="62"/>
      <c r="M872" s="62"/>
      <c r="N872" s="62"/>
      <c r="O872" s="62"/>
      <c r="P872" s="62"/>
    </row>
    <row r="873" spans="1:16" x14ac:dyDescent="0.25">
      <c r="A873" s="62"/>
      <c r="B873" s="62"/>
      <c r="C873" s="62"/>
      <c r="D873" s="62"/>
      <c r="E873" s="62"/>
      <c r="F873" s="62"/>
      <c r="G873" s="62"/>
      <c r="H873" s="62"/>
      <c r="I873" s="62"/>
      <c r="J873" s="62"/>
      <c r="K873" s="62"/>
      <c r="L873" s="62"/>
      <c r="M873" s="62"/>
      <c r="N873" s="62"/>
      <c r="O873" s="62"/>
      <c r="P873" s="62"/>
    </row>
    <row r="874" spans="1:16" ht="19.7" x14ac:dyDescent="0.35">
      <c r="A874" s="376" t="s">
        <v>31</v>
      </c>
      <c r="B874" s="378">
        <f ca="1">imzatarihi</f>
        <v>45785</v>
      </c>
      <c r="C874" s="377" t="s">
        <v>32</v>
      </c>
      <c r="D874" s="379" t="str">
        <f>IF(kurulusyetkilisi&gt;0,kurulusyetkilisi,"")</f>
        <v/>
      </c>
      <c r="E874" s="62"/>
      <c r="F874" s="62"/>
      <c r="G874" s="212"/>
      <c r="H874" s="211"/>
      <c r="I874" s="211"/>
      <c r="J874" s="62"/>
      <c r="K874" s="92"/>
      <c r="L874" s="92"/>
      <c r="M874" s="2"/>
      <c r="N874" s="92"/>
      <c r="O874" s="92"/>
      <c r="P874" s="62"/>
    </row>
    <row r="875" spans="1:16" ht="19.7" x14ac:dyDescent="0.35">
      <c r="A875" s="213"/>
      <c r="B875" s="213"/>
      <c r="C875" s="377" t="s">
        <v>33</v>
      </c>
      <c r="D875" s="75"/>
      <c r="E875" s="598"/>
      <c r="F875" s="598"/>
      <c r="G875" s="598"/>
      <c r="H875" s="59"/>
      <c r="I875" s="59"/>
      <c r="J875" s="62"/>
      <c r="K875" s="92"/>
      <c r="L875" s="92"/>
      <c r="M875" s="2"/>
      <c r="N875" s="92"/>
      <c r="O875" s="92"/>
      <c r="P875" s="62"/>
    </row>
  </sheetData>
  <sheetProtection algorithmName="SHA-512" hashValue="KI4CCAAH7ZOkHNHvwuP+swP5oeO0Nk/B/YpEl45bbLS+ivR+PmfsYT0m/9C6FAW2OHy98xWqGQgb1m5/nFpSJg==" saltValue="MGvvfufGdhgQBw9aAqMysg==" spinCount="100000" sheet="1" objects="1" scenarios="1"/>
  <mergeCells count="426">
    <mergeCell ref="A871:D871"/>
    <mergeCell ref="F871:H871"/>
    <mergeCell ref="E875:G875"/>
    <mergeCell ref="A848:B848"/>
    <mergeCell ref="A870:F870"/>
    <mergeCell ref="D848:I848"/>
    <mergeCell ref="A844:B844"/>
    <mergeCell ref="C844:I844"/>
    <mergeCell ref="A845:B845"/>
    <mergeCell ref="C845:I845"/>
    <mergeCell ref="A846:B846"/>
    <mergeCell ref="C846:I846"/>
    <mergeCell ref="A847:B847"/>
    <mergeCell ref="C847:I847"/>
    <mergeCell ref="A835:F835"/>
    <mergeCell ref="D813:I813"/>
    <mergeCell ref="A806:I806"/>
    <mergeCell ref="A807:I807"/>
    <mergeCell ref="A808:I808"/>
    <mergeCell ref="A841:I841"/>
    <mergeCell ref="A842:I842"/>
    <mergeCell ref="A843:I843"/>
    <mergeCell ref="A836:D836"/>
    <mergeCell ref="F836:H836"/>
    <mergeCell ref="E840:G840"/>
    <mergeCell ref="E805:G805"/>
    <mergeCell ref="A778:B778"/>
    <mergeCell ref="A800:F800"/>
    <mergeCell ref="D778:I778"/>
    <mergeCell ref="A813:B813"/>
    <mergeCell ref="A809:B809"/>
    <mergeCell ref="C809:I809"/>
    <mergeCell ref="A810:B810"/>
    <mergeCell ref="C810:I810"/>
    <mergeCell ref="A811:B811"/>
    <mergeCell ref="C811:I811"/>
    <mergeCell ref="A812:B812"/>
    <mergeCell ref="C812:I812"/>
    <mergeCell ref="A771:I771"/>
    <mergeCell ref="A772:I772"/>
    <mergeCell ref="A773:I773"/>
    <mergeCell ref="A766:D766"/>
    <mergeCell ref="F766:H766"/>
    <mergeCell ref="E770:G770"/>
    <mergeCell ref="A801:D801"/>
    <mergeCell ref="F801:H801"/>
    <mergeCell ref="A774:B774"/>
    <mergeCell ref="C774:I774"/>
    <mergeCell ref="A775:B775"/>
    <mergeCell ref="C775:I775"/>
    <mergeCell ref="A776:B776"/>
    <mergeCell ref="C776:I776"/>
    <mergeCell ref="A777:B777"/>
    <mergeCell ref="C777:I777"/>
    <mergeCell ref="A743:B743"/>
    <mergeCell ref="A765:F765"/>
    <mergeCell ref="D743:I743"/>
    <mergeCell ref="A736:I736"/>
    <mergeCell ref="A737:I737"/>
    <mergeCell ref="A738:I738"/>
    <mergeCell ref="A739:B739"/>
    <mergeCell ref="C739:I739"/>
    <mergeCell ref="A740:B740"/>
    <mergeCell ref="C740:I740"/>
    <mergeCell ref="A741:B741"/>
    <mergeCell ref="C741:I741"/>
    <mergeCell ref="A742:B742"/>
    <mergeCell ref="C742:I742"/>
    <mergeCell ref="A731:D731"/>
    <mergeCell ref="F731:H731"/>
    <mergeCell ref="E735:G735"/>
    <mergeCell ref="A708:B708"/>
    <mergeCell ref="A730:F730"/>
    <mergeCell ref="D708:I708"/>
    <mergeCell ref="A704:B704"/>
    <mergeCell ref="C704:I704"/>
    <mergeCell ref="A705:B705"/>
    <mergeCell ref="C705:I705"/>
    <mergeCell ref="A706:B706"/>
    <mergeCell ref="C706:I706"/>
    <mergeCell ref="A707:B707"/>
    <mergeCell ref="C707:I707"/>
    <mergeCell ref="A695:F695"/>
    <mergeCell ref="D673:I673"/>
    <mergeCell ref="A666:I666"/>
    <mergeCell ref="A667:I667"/>
    <mergeCell ref="A668:I668"/>
    <mergeCell ref="A701:I701"/>
    <mergeCell ref="A702:I702"/>
    <mergeCell ref="A703:I703"/>
    <mergeCell ref="A696:D696"/>
    <mergeCell ref="F696:H696"/>
    <mergeCell ref="E700:G700"/>
    <mergeCell ref="E665:G665"/>
    <mergeCell ref="A638:B638"/>
    <mergeCell ref="A660:F660"/>
    <mergeCell ref="D638:I638"/>
    <mergeCell ref="A673:B673"/>
    <mergeCell ref="A669:B669"/>
    <mergeCell ref="C669:I669"/>
    <mergeCell ref="A670:B670"/>
    <mergeCell ref="C670:I670"/>
    <mergeCell ref="A671:B671"/>
    <mergeCell ref="C671:I671"/>
    <mergeCell ref="A672:B672"/>
    <mergeCell ref="C672:I672"/>
    <mergeCell ref="A631:I631"/>
    <mergeCell ref="A632:I632"/>
    <mergeCell ref="A633:I633"/>
    <mergeCell ref="A626:D626"/>
    <mergeCell ref="F626:H626"/>
    <mergeCell ref="E630:G630"/>
    <mergeCell ref="A661:D661"/>
    <mergeCell ref="F661:H661"/>
    <mergeCell ref="A634:B634"/>
    <mergeCell ref="C634:I634"/>
    <mergeCell ref="A635:B635"/>
    <mergeCell ref="C635:I635"/>
    <mergeCell ref="A636:B636"/>
    <mergeCell ref="C636:I636"/>
    <mergeCell ref="A637:B637"/>
    <mergeCell ref="C637:I637"/>
    <mergeCell ref="A603:B603"/>
    <mergeCell ref="A625:F625"/>
    <mergeCell ref="D603:I603"/>
    <mergeCell ref="A596:I596"/>
    <mergeCell ref="A597:I597"/>
    <mergeCell ref="A598:I598"/>
    <mergeCell ref="A599:B599"/>
    <mergeCell ref="C599:I599"/>
    <mergeCell ref="A600:B600"/>
    <mergeCell ref="C600:I600"/>
    <mergeCell ref="A601:B601"/>
    <mergeCell ref="C601:I601"/>
    <mergeCell ref="A602:B602"/>
    <mergeCell ref="C602:I602"/>
    <mergeCell ref="A591:D591"/>
    <mergeCell ref="F591:H591"/>
    <mergeCell ref="E595:G595"/>
    <mergeCell ref="A568:B568"/>
    <mergeCell ref="A590:F590"/>
    <mergeCell ref="D568:I568"/>
    <mergeCell ref="A564:B564"/>
    <mergeCell ref="C564:I564"/>
    <mergeCell ref="A565:B565"/>
    <mergeCell ref="C565:I565"/>
    <mergeCell ref="A566:B566"/>
    <mergeCell ref="C566:I566"/>
    <mergeCell ref="A567:B567"/>
    <mergeCell ref="C567:I567"/>
    <mergeCell ref="A555:F555"/>
    <mergeCell ref="D533:I533"/>
    <mergeCell ref="A526:I526"/>
    <mergeCell ref="A527:I527"/>
    <mergeCell ref="A528:I528"/>
    <mergeCell ref="A561:I561"/>
    <mergeCell ref="A562:I562"/>
    <mergeCell ref="A563:I563"/>
    <mergeCell ref="A556:D556"/>
    <mergeCell ref="F556:H556"/>
    <mergeCell ref="E560:G560"/>
    <mergeCell ref="E525:G525"/>
    <mergeCell ref="A498:B498"/>
    <mergeCell ref="A520:F520"/>
    <mergeCell ref="D498:I498"/>
    <mergeCell ref="A533:B533"/>
    <mergeCell ref="A529:B529"/>
    <mergeCell ref="C529:I529"/>
    <mergeCell ref="A530:B530"/>
    <mergeCell ref="C530:I530"/>
    <mergeCell ref="A531:B531"/>
    <mergeCell ref="C531:I531"/>
    <mergeCell ref="A532:B532"/>
    <mergeCell ref="C532:I532"/>
    <mergeCell ref="A491:I491"/>
    <mergeCell ref="A492:I492"/>
    <mergeCell ref="A493:I493"/>
    <mergeCell ref="A486:D486"/>
    <mergeCell ref="F486:H486"/>
    <mergeCell ref="E490:G490"/>
    <mergeCell ref="A521:D521"/>
    <mergeCell ref="F521:H521"/>
    <mergeCell ref="A494:B494"/>
    <mergeCell ref="C494:I494"/>
    <mergeCell ref="A495:B495"/>
    <mergeCell ref="C495:I495"/>
    <mergeCell ref="A496:B496"/>
    <mergeCell ref="C496:I496"/>
    <mergeCell ref="A497:B497"/>
    <mergeCell ref="C497:I497"/>
    <mergeCell ref="A463:B463"/>
    <mergeCell ref="A485:F485"/>
    <mergeCell ref="D463:I463"/>
    <mergeCell ref="A456:I456"/>
    <mergeCell ref="A457:I457"/>
    <mergeCell ref="A458:I458"/>
    <mergeCell ref="A459:B459"/>
    <mergeCell ref="C459:I459"/>
    <mergeCell ref="A460:B460"/>
    <mergeCell ref="C460:I460"/>
    <mergeCell ref="A461:B461"/>
    <mergeCell ref="C461:I461"/>
    <mergeCell ref="A462:B462"/>
    <mergeCell ref="C462:I462"/>
    <mergeCell ref="A451:D451"/>
    <mergeCell ref="F451:H451"/>
    <mergeCell ref="E455:G455"/>
    <mergeCell ref="A428:B428"/>
    <mergeCell ref="A450:F450"/>
    <mergeCell ref="D428:I428"/>
    <mergeCell ref="A424:B424"/>
    <mergeCell ref="C424:I424"/>
    <mergeCell ref="A425:B425"/>
    <mergeCell ref="C425:I425"/>
    <mergeCell ref="A426:B426"/>
    <mergeCell ref="C426:I426"/>
    <mergeCell ref="A427:B427"/>
    <mergeCell ref="C427:I427"/>
    <mergeCell ref="A415:F415"/>
    <mergeCell ref="D393:I393"/>
    <mergeCell ref="A386:I386"/>
    <mergeCell ref="A387:I387"/>
    <mergeCell ref="A388:I388"/>
    <mergeCell ref="A421:I421"/>
    <mergeCell ref="A422:I422"/>
    <mergeCell ref="A423:I423"/>
    <mergeCell ref="A416:D416"/>
    <mergeCell ref="F416:H416"/>
    <mergeCell ref="E420:G420"/>
    <mergeCell ref="E385:G385"/>
    <mergeCell ref="A358:B358"/>
    <mergeCell ref="A380:F380"/>
    <mergeCell ref="D358:I358"/>
    <mergeCell ref="A393:B393"/>
    <mergeCell ref="A389:B389"/>
    <mergeCell ref="C389:I389"/>
    <mergeCell ref="A390:B390"/>
    <mergeCell ref="C390:I390"/>
    <mergeCell ref="A391:B391"/>
    <mergeCell ref="C391:I391"/>
    <mergeCell ref="A392:B392"/>
    <mergeCell ref="C392:I392"/>
    <mergeCell ref="A351:I351"/>
    <mergeCell ref="A352:I352"/>
    <mergeCell ref="A353:I353"/>
    <mergeCell ref="A346:D346"/>
    <mergeCell ref="F346:H346"/>
    <mergeCell ref="E350:G350"/>
    <mergeCell ref="A381:D381"/>
    <mergeCell ref="F381:H381"/>
    <mergeCell ref="A354:B354"/>
    <mergeCell ref="C354:I354"/>
    <mergeCell ref="A355:B355"/>
    <mergeCell ref="C355:I355"/>
    <mergeCell ref="A356:B356"/>
    <mergeCell ref="C356:I356"/>
    <mergeCell ref="A357:B357"/>
    <mergeCell ref="C357:I357"/>
    <mergeCell ref="A323:B323"/>
    <mergeCell ref="A345:F345"/>
    <mergeCell ref="D323:I323"/>
    <mergeCell ref="A316:I316"/>
    <mergeCell ref="A317:I317"/>
    <mergeCell ref="A318:I318"/>
    <mergeCell ref="A319:B319"/>
    <mergeCell ref="C319:I319"/>
    <mergeCell ref="A320:B320"/>
    <mergeCell ref="C320:I320"/>
    <mergeCell ref="A321:B321"/>
    <mergeCell ref="C321:I321"/>
    <mergeCell ref="A322:B322"/>
    <mergeCell ref="C322:I322"/>
    <mergeCell ref="A311:D311"/>
    <mergeCell ref="F311:H311"/>
    <mergeCell ref="E315:G315"/>
    <mergeCell ref="A288:B288"/>
    <mergeCell ref="A310:F310"/>
    <mergeCell ref="D288:I288"/>
    <mergeCell ref="A284:B284"/>
    <mergeCell ref="C284:I284"/>
    <mergeCell ref="A285:B285"/>
    <mergeCell ref="C285:I285"/>
    <mergeCell ref="A286:B286"/>
    <mergeCell ref="C286:I286"/>
    <mergeCell ref="A287:B287"/>
    <mergeCell ref="C287:I287"/>
    <mergeCell ref="A275:F275"/>
    <mergeCell ref="D253:I253"/>
    <mergeCell ref="A246:I246"/>
    <mergeCell ref="A247:I247"/>
    <mergeCell ref="A248:I248"/>
    <mergeCell ref="A281:I281"/>
    <mergeCell ref="A282:I282"/>
    <mergeCell ref="A283:I283"/>
    <mergeCell ref="A276:D276"/>
    <mergeCell ref="F276:H276"/>
    <mergeCell ref="E280:G280"/>
    <mergeCell ref="E245:G245"/>
    <mergeCell ref="A218:B218"/>
    <mergeCell ref="A240:F240"/>
    <mergeCell ref="D218:I218"/>
    <mergeCell ref="A253:B253"/>
    <mergeCell ref="A249:B249"/>
    <mergeCell ref="C249:I249"/>
    <mergeCell ref="A250:B250"/>
    <mergeCell ref="C250:I250"/>
    <mergeCell ref="A251:B251"/>
    <mergeCell ref="C251:I251"/>
    <mergeCell ref="A252:B252"/>
    <mergeCell ref="C252:I252"/>
    <mergeCell ref="A211:I211"/>
    <mergeCell ref="A212:I212"/>
    <mergeCell ref="A213:I213"/>
    <mergeCell ref="A206:D206"/>
    <mergeCell ref="F206:H206"/>
    <mergeCell ref="E210:G210"/>
    <mergeCell ref="A241:D241"/>
    <mergeCell ref="F241:H241"/>
    <mergeCell ref="A214:B214"/>
    <mergeCell ref="C214:I214"/>
    <mergeCell ref="A215:B215"/>
    <mergeCell ref="C215:I215"/>
    <mergeCell ref="A216:B216"/>
    <mergeCell ref="C216:I216"/>
    <mergeCell ref="A217:B217"/>
    <mergeCell ref="C217:I217"/>
    <mergeCell ref="A183:B183"/>
    <mergeCell ref="A205:F205"/>
    <mergeCell ref="D183:I183"/>
    <mergeCell ref="A176:I176"/>
    <mergeCell ref="A177:I177"/>
    <mergeCell ref="A178:I178"/>
    <mergeCell ref="A179:B179"/>
    <mergeCell ref="C179:I179"/>
    <mergeCell ref="A180:B180"/>
    <mergeCell ref="C180:I180"/>
    <mergeCell ref="A181:B181"/>
    <mergeCell ref="C181:I181"/>
    <mergeCell ref="A182:B182"/>
    <mergeCell ref="C182:I182"/>
    <mergeCell ref="A143:I143"/>
    <mergeCell ref="A136:D136"/>
    <mergeCell ref="F136:H136"/>
    <mergeCell ref="E140:G140"/>
    <mergeCell ref="A171:D171"/>
    <mergeCell ref="F171:H171"/>
    <mergeCell ref="E175:G175"/>
    <mergeCell ref="A148:B148"/>
    <mergeCell ref="A170:F170"/>
    <mergeCell ref="D148:I148"/>
    <mergeCell ref="C144:I144"/>
    <mergeCell ref="A145:B145"/>
    <mergeCell ref="C145:I145"/>
    <mergeCell ref="A146:B146"/>
    <mergeCell ref="C146:I146"/>
    <mergeCell ref="A147:B147"/>
    <mergeCell ref="C147:I147"/>
    <mergeCell ref="A144:B144"/>
    <mergeCell ref="A135:F135"/>
    <mergeCell ref="D113:I113"/>
    <mergeCell ref="A106:I106"/>
    <mergeCell ref="A107:I107"/>
    <mergeCell ref="A108:I108"/>
    <mergeCell ref="A109:B109"/>
    <mergeCell ref="C109:I109"/>
    <mergeCell ref="A141:I141"/>
    <mergeCell ref="A142:I142"/>
    <mergeCell ref="E105:G105"/>
    <mergeCell ref="A78:B78"/>
    <mergeCell ref="A100:F100"/>
    <mergeCell ref="D78:I78"/>
    <mergeCell ref="A110:B110"/>
    <mergeCell ref="C110:I110"/>
    <mergeCell ref="A113:B113"/>
    <mergeCell ref="A111:B111"/>
    <mergeCell ref="C111:I111"/>
    <mergeCell ref="A112:B112"/>
    <mergeCell ref="C112:I112"/>
    <mergeCell ref="A71:I71"/>
    <mergeCell ref="A72:I72"/>
    <mergeCell ref="A73:I73"/>
    <mergeCell ref="A66:D66"/>
    <mergeCell ref="F66:H66"/>
    <mergeCell ref="E70:G70"/>
    <mergeCell ref="A101:D101"/>
    <mergeCell ref="F101:H101"/>
    <mergeCell ref="A74:B74"/>
    <mergeCell ref="C74:I74"/>
    <mergeCell ref="A75:B75"/>
    <mergeCell ref="C75:I75"/>
    <mergeCell ref="A76:B76"/>
    <mergeCell ref="C76:I76"/>
    <mergeCell ref="A77:B77"/>
    <mergeCell ref="C77:I77"/>
    <mergeCell ref="A40:B40"/>
    <mergeCell ref="C40:I40"/>
    <mergeCell ref="A43:B43"/>
    <mergeCell ref="A65:F65"/>
    <mergeCell ref="D43:I43"/>
    <mergeCell ref="A36:I36"/>
    <mergeCell ref="A37:I37"/>
    <mergeCell ref="A38:I38"/>
    <mergeCell ref="A39:B39"/>
    <mergeCell ref="C39:I39"/>
    <mergeCell ref="A41:B41"/>
    <mergeCell ref="C41:I41"/>
    <mergeCell ref="A42:B42"/>
    <mergeCell ref="C42:I42"/>
    <mergeCell ref="M6:M8"/>
    <mergeCell ref="E35:G35"/>
    <mergeCell ref="A30:F30"/>
    <mergeCell ref="A31:D31"/>
    <mergeCell ref="F31:H31"/>
    <mergeCell ref="D8:I8"/>
    <mergeCell ref="A1:I1"/>
    <mergeCell ref="A2:I2"/>
    <mergeCell ref="C4:I4"/>
    <mergeCell ref="C5:I5"/>
    <mergeCell ref="A5:B5"/>
    <mergeCell ref="A4:B4"/>
    <mergeCell ref="A8:B8"/>
    <mergeCell ref="A3:I3"/>
    <mergeCell ref="A6:B6"/>
    <mergeCell ref="A7:B7"/>
    <mergeCell ref="C6:I6"/>
    <mergeCell ref="C7:I7"/>
  </mergeCells>
  <conditionalFormatting sqref="C6:I8">
    <cfRule type="expression" dxfId="26" priority="26">
      <formula>C6=""</formula>
    </cfRule>
  </conditionalFormatting>
  <conditionalFormatting sqref="C41:I43">
    <cfRule type="expression" dxfId="25" priority="25">
      <formula>C41=""</formula>
    </cfRule>
  </conditionalFormatting>
  <conditionalFormatting sqref="C76:I78">
    <cfRule type="expression" dxfId="24" priority="24">
      <formula>C76=""</formula>
    </cfRule>
  </conditionalFormatting>
  <conditionalFormatting sqref="C111:I113">
    <cfRule type="expression" dxfId="23" priority="23">
      <formula>C111=""</formula>
    </cfRule>
  </conditionalFormatting>
  <conditionalFormatting sqref="C146:I148">
    <cfRule type="expression" dxfId="22" priority="21">
      <formula>C146=""</formula>
    </cfRule>
  </conditionalFormatting>
  <conditionalFormatting sqref="C181:I183">
    <cfRule type="expression" dxfId="21" priority="20">
      <formula>C181=""</formula>
    </cfRule>
  </conditionalFormatting>
  <conditionalFormatting sqref="C216:I218">
    <cfRule type="expression" dxfId="20" priority="19">
      <formula>C216=""</formula>
    </cfRule>
  </conditionalFormatting>
  <conditionalFormatting sqref="C251:I253">
    <cfRule type="expression" dxfId="19" priority="18">
      <formula>C251=""</formula>
    </cfRule>
  </conditionalFormatting>
  <conditionalFormatting sqref="C286:I288">
    <cfRule type="expression" dxfId="18" priority="17">
      <formula>C286=""</formula>
    </cfRule>
  </conditionalFormatting>
  <conditionalFormatting sqref="C321:I323">
    <cfRule type="expression" dxfId="17" priority="16">
      <formula>C321=""</formula>
    </cfRule>
  </conditionalFormatting>
  <conditionalFormatting sqref="C356:I358">
    <cfRule type="expression" dxfId="16" priority="15">
      <formula>C356=""</formula>
    </cfRule>
  </conditionalFormatting>
  <conditionalFormatting sqref="C391:I393">
    <cfRule type="expression" dxfId="15" priority="14">
      <formula>C391=""</formula>
    </cfRule>
  </conditionalFormatting>
  <conditionalFormatting sqref="C426:I428">
    <cfRule type="expression" dxfId="14" priority="13">
      <formula>C426=""</formula>
    </cfRule>
  </conditionalFormatting>
  <conditionalFormatting sqref="C461:I463">
    <cfRule type="expression" dxfId="13" priority="12">
      <formula>C461=""</formula>
    </cfRule>
  </conditionalFormatting>
  <conditionalFormatting sqref="C496:I498">
    <cfRule type="expression" dxfId="12" priority="11">
      <formula>C496=""</formula>
    </cfRule>
  </conditionalFormatting>
  <conditionalFormatting sqref="C531:I533">
    <cfRule type="expression" dxfId="11" priority="10">
      <formula>C531=""</formula>
    </cfRule>
  </conditionalFormatting>
  <conditionalFormatting sqref="C566:I568">
    <cfRule type="expression" dxfId="10" priority="9">
      <formula>C566=""</formula>
    </cfRule>
  </conditionalFormatting>
  <conditionalFormatting sqref="C601:I603">
    <cfRule type="expression" dxfId="9" priority="8">
      <formula>C601=""</formula>
    </cfRule>
  </conditionalFormatting>
  <conditionalFormatting sqref="C636:I638">
    <cfRule type="expression" dxfId="8" priority="7">
      <formula>C636=""</formula>
    </cfRule>
  </conditionalFormatting>
  <conditionalFormatting sqref="C671:I673">
    <cfRule type="expression" dxfId="7" priority="6">
      <formula>C671=""</formula>
    </cfRule>
  </conditionalFormatting>
  <conditionalFormatting sqref="C706:I708">
    <cfRule type="expression" dxfId="6" priority="5">
      <formula>C706=""</formula>
    </cfRule>
  </conditionalFormatting>
  <conditionalFormatting sqref="C741:I743">
    <cfRule type="expression" dxfId="5" priority="4">
      <formula>C741=""</formula>
    </cfRule>
  </conditionalFormatting>
  <conditionalFormatting sqref="C776:I778">
    <cfRule type="expression" dxfId="4" priority="3">
      <formula>C776=""</formula>
    </cfRule>
  </conditionalFormatting>
  <conditionalFormatting sqref="C811:I813">
    <cfRule type="expression" dxfId="3" priority="2">
      <formula>C811=""</formula>
    </cfRule>
  </conditionalFormatting>
  <conditionalFormatting sqref="C846:I848">
    <cfRule type="expression" dxfId="2" priority="1">
      <formula>C846=""</formula>
    </cfRule>
  </conditionalFormatting>
  <dataValidations count="2">
    <dataValidation type="decimal" allowBlank="1" showInputMessage="1" showErrorMessage="1" error="Adam/Ay oranı en fazla 1 olabilir." prompt="Adam/Ay Oranı en fazla 1 olabilir." sqref="E850:E869 E815:E834 E45:E64 E10:E29 E115:E134 E150:E169 E185:E204 E220:E239 E255:E274 E290:E309 E325:E344 E360:E379 E395:E414 E430:E449 E465:E484 E500:E519 E535:E554 E570:E589 E605:E624 E640:E659 E675:E694 E710:E729 E745:E764 E780:E799 E80:E99" xr:uid="{00000000-0002-0000-0D00-000000000000}">
      <formula1>0</formula1>
      <formula2>1</formula2>
    </dataValidation>
    <dataValidation type="decimal" allowBlank="1" showInputMessage="1" showErrorMessage="1" error="Çalışılan ay değeri, G011B formunda prim gün sayısı olan ayların ay sayısı değerinden fazla olamaz." sqref="F850:F869 F815:F834 F45:F64 F10:F29 F115:F134 F150:F169 F185:F204 F220:F239 F255:F274 F290:F309 F325:F344 F360:F379 F395:F414 F430:F449 F465:F484 F500:F519 F535:F554 F570:F589 F605:F624 F640:F659 F675:F694 F710:F729 F745:F764 F780:F799 F80:F99" xr:uid="{00000000-0002-0000-0D00-000001000000}">
      <formula1>0</formula1>
      <formula2>L10</formula2>
    </dataValidation>
  </dataValidations>
  <pageMargins left="0.70866141732283472" right="0.70866141732283472" top="0.74803149606299213" bottom="0.74803149606299213" header="0.31496062992125984" footer="0.31496062992125984"/>
  <pageSetup paperSize="9" scale="70" fitToHeight="25" orientation="landscape" r:id="rId1"/>
  <rowBreaks count="24" manualBreakCount="24">
    <brk id="35" max="8" man="1"/>
    <brk id="70" max="8" man="1"/>
    <brk id="105" max="8" man="1"/>
    <brk id="140" max="8" man="1"/>
    <brk id="175" max="8" man="1"/>
    <brk id="210" max="8" man="1"/>
    <brk id="245" max="8" man="1"/>
    <brk id="280" max="8" man="1"/>
    <brk id="315" max="8" man="1"/>
    <brk id="350" max="8" man="1"/>
    <brk id="385" max="8" man="1"/>
    <brk id="420" max="8" man="1"/>
    <brk id="455" max="8" man="1"/>
    <brk id="490" max="8" man="1"/>
    <brk id="525" max="8" man="1"/>
    <brk id="560" max="8" man="1"/>
    <brk id="595" max="8" man="1"/>
    <brk id="630" max="8" man="1"/>
    <brk id="665" max="8" man="1"/>
    <brk id="700" max="8" man="1"/>
    <brk id="735" max="8" man="1"/>
    <brk id="770" max="8" man="1"/>
    <brk id="805" max="8" man="1"/>
    <brk id="840" max="8" man="1"/>
  </rowBreaks>
  <colBreaks count="1" manualBreakCount="1">
    <brk id="13" max="32"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ayfa14"/>
  <dimension ref="A1:V259"/>
  <sheetViews>
    <sheetView showGridLines="0" zoomScale="60" zoomScaleNormal="60" workbookViewId="0">
      <selection activeCell="B8" sqref="B8"/>
    </sheetView>
  </sheetViews>
  <sheetFormatPr defaultColWidth="8.75" defaultRowHeight="16.3" x14ac:dyDescent="0.3"/>
  <cols>
    <col min="1" max="1" width="6.625" style="22" customWidth="1"/>
    <col min="2" max="2" width="12.75" style="22" customWidth="1"/>
    <col min="3" max="3" width="30.75" style="22" customWidth="1"/>
    <col min="4" max="4" width="15.25" style="22" customWidth="1"/>
    <col min="5" max="5" width="40.625" style="22" customWidth="1"/>
    <col min="6" max="6" width="34.75" style="22" customWidth="1"/>
    <col min="7" max="7" width="28.75" style="22" customWidth="1"/>
    <col min="8" max="8" width="23.75" style="22" customWidth="1"/>
    <col min="9" max="9" width="36" style="22" customWidth="1"/>
    <col min="10" max="10" width="16.625" style="22" bestFit="1" customWidth="1"/>
    <col min="11" max="11" width="13.375" style="22" customWidth="1"/>
    <col min="12" max="12" width="16.75" style="22" customWidth="1"/>
    <col min="13" max="13" width="30.75" style="22" customWidth="1"/>
    <col min="14" max="14" width="17.125" style="22" customWidth="1"/>
    <col min="15" max="15" width="17.125" style="31" customWidth="1"/>
    <col min="16" max="16" width="52" style="293" customWidth="1"/>
    <col min="17" max="17" width="6.25" style="14" hidden="1" customWidth="1"/>
    <col min="18" max="19" width="8.75" style="22" hidden="1" customWidth="1"/>
    <col min="20" max="20" width="9.75" style="22" hidden="1" customWidth="1"/>
    <col min="21" max="22" width="8.75" style="22" hidden="1" customWidth="1"/>
    <col min="23" max="16384" width="8.75" style="22"/>
  </cols>
  <sheetData>
    <row r="1" spans="1:22" ht="35.15" customHeight="1" x14ac:dyDescent="0.3">
      <c r="A1" s="679" t="s">
        <v>78</v>
      </c>
      <c r="B1" s="679"/>
      <c r="C1" s="679"/>
      <c r="D1" s="679"/>
      <c r="E1" s="679"/>
      <c r="F1" s="679"/>
      <c r="G1" s="679"/>
      <c r="H1" s="679"/>
      <c r="I1" s="679"/>
      <c r="J1" s="679"/>
      <c r="K1" s="679"/>
      <c r="L1" s="679"/>
      <c r="M1" s="679"/>
      <c r="N1" s="679"/>
      <c r="O1" s="679"/>
      <c r="P1" s="280"/>
      <c r="Q1" s="138" t="s">
        <v>216</v>
      </c>
      <c r="R1" s="44"/>
      <c r="S1" s="44"/>
      <c r="T1" s="44"/>
      <c r="U1" s="44"/>
      <c r="V1" s="115" t="str">
        <f>CONCATENATE("A1:O",SUM(U:U)*29)</f>
        <v>A1:O29</v>
      </c>
    </row>
    <row r="2" spans="1:22" ht="35.15" customHeight="1" x14ac:dyDescent="0.3">
      <c r="A2" s="635" t="str">
        <f>IF(YilDonem&lt;&gt;"",CONCATENATE(YilDonem,". döneme aittir."),"")</f>
        <v/>
      </c>
      <c r="B2" s="635"/>
      <c r="C2" s="635"/>
      <c r="D2" s="635"/>
      <c r="E2" s="635"/>
      <c r="F2" s="635"/>
      <c r="G2" s="635"/>
      <c r="H2" s="635"/>
      <c r="I2" s="635"/>
      <c r="J2" s="635"/>
      <c r="K2" s="635"/>
      <c r="L2" s="635"/>
      <c r="M2" s="635"/>
      <c r="N2" s="635"/>
      <c r="O2" s="635"/>
      <c r="P2" s="280"/>
      <c r="Q2" s="138" t="s">
        <v>217</v>
      </c>
      <c r="R2" s="44"/>
      <c r="S2" s="44"/>
      <c r="T2" s="44"/>
      <c r="U2" s="44"/>
      <c r="V2" s="44"/>
    </row>
    <row r="3" spans="1:22" ht="35.15" customHeight="1" thickBot="1" x14ac:dyDescent="0.35">
      <c r="A3" s="680" t="s">
        <v>79</v>
      </c>
      <c r="B3" s="680"/>
      <c r="C3" s="680"/>
      <c r="D3" s="680"/>
      <c r="E3" s="680"/>
      <c r="F3" s="680"/>
      <c r="G3" s="680"/>
      <c r="H3" s="680"/>
      <c r="I3" s="680"/>
      <c r="J3" s="680"/>
      <c r="K3" s="680"/>
      <c r="L3" s="680"/>
      <c r="M3" s="680"/>
      <c r="N3" s="680"/>
      <c r="O3" s="680"/>
      <c r="P3" s="280"/>
      <c r="Q3" s="138" t="s">
        <v>218</v>
      </c>
      <c r="R3" s="44"/>
      <c r="S3" s="44"/>
      <c r="T3" s="44"/>
      <c r="U3" s="44"/>
      <c r="V3" s="44"/>
    </row>
    <row r="4" spans="1:22" ht="35.15" customHeight="1" thickBot="1" x14ac:dyDescent="0.35">
      <c r="A4" s="673" t="s">
        <v>192</v>
      </c>
      <c r="B4" s="675"/>
      <c r="C4" s="673" t="str">
        <f>IF(ProjeNo&gt;0,ProjeNo,"")</f>
        <v/>
      </c>
      <c r="D4" s="674"/>
      <c r="E4" s="674"/>
      <c r="F4" s="674"/>
      <c r="G4" s="674"/>
      <c r="H4" s="674"/>
      <c r="I4" s="674"/>
      <c r="J4" s="674"/>
      <c r="K4" s="674"/>
      <c r="L4" s="674"/>
      <c r="M4" s="674"/>
      <c r="N4" s="674"/>
      <c r="O4" s="675"/>
      <c r="P4" s="280"/>
      <c r="Q4" s="281"/>
      <c r="R4" s="44"/>
      <c r="S4" s="44"/>
      <c r="T4" s="44"/>
      <c r="U4" s="44"/>
      <c r="V4" s="44"/>
    </row>
    <row r="5" spans="1:22" ht="35.15" customHeight="1" thickBot="1" x14ac:dyDescent="0.35">
      <c r="A5" s="673" t="s">
        <v>194</v>
      </c>
      <c r="B5" s="675"/>
      <c r="C5" s="676" t="str">
        <f>IF(ProjeAdi&gt;0,ProjeAdi,"")</f>
        <v/>
      </c>
      <c r="D5" s="677"/>
      <c r="E5" s="677"/>
      <c r="F5" s="677"/>
      <c r="G5" s="677"/>
      <c r="H5" s="677"/>
      <c r="I5" s="677"/>
      <c r="J5" s="677"/>
      <c r="K5" s="677"/>
      <c r="L5" s="677"/>
      <c r="M5" s="677"/>
      <c r="N5" s="677"/>
      <c r="O5" s="678"/>
      <c r="P5" s="280"/>
      <c r="Q5" s="281"/>
      <c r="R5" s="44"/>
      <c r="S5" s="44"/>
      <c r="T5" s="44"/>
      <c r="U5" s="44"/>
      <c r="V5" s="44"/>
    </row>
    <row r="6" spans="1:22" s="24" customFormat="1" ht="35.15" customHeight="1" thickBot="1" x14ac:dyDescent="0.35">
      <c r="A6" s="683" t="s">
        <v>3</v>
      </c>
      <c r="B6" s="683" t="s">
        <v>182</v>
      </c>
      <c r="C6" s="683" t="s">
        <v>183</v>
      </c>
      <c r="D6" s="683" t="s">
        <v>80</v>
      </c>
      <c r="E6" s="683" t="s">
        <v>173</v>
      </c>
      <c r="F6" s="683" t="s">
        <v>4</v>
      </c>
      <c r="G6" s="683" t="s">
        <v>124</v>
      </c>
      <c r="H6" s="683" t="s">
        <v>85</v>
      </c>
      <c r="I6" s="683" t="s">
        <v>86</v>
      </c>
      <c r="J6" s="681" t="s">
        <v>174</v>
      </c>
      <c r="K6" s="682"/>
      <c r="L6" s="683" t="s">
        <v>81</v>
      </c>
      <c r="M6" s="683" t="s">
        <v>82</v>
      </c>
      <c r="N6" s="381" t="s">
        <v>83</v>
      </c>
      <c r="O6" s="381" t="s">
        <v>83</v>
      </c>
      <c r="P6" s="280"/>
      <c r="Q6" s="282"/>
      <c r="R6" s="45"/>
      <c r="S6" s="45"/>
      <c r="T6" s="45"/>
      <c r="U6" s="45"/>
      <c r="V6" s="45"/>
    </row>
    <row r="7" spans="1:22" ht="35.15" customHeight="1" thickBot="1" x14ac:dyDescent="0.35">
      <c r="A7" s="684"/>
      <c r="B7" s="685"/>
      <c r="C7" s="685"/>
      <c r="D7" s="685"/>
      <c r="E7" s="685"/>
      <c r="F7" s="685"/>
      <c r="G7" s="685"/>
      <c r="H7" s="685"/>
      <c r="I7" s="685"/>
      <c r="J7" s="321" t="s">
        <v>175</v>
      </c>
      <c r="K7" s="322" t="s">
        <v>176</v>
      </c>
      <c r="L7" s="685"/>
      <c r="M7" s="685"/>
      <c r="N7" s="382" t="s">
        <v>84</v>
      </c>
      <c r="O7" s="382" t="s">
        <v>87</v>
      </c>
      <c r="P7" s="280"/>
      <c r="Q7" s="281"/>
      <c r="R7" s="44"/>
      <c r="S7" s="44"/>
      <c r="T7" s="44"/>
      <c r="U7" s="44"/>
      <c r="V7" s="44"/>
    </row>
    <row r="8" spans="1:22" ht="35.15" customHeight="1" x14ac:dyDescent="0.3">
      <c r="A8" s="384">
        <v>1</v>
      </c>
      <c r="B8" s="447"/>
      <c r="C8" s="444"/>
      <c r="D8" s="86"/>
      <c r="E8" s="283"/>
      <c r="F8" s="25"/>
      <c r="G8" s="25"/>
      <c r="H8" s="25"/>
      <c r="I8" s="25"/>
      <c r="J8" s="25"/>
      <c r="K8" s="284"/>
      <c r="L8" s="26"/>
      <c r="M8" s="27"/>
      <c r="N8" s="305"/>
      <c r="O8" s="285"/>
      <c r="P8" s="391" t="str">
        <f>IF(AND(COUNTA(D8:M8)&gt;0,O8=""),"Belge tarihi ve Belge numarası yazılmalıdır.","")</f>
        <v/>
      </c>
      <c r="Q8" s="156">
        <f>IF(OR(J8="Gündelik",J8="Konaklama"),1000,0)</f>
        <v>0</v>
      </c>
      <c r="R8" s="115">
        <f>IF(AND(OR(J8="Gündelik",J8="Konaklama"),K8&lt;1),0,1)</f>
        <v>1</v>
      </c>
      <c r="S8" s="115">
        <f>IF(COUNTA(L8:M8)&lt;2,0,1)</f>
        <v>0</v>
      </c>
      <c r="T8" s="115">
        <f>R8*S8*1000000</f>
        <v>0</v>
      </c>
      <c r="U8" s="44"/>
      <c r="V8" s="44"/>
    </row>
    <row r="9" spans="1:22" ht="35.15" customHeight="1" x14ac:dyDescent="0.3">
      <c r="A9" s="385">
        <v>2</v>
      </c>
      <c r="B9" s="448"/>
      <c r="C9" s="445"/>
      <c r="D9" s="319"/>
      <c r="E9" s="302"/>
      <c r="F9" s="17"/>
      <c r="G9" s="17"/>
      <c r="H9" s="17"/>
      <c r="I9" s="17"/>
      <c r="J9" s="17"/>
      <c r="K9" s="303"/>
      <c r="L9" s="40"/>
      <c r="M9" s="304"/>
      <c r="N9" s="301"/>
      <c r="O9" s="306"/>
      <c r="P9" s="391" t="str">
        <f t="shared" ref="P9:P22" si="0">IF(AND(COUNTA(D9:M9)&gt;0,O9=""),"Belge tarihi ve Belge numarası yazılmalıdır.","")</f>
        <v/>
      </c>
      <c r="Q9" s="156">
        <f t="shared" ref="Q9:Q22" si="1">IF(OR(J9="Gündelik",J9="Konaklama"),1000,0)</f>
        <v>0</v>
      </c>
      <c r="R9" s="115">
        <f t="shared" ref="R9:R22" si="2">IF(AND(OR(J9="Gündelik",J9="Konaklama"),K9&lt;1),0,1)</f>
        <v>1</v>
      </c>
      <c r="S9" s="115">
        <f t="shared" ref="S9:S22" si="3">IF(COUNTA(L9:M9)&lt;2,0,1)</f>
        <v>0</v>
      </c>
      <c r="T9" s="115">
        <f t="shared" ref="T9:T22" si="4">R9*S9*1000000</f>
        <v>0</v>
      </c>
      <c r="U9" s="44"/>
      <c r="V9" s="44"/>
    </row>
    <row r="10" spans="1:22" ht="35.15" customHeight="1" x14ac:dyDescent="0.3">
      <c r="A10" s="385">
        <v>3</v>
      </c>
      <c r="B10" s="448"/>
      <c r="C10" s="445"/>
      <c r="D10" s="319"/>
      <c r="E10" s="302"/>
      <c r="F10" s="17"/>
      <c r="G10" s="17"/>
      <c r="H10" s="17"/>
      <c r="I10" s="17"/>
      <c r="J10" s="17"/>
      <c r="K10" s="303"/>
      <c r="L10" s="40"/>
      <c r="M10" s="304"/>
      <c r="N10" s="301"/>
      <c r="O10" s="306"/>
      <c r="P10" s="391" t="str">
        <f t="shared" si="0"/>
        <v/>
      </c>
      <c r="Q10" s="156">
        <f t="shared" si="1"/>
        <v>0</v>
      </c>
      <c r="R10" s="115">
        <f t="shared" si="2"/>
        <v>1</v>
      </c>
      <c r="S10" s="115">
        <f t="shared" si="3"/>
        <v>0</v>
      </c>
      <c r="T10" s="115">
        <f t="shared" si="4"/>
        <v>0</v>
      </c>
      <c r="U10" s="44"/>
      <c r="V10" s="44"/>
    </row>
    <row r="11" spans="1:22" ht="35.15" customHeight="1" x14ac:dyDescent="0.3">
      <c r="A11" s="385">
        <v>4</v>
      </c>
      <c r="B11" s="448"/>
      <c r="C11" s="445"/>
      <c r="D11" s="319"/>
      <c r="E11" s="302"/>
      <c r="F11" s="17"/>
      <c r="G11" s="17"/>
      <c r="H11" s="17"/>
      <c r="I11" s="17"/>
      <c r="J11" s="17"/>
      <c r="K11" s="303"/>
      <c r="L11" s="40"/>
      <c r="M11" s="304"/>
      <c r="N11" s="301"/>
      <c r="O11" s="306"/>
      <c r="P11" s="391" t="str">
        <f t="shared" si="0"/>
        <v/>
      </c>
      <c r="Q11" s="156">
        <f t="shared" si="1"/>
        <v>0</v>
      </c>
      <c r="R11" s="115">
        <f t="shared" si="2"/>
        <v>1</v>
      </c>
      <c r="S11" s="115">
        <f t="shared" si="3"/>
        <v>0</v>
      </c>
      <c r="T11" s="115">
        <f t="shared" si="4"/>
        <v>0</v>
      </c>
      <c r="U11" s="44"/>
      <c r="V11" s="44"/>
    </row>
    <row r="12" spans="1:22" ht="35.15" customHeight="1" x14ac:dyDescent="0.3">
      <c r="A12" s="385">
        <v>5</v>
      </c>
      <c r="B12" s="448"/>
      <c r="C12" s="445"/>
      <c r="D12" s="319"/>
      <c r="E12" s="302"/>
      <c r="F12" s="17"/>
      <c r="G12" s="17"/>
      <c r="H12" s="17"/>
      <c r="I12" s="17"/>
      <c r="J12" s="17"/>
      <c r="K12" s="303"/>
      <c r="L12" s="40"/>
      <c r="M12" s="304"/>
      <c r="N12" s="301"/>
      <c r="O12" s="306"/>
      <c r="P12" s="391" t="str">
        <f t="shared" si="0"/>
        <v/>
      </c>
      <c r="Q12" s="156">
        <f t="shared" si="1"/>
        <v>0</v>
      </c>
      <c r="R12" s="115">
        <f t="shared" si="2"/>
        <v>1</v>
      </c>
      <c r="S12" s="115">
        <f t="shared" si="3"/>
        <v>0</v>
      </c>
      <c r="T12" s="115">
        <f t="shared" si="4"/>
        <v>0</v>
      </c>
      <c r="U12" s="44"/>
      <c r="V12" s="44"/>
    </row>
    <row r="13" spans="1:22" ht="35.15" customHeight="1" x14ac:dyDescent="0.3">
      <c r="A13" s="385">
        <v>6</v>
      </c>
      <c r="B13" s="448"/>
      <c r="C13" s="445"/>
      <c r="D13" s="319"/>
      <c r="E13" s="302"/>
      <c r="F13" s="17"/>
      <c r="G13" s="17"/>
      <c r="H13" s="17"/>
      <c r="I13" s="17"/>
      <c r="J13" s="17"/>
      <c r="K13" s="303"/>
      <c r="L13" s="40"/>
      <c r="M13" s="304"/>
      <c r="N13" s="301"/>
      <c r="O13" s="306"/>
      <c r="P13" s="391" t="str">
        <f t="shared" si="0"/>
        <v/>
      </c>
      <c r="Q13" s="156">
        <f t="shared" si="1"/>
        <v>0</v>
      </c>
      <c r="R13" s="115">
        <f t="shared" si="2"/>
        <v>1</v>
      </c>
      <c r="S13" s="115">
        <f t="shared" si="3"/>
        <v>0</v>
      </c>
      <c r="T13" s="115">
        <f t="shared" si="4"/>
        <v>0</v>
      </c>
      <c r="U13" s="44"/>
      <c r="V13" s="44"/>
    </row>
    <row r="14" spans="1:22" ht="35.15" customHeight="1" x14ac:dyDescent="0.3">
      <c r="A14" s="385">
        <v>7</v>
      </c>
      <c r="B14" s="448"/>
      <c r="C14" s="445"/>
      <c r="D14" s="319"/>
      <c r="E14" s="302"/>
      <c r="F14" s="17"/>
      <c r="G14" s="17"/>
      <c r="H14" s="17"/>
      <c r="I14" s="17"/>
      <c r="J14" s="17"/>
      <c r="K14" s="303"/>
      <c r="L14" s="40"/>
      <c r="M14" s="304"/>
      <c r="N14" s="301"/>
      <c r="O14" s="306"/>
      <c r="P14" s="391" t="str">
        <f t="shared" si="0"/>
        <v/>
      </c>
      <c r="Q14" s="156">
        <f t="shared" si="1"/>
        <v>0</v>
      </c>
      <c r="R14" s="115">
        <f t="shared" si="2"/>
        <v>1</v>
      </c>
      <c r="S14" s="115">
        <f t="shared" si="3"/>
        <v>0</v>
      </c>
      <c r="T14" s="115">
        <f t="shared" si="4"/>
        <v>0</v>
      </c>
      <c r="U14" s="44"/>
      <c r="V14" s="44"/>
    </row>
    <row r="15" spans="1:22" ht="35.15" customHeight="1" x14ac:dyDescent="0.3">
      <c r="A15" s="385">
        <v>8</v>
      </c>
      <c r="B15" s="448"/>
      <c r="C15" s="445"/>
      <c r="D15" s="319"/>
      <c r="E15" s="302"/>
      <c r="F15" s="17"/>
      <c r="G15" s="17"/>
      <c r="H15" s="17"/>
      <c r="I15" s="17"/>
      <c r="J15" s="17"/>
      <c r="K15" s="303"/>
      <c r="L15" s="40"/>
      <c r="M15" s="304"/>
      <c r="N15" s="301"/>
      <c r="O15" s="306"/>
      <c r="P15" s="391" t="str">
        <f t="shared" si="0"/>
        <v/>
      </c>
      <c r="Q15" s="156">
        <f t="shared" si="1"/>
        <v>0</v>
      </c>
      <c r="R15" s="115">
        <f t="shared" si="2"/>
        <v>1</v>
      </c>
      <c r="S15" s="115">
        <f t="shared" si="3"/>
        <v>0</v>
      </c>
      <c r="T15" s="115">
        <f t="shared" si="4"/>
        <v>0</v>
      </c>
      <c r="U15" s="44"/>
      <c r="V15" s="44"/>
    </row>
    <row r="16" spans="1:22" ht="35.15" customHeight="1" x14ac:dyDescent="0.3">
      <c r="A16" s="385">
        <v>9</v>
      </c>
      <c r="B16" s="448"/>
      <c r="C16" s="445"/>
      <c r="D16" s="319"/>
      <c r="E16" s="302"/>
      <c r="F16" s="17"/>
      <c r="G16" s="17"/>
      <c r="H16" s="17"/>
      <c r="I16" s="17"/>
      <c r="J16" s="17"/>
      <c r="K16" s="303"/>
      <c r="L16" s="40"/>
      <c r="M16" s="304"/>
      <c r="N16" s="301"/>
      <c r="O16" s="306"/>
      <c r="P16" s="391" t="str">
        <f t="shared" si="0"/>
        <v/>
      </c>
      <c r="Q16" s="156">
        <f t="shared" si="1"/>
        <v>0</v>
      </c>
      <c r="R16" s="115">
        <f t="shared" si="2"/>
        <v>1</v>
      </c>
      <c r="S16" s="115">
        <f t="shared" si="3"/>
        <v>0</v>
      </c>
      <c r="T16" s="115">
        <f t="shared" si="4"/>
        <v>0</v>
      </c>
      <c r="U16" s="44"/>
      <c r="V16" s="44"/>
    </row>
    <row r="17" spans="1:22" ht="35.15" customHeight="1" x14ac:dyDescent="0.3">
      <c r="A17" s="385">
        <v>10</v>
      </c>
      <c r="B17" s="448"/>
      <c r="C17" s="445"/>
      <c r="D17" s="319"/>
      <c r="E17" s="302"/>
      <c r="F17" s="17"/>
      <c r="G17" s="17"/>
      <c r="H17" s="17"/>
      <c r="I17" s="17"/>
      <c r="J17" s="17"/>
      <c r="K17" s="303"/>
      <c r="L17" s="40"/>
      <c r="M17" s="304"/>
      <c r="N17" s="301"/>
      <c r="O17" s="306"/>
      <c r="P17" s="380"/>
      <c r="Q17" s="281"/>
      <c r="R17" s="44"/>
      <c r="S17" s="44"/>
      <c r="T17" s="44"/>
      <c r="U17" s="44"/>
      <c r="V17" s="44"/>
    </row>
    <row r="18" spans="1:22" ht="35.15" customHeight="1" x14ac:dyDescent="0.3">
      <c r="A18" s="385">
        <v>11</v>
      </c>
      <c r="B18" s="448"/>
      <c r="C18" s="445"/>
      <c r="D18" s="319"/>
      <c r="E18" s="302"/>
      <c r="F18" s="17"/>
      <c r="G18" s="17"/>
      <c r="H18" s="17"/>
      <c r="I18" s="17"/>
      <c r="J18" s="17"/>
      <c r="K18" s="303"/>
      <c r="L18" s="40"/>
      <c r="M18" s="304"/>
      <c r="N18" s="301"/>
      <c r="O18" s="306"/>
      <c r="P18" s="380"/>
      <c r="Q18" s="281"/>
      <c r="R18" s="44"/>
      <c r="S18" s="44"/>
      <c r="T18" s="44"/>
      <c r="U18" s="44"/>
      <c r="V18" s="44"/>
    </row>
    <row r="19" spans="1:22" ht="35.15" customHeight="1" x14ac:dyDescent="0.3">
      <c r="A19" s="385">
        <v>12</v>
      </c>
      <c r="B19" s="448"/>
      <c r="C19" s="445"/>
      <c r="D19" s="319"/>
      <c r="E19" s="302"/>
      <c r="F19" s="17"/>
      <c r="G19" s="17"/>
      <c r="H19" s="17"/>
      <c r="I19" s="17"/>
      <c r="J19" s="17"/>
      <c r="K19" s="303"/>
      <c r="L19" s="40"/>
      <c r="M19" s="304"/>
      <c r="N19" s="301"/>
      <c r="O19" s="306"/>
      <c r="P19" s="380"/>
      <c r="Q19" s="281"/>
      <c r="R19" s="44"/>
      <c r="S19" s="44"/>
      <c r="T19" s="44"/>
      <c r="U19" s="44"/>
      <c r="V19" s="44"/>
    </row>
    <row r="20" spans="1:22" ht="35.15" customHeight="1" x14ac:dyDescent="0.3">
      <c r="A20" s="385">
        <v>13</v>
      </c>
      <c r="B20" s="448"/>
      <c r="C20" s="445"/>
      <c r="D20" s="319"/>
      <c r="E20" s="302"/>
      <c r="F20" s="17"/>
      <c r="G20" s="17"/>
      <c r="H20" s="17"/>
      <c r="I20" s="17"/>
      <c r="J20" s="17"/>
      <c r="K20" s="303"/>
      <c r="L20" s="40"/>
      <c r="M20" s="304"/>
      <c r="N20" s="301"/>
      <c r="O20" s="306"/>
      <c r="P20" s="391" t="str">
        <f t="shared" si="0"/>
        <v/>
      </c>
      <c r="Q20" s="156">
        <f t="shared" si="1"/>
        <v>0</v>
      </c>
      <c r="R20" s="115">
        <f t="shared" si="2"/>
        <v>1</v>
      </c>
      <c r="S20" s="115">
        <f t="shared" si="3"/>
        <v>0</v>
      </c>
      <c r="T20" s="115">
        <f t="shared" si="4"/>
        <v>0</v>
      </c>
      <c r="U20" s="44"/>
      <c r="V20" s="44"/>
    </row>
    <row r="21" spans="1:22" ht="35.15" customHeight="1" x14ac:dyDescent="0.3">
      <c r="A21" s="385">
        <v>14</v>
      </c>
      <c r="B21" s="448"/>
      <c r="C21" s="445"/>
      <c r="D21" s="319"/>
      <c r="E21" s="302"/>
      <c r="F21" s="17"/>
      <c r="G21" s="17"/>
      <c r="H21" s="17"/>
      <c r="I21" s="17"/>
      <c r="J21" s="17"/>
      <c r="K21" s="303"/>
      <c r="L21" s="40"/>
      <c r="M21" s="304"/>
      <c r="N21" s="301"/>
      <c r="O21" s="306"/>
      <c r="P21" s="391" t="str">
        <f t="shared" si="0"/>
        <v/>
      </c>
      <c r="Q21" s="156">
        <f t="shared" si="1"/>
        <v>0</v>
      </c>
      <c r="R21" s="115">
        <f t="shared" si="2"/>
        <v>1</v>
      </c>
      <c r="S21" s="115">
        <f t="shared" si="3"/>
        <v>0</v>
      </c>
      <c r="T21" s="115">
        <f t="shared" si="4"/>
        <v>0</v>
      </c>
      <c r="U21" s="44"/>
      <c r="V21" s="44"/>
    </row>
    <row r="22" spans="1:22" ht="35.15" customHeight="1" thickBot="1" x14ac:dyDescent="0.35">
      <c r="A22" s="386">
        <v>15</v>
      </c>
      <c r="B22" s="449"/>
      <c r="C22" s="446"/>
      <c r="D22" s="89"/>
      <c r="E22" s="307"/>
      <c r="F22" s="19"/>
      <c r="G22" s="19"/>
      <c r="H22" s="19"/>
      <c r="I22" s="19"/>
      <c r="J22" s="19"/>
      <c r="K22" s="308"/>
      <c r="L22" s="42"/>
      <c r="M22" s="309"/>
      <c r="N22" s="310"/>
      <c r="O22" s="311"/>
      <c r="P22" s="391" t="str">
        <f t="shared" si="0"/>
        <v/>
      </c>
      <c r="Q22" s="156">
        <f t="shared" si="1"/>
        <v>0</v>
      </c>
      <c r="R22" s="115">
        <f t="shared" si="2"/>
        <v>1</v>
      </c>
      <c r="S22" s="115">
        <f t="shared" si="3"/>
        <v>0</v>
      </c>
      <c r="T22" s="115">
        <f t="shared" si="4"/>
        <v>0</v>
      </c>
      <c r="U22" s="44"/>
      <c r="V22" s="44"/>
    </row>
    <row r="23" spans="1:22" ht="35.15" customHeight="1" thickBot="1" x14ac:dyDescent="0.35">
      <c r="A23" s="115" t="s">
        <v>177</v>
      </c>
      <c r="B23" s="44"/>
      <c r="C23" s="44"/>
      <c r="D23" s="44"/>
      <c r="E23" s="44"/>
      <c r="F23" s="44"/>
      <c r="G23" s="44"/>
      <c r="H23" s="44"/>
      <c r="I23" s="44"/>
      <c r="J23" s="44"/>
      <c r="K23" s="44"/>
      <c r="L23" s="44"/>
      <c r="M23" s="383" t="s">
        <v>34</v>
      </c>
      <c r="N23" s="182">
        <f>SUM(N8:N22)</f>
        <v>0</v>
      </c>
      <c r="O23" s="182">
        <f>SUM(O8:O22)</f>
        <v>0</v>
      </c>
      <c r="P23" s="380"/>
      <c r="Q23" s="281"/>
      <c r="R23" s="44"/>
      <c r="S23" s="44"/>
      <c r="T23" s="44"/>
      <c r="U23" s="115">
        <v>1</v>
      </c>
      <c r="V23" s="44"/>
    </row>
    <row r="24" spans="1:22" ht="35.15" customHeight="1" x14ac:dyDescent="0.3">
      <c r="A24" s="115" t="s">
        <v>133</v>
      </c>
      <c r="B24" s="44"/>
      <c r="C24" s="44"/>
      <c r="D24" s="44"/>
      <c r="E24" s="44"/>
      <c r="F24" s="44"/>
      <c r="G24" s="44"/>
      <c r="H24" s="44"/>
      <c r="I24" s="44"/>
      <c r="J24" s="44"/>
      <c r="K24" s="44"/>
      <c r="L24" s="44"/>
      <c r="M24" s="44"/>
      <c r="N24" s="44"/>
      <c r="O24" s="292"/>
      <c r="P24" s="380"/>
      <c r="Q24" s="281"/>
      <c r="R24" s="44"/>
      <c r="S24" s="44"/>
      <c r="T24" s="44"/>
      <c r="U24" s="44"/>
      <c r="V24" s="44"/>
    </row>
    <row r="25" spans="1:22" ht="35.15" customHeight="1" x14ac:dyDescent="0.3">
      <c r="A25" s="44"/>
      <c r="B25" s="44"/>
      <c r="C25" s="44"/>
      <c r="D25" s="44"/>
      <c r="E25" s="44"/>
      <c r="F25" s="44"/>
      <c r="G25" s="44"/>
      <c r="H25" s="44"/>
      <c r="I25" s="44"/>
      <c r="J25" s="44"/>
      <c r="K25" s="44"/>
      <c r="L25" s="44"/>
      <c r="M25" s="44"/>
      <c r="N25" s="44"/>
      <c r="O25" s="292"/>
      <c r="P25" s="280"/>
      <c r="Q25" s="281"/>
      <c r="R25" s="44"/>
      <c r="S25" s="44"/>
      <c r="T25" s="44"/>
      <c r="U25" s="44"/>
      <c r="V25" s="44"/>
    </row>
    <row r="26" spans="1:22" ht="35.15" customHeight="1" x14ac:dyDescent="0.35">
      <c r="A26" s="44"/>
      <c r="B26" s="44"/>
      <c r="C26" s="44"/>
      <c r="D26" s="245" t="s">
        <v>31</v>
      </c>
      <c r="E26" s="246">
        <f ca="1">IF(imzatarihi&gt;0,imzatarihi,"")</f>
        <v>45785</v>
      </c>
      <c r="F26" s="245" t="s">
        <v>32</v>
      </c>
      <c r="G26" s="247" t="str">
        <f>IF(kurulusyetkilisi&gt;0,kurulusyetkilisi,"")</f>
        <v/>
      </c>
      <c r="H26" s="44"/>
      <c r="I26" s="44"/>
      <c r="J26" s="44"/>
      <c r="K26" s="44"/>
      <c r="L26" s="44"/>
      <c r="M26" s="44"/>
      <c r="N26" s="44"/>
      <c r="O26" s="292"/>
      <c r="P26" s="280"/>
      <c r="Q26" s="281"/>
      <c r="R26" s="44"/>
      <c r="S26" s="44"/>
      <c r="T26" s="44"/>
      <c r="U26" s="44"/>
      <c r="V26" s="44"/>
    </row>
    <row r="27" spans="1:22" ht="35.15" customHeight="1" x14ac:dyDescent="0.35">
      <c r="A27" s="44"/>
      <c r="B27" s="44"/>
      <c r="C27" s="44"/>
      <c r="D27" s="248"/>
      <c r="E27" s="248"/>
      <c r="F27" s="245" t="s">
        <v>33</v>
      </c>
      <c r="G27" s="248"/>
      <c r="H27" s="44"/>
      <c r="I27" s="44"/>
      <c r="J27" s="44"/>
      <c r="K27" s="44"/>
      <c r="L27" s="44"/>
      <c r="M27" s="44"/>
      <c r="N27" s="44"/>
      <c r="O27" s="292"/>
      <c r="P27" s="280"/>
      <c r="Q27" s="281"/>
      <c r="R27" s="44"/>
      <c r="S27" s="44"/>
      <c r="T27" s="44"/>
      <c r="U27" s="44"/>
      <c r="V27" s="44"/>
    </row>
    <row r="28" spans="1:22" ht="35.15" customHeight="1" x14ac:dyDescent="0.3">
      <c r="A28" s="44"/>
      <c r="B28" s="44"/>
      <c r="C28" s="44"/>
      <c r="D28" s="44"/>
      <c r="E28" s="44"/>
      <c r="F28" s="44"/>
      <c r="G28" s="44"/>
      <c r="H28" s="44"/>
      <c r="I28" s="44"/>
      <c r="J28" s="44"/>
      <c r="K28" s="44"/>
      <c r="L28" s="44"/>
      <c r="M28" s="44"/>
      <c r="N28" s="44"/>
      <c r="O28" s="292"/>
      <c r="P28" s="280"/>
      <c r="Q28" s="281"/>
      <c r="R28" s="44"/>
      <c r="S28" s="44"/>
      <c r="T28" s="44"/>
      <c r="U28" s="44"/>
      <c r="V28" s="44"/>
    </row>
    <row r="29" spans="1:22" ht="35.15" customHeight="1" x14ac:dyDescent="0.3">
      <c r="A29" s="44"/>
      <c r="B29" s="44"/>
      <c r="C29" s="44"/>
      <c r="D29" s="44"/>
      <c r="E29" s="44"/>
      <c r="F29" s="44"/>
      <c r="G29" s="44"/>
      <c r="H29" s="44"/>
      <c r="I29" s="44"/>
      <c r="J29" s="44"/>
      <c r="K29" s="44"/>
      <c r="L29" s="44"/>
      <c r="M29" s="44"/>
      <c r="N29" s="44"/>
      <c r="O29" s="292"/>
      <c r="P29" s="280"/>
      <c r="Q29" s="281"/>
      <c r="R29" s="44"/>
      <c r="S29" s="44"/>
      <c r="T29" s="44"/>
      <c r="U29" s="44"/>
      <c r="V29" s="44"/>
    </row>
    <row r="30" spans="1:22" ht="35.15" customHeight="1" x14ac:dyDescent="0.3">
      <c r="A30" s="679" t="s">
        <v>78</v>
      </c>
      <c r="B30" s="679"/>
      <c r="C30" s="679"/>
      <c r="D30" s="679"/>
      <c r="E30" s="679"/>
      <c r="F30" s="679"/>
      <c r="G30" s="679"/>
      <c r="H30" s="679"/>
      <c r="I30" s="679"/>
      <c r="J30" s="679"/>
      <c r="K30" s="679"/>
      <c r="L30" s="679"/>
      <c r="M30" s="679"/>
      <c r="N30" s="679"/>
      <c r="O30" s="679"/>
      <c r="P30" s="280"/>
      <c r="Q30" s="281"/>
      <c r="R30" s="44"/>
      <c r="S30" s="44"/>
      <c r="T30" s="44"/>
      <c r="U30" s="44"/>
      <c r="V30" s="44"/>
    </row>
    <row r="31" spans="1:22" ht="35.15" customHeight="1" x14ac:dyDescent="0.3">
      <c r="A31" s="635" t="str">
        <f>IF(YilDonem&lt;&gt;"",CONCATENATE(YilDonem,". döneme aittir."),"")</f>
        <v/>
      </c>
      <c r="B31" s="635"/>
      <c r="C31" s="635"/>
      <c r="D31" s="635"/>
      <c r="E31" s="635"/>
      <c r="F31" s="635"/>
      <c r="G31" s="635"/>
      <c r="H31" s="635"/>
      <c r="I31" s="635"/>
      <c r="J31" s="635"/>
      <c r="K31" s="635"/>
      <c r="L31" s="635"/>
      <c r="M31" s="635"/>
      <c r="N31" s="635"/>
      <c r="O31" s="635"/>
      <c r="P31" s="280"/>
      <c r="Q31" s="281"/>
      <c r="R31" s="44"/>
      <c r="S31" s="44"/>
      <c r="T31" s="44"/>
      <c r="U31" s="44"/>
      <c r="V31" s="44"/>
    </row>
    <row r="32" spans="1:22" ht="35.15" customHeight="1" thickBot="1" x14ac:dyDescent="0.35">
      <c r="A32" s="680" t="s">
        <v>79</v>
      </c>
      <c r="B32" s="680"/>
      <c r="C32" s="680"/>
      <c r="D32" s="680"/>
      <c r="E32" s="680"/>
      <c r="F32" s="680"/>
      <c r="G32" s="680"/>
      <c r="H32" s="680"/>
      <c r="I32" s="680"/>
      <c r="J32" s="680"/>
      <c r="K32" s="680"/>
      <c r="L32" s="680"/>
      <c r="M32" s="680"/>
      <c r="N32" s="680"/>
      <c r="O32" s="680"/>
      <c r="P32" s="280"/>
      <c r="Q32" s="281"/>
      <c r="R32" s="44"/>
      <c r="S32" s="44"/>
      <c r="T32" s="44"/>
      <c r="U32" s="44"/>
      <c r="V32" s="44"/>
    </row>
    <row r="33" spans="1:22" ht="35.15" customHeight="1" thickBot="1" x14ac:dyDescent="0.35">
      <c r="A33" s="673" t="s">
        <v>192</v>
      </c>
      <c r="B33" s="675"/>
      <c r="C33" s="673" t="str">
        <f>IF(ProjeNo&gt;0,ProjeNo,"")</f>
        <v/>
      </c>
      <c r="D33" s="674"/>
      <c r="E33" s="674"/>
      <c r="F33" s="674"/>
      <c r="G33" s="674"/>
      <c r="H33" s="674"/>
      <c r="I33" s="674"/>
      <c r="J33" s="674"/>
      <c r="K33" s="674"/>
      <c r="L33" s="674"/>
      <c r="M33" s="674"/>
      <c r="N33" s="674"/>
      <c r="O33" s="675"/>
      <c r="P33" s="280"/>
      <c r="Q33" s="281"/>
      <c r="R33" s="44"/>
      <c r="S33" s="44"/>
      <c r="T33" s="44"/>
      <c r="U33" s="44"/>
      <c r="V33" s="44"/>
    </row>
    <row r="34" spans="1:22" ht="35.15" customHeight="1" thickBot="1" x14ac:dyDescent="0.35">
      <c r="A34" s="673" t="s">
        <v>194</v>
      </c>
      <c r="B34" s="675"/>
      <c r="C34" s="676" t="str">
        <f>IF(ProjeAdi&gt;0,ProjeAdi,"")</f>
        <v/>
      </c>
      <c r="D34" s="677"/>
      <c r="E34" s="677"/>
      <c r="F34" s="677"/>
      <c r="G34" s="677"/>
      <c r="H34" s="677"/>
      <c r="I34" s="677"/>
      <c r="J34" s="677"/>
      <c r="K34" s="677"/>
      <c r="L34" s="677"/>
      <c r="M34" s="677"/>
      <c r="N34" s="677"/>
      <c r="O34" s="678"/>
      <c r="P34" s="280"/>
      <c r="Q34" s="281"/>
      <c r="R34" s="44"/>
      <c r="S34" s="44"/>
      <c r="T34" s="44"/>
      <c r="U34" s="44"/>
      <c r="V34" s="44"/>
    </row>
    <row r="35" spans="1:22" s="24" customFormat="1" ht="35.15" customHeight="1" thickBot="1" x14ac:dyDescent="0.35">
      <c r="A35" s="683" t="s">
        <v>3</v>
      </c>
      <c r="B35" s="683" t="s">
        <v>182</v>
      </c>
      <c r="C35" s="683" t="s">
        <v>183</v>
      </c>
      <c r="D35" s="683" t="s">
        <v>80</v>
      </c>
      <c r="E35" s="683" t="s">
        <v>173</v>
      </c>
      <c r="F35" s="683" t="s">
        <v>4</v>
      </c>
      <c r="G35" s="683" t="s">
        <v>124</v>
      </c>
      <c r="H35" s="683" t="s">
        <v>85</v>
      </c>
      <c r="I35" s="683" t="s">
        <v>86</v>
      </c>
      <c r="J35" s="681" t="s">
        <v>174</v>
      </c>
      <c r="K35" s="682"/>
      <c r="L35" s="683" t="s">
        <v>81</v>
      </c>
      <c r="M35" s="683" t="s">
        <v>82</v>
      </c>
      <c r="N35" s="381" t="s">
        <v>83</v>
      </c>
      <c r="O35" s="381" t="s">
        <v>83</v>
      </c>
      <c r="P35" s="280"/>
      <c r="Q35" s="282"/>
      <c r="R35" s="45"/>
      <c r="S35" s="45"/>
      <c r="T35" s="45"/>
      <c r="U35" s="45"/>
      <c r="V35" s="45"/>
    </row>
    <row r="36" spans="1:22" ht="35.15" customHeight="1" thickBot="1" x14ac:dyDescent="0.35">
      <c r="A36" s="684"/>
      <c r="B36" s="684"/>
      <c r="C36" s="684"/>
      <c r="D36" s="684"/>
      <c r="E36" s="684"/>
      <c r="F36" s="684"/>
      <c r="G36" s="684"/>
      <c r="H36" s="684"/>
      <c r="I36" s="684"/>
      <c r="J36" s="387" t="s">
        <v>175</v>
      </c>
      <c r="K36" s="323" t="s">
        <v>176</v>
      </c>
      <c r="L36" s="684"/>
      <c r="M36" s="684"/>
      <c r="N36" s="382" t="s">
        <v>84</v>
      </c>
      <c r="O36" s="381" t="s">
        <v>87</v>
      </c>
      <c r="P36" s="280"/>
      <c r="Q36" s="281"/>
      <c r="R36" s="44"/>
      <c r="S36" s="44"/>
      <c r="T36" s="44"/>
      <c r="U36" s="44"/>
      <c r="V36" s="44"/>
    </row>
    <row r="37" spans="1:22" ht="35.15" customHeight="1" x14ac:dyDescent="0.3">
      <c r="A37" s="388">
        <v>16</v>
      </c>
      <c r="B37" s="447"/>
      <c r="C37" s="444"/>
      <c r="D37" s="86"/>
      <c r="E37" s="283"/>
      <c r="F37" s="25"/>
      <c r="G37" s="25"/>
      <c r="H37" s="25"/>
      <c r="I37" s="25"/>
      <c r="J37" s="25"/>
      <c r="K37" s="284"/>
      <c r="L37" s="26"/>
      <c r="M37" s="27"/>
      <c r="N37" s="298"/>
      <c r="O37" s="285"/>
      <c r="P37" s="391" t="str">
        <f>IF(AND(COUNTA(D37:M37)&gt;0,O37=""),"Belge tarihi ve Belge numarası yazılmalıdır.","")</f>
        <v/>
      </c>
      <c r="Q37" s="156">
        <f>IF(OR(J37="Gündelik",J37="Konaklama"),1000,0)</f>
        <v>0</v>
      </c>
      <c r="R37" s="115">
        <f>IF(AND(OR(J37="Gündelik",J37="Konaklama"),K37&lt;1),0,1)</f>
        <v>1</v>
      </c>
      <c r="S37" s="115">
        <f>IF(COUNTA(L37:M37)&lt;2,0,1)</f>
        <v>0</v>
      </c>
      <c r="T37" s="115">
        <f>R37*S37*1000000</f>
        <v>0</v>
      </c>
      <c r="U37" s="44"/>
      <c r="V37" s="44"/>
    </row>
    <row r="38" spans="1:22" ht="35.15" customHeight="1" x14ac:dyDescent="0.3">
      <c r="A38" s="389">
        <v>17</v>
      </c>
      <c r="B38" s="448"/>
      <c r="C38" s="445"/>
      <c r="D38" s="319"/>
      <c r="E38" s="286"/>
      <c r="F38" s="15"/>
      <c r="G38" s="15"/>
      <c r="H38" s="15"/>
      <c r="I38" s="15"/>
      <c r="J38" s="17"/>
      <c r="K38" s="287"/>
      <c r="L38" s="16"/>
      <c r="M38" s="28"/>
      <c r="N38" s="299"/>
      <c r="O38" s="288"/>
      <c r="P38" s="391" t="str">
        <f t="shared" ref="P38:P51" si="5">IF(AND(COUNTA(D38:M38)&gt;0,O38=""),"Belge tarihi ve Belge numarası yazılmalıdır.","")</f>
        <v/>
      </c>
      <c r="Q38" s="156">
        <f t="shared" ref="Q38:Q51" si="6">IF(OR(J38="Gündelik",J38="Konaklama"),1000,0)</f>
        <v>0</v>
      </c>
      <c r="R38" s="115">
        <f t="shared" ref="R38:R51" si="7">IF(AND(OR(J38="Gündelik",J38="Konaklama"),K38&lt;1),0,1)</f>
        <v>1</v>
      </c>
      <c r="S38" s="115">
        <f t="shared" ref="S38:S51" si="8">IF(COUNTA(L38:M38)&lt;2,0,1)</f>
        <v>0</v>
      </c>
      <c r="T38" s="115">
        <f t="shared" ref="T38:T51" si="9">R38*S38*1000000</f>
        <v>0</v>
      </c>
      <c r="U38" s="44"/>
      <c r="V38" s="44"/>
    </row>
    <row r="39" spans="1:22" ht="35.15" customHeight="1" x14ac:dyDescent="0.3">
      <c r="A39" s="389">
        <v>18</v>
      </c>
      <c r="B39" s="448"/>
      <c r="C39" s="445"/>
      <c r="D39" s="319"/>
      <c r="E39" s="286"/>
      <c r="F39" s="15"/>
      <c r="G39" s="15"/>
      <c r="H39" s="15"/>
      <c r="I39" s="15"/>
      <c r="J39" s="17"/>
      <c r="K39" s="287"/>
      <c r="L39" s="16"/>
      <c r="M39" s="28"/>
      <c r="N39" s="299"/>
      <c r="O39" s="288"/>
      <c r="P39" s="391" t="str">
        <f t="shared" si="5"/>
        <v/>
      </c>
      <c r="Q39" s="156">
        <f t="shared" si="6"/>
        <v>0</v>
      </c>
      <c r="R39" s="115">
        <f t="shared" si="7"/>
        <v>1</v>
      </c>
      <c r="S39" s="115">
        <f t="shared" si="8"/>
        <v>0</v>
      </c>
      <c r="T39" s="115">
        <f t="shared" si="9"/>
        <v>0</v>
      </c>
      <c r="U39" s="44"/>
      <c r="V39" s="44"/>
    </row>
    <row r="40" spans="1:22" ht="35.15" customHeight="1" x14ac:dyDescent="0.3">
      <c r="A40" s="389">
        <v>19</v>
      </c>
      <c r="B40" s="448"/>
      <c r="C40" s="445"/>
      <c r="D40" s="319"/>
      <c r="E40" s="286"/>
      <c r="F40" s="15"/>
      <c r="G40" s="15"/>
      <c r="H40" s="15"/>
      <c r="I40" s="15"/>
      <c r="J40" s="17"/>
      <c r="K40" s="287"/>
      <c r="L40" s="16"/>
      <c r="M40" s="28"/>
      <c r="N40" s="299"/>
      <c r="O40" s="288"/>
      <c r="P40" s="391" t="str">
        <f t="shared" si="5"/>
        <v/>
      </c>
      <c r="Q40" s="156">
        <f t="shared" si="6"/>
        <v>0</v>
      </c>
      <c r="R40" s="115">
        <f t="shared" si="7"/>
        <v>1</v>
      </c>
      <c r="S40" s="115">
        <f t="shared" si="8"/>
        <v>0</v>
      </c>
      <c r="T40" s="115">
        <f t="shared" si="9"/>
        <v>0</v>
      </c>
      <c r="U40" s="44"/>
      <c r="V40" s="44"/>
    </row>
    <row r="41" spans="1:22" ht="35.15" customHeight="1" x14ac:dyDescent="0.3">
      <c r="A41" s="389">
        <v>20</v>
      </c>
      <c r="B41" s="448"/>
      <c r="C41" s="445"/>
      <c r="D41" s="319"/>
      <c r="E41" s="286"/>
      <c r="F41" s="15"/>
      <c r="G41" s="15"/>
      <c r="H41" s="15"/>
      <c r="I41" s="15"/>
      <c r="J41" s="17"/>
      <c r="K41" s="287"/>
      <c r="L41" s="16"/>
      <c r="M41" s="28"/>
      <c r="N41" s="299"/>
      <c r="O41" s="288"/>
      <c r="P41" s="391" t="str">
        <f t="shared" si="5"/>
        <v/>
      </c>
      <c r="Q41" s="156">
        <f t="shared" si="6"/>
        <v>0</v>
      </c>
      <c r="R41" s="115">
        <f t="shared" si="7"/>
        <v>1</v>
      </c>
      <c r="S41" s="115">
        <f t="shared" si="8"/>
        <v>0</v>
      </c>
      <c r="T41" s="115">
        <f t="shared" si="9"/>
        <v>0</v>
      </c>
      <c r="U41" s="44"/>
      <c r="V41" s="44"/>
    </row>
    <row r="42" spans="1:22" ht="35.15" customHeight="1" x14ac:dyDescent="0.3">
      <c r="A42" s="389">
        <v>21</v>
      </c>
      <c r="B42" s="448"/>
      <c r="C42" s="445"/>
      <c r="D42" s="319"/>
      <c r="E42" s="286"/>
      <c r="F42" s="15"/>
      <c r="G42" s="15"/>
      <c r="H42" s="15"/>
      <c r="I42" s="15"/>
      <c r="J42" s="17"/>
      <c r="K42" s="287"/>
      <c r="L42" s="16"/>
      <c r="M42" s="28"/>
      <c r="N42" s="299"/>
      <c r="O42" s="288"/>
      <c r="P42" s="391" t="str">
        <f t="shared" si="5"/>
        <v/>
      </c>
      <c r="Q42" s="156">
        <f t="shared" si="6"/>
        <v>0</v>
      </c>
      <c r="R42" s="115">
        <f t="shared" si="7"/>
        <v>1</v>
      </c>
      <c r="S42" s="115">
        <f t="shared" si="8"/>
        <v>0</v>
      </c>
      <c r="T42" s="115">
        <f t="shared" si="9"/>
        <v>0</v>
      </c>
      <c r="U42" s="44"/>
      <c r="V42" s="44"/>
    </row>
    <row r="43" spans="1:22" ht="35.15" customHeight="1" x14ac:dyDescent="0.3">
      <c r="A43" s="389">
        <v>22</v>
      </c>
      <c r="B43" s="448"/>
      <c r="C43" s="445"/>
      <c r="D43" s="319"/>
      <c r="E43" s="286"/>
      <c r="F43" s="15"/>
      <c r="G43" s="15"/>
      <c r="H43" s="15"/>
      <c r="I43" s="15"/>
      <c r="J43" s="17"/>
      <c r="K43" s="287"/>
      <c r="L43" s="16"/>
      <c r="M43" s="28"/>
      <c r="N43" s="299"/>
      <c r="O43" s="288"/>
      <c r="P43" s="380"/>
      <c r="Q43" s="281"/>
      <c r="R43" s="44"/>
      <c r="S43" s="44"/>
      <c r="T43" s="44"/>
      <c r="U43" s="44"/>
      <c r="V43" s="44"/>
    </row>
    <row r="44" spans="1:22" ht="35.15" customHeight="1" x14ac:dyDescent="0.3">
      <c r="A44" s="389">
        <v>23</v>
      </c>
      <c r="B44" s="448"/>
      <c r="C44" s="445"/>
      <c r="D44" s="319"/>
      <c r="E44" s="286"/>
      <c r="F44" s="15"/>
      <c r="G44" s="15"/>
      <c r="H44" s="15"/>
      <c r="I44" s="15"/>
      <c r="J44" s="17"/>
      <c r="K44" s="287"/>
      <c r="L44" s="16"/>
      <c r="M44" s="28"/>
      <c r="N44" s="299"/>
      <c r="O44" s="288"/>
      <c r="P44" s="380"/>
      <c r="Q44" s="281"/>
      <c r="R44" s="44"/>
      <c r="S44" s="44"/>
      <c r="T44" s="44"/>
      <c r="U44" s="44"/>
      <c r="V44" s="44"/>
    </row>
    <row r="45" spans="1:22" ht="35.15" customHeight="1" x14ac:dyDescent="0.3">
      <c r="A45" s="389">
        <v>24</v>
      </c>
      <c r="B45" s="448"/>
      <c r="C45" s="445"/>
      <c r="D45" s="319"/>
      <c r="E45" s="286"/>
      <c r="F45" s="15"/>
      <c r="G45" s="15"/>
      <c r="H45" s="15"/>
      <c r="I45" s="15"/>
      <c r="J45" s="17"/>
      <c r="K45" s="287"/>
      <c r="L45" s="16"/>
      <c r="M45" s="28"/>
      <c r="N45" s="299"/>
      <c r="O45" s="288"/>
      <c r="P45" s="380"/>
      <c r="Q45" s="281"/>
      <c r="R45" s="44"/>
      <c r="S45" s="44"/>
      <c r="T45" s="44"/>
      <c r="U45" s="44"/>
      <c r="V45" s="44"/>
    </row>
    <row r="46" spans="1:22" ht="35.15" customHeight="1" x14ac:dyDescent="0.3">
      <c r="A46" s="389">
        <v>25</v>
      </c>
      <c r="B46" s="448"/>
      <c r="C46" s="445"/>
      <c r="D46" s="319"/>
      <c r="E46" s="286"/>
      <c r="F46" s="15"/>
      <c r="G46" s="15"/>
      <c r="H46" s="15"/>
      <c r="I46" s="15"/>
      <c r="J46" s="17"/>
      <c r="K46" s="287"/>
      <c r="L46" s="16"/>
      <c r="M46" s="28"/>
      <c r="N46" s="299"/>
      <c r="O46" s="288"/>
      <c r="P46" s="391" t="str">
        <f t="shared" si="5"/>
        <v/>
      </c>
      <c r="Q46" s="156">
        <f t="shared" si="6"/>
        <v>0</v>
      </c>
      <c r="R46" s="115">
        <f t="shared" si="7"/>
        <v>1</v>
      </c>
      <c r="S46" s="115">
        <f t="shared" si="8"/>
        <v>0</v>
      </c>
      <c r="T46" s="115">
        <f t="shared" si="9"/>
        <v>0</v>
      </c>
      <c r="U46" s="44"/>
      <c r="V46" s="44"/>
    </row>
    <row r="47" spans="1:22" ht="35.15" customHeight="1" x14ac:dyDescent="0.3">
      <c r="A47" s="389">
        <v>26</v>
      </c>
      <c r="B47" s="448"/>
      <c r="C47" s="445"/>
      <c r="D47" s="319"/>
      <c r="E47" s="286"/>
      <c r="F47" s="15"/>
      <c r="G47" s="15"/>
      <c r="H47" s="15"/>
      <c r="I47" s="15"/>
      <c r="J47" s="17"/>
      <c r="K47" s="287"/>
      <c r="L47" s="16"/>
      <c r="M47" s="28"/>
      <c r="N47" s="299"/>
      <c r="O47" s="288"/>
      <c r="P47" s="391" t="str">
        <f t="shared" si="5"/>
        <v/>
      </c>
      <c r="Q47" s="156">
        <f t="shared" si="6"/>
        <v>0</v>
      </c>
      <c r="R47" s="115">
        <f t="shared" si="7"/>
        <v>1</v>
      </c>
      <c r="S47" s="115">
        <f t="shared" si="8"/>
        <v>0</v>
      </c>
      <c r="T47" s="115">
        <f t="shared" si="9"/>
        <v>0</v>
      </c>
      <c r="U47" s="44"/>
      <c r="V47" s="44"/>
    </row>
    <row r="48" spans="1:22" ht="35.15" customHeight="1" x14ac:dyDescent="0.3">
      <c r="A48" s="389">
        <v>27</v>
      </c>
      <c r="B48" s="448"/>
      <c r="C48" s="445"/>
      <c r="D48" s="319"/>
      <c r="E48" s="286"/>
      <c r="F48" s="15"/>
      <c r="G48" s="15"/>
      <c r="H48" s="15"/>
      <c r="I48" s="15"/>
      <c r="J48" s="17"/>
      <c r="K48" s="287"/>
      <c r="L48" s="16"/>
      <c r="M48" s="28"/>
      <c r="N48" s="299"/>
      <c r="O48" s="288"/>
      <c r="P48" s="391" t="str">
        <f t="shared" si="5"/>
        <v/>
      </c>
      <c r="Q48" s="156">
        <f t="shared" si="6"/>
        <v>0</v>
      </c>
      <c r="R48" s="115">
        <f t="shared" si="7"/>
        <v>1</v>
      </c>
      <c r="S48" s="115">
        <f t="shared" si="8"/>
        <v>0</v>
      </c>
      <c r="T48" s="115">
        <f t="shared" si="9"/>
        <v>0</v>
      </c>
      <c r="U48" s="44"/>
      <c r="V48" s="44"/>
    </row>
    <row r="49" spans="1:22" ht="35.15" customHeight="1" x14ac:dyDescent="0.3">
      <c r="A49" s="389">
        <v>28</v>
      </c>
      <c r="B49" s="448"/>
      <c r="C49" s="445"/>
      <c r="D49" s="319"/>
      <c r="E49" s="286"/>
      <c r="F49" s="15"/>
      <c r="G49" s="15"/>
      <c r="H49" s="15"/>
      <c r="I49" s="15"/>
      <c r="J49" s="17"/>
      <c r="K49" s="287"/>
      <c r="L49" s="16"/>
      <c r="M49" s="28"/>
      <c r="N49" s="299"/>
      <c r="O49" s="288"/>
      <c r="P49" s="391" t="str">
        <f t="shared" si="5"/>
        <v/>
      </c>
      <c r="Q49" s="156">
        <f t="shared" si="6"/>
        <v>0</v>
      </c>
      <c r="R49" s="115">
        <f t="shared" si="7"/>
        <v>1</v>
      </c>
      <c r="S49" s="115">
        <f t="shared" si="8"/>
        <v>0</v>
      </c>
      <c r="T49" s="115">
        <f t="shared" si="9"/>
        <v>0</v>
      </c>
      <c r="U49" s="44"/>
      <c r="V49" s="44"/>
    </row>
    <row r="50" spans="1:22" ht="35.15" customHeight="1" x14ac:dyDescent="0.3">
      <c r="A50" s="389">
        <v>29</v>
      </c>
      <c r="B50" s="448"/>
      <c r="C50" s="445"/>
      <c r="D50" s="319"/>
      <c r="E50" s="286"/>
      <c r="F50" s="15"/>
      <c r="G50" s="15"/>
      <c r="H50" s="15"/>
      <c r="I50" s="15"/>
      <c r="J50" s="17"/>
      <c r="K50" s="287"/>
      <c r="L50" s="16"/>
      <c r="M50" s="28"/>
      <c r="N50" s="299"/>
      <c r="O50" s="288"/>
      <c r="P50" s="391" t="str">
        <f t="shared" si="5"/>
        <v/>
      </c>
      <c r="Q50" s="156">
        <f t="shared" si="6"/>
        <v>0</v>
      </c>
      <c r="R50" s="115">
        <f t="shared" si="7"/>
        <v>1</v>
      </c>
      <c r="S50" s="115">
        <f t="shared" si="8"/>
        <v>0</v>
      </c>
      <c r="T50" s="115">
        <f t="shared" si="9"/>
        <v>0</v>
      </c>
      <c r="U50" s="44"/>
      <c r="V50" s="44"/>
    </row>
    <row r="51" spans="1:22" ht="35.15" customHeight="1" thickBot="1" x14ac:dyDescent="0.35">
      <c r="A51" s="390">
        <v>30</v>
      </c>
      <c r="B51" s="449"/>
      <c r="C51" s="446"/>
      <c r="D51" s="89"/>
      <c r="E51" s="289"/>
      <c r="F51" s="29"/>
      <c r="G51" s="29"/>
      <c r="H51" s="29"/>
      <c r="I51" s="29"/>
      <c r="J51" s="19"/>
      <c r="K51" s="290"/>
      <c r="L51" s="21"/>
      <c r="M51" s="30"/>
      <c r="N51" s="300"/>
      <c r="O51" s="291"/>
      <c r="P51" s="391" t="str">
        <f t="shared" si="5"/>
        <v/>
      </c>
      <c r="Q51" s="156">
        <f t="shared" si="6"/>
        <v>0</v>
      </c>
      <c r="R51" s="115">
        <f t="shared" si="7"/>
        <v>1</v>
      </c>
      <c r="S51" s="115">
        <f t="shared" si="8"/>
        <v>0</v>
      </c>
      <c r="T51" s="115">
        <f t="shared" si="9"/>
        <v>0</v>
      </c>
      <c r="U51" s="44"/>
      <c r="V51" s="44"/>
    </row>
    <row r="52" spans="1:22" ht="35.15" customHeight="1" thickBot="1" x14ac:dyDescent="0.35">
      <c r="A52" s="115" t="s">
        <v>177</v>
      </c>
      <c r="B52" s="44"/>
      <c r="C52" s="44"/>
      <c r="D52" s="44"/>
      <c r="E52" s="44"/>
      <c r="F52" s="44"/>
      <c r="G52" s="44"/>
      <c r="H52" s="44"/>
      <c r="I52" s="44"/>
      <c r="J52" s="44"/>
      <c r="K52" s="44"/>
      <c r="L52" s="44"/>
      <c r="M52" s="383" t="s">
        <v>34</v>
      </c>
      <c r="N52" s="182">
        <f>SUM(N37:N51)+N23</f>
        <v>0</v>
      </c>
      <c r="O52" s="182">
        <f>SUM(O37:O51)+O23</f>
        <v>0</v>
      </c>
      <c r="P52" s="280"/>
      <c r="Q52" s="281"/>
      <c r="R52" s="44"/>
      <c r="S52" s="44"/>
      <c r="T52" s="44"/>
      <c r="U52" s="115">
        <f>IF(COUNTA(N37:O51)&gt;0,1,0)</f>
        <v>0</v>
      </c>
      <c r="V52" s="44"/>
    </row>
    <row r="53" spans="1:22" ht="35.15" customHeight="1" x14ac:dyDescent="0.3">
      <c r="A53" s="115" t="s">
        <v>133</v>
      </c>
      <c r="B53" s="44"/>
      <c r="C53" s="44"/>
      <c r="D53" s="44"/>
      <c r="E53" s="44"/>
      <c r="F53" s="44"/>
      <c r="G53" s="44"/>
      <c r="H53" s="44"/>
      <c r="I53" s="44"/>
      <c r="J53" s="44"/>
      <c r="K53" s="44"/>
      <c r="L53" s="44"/>
      <c r="M53" s="44"/>
      <c r="N53" s="44"/>
      <c r="O53" s="292"/>
      <c r="P53" s="280"/>
      <c r="Q53" s="281"/>
      <c r="R53" s="44"/>
      <c r="S53" s="44"/>
      <c r="T53" s="44"/>
      <c r="U53" s="44"/>
      <c r="V53" s="44"/>
    </row>
    <row r="54" spans="1:22" ht="35.15" customHeight="1" x14ac:dyDescent="0.3">
      <c r="A54" s="44"/>
      <c r="B54" s="44"/>
      <c r="C54" s="44"/>
      <c r="D54" s="44"/>
      <c r="E54" s="44"/>
      <c r="F54" s="44"/>
      <c r="G54" s="44"/>
      <c r="H54" s="44"/>
      <c r="I54" s="44"/>
      <c r="J54" s="44"/>
      <c r="K54" s="44"/>
      <c r="L54" s="44"/>
      <c r="M54" s="44"/>
      <c r="N54" s="44"/>
      <c r="O54" s="292"/>
      <c r="P54" s="280"/>
      <c r="Q54" s="281"/>
      <c r="R54" s="44"/>
      <c r="S54" s="44"/>
      <c r="T54" s="44"/>
      <c r="U54" s="44"/>
      <c r="V54" s="44"/>
    </row>
    <row r="55" spans="1:22" ht="35.15" customHeight="1" x14ac:dyDescent="0.35">
      <c r="A55" s="44"/>
      <c r="B55" s="44"/>
      <c r="C55" s="44"/>
      <c r="D55" s="245" t="s">
        <v>31</v>
      </c>
      <c r="E55" s="246">
        <f ca="1">IF(imzatarihi&gt;0,imzatarihi,"")</f>
        <v>45785</v>
      </c>
      <c r="F55" s="245" t="s">
        <v>32</v>
      </c>
      <c r="G55" s="247" t="str">
        <f>IF(kurulusyetkilisi&gt;0,kurulusyetkilisi,"")</f>
        <v/>
      </c>
      <c r="H55" s="44"/>
      <c r="I55" s="44"/>
      <c r="J55" s="44"/>
      <c r="K55" s="44"/>
      <c r="L55" s="44"/>
      <c r="M55" s="44"/>
      <c r="N55" s="44"/>
      <c r="O55" s="292"/>
      <c r="P55" s="280"/>
      <c r="Q55" s="281"/>
      <c r="R55" s="44"/>
      <c r="S55" s="44"/>
      <c r="T55" s="44"/>
      <c r="U55" s="44"/>
      <c r="V55" s="44"/>
    </row>
    <row r="56" spans="1:22" ht="35.15" customHeight="1" x14ac:dyDescent="0.35">
      <c r="A56" s="44"/>
      <c r="B56" s="44"/>
      <c r="C56" s="44"/>
      <c r="D56" s="248"/>
      <c r="E56" s="248"/>
      <c r="F56" s="245" t="s">
        <v>33</v>
      </c>
      <c r="G56" s="248"/>
      <c r="H56" s="44"/>
      <c r="I56" s="44"/>
      <c r="J56" s="44"/>
      <c r="K56" s="44"/>
      <c r="L56" s="44"/>
      <c r="M56" s="44"/>
      <c r="N56" s="44"/>
      <c r="O56" s="292"/>
      <c r="P56" s="280"/>
      <c r="Q56" s="281"/>
      <c r="R56" s="44"/>
      <c r="S56" s="44"/>
      <c r="T56" s="44"/>
      <c r="U56" s="44"/>
      <c r="V56" s="44"/>
    </row>
    <row r="57" spans="1:22" ht="35.15" customHeight="1" x14ac:dyDescent="0.3">
      <c r="A57" s="44"/>
      <c r="B57" s="44"/>
      <c r="C57" s="44"/>
      <c r="D57" s="44"/>
      <c r="E57" s="44"/>
      <c r="F57" s="44"/>
      <c r="G57" s="44"/>
      <c r="H57" s="44"/>
      <c r="I57" s="44"/>
      <c r="J57" s="44"/>
      <c r="K57" s="44"/>
      <c r="L57" s="44"/>
      <c r="M57" s="44"/>
      <c r="N57" s="44"/>
      <c r="O57" s="292"/>
      <c r="P57" s="280"/>
      <c r="Q57" s="281"/>
      <c r="R57" s="44"/>
      <c r="S57" s="44"/>
      <c r="T57" s="44"/>
      <c r="U57" s="44"/>
      <c r="V57" s="44"/>
    </row>
    <row r="58" spans="1:22" ht="35.15" customHeight="1" x14ac:dyDescent="0.3">
      <c r="A58" s="44"/>
      <c r="B58" s="44"/>
      <c r="C58" s="44"/>
      <c r="D58" s="44"/>
      <c r="E58" s="44"/>
      <c r="F58" s="44"/>
      <c r="G58" s="44"/>
      <c r="H58" s="44"/>
      <c r="I58" s="44"/>
      <c r="J58" s="44"/>
      <c r="K58" s="44"/>
      <c r="L58" s="44"/>
      <c r="M58" s="44"/>
      <c r="N58" s="44"/>
      <c r="O58" s="292"/>
      <c r="P58" s="280"/>
      <c r="Q58" s="281"/>
      <c r="R58" s="44"/>
      <c r="S58" s="44"/>
      <c r="T58" s="44"/>
      <c r="U58" s="44"/>
      <c r="V58" s="44"/>
    </row>
    <row r="59" spans="1:22" ht="35.15" customHeight="1" x14ac:dyDescent="0.3">
      <c r="A59" s="679" t="s">
        <v>78</v>
      </c>
      <c r="B59" s="679"/>
      <c r="C59" s="679"/>
      <c r="D59" s="679"/>
      <c r="E59" s="679"/>
      <c r="F59" s="679"/>
      <c r="G59" s="679"/>
      <c r="H59" s="679"/>
      <c r="I59" s="679"/>
      <c r="J59" s="679"/>
      <c r="K59" s="679"/>
      <c r="L59" s="679"/>
      <c r="M59" s="679"/>
      <c r="N59" s="679"/>
      <c r="O59" s="679"/>
      <c r="P59" s="280"/>
      <c r="Q59" s="281"/>
      <c r="R59" s="44"/>
      <c r="S59" s="44"/>
      <c r="T59" s="44"/>
      <c r="U59" s="44"/>
      <c r="V59" s="44"/>
    </row>
    <row r="60" spans="1:22" ht="35.15" customHeight="1" x14ac:dyDescent="0.3">
      <c r="A60" s="635" t="str">
        <f>IF(YilDonem&lt;&gt;"",CONCATENATE(YilDonem,". döneme aittir."),"")</f>
        <v/>
      </c>
      <c r="B60" s="635"/>
      <c r="C60" s="635"/>
      <c r="D60" s="635"/>
      <c r="E60" s="635"/>
      <c r="F60" s="635"/>
      <c r="G60" s="635"/>
      <c r="H60" s="635"/>
      <c r="I60" s="635"/>
      <c r="J60" s="635"/>
      <c r="K60" s="635"/>
      <c r="L60" s="635"/>
      <c r="M60" s="635"/>
      <c r="N60" s="635"/>
      <c r="O60" s="635"/>
      <c r="P60" s="280"/>
      <c r="Q60" s="281"/>
      <c r="R60" s="44"/>
      <c r="S60" s="44"/>
      <c r="T60" s="44"/>
      <c r="U60" s="44"/>
      <c r="V60" s="44"/>
    </row>
    <row r="61" spans="1:22" ht="35.15" customHeight="1" thickBot="1" x14ac:dyDescent="0.35">
      <c r="A61" s="680" t="s">
        <v>79</v>
      </c>
      <c r="B61" s="680"/>
      <c r="C61" s="680"/>
      <c r="D61" s="680"/>
      <c r="E61" s="680"/>
      <c r="F61" s="680"/>
      <c r="G61" s="680"/>
      <c r="H61" s="680"/>
      <c r="I61" s="680"/>
      <c r="J61" s="680"/>
      <c r="K61" s="680"/>
      <c r="L61" s="680"/>
      <c r="M61" s="680"/>
      <c r="N61" s="680"/>
      <c r="O61" s="680"/>
      <c r="P61" s="280"/>
      <c r="Q61" s="281"/>
      <c r="R61" s="44"/>
      <c r="S61" s="44"/>
      <c r="T61" s="44"/>
      <c r="U61" s="44"/>
      <c r="V61" s="44"/>
    </row>
    <row r="62" spans="1:22" ht="35.15" customHeight="1" thickBot="1" x14ac:dyDescent="0.35">
      <c r="A62" s="673" t="s">
        <v>192</v>
      </c>
      <c r="B62" s="675"/>
      <c r="C62" s="673" t="str">
        <f>IF(ProjeNo&gt;0,ProjeNo,"")</f>
        <v/>
      </c>
      <c r="D62" s="674"/>
      <c r="E62" s="674"/>
      <c r="F62" s="674"/>
      <c r="G62" s="674"/>
      <c r="H62" s="674"/>
      <c r="I62" s="674"/>
      <c r="J62" s="674"/>
      <c r="K62" s="674"/>
      <c r="L62" s="674"/>
      <c r="M62" s="674"/>
      <c r="N62" s="674"/>
      <c r="O62" s="675"/>
      <c r="P62" s="280"/>
      <c r="Q62" s="281"/>
      <c r="R62" s="44"/>
      <c r="S62" s="44"/>
      <c r="T62" s="44"/>
      <c r="U62" s="44"/>
      <c r="V62" s="44"/>
    </row>
    <row r="63" spans="1:22" ht="35.15" customHeight="1" thickBot="1" x14ac:dyDescent="0.35">
      <c r="A63" s="673" t="s">
        <v>194</v>
      </c>
      <c r="B63" s="675"/>
      <c r="C63" s="676" t="str">
        <f>IF(ProjeAdi&gt;0,ProjeAdi,"")</f>
        <v/>
      </c>
      <c r="D63" s="677"/>
      <c r="E63" s="677"/>
      <c r="F63" s="677"/>
      <c r="G63" s="677"/>
      <c r="H63" s="677"/>
      <c r="I63" s="677"/>
      <c r="J63" s="677"/>
      <c r="K63" s="677"/>
      <c r="L63" s="677"/>
      <c r="M63" s="677"/>
      <c r="N63" s="677"/>
      <c r="O63" s="678"/>
      <c r="P63" s="280"/>
      <c r="Q63" s="281"/>
      <c r="R63" s="44"/>
      <c r="S63" s="44"/>
      <c r="T63" s="44"/>
      <c r="U63" s="44"/>
      <c r="V63" s="44"/>
    </row>
    <row r="64" spans="1:22" s="24" customFormat="1" ht="35.15" customHeight="1" thickBot="1" x14ac:dyDescent="0.35">
      <c r="A64" s="683" t="s">
        <v>3</v>
      </c>
      <c r="B64" s="683" t="s">
        <v>182</v>
      </c>
      <c r="C64" s="683" t="s">
        <v>183</v>
      </c>
      <c r="D64" s="683" t="s">
        <v>80</v>
      </c>
      <c r="E64" s="683" t="s">
        <v>173</v>
      </c>
      <c r="F64" s="683" t="s">
        <v>4</v>
      </c>
      <c r="G64" s="683" t="s">
        <v>124</v>
      </c>
      <c r="H64" s="683" t="s">
        <v>85</v>
      </c>
      <c r="I64" s="683" t="s">
        <v>86</v>
      </c>
      <c r="J64" s="681" t="s">
        <v>174</v>
      </c>
      <c r="K64" s="682"/>
      <c r="L64" s="683" t="s">
        <v>81</v>
      </c>
      <c r="M64" s="683" t="s">
        <v>82</v>
      </c>
      <c r="N64" s="381" t="s">
        <v>83</v>
      </c>
      <c r="O64" s="381" t="s">
        <v>83</v>
      </c>
      <c r="P64" s="280"/>
      <c r="Q64" s="282"/>
      <c r="R64" s="45"/>
      <c r="S64" s="45"/>
      <c r="T64" s="45"/>
      <c r="U64" s="45"/>
      <c r="V64" s="45"/>
    </row>
    <row r="65" spans="1:22" ht="35.15" customHeight="1" thickBot="1" x14ac:dyDescent="0.35">
      <c r="A65" s="684"/>
      <c r="B65" s="684"/>
      <c r="C65" s="684"/>
      <c r="D65" s="684"/>
      <c r="E65" s="684"/>
      <c r="F65" s="684"/>
      <c r="G65" s="684"/>
      <c r="H65" s="684"/>
      <c r="I65" s="684"/>
      <c r="J65" s="387" t="s">
        <v>175</v>
      </c>
      <c r="K65" s="323" t="s">
        <v>176</v>
      </c>
      <c r="L65" s="684"/>
      <c r="M65" s="684"/>
      <c r="N65" s="382" t="s">
        <v>84</v>
      </c>
      <c r="O65" s="381" t="s">
        <v>87</v>
      </c>
      <c r="P65" s="280"/>
      <c r="Q65" s="281"/>
      <c r="R65" s="44"/>
      <c r="S65" s="44"/>
      <c r="T65" s="44"/>
      <c r="U65" s="44"/>
      <c r="V65" s="44"/>
    </row>
    <row r="66" spans="1:22" ht="35.15" customHeight="1" x14ac:dyDescent="0.3">
      <c r="A66" s="388">
        <v>31</v>
      </c>
      <c r="B66" s="447"/>
      <c r="C66" s="444"/>
      <c r="D66" s="86"/>
      <c r="E66" s="283"/>
      <c r="F66" s="25"/>
      <c r="G66" s="25"/>
      <c r="H66" s="25"/>
      <c r="I66" s="25"/>
      <c r="J66" s="25"/>
      <c r="K66" s="284"/>
      <c r="L66" s="26"/>
      <c r="M66" s="27"/>
      <c r="N66" s="298"/>
      <c r="O66" s="285"/>
      <c r="P66" s="391" t="str">
        <f>IF(AND(COUNTA(D66:M66)&gt;0,O66=""),"Belge tarihi ve Belge numarası yazılmalıdır.","")</f>
        <v/>
      </c>
      <c r="Q66" s="156">
        <f>IF(OR(J66="Gündelik",J66="Konaklama"),1000,0)</f>
        <v>0</v>
      </c>
      <c r="R66" s="115">
        <f>IF(AND(OR(J66="Gündelik",J66="Konaklama"),K66&lt;1),0,1)</f>
        <v>1</v>
      </c>
      <c r="S66" s="115">
        <f>IF(COUNTA(L66:M66)&lt;2,0,1)</f>
        <v>0</v>
      </c>
      <c r="T66" s="115">
        <f>R66*S66*1000000</f>
        <v>0</v>
      </c>
      <c r="U66" s="44"/>
      <c r="V66" s="44"/>
    </row>
    <row r="67" spans="1:22" ht="35.15" customHeight="1" x14ac:dyDescent="0.3">
      <c r="A67" s="389">
        <v>32</v>
      </c>
      <c r="B67" s="448"/>
      <c r="C67" s="445"/>
      <c r="D67" s="319"/>
      <c r="E67" s="286"/>
      <c r="F67" s="15"/>
      <c r="G67" s="15"/>
      <c r="H67" s="15"/>
      <c r="I67" s="15"/>
      <c r="J67" s="17"/>
      <c r="K67" s="287"/>
      <c r="L67" s="16"/>
      <c r="M67" s="28"/>
      <c r="N67" s="299"/>
      <c r="O67" s="288"/>
      <c r="P67" s="391" t="str">
        <f t="shared" ref="P67:P80" si="10">IF(AND(COUNTA(D67:M67)&gt;0,O67=""),"Belge tarihi ve Belge numarası yazılmalıdır.","")</f>
        <v/>
      </c>
      <c r="Q67" s="156">
        <f t="shared" ref="Q67:Q80" si="11">IF(OR(J67="Gündelik",J67="Konaklama"),1000,0)</f>
        <v>0</v>
      </c>
      <c r="R67" s="115">
        <f t="shared" ref="R67:R80" si="12">IF(AND(OR(J67="Gündelik",J67="Konaklama"),K67&lt;1),0,1)</f>
        <v>1</v>
      </c>
      <c r="S67" s="115">
        <f t="shared" ref="S67:S80" si="13">IF(COUNTA(L67:M67)&lt;2,0,1)</f>
        <v>0</v>
      </c>
      <c r="T67" s="115">
        <f t="shared" ref="T67:T80" si="14">R67*S67*1000000</f>
        <v>0</v>
      </c>
      <c r="U67" s="44"/>
      <c r="V67" s="44"/>
    </row>
    <row r="68" spans="1:22" ht="35.15" customHeight="1" x14ac:dyDescent="0.3">
      <c r="A68" s="389">
        <v>33</v>
      </c>
      <c r="B68" s="448"/>
      <c r="C68" s="445"/>
      <c r="D68" s="319"/>
      <c r="E68" s="286"/>
      <c r="F68" s="15"/>
      <c r="G68" s="15"/>
      <c r="H68" s="15"/>
      <c r="I68" s="15"/>
      <c r="J68" s="17"/>
      <c r="K68" s="287"/>
      <c r="L68" s="16"/>
      <c r="M68" s="28"/>
      <c r="N68" s="299"/>
      <c r="O68" s="288"/>
      <c r="P68" s="391" t="str">
        <f t="shared" si="10"/>
        <v/>
      </c>
      <c r="Q68" s="156">
        <f t="shared" si="11"/>
        <v>0</v>
      </c>
      <c r="R68" s="115">
        <f t="shared" si="12"/>
        <v>1</v>
      </c>
      <c r="S68" s="115">
        <f t="shared" si="13"/>
        <v>0</v>
      </c>
      <c r="T68" s="115">
        <f t="shared" si="14"/>
        <v>0</v>
      </c>
      <c r="U68" s="44"/>
      <c r="V68" s="44"/>
    </row>
    <row r="69" spans="1:22" ht="35.15" customHeight="1" x14ac:dyDescent="0.3">
      <c r="A69" s="389">
        <v>34</v>
      </c>
      <c r="B69" s="448"/>
      <c r="C69" s="445"/>
      <c r="D69" s="319"/>
      <c r="E69" s="286"/>
      <c r="F69" s="15"/>
      <c r="G69" s="15"/>
      <c r="H69" s="15"/>
      <c r="I69" s="15"/>
      <c r="J69" s="17"/>
      <c r="K69" s="287"/>
      <c r="L69" s="16"/>
      <c r="M69" s="28"/>
      <c r="N69" s="299"/>
      <c r="O69" s="288"/>
      <c r="P69" s="380"/>
      <c r="Q69" s="281"/>
      <c r="R69" s="44"/>
      <c r="S69" s="44"/>
      <c r="T69" s="44"/>
      <c r="U69" s="44"/>
      <c r="V69" s="44"/>
    </row>
    <row r="70" spans="1:22" ht="35.15" customHeight="1" x14ac:dyDescent="0.3">
      <c r="A70" s="389">
        <v>35</v>
      </c>
      <c r="B70" s="448"/>
      <c r="C70" s="445"/>
      <c r="D70" s="319"/>
      <c r="E70" s="286"/>
      <c r="F70" s="15"/>
      <c r="G70" s="15"/>
      <c r="H70" s="15"/>
      <c r="I70" s="15"/>
      <c r="J70" s="17"/>
      <c r="K70" s="287"/>
      <c r="L70" s="16"/>
      <c r="M70" s="28"/>
      <c r="N70" s="299"/>
      <c r="O70" s="288"/>
      <c r="P70" s="380"/>
      <c r="Q70" s="281"/>
      <c r="R70" s="44"/>
      <c r="S70" s="44"/>
      <c r="T70" s="44"/>
      <c r="U70" s="44"/>
      <c r="V70" s="44"/>
    </row>
    <row r="71" spans="1:22" ht="35.15" customHeight="1" x14ac:dyDescent="0.3">
      <c r="A71" s="389">
        <v>36</v>
      </c>
      <c r="B71" s="448"/>
      <c r="C71" s="445"/>
      <c r="D71" s="319"/>
      <c r="E71" s="286"/>
      <c r="F71" s="15"/>
      <c r="G71" s="15"/>
      <c r="H71" s="15"/>
      <c r="I71" s="15"/>
      <c r="J71" s="17"/>
      <c r="K71" s="287"/>
      <c r="L71" s="16"/>
      <c r="M71" s="28"/>
      <c r="N71" s="299"/>
      <c r="O71" s="288"/>
      <c r="P71" s="380"/>
      <c r="Q71" s="281"/>
      <c r="R71" s="44"/>
      <c r="S71" s="44"/>
      <c r="T71" s="44"/>
      <c r="U71" s="44"/>
      <c r="V71" s="44"/>
    </row>
    <row r="72" spans="1:22" ht="35.15" customHeight="1" x14ac:dyDescent="0.3">
      <c r="A72" s="389">
        <v>37</v>
      </c>
      <c r="B72" s="448"/>
      <c r="C72" s="445"/>
      <c r="D72" s="319"/>
      <c r="E72" s="286"/>
      <c r="F72" s="15"/>
      <c r="G72" s="15"/>
      <c r="H72" s="15"/>
      <c r="I72" s="15"/>
      <c r="J72" s="17"/>
      <c r="K72" s="287"/>
      <c r="L72" s="16"/>
      <c r="M72" s="28"/>
      <c r="N72" s="299"/>
      <c r="O72" s="288"/>
      <c r="P72" s="391" t="str">
        <f t="shared" si="10"/>
        <v/>
      </c>
      <c r="Q72" s="156">
        <f t="shared" si="11"/>
        <v>0</v>
      </c>
      <c r="R72" s="115">
        <f t="shared" si="12"/>
        <v>1</v>
      </c>
      <c r="S72" s="115">
        <f t="shared" si="13"/>
        <v>0</v>
      </c>
      <c r="T72" s="115">
        <f t="shared" si="14"/>
        <v>0</v>
      </c>
      <c r="U72" s="44"/>
      <c r="V72" s="44"/>
    </row>
    <row r="73" spans="1:22" ht="35.15" customHeight="1" x14ac:dyDescent="0.3">
      <c r="A73" s="389">
        <v>38</v>
      </c>
      <c r="B73" s="448"/>
      <c r="C73" s="445"/>
      <c r="D73" s="319"/>
      <c r="E73" s="286"/>
      <c r="F73" s="15"/>
      <c r="G73" s="15"/>
      <c r="H73" s="15"/>
      <c r="I73" s="15"/>
      <c r="J73" s="17"/>
      <c r="K73" s="287"/>
      <c r="L73" s="16"/>
      <c r="M73" s="28"/>
      <c r="N73" s="299"/>
      <c r="O73" s="288"/>
      <c r="P73" s="391" t="str">
        <f t="shared" si="10"/>
        <v/>
      </c>
      <c r="Q73" s="156">
        <f t="shared" si="11"/>
        <v>0</v>
      </c>
      <c r="R73" s="115">
        <f t="shared" si="12"/>
        <v>1</v>
      </c>
      <c r="S73" s="115">
        <f t="shared" si="13"/>
        <v>0</v>
      </c>
      <c r="T73" s="115">
        <f t="shared" si="14"/>
        <v>0</v>
      </c>
      <c r="U73" s="44"/>
      <c r="V73" s="44"/>
    </row>
    <row r="74" spans="1:22" ht="35.15" customHeight="1" x14ac:dyDescent="0.3">
      <c r="A74" s="389">
        <v>39</v>
      </c>
      <c r="B74" s="448"/>
      <c r="C74" s="445"/>
      <c r="D74" s="319"/>
      <c r="E74" s="286"/>
      <c r="F74" s="15"/>
      <c r="G74" s="15"/>
      <c r="H74" s="15"/>
      <c r="I74" s="15"/>
      <c r="J74" s="17"/>
      <c r="K74" s="287"/>
      <c r="L74" s="16"/>
      <c r="M74" s="28"/>
      <c r="N74" s="299"/>
      <c r="O74" s="288"/>
      <c r="P74" s="391" t="str">
        <f t="shared" si="10"/>
        <v/>
      </c>
      <c r="Q74" s="156">
        <f t="shared" si="11"/>
        <v>0</v>
      </c>
      <c r="R74" s="115">
        <f t="shared" si="12"/>
        <v>1</v>
      </c>
      <c r="S74" s="115">
        <f t="shared" si="13"/>
        <v>0</v>
      </c>
      <c r="T74" s="115">
        <f t="shared" si="14"/>
        <v>0</v>
      </c>
      <c r="U74" s="44"/>
      <c r="V74" s="44"/>
    </row>
    <row r="75" spans="1:22" ht="35.15" customHeight="1" x14ac:dyDescent="0.3">
      <c r="A75" s="389">
        <v>40</v>
      </c>
      <c r="B75" s="448"/>
      <c r="C75" s="445"/>
      <c r="D75" s="319"/>
      <c r="E75" s="286"/>
      <c r="F75" s="15"/>
      <c r="G75" s="15"/>
      <c r="H75" s="15"/>
      <c r="I75" s="15"/>
      <c r="J75" s="17"/>
      <c r="K75" s="287"/>
      <c r="L75" s="16"/>
      <c r="M75" s="28"/>
      <c r="N75" s="299"/>
      <c r="O75" s="288"/>
      <c r="P75" s="391" t="str">
        <f t="shared" si="10"/>
        <v/>
      </c>
      <c r="Q75" s="156">
        <f t="shared" si="11"/>
        <v>0</v>
      </c>
      <c r="R75" s="115">
        <f t="shared" si="12"/>
        <v>1</v>
      </c>
      <c r="S75" s="115">
        <f t="shared" si="13"/>
        <v>0</v>
      </c>
      <c r="T75" s="115">
        <f t="shared" si="14"/>
        <v>0</v>
      </c>
      <c r="U75" s="44"/>
      <c r="V75" s="44"/>
    </row>
    <row r="76" spans="1:22" ht="35.15" customHeight="1" x14ac:dyDescent="0.3">
      <c r="A76" s="389">
        <v>41</v>
      </c>
      <c r="B76" s="448"/>
      <c r="C76" s="445"/>
      <c r="D76" s="319"/>
      <c r="E76" s="286"/>
      <c r="F76" s="15"/>
      <c r="G76" s="15"/>
      <c r="H76" s="15"/>
      <c r="I76" s="15"/>
      <c r="J76" s="17"/>
      <c r="K76" s="287"/>
      <c r="L76" s="16"/>
      <c r="M76" s="28"/>
      <c r="N76" s="299"/>
      <c r="O76" s="288"/>
      <c r="P76" s="391" t="str">
        <f t="shared" si="10"/>
        <v/>
      </c>
      <c r="Q76" s="156">
        <f t="shared" si="11"/>
        <v>0</v>
      </c>
      <c r="R76" s="115">
        <f t="shared" si="12"/>
        <v>1</v>
      </c>
      <c r="S76" s="115">
        <f t="shared" si="13"/>
        <v>0</v>
      </c>
      <c r="T76" s="115">
        <f t="shared" si="14"/>
        <v>0</v>
      </c>
      <c r="U76" s="44"/>
      <c r="V76" s="44"/>
    </row>
    <row r="77" spans="1:22" ht="35.15" customHeight="1" x14ac:dyDescent="0.3">
      <c r="A77" s="389">
        <v>42</v>
      </c>
      <c r="B77" s="448"/>
      <c r="C77" s="445"/>
      <c r="D77" s="319"/>
      <c r="E77" s="286"/>
      <c r="F77" s="15"/>
      <c r="G77" s="15"/>
      <c r="H77" s="15"/>
      <c r="I77" s="15"/>
      <c r="J77" s="17"/>
      <c r="K77" s="287"/>
      <c r="L77" s="16"/>
      <c r="M77" s="28"/>
      <c r="N77" s="299"/>
      <c r="O77" s="288"/>
      <c r="P77" s="391" t="str">
        <f t="shared" si="10"/>
        <v/>
      </c>
      <c r="Q77" s="156">
        <f t="shared" si="11"/>
        <v>0</v>
      </c>
      <c r="R77" s="115">
        <f t="shared" si="12"/>
        <v>1</v>
      </c>
      <c r="S77" s="115">
        <f t="shared" si="13"/>
        <v>0</v>
      </c>
      <c r="T77" s="115">
        <f t="shared" si="14"/>
        <v>0</v>
      </c>
      <c r="U77" s="44"/>
      <c r="V77" s="44"/>
    </row>
    <row r="78" spans="1:22" ht="35.15" customHeight="1" x14ac:dyDescent="0.3">
      <c r="A78" s="389">
        <v>43</v>
      </c>
      <c r="B78" s="448"/>
      <c r="C78" s="445"/>
      <c r="D78" s="319"/>
      <c r="E78" s="286"/>
      <c r="F78" s="15"/>
      <c r="G78" s="15"/>
      <c r="H78" s="15"/>
      <c r="I78" s="15"/>
      <c r="J78" s="17"/>
      <c r="K78" s="287"/>
      <c r="L78" s="16"/>
      <c r="M78" s="28"/>
      <c r="N78" s="299"/>
      <c r="O78" s="288"/>
      <c r="P78" s="391" t="str">
        <f t="shared" si="10"/>
        <v/>
      </c>
      <c r="Q78" s="156">
        <f t="shared" si="11"/>
        <v>0</v>
      </c>
      <c r="R78" s="115">
        <f t="shared" si="12"/>
        <v>1</v>
      </c>
      <c r="S78" s="115">
        <f t="shared" si="13"/>
        <v>0</v>
      </c>
      <c r="T78" s="115">
        <f t="shared" si="14"/>
        <v>0</v>
      </c>
      <c r="U78" s="44"/>
      <c r="V78" s="44"/>
    </row>
    <row r="79" spans="1:22" ht="35.15" customHeight="1" x14ac:dyDescent="0.3">
      <c r="A79" s="389">
        <v>44</v>
      </c>
      <c r="B79" s="448"/>
      <c r="C79" s="445"/>
      <c r="D79" s="319"/>
      <c r="E79" s="286"/>
      <c r="F79" s="15"/>
      <c r="G79" s="15"/>
      <c r="H79" s="15"/>
      <c r="I79" s="15"/>
      <c r="J79" s="17"/>
      <c r="K79" s="287"/>
      <c r="L79" s="16"/>
      <c r="M79" s="28"/>
      <c r="N79" s="299"/>
      <c r="O79" s="288"/>
      <c r="P79" s="391" t="str">
        <f t="shared" si="10"/>
        <v/>
      </c>
      <c r="Q79" s="156">
        <f t="shared" si="11"/>
        <v>0</v>
      </c>
      <c r="R79" s="115">
        <f t="shared" si="12"/>
        <v>1</v>
      </c>
      <c r="S79" s="115">
        <f t="shared" si="13"/>
        <v>0</v>
      </c>
      <c r="T79" s="115">
        <f t="shared" si="14"/>
        <v>0</v>
      </c>
      <c r="U79" s="44"/>
      <c r="V79" s="44"/>
    </row>
    <row r="80" spans="1:22" ht="35.15" customHeight="1" thickBot="1" x14ac:dyDescent="0.35">
      <c r="A80" s="390">
        <v>45</v>
      </c>
      <c r="B80" s="449"/>
      <c r="C80" s="446"/>
      <c r="D80" s="89"/>
      <c r="E80" s="289"/>
      <c r="F80" s="29"/>
      <c r="G80" s="29"/>
      <c r="H80" s="29"/>
      <c r="I80" s="29"/>
      <c r="J80" s="19"/>
      <c r="K80" s="290"/>
      <c r="L80" s="21"/>
      <c r="M80" s="30"/>
      <c r="N80" s="300"/>
      <c r="O80" s="291"/>
      <c r="P80" s="391" t="str">
        <f t="shared" si="10"/>
        <v/>
      </c>
      <c r="Q80" s="156">
        <f t="shared" si="11"/>
        <v>0</v>
      </c>
      <c r="R80" s="115">
        <f t="shared" si="12"/>
        <v>1</v>
      </c>
      <c r="S80" s="115">
        <f t="shared" si="13"/>
        <v>0</v>
      </c>
      <c r="T80" s="115">
        <f t="shared" si="14"/>
        <v>0</v>
      </c>
      <c r="U80" s="44"/>
      <c r="V80" s="44"/>
    </row>
    <row r="81" spans="1:22" ht="35.15" customHeight="1" thickBot="1" x14ac:dyDescent="0.35">
      <c r="A81" s="115" t="s">
        <v>177</v>
      </c>
      <c r="B81" s="44"/>
      <c r="C81" s="44"/>
      <c r="D81" s="44"/>
      <c r="E81" s="44"/>
      <c r="F81" s="44"/>
      <c r="G81" s="44"/>
      <c r="H81" s="44"/>
      <c r="I81" s="44"/>
      <c r="J81" s="44"/>
      <c r="K81" s="44"/>
      <c r="L81" s="44"/>
      <c r="M81" s="383" t="s">
        <v>34</v>
      </c>
      <c r="N81" s="182">
        <f>SUM(N66:N80)+N52</f>
        <v>0</v>
      </c>
      <c r="O81" s="182">
        <f>SUM(O66:O80)+O52</f>
        <v>0</v>
      </c>
      <c r="P81" s="280"/>
      <c r="Q81" s="281"/>
      <c r="R81" s="44"/>
      <c r="S81" s="44"/>
      <c r="T81" s="44"/>
      <c r="U81" s="115">
        <f>IF(COUNTA(N66:O80)&gt;0,1,0)</f>
        <v>0</v>
      </c>
      <c r="V81" s="44"/>
    </row>
    <row r="82" spans="1:22" ht="35.15" customHeight="1" x14ac:dyDescent="0.3">
      <c r="A82" s="115" t="s">
        <v>133</v>
      </c>
      <c r="B82" s="44"/>
      <c r="C82" s="44"/>
      <c r="D82" s="44"/>
      <c r="E82" s="44"/>
      <c r="F82" s="44"/>
      <c r="G82" s="44"/>
      <c r="H82" s="44"/>
      <c r="I82" s="44"/>
      <c r="J82" s="44"/>
      <c r="K82" s="44"/>
      <c r="L82" s="44"/>
      <c r="M82" s="44"/>
      <c r="N82" s="44"/>
      <c r="O82" s="292"/>
      <c r="P82" s="280"/>
      <c r="Q82" s="281"/>
      <c r="R82" s="44"/>
      <c r="S82" s="44"/>
      <c r="T82" s="44"/>
      <c r="U82" s="44"/>
      <c r="V82" s="44"/>
    </row>
    <row r="83" spans="1:22" ht="35.15" customHeight="1" x14ac:dyDescent="0.3">
      <c r="A83" s="44"/>
      <c r="B83" s="44"/>
      <c r="C83" s="44"/>
      <c r="D83" s="44"/>
      <c r="E83" s="44"/>
      <c r="F83" s="44"/>
      <c r="G83" s="44"/>
      <c r="H83" s="44"/>
      <c r="I83" s="44"/>
      <c r="J83" s="44"/>
      <c r="K83" s="44"/>
      <c r="L83" s="44"/>
      <c r="M83" s="44"/>
      <c r="N83" s="44"/>
      <c r="O83" s="292"/>
      <c r="P83" s="280"/>
      <c r="Q83" s="281"/>
      <c r="R83" s="44"/>
      <c r="S83" s="44"/>
      <c r="T83" s="44"/>
      <c r="U83" s="44"/>
      <c r="V83" s="44"/>
    </row>
    <row r="84" spans="1:22" ht="35.15" customHeight="1" x14ac:dyDescent="0.35">
      <c r="A84" s="44"/>
      <c r="B84" s="44"/>
      <c r="C84" s="44"/>
      <c r="D84" s="245" t="s">
        <v>31</v>
      </c>
      <c r="E84" s="246">
        <f ca="1">IF(imzatarihi&gt;0,imzatarihi,"")</f>
        <v>45785</v>
      </c>
      <c r="F84" s="245" t="s">
        <v>32</v>
      </c>
      <c r="G84" s="247" t="str">
        <f>IF(kurulusyetkilisi&gt;0,kurulusyetkilisi,"")</f>
        <v/>
      </c>
      <c r="H84" s="44"/>
      <c r="I84" s="44"/>
      <c r="J84" s="44"/>
      <c r="K84" s="44"/>
      <c r="L84" s="44"/>
      <c r="M84" s="44"/>
      <c r="N84" s="44"/>
      <c r="O84" s="292"/>
      <c r="P84" s="280"/>
      <c r="Q84" s="281"/>
      <c r="R84" s="44"/>
      <c r="S84" s="44"/>
      <c r="T84" s="44"/>
      <c r="U84" s="44"/>
      <c r="V84" s="44"/>
    </row>
    <row r="85" spans="1:22" ht="35.15" customHeight="1" x14ac:dyDescent="0.35">
      <c r="A85" s="44"/>
      <c r="B85" s="44"/>
      <c r="C85" s="44"/>
      <c r="D85" s="248"/>
      <c r="E85" s="248"/>
      <c r="F85" s="245" t="s">
        <v>33</v>
      </c>
      <c r="G85" s="248"/>
      <c r="H85" s="44"/>
      <c r="I85" s="44"/>
      <c r="J85" s="44"/>
      <c r="K85" s="44"/>
      <c r="L85" s="44"/>
      <c r="M85" s="44"/>
      <c r="N85" s="44"/>
      <c r="O85" s="292"/>
      <c r="P85" s="280"/>
      <c r="Q85" s="281"/>
      <c r="R85" s="44"/>
      <c r="S85" s="44"/>
      <c r="T85" s="44"/>
      <c r="U85" s="44"/>
      <c r="V85" s="44"/>
    </row>
    <row r="86" spans="1:22" ht="35.15" customHeight="1" x14ac:dyDescent="0.3">
      <c r="A86" s="44"/>
      <c r="B86" s="44"/>
      <c r="C86" s="44"/>
      <c r="D86" s="44"/>
      <c r="E86" s="44"/>
      <c r="F86" s="44"/>
      <c r="G86" s="44"/>
      <c r="H86" s="44"/>
      <c r="I86" s="44"/>
      <c r="J86" s="44"/>
      <c r="K86" s="44"/>
      <c r="L86" s="44"/>
      <c r="M86" s="44"/>
      <c r="N86" s="44"/>
      <c r="O86" s="292"/>
      <c r="P86" s="280"/>
      <c r="Q86" s="281"/>
      <c r="R86" s="44"/>
      <c r="S86" s="44"/>
      <c r="T86" s="44"/>
      <c r="U86" s="44"/>
      <c r="V86" s="44"/>
    </row>
    <row r="87" spans="1:22" ht="35.15" customHeight="1" x14ac:dyDescent="0.3">
      <c r="A87" s="44"/>
      <c r="B87" s="44"/>
      <c r="C87" s="44"/>
      <c r="D87" s="44"/>
      <c r="E87" s="44"/>
      <c r="F87" s="44"/>
      <c r="G87" s="44"/>
      <c r="H87" s="44"/>
      <c r="I87" s="44"/>
      <c r="J87" s="44"/>
      <c r="K87" s="44"/>
      <c r="L87" s="44"/>
      <c r="M87" s="44"/>
      <c r="N87" s="44"/>
      <c r="O87" s="292"/>
      <c r="P87" s="280"/>
      <c r="Q87" s="281"/>
      <c r="R87" s="44"/>
      <c r="S87" s="44"/>
      <c r="T87" s="44"/>
      <c r="U87" s="44"/>
      <c r="V87" s="44"/>
    </row>
    <row r="88" spans="1:22" ht="35.15" customHeight="1" x14ac:dyDescent="0.3">
      <c r="A88" s="679" t="s">
        <v>78</v>
      </c>
      <c r="B88" s="679"/>
      <c r="C88" s="679"/>
      <c r="D88" s="679"/>
      <c r="E88" s="679"/>
      <c r="F88" s="679"/>
      <c r="G88" s="679"/>
      <c r="H88" s="679"/>
      <c r="I88" s="679"/>
      <c r="J88" s="679"/>
      <c r="K88" s="679"/>
      <c r="L88" s="679"/>
      <c r="M88" s="679"/>
      <c r="N88" s="679"/>
      <c r="O88" s="679"/>
      <c r="P88" s="280"/>
      <c r="Q88" s="281"/>
      <c r="R88" s="44"/>
      <c r="S88" s="44"/>
      <c r="T88" s="44"/>
      <c r="U88" s="44"/>
      <c r="V88" s="44"/>
    </row>
    <row r="89" spans="1:22" ht="35.15" customHeight="1" x14ac:dyDescent="0.3">
      <c r="A89" s="635" t="str">
        <f>IF(YilDonem&lt;&gt;"",CONCATENATE(YilDonem,". döneme aittir."),"")</f>
        <v/>
      </c>
      <c r="B89" s="635"/>
      <c r="C89" s="635"/>
      <c r="D89" s="635"/>
      <c r="E89" s="635"/>
      <c r="F89" s="635"/>
      <c r="G89" s="635"/>
      <c r="H89" s="635"/>
      <c r="I89" s="635"/>
      <c r="J89" s="635"/>
      <c r="K89" s="635"/>
      <c r="L89" s="635"/>
      <c r="M89" s="635"/>
      <c r="N89" s="635"/>
      <c r="O89" s="635"/>
      <c r="P89" s="280"/>
      <c r="Q89" s="281"/>
      <c r="R89" s="44"/>
      <c r="S89" s="44"/>
      <c r="T89" s="44"/>
      <c r="U89" s="44"/>
      <c r="V89" s="44"/>
    </row>
    <row r="90" spans="1:22" ht="35.15" customHeight="1" thickBot="1" x14ac:dyDescent="0.35">
      <c r="A90" s="680" t="s">
        <v>79</v>
      </c>
      <c r="B90" s="680"/>
      <c r="C90" s="680"/>
      <c r="D90" s="680"/>
      <c r="E90" s="680"/>
      <c r="F90" s="680"/>
      <c r="G90" s="680"/>
      <c r="H90" s="680"/>
      <c r="I90" s="680"/>
      <c r="J90" s="680"/>
      <c r="K90" s="680"/>
      <c r="L90" s="680"/>
      <c r="M90" s="680"/>
      <c r="N90" s="680"/>
      <c r="O90" s="680"/>
      <c r="P90" s="280"/>
      <c r="Q90" s="281"/>
      <c r="R90" s="44"/>
      <c r="S90" s="44"/>
      <c r="T90" s="44"/>
      <c r="U90" s="44"/>
      <c r="V90" s="44"/>
    </row>
    <row r="91" spans="1:22" ht="35.15" customHeight="1" thickBot="1" x14ac:dyDescent="0.35">
      <c r="A91" s="673" t="s">
        <v>192</v>
      </c>
      <c r="B91" s="675"/>
      <c r="C91" s="673" t="str">
        <f>IF(ProjeNo&gt;0,ProjeNo,"")</f>
        <v/>
      </c>
      <c r="D91" s="674"/>
      <c r="E91" s="674"/>
      <c r="F91" s="674"/>
      <c r="G91" s="674"/>
      <c r="H91" s="674"/>
      <c r="I91" s="674"/>
      <c r="J91" s="674"/>
      <c r="K91" s="674"/>
      <c r="L91" s="674"/>
      <c r="M91" s="674"/>
      <c r="N91" s="674"/>
      <c r="O91" s="675"/>
      <c r="P91" s="280"/>
      <c r="Q91" s="281"/>
      <c r="R91" s="44"/>
      <c r="S91" s="44"/>
      <c r="T91" s="44"/>
      <c r="U91" s="44"/>
      <c r="V91" s="44"/>
    </row>
    <row r="92" spans="1:22" ht="35.15" customHeight="1" thickBot="1" x14ac:dyDescent="0.35">
      <c r="A92" s="673" t="s">
        <v>194</v>
      </c>
      <c r="B92" s="675"/>
      <c r="C92" s="676" t="str">
        <f>IF(ProjeAdi&gt;0,ProjeAdi,"")</f>
        <v/>
      </c>
      <c r="D92" s="677"/>
      <c r="E92" s="677"/>
      <c r="F92" s="677"/>
      <c r="G92" s="677"/>
      <c r="H92" s="677"/>
      <c r="I92" s="677"/>
      <c r="J92" s="677"/>
      <c r="K92" s="677"/>
      <c r="L92" s="677"/>
      <c r="M92" s="677"/>
      <c r="N92" s="677"/>
      <c r="O92" s="678"/>
      <c r="P92" s="280"/>
      <c r="Q92" s="281"/>
      <c r="R92" s="44"/>
      <c r="S92" s="44"/>
      <c r="T92" s="44"/>
      <c r="U92" s="44"/>
      <c r="V92" s="44"/>
    </row>
    <row r="93" spans="1:22" s="24" customFormat="1" ht="35.15" customHeight="1" thickBot="1" x14ac:dyDescent="0.35">
      <c r="A93" s="683" t="s">
        <v>3</v>
      </c>
      <c r="B93" s="683" t="s">
        <v>182</v>
      </c>
      <c r="C93" s="683" t="s">
        <v>183</v>
      </c>
      <c r="D93" s="683" t="s">
        <v>80</v>
      </c>
      <c r="E93" s="683" t="s">
        <v>173</v>
      </c>
      <c r="F93" s="683" t="s">
        <v>4</v>
      </c>
      <c r="G93" s="683" t="s">
        <v>124</v>
      </c>
      <c r="H93" s="683" t="s">
        <v>85</v>
      </c>
      <c r="I93" s="683" t="s">
        <v>86</v>
      </c>
      <c r="J93" s="681" t="s">
        <v>174</v>
      </c>
      <c r="K93" s="682"/>
      <c r="L93" s="683" t="s">
        <v>81</v>
      </c>
      <c r="M93" s="683" t="s">
        <v>82</v>
      </c>
      <c r="N93" s="381" t="s">
        <v>83</v>
      </c>
      <c r="O93" s="381" t="s">
        <v>83</v>
      </c>
      <c r="P93" s="280"/>
      <c r="Q93" s="282"/>
      <c r="R93" s="45"/>
      <c r="S93" s="45"/>
      <c r="T93" s="45"/>
      <c r="U93" s="45"/>
      <c r="V93" s="45"/>
    </row>
    <row r="94" spans="1:22" ht="35.15" customHeight="1" thickBot="1" x14ac:dyDescent="0.35">
      <c r="A94" s="684"/>
      <c r="B94" s="684"/>
      <c r="C94" s="684"/>
      <c r="D94" s="684"/>
      <c r="E94" s="684"/>
      <c r="F94" s="684"/>
      <c r="G94" s="684"/>
      <c r="H94" s="684"/>
      <c r="I94" s="684"/>
      <c r="J94" s="387" t="s">
        <v>175</v>
      </c>
      <c r="K94" s="323" t="s">
        <v>176</v>
      </c>
      <c r="L94" s="684"/>
      <c r="M94" s="684"/>
      <c r="N94" s="382" t="s">
        <v>84</v>
      </c>
      <c r="O94" s="381" t="s">
        <v>87</v>
      </c>
      <c r="P94" s="280"/>
      <c r="Q94" s="281"/>
      <c r="R94" s="44"/>
      <c r="S94" s="44"/>
      <c r="T94" s="44"/>
      <c r="U94" s="44"/>
      <c r="V94" s="44"/>
    </row>
    <row r="95" spans="1:22" ht="35.15" customHeight="1" x14ac:dyDescent="0.3">
      <c r="A95" s="388">
        <v>46</v>
      </c>
      <c r="B95" s="447"/>
      <c r="C95" s="444"/>
      <c r="D95" s="86"/>
      <c r="E95" s="283"/>
      <c r="F95" s="25"/>
      <c r="G95" s="25"/>
      <c r="H95" s="25"/>
      <c r="I95" s="25"/>
      <c r="J95" s="25"/>
      <c r="K95" s="284"/>
      <c r="L95" s="32"/>
      <c r="M95" s="27"/>
      <c r="N95" s="298"/>
      <c r="O95" s="285"/>
      <c r="P95" s="391" t="str">
        <f>IF(AND(COUNTA(D95:M95)&gt;0,O95=""),"Belge tarihi ve Belge numarası yazılmalıdır.","")</f>
        <v/>
      </c>
      <c r="Q95" s="156">
        <f>IF(OR(J95="Gündelik",J95="Konaklama"),1000,0)</f>
        <v>0</v>
      </c>
      <c r="R95" s="115">
        <f>IF(AND(OR(J95="Gündelik",J95="Konaklama"),K95&lt;1),0,1)</f>
        <v>1</v>
      </c>
      <c r="S95" s="115">
        <f>IF(COUNTA(L95:M95)&lt;2,0,1)</f>
        <v>0</v>
      </c>
      <c r="T95" s="115">
        <f>R95*S95*1000000</f>
        <v>0</v>
      </c>
      <c r="U95" s="44"/>
      <c r="V95" s="44"/>
    </row>
    <row r="96" spans="1:22" ht="35.15" customHeight="1" x14ac:dyDescent="0.3">
      <c r="A96" s="389">
        <v>47</v>
      </c>
      <c r="B96" s="448"/>
      <c r="C96" s="445"/>
      <c r="D96" s="319"/>
      <c r="E96" s="286"/>
      <c r="F96" s="15"/>
      <c r="G96" s="15"/>
      <c r="H96" s="15"/>
      <c r="I96" s="15"/>
      <c r="J96" s="17"/>
      <c r="K96" s="287"/>
      <c r="L96" s="33"/>
      <c r="M96" s="28"/>
      <c r="N96" s="299"/>
      <c r="O96" s="288"/>
      <c r="P96" s="391" t="str">
        <f t="shared" ref="P96:P109" si="15">IF(AND(COUNTA(D96:M96)&gt;0,O96=""),"Belge tarihi ve Belge numarası yazılmalıdır.","")</f>
        <v/>
      </c>
      <c r="Q96" s="156">
        <f t="shared" ref="Q96:Q109" si="16">IF(OR(J96="Gündelik",J96="Konaklama"),1000,0)</f>
        <v>0</v>
      </c>
      <c r="R96" s="115">
        <f t="shared" ref="R96:R109" si="17">IF(AND(OR(J96="Gündelik",J96="Konaklama"),K96&lt;1),0,1)</f>
        <v>1</v>
      </c>
      <c r="S96" s="115">
        <f t="shared" ref="S96:S109" si="18">IF(COUNTA(L96:M96)&lt;2,0,1)</f>
        <v>0</v>
      </c>
      <c r="T96" s="115">
        <f t="shared" ref="T96:T109" si="19">R96*S96*1000000</f>
        <v>0</v>
      </c>
      <c r="U96" s="44"/>
      <c r="V96" s="44"/>
    </row>
    <row r="97" spans="1:22" ht="35.15" customHeight="1" x14ac:dyDescent="0.3">
      <c r="A97" s="389">
        <v>48</v>
      </c>
      <c r="B97" s="448"/>
      <c r="C97" s="445"/>
      <c r="D97" s="319"/>
      <c r="E97" s="286"/>
      <c r="F97" s="15"/>
      <c r="G97" s="15"/>
      <c r="H97" s="15"/>
      <c r="I97" s="15"/>
      <c r="J97" s="17"/>
      <c r="K97" s="287"/>
      <c r="L97" s="33"/>
      <c r="M97" s="28"/>
      <c r="N97" s="299"/>
      <c r="O97" s="288"/>
      <c r="P97" s="391" t="str">
        <f t="shared" si="15"/>
        <v/>
      </c>
      <c r="Q97" s="156">
        <f t="shared" si="16"/>
        <v>0</v>
      </c>
      <c r="R97" s="115">
        <f t="shared" si="17"/>
        <v>1</v>
      </c>
      <c r="S97" s="115">
        <f t="shared" si="18"/>
        <v>0</v>
      </c>
      <c r="T97" s="115">
        <f t="shared" si="19"/>
        <v>0</v>
      </c>
      <c r="U97" s="44"/>
      <c r="V97" s="44"/>
    </row>
    <row r="98" spans="1:22" ht="35.15" customHeight="1" x14ac:dyDescent="0.3">
      <c r="A98" s="389">
        <v>49</v>
      </c>
      <c r="B98" s="448"/>
      <c r="C98" s="445"/>
      <c r="D98" s="319"/>
      <c r="E98" s="286"/>
      <c r="F98" s="15"/>
      <c r="G98" s="15"/>
      <c r="H98" s="15"/>
      <c r="I98" s="15"/>
      <c r="J98" s="17"/>
      <c r="K98" s="287"/>
      <c r="L98" s="33"/>
      <c r="M98" s="28"/>
      <c r="N98" s="299"/>
      <c r="O98" s="288"/>
      <c r="P98" s="391" t="str">
        <f t="shared" si="15"/>
        <v/>
      </c>
      <c r="Q98" s="156">
        <f t="shared" si="16"/>
        <v>0</v>
      </c>
      <c r="R98" s="115">
        <f t="shared" si="17"/>
        <v>1</v>
      </c>
      <c r="S98" s="115">
        <f t="shared" si="18"/>
        <v>0</v>
      </c>
      <c r="T98" s="115">
        <f t="shared" si="19"/>
        <v>0</v>
      </c>
      <c r="U98" s="44"/>
      <c r="V98" s="44"/>
    </row>
    <row r="99" spans="1:22" ht="35.15" customHeight="1" x14ac:dyDescent="0.3">
      <c r="A99" s="389">
        <v>50</v>
      </c>
      <c r="B99" s="448"/>
      <c r="C99" s="445"/>
      <c r="D99" s="319"/>
      <c r="E99" s="286"/>
      <c r="F99" s="15"/>
      <c r="G99" s="15"/>
      <c r="H99" s="15"/>
      <c r="I99" s="15"/>
      <c r="J99" s="17"/>
      <c r="K99" s="287"/>
      <c r="L99" s="33"/>
      <c r="M99" s="28"/>
      <c r="N99" s="299"/>
      <c r="O99" s="288"/>
      <c r="P99" s="391" t="str">
        <f t="shared" si="15"/>
        <v/>
      </c>
      <c r="Q99" s="156">
        <f t="shared" si="16"/>
        <v>0</v>
      </c>
      <c r="R99" s="115">
        <f t="shared" si="17"/>
        <v>1</v>
      </c>
      <c r="S99" s="115">
        <f t="shared" si="18"/>
        <v>0</v>
      </c>
      <c r="T99" s="115">
        <f t="shared" si="19"/>
        <v>0</v>
      </c>
      <c r="U99" s="44"/>
      <c r="V99" s="44"/>
    </row>
    <row r="100" spans="1:22" ht="35.15" customHeight="1" x14ac:dyDescent="0.3">
      <c r="A100" s="389">
        <v>51</v>
      </c>
      <c r="B100" s="448"/>
      <c r="C100" s="445"/>
      <c r="D100" s="319"/>
      <c r="E100" s="286"/>
      <c r="F100" s="15"/>
      <c r="G100" s="15"/>
      <c r="H100" s="15"/>
      <c r="I100" s="15"/>
      <c r="J100" s="17"/>
      <c r="K100" s="287"/>
      <c r="L100" s="33"/>
      <c r="M100" s="28"/>
      <c r="N100" s="299"/>
      <c r="O100" s="288"/>
      <c r="P100" s="380"/>
      <c r="Q100" s="281"/>
      <c r="R100" s="44"/>
      <c r="S100" s="44"/>
      <c r="T100" s="44"/>
      <c r="U100" s="44"/>
      <c r="V100" s="44"/>
    </row>
    <row r="101" spans="1:22" ht="35.15" customHeight="1" x14ac:dyDescent="0.3">
      <c r="A101" s="389">
        <v>52</v>
      </c>
      <c r="B101" s="448"/>
      <c r="C101" s="445"/>
      <c r="D101" s="319"/>
      <c r="E101" s="286"/>
      <c r="F101" s="15"/>
      <c r="G101" s="15"/>
      <c r="H101" s="15"/>
      <c r="I101" s="15"/>
      <c r="J101" s="17"/>
      <c r="K101" s="287"/>
      <c r="L101" s="33"/>
      <c r="M101" s="28"/>
      <c r="N101" s="299"/>
      <c r="O101" s="288"/>
      <c r="P101" s="380"/>
      <c r="Q101" s="281"/>
      <c r="R101" s="44"/>
      <c r="S101" s="44"/>
      <c r="T101" s="44"/>
      <c r="U101" s="44"/>
      <c r="V101" s="44"/>
    </row>
    <row r="102" spans="1:22" ht="35.15" customHeight="1" x14ac:dyDescent="0.3">
      <c r="A102" s="389">
        <v>53</v>
      </c>
      <c r="B102" s="448"/>
      <c r="C102" s="445"/>
      <c r="D102" s="319"/>
      <c r="E102" s="286"/>
      <c r="F102" s="15"/>
      <c r="G102" s="15"/>
      <c r="H102" s="15"/>
      <c r="I102" s="15"/>
      <c r="J102" s="17"/>
      <c r="K102" s="287"/>
      <c r="L102" s="33"/>
      <c r="M102" s="28"/>
      <c r="N102" s="299"/>
      <c r="O102" s="288"/>
      <c r="P102" s="380"/>
      <c r="Q102" s="281"/>
      <c r="R102" s="44"/>
      <c r="S102" s="44"/>
      <c r="T102" s="44"/>
      <c r="U102" s="44"/>
      <c r="V102" s="44"/>
    </row>
    <row r="103" spans="1:22" ht="35.15" customHeight="1" x14ac:dyDescent="0.3">
      <c r="A103" s="389">
        <v>54</v>
      </c>
      <c r="B103" s="448"/>
      <c r="C103" s="445"/>
      <c r="D103" s="319"/>
      <c r="E103" s="286"/>
      <c r="F103" s="15"/>
      <c r="G103" s="15"/>
      <c r="H103" s="15"/>
      <c r="I103" s="15"/>
      <c r="J103" s="17"/>
      <c r="K103" s="287"/>
      <c r="L103" s="33"/>
      <c r="M103" s="28"/>
      <c r="N103" s="299"/>
      <c r="O103" s="288"/>
      <c r="P103" s="391" t="str">
        <f t="shared" si="15"/>
        <v/>
      </c>
      <c r="Q103" s="156">
        <f t="shared" si="16"/>
        <v>0</v>
      </c>
      <c r="R103" s="115">
        <f t="shared" si="17"/>
        <v>1</v>
      </c>
      <c r="S103" s="115">
        <f t="shared" si="18"/>
        <v>0</v>
      </c>
      <c r="T103" s="115">
        <f t="shared" si="19"/>
        <v>0</v>
      </c>
      <c r="U103" s="44"/>
      <c r="V103" s="44"/>
    </row>
    <row r="104" spans="1:22" ht="35.15" customHeight="1" x14ac:dyDescent="0.3">
      <c r="A104" s="389">
        <v>55</v>
      </c>
      <c r="B104" s="448"/>
      <c r="C104" s="445"/>
      <c r="D104" s="319"/>
      <c r="E104" s="286"/>
      <c r="F104" s="15"/>
      <c r="G104" s="15"/>
      <c r="H104" s="15"/>
      <c r="I104" s="15"/>
      <c r="J104" s="17"/>
      <c r="K104" s="287"/>
      <c r="L104" s="33"/>
      <c r="M104" s="28"/>
      <c r="N104" s="299"/>
      <c r="O104" s="288"/>
      <c r="P104" s="391" t="str">
        <f t="shared" si="15"/>
        <v/>
      </c>
      <c r="Q104" s="156">
        <f t="shared" si="16"/>
        <v>0</v>
      </c>
      <c r="R104" s="115">
        <f t="shared" si="17"/>
        <v>1</v>
      </c>
      <c r="S104" s="115">
        <f t="shared" si="18"/>
        <v>0</v>
      </c>
      <c r="T104" s="115">
        <f t="shared" si="19"/>
        <v>0</v>
      </c>
      <c r="U104" s="44"/>
      <c r="V104" s="44"/>
    </row>
    <row r="105" spans="1:22" ht="35.15" customHeight="1" x14ac:dyDescent="0.3">
      <c r="A105" s="389">
        <v>56</v>
      </c>
      <c r="B105" s="448"/>
      <c r="C105" s="445"/>
      <c r="D105" s="319"/>
      <c r="E105" s="286"/>
      <c r="F105" s="15"/>
      <c r="G105" s="15"/>
      <c r="H105" s="15"/>
      <c r="I105" s="15"/>
      <c r="J105" s="17"/>
      <c r="K105" s="287"/>
      <c r="L105" s="33"/>
      <c r="M105" s="28"/>
      <c r="N105" s="299"/>
      <c r="O105" s="288"/>
      <c r="P105" s="391" t="str">
        <f t="shared" si="15"/>
        <v/>
      </c>
      <c r="Q105" s="156">
        <f t="shared" si="16"/>
        <v>0</v>
      </c>
      <c r="R105" s="115">
        <f t="shared" si="17"/>
        <v>1</v>
      </c>
      <c r="S105" s="115">
        <f t="shared" si="18"/>
        <v>0</v>
      </c>
      <c r="T105" s="115">
        <f t="shared" si="19"/>
        <v>0</v>
      </c>
      <c r="U105" s="44"/>
      <c r="V105" s="44"/>
    </row>
    <row r="106" spans="1:22" ht="35.15" customHeight="1" x14ac:dyDescent="0.3">
      <c r="A106" s="389">
        <v>57</v>
      </c>
      <c r="B106" s="448"/>
      <c r="C106" s="445"/>
      <c r="D106" s="319"/>
      <c r="E106" s="286"/>
      <c r="F106" s="15"/>
      <c r="G106" s="15"/>
      <c r="H106" s="15"/>
      <c r="I106" s="15"/>
      <c r="J106" s="17"/>
      <c r="K106" s="287"/>
      <c r="L106" s="33"/>
      <c r="M106" s="28"/>
      <c r="N106" s="299"/>
      <c r="O106" s="288"/>
      <c r="P106" s="391" t="str">
        <f t="shared" si="15"/>
        <v/>
      </c>
      <c r="Q106" s="156">
        <f t="shared" si="16"/>
        <v>0</v>
      </c>
      <c r="R106" s="115">
        <f t="shared" si="17"/>
        <v>1</v>
      </c>
      <c r="S106" s="115">
        <f t="shared" si="18"/>
        <v>0</v>
      </c>
      <c r="T106" s="115">
        <f t="shared" si="19"/>
        <v>0</v>
      </c>
      <c r="U106" s="44"/>
      <c r="V106" s="44"/>
    </row>
    <row r="107" spans="1:22" ht="35.15" customHeight="1" x14ac:dyDescent="0.3">
      <c r="A107" s="389">
        <v>58</v>
      </c>
      <c r="B107" s="448"/>
      <c r="C107" s="445"/>
      <c r="D107" s="319"/>
      <c r="E107" s="286"/>
      <c r="F107" s="15"/>
      <c r="G107" s="15"/>
      <c r="H107" s="15"/>
      <c r="I107" s="15"/>
      <c r="J107" s="17"/>
      <c r="K107" s="287"/>
      <c r="L107" s="33"/>
      <c r="M107" s="28"/>
      <c r="N107" s="299"/>
      <c r="O107" s="288"/>
      <c r="P107" s="391" t="str">
        <f t="shared" si="15"/>
        <v/>
      </c>
      <c r="Q107" s="156">
        <f t="shared" si="16"/>
        <v>0</v>
      </c>
      <c r="R107" s="115">
        <f t="shared" si="17"/>
        <v>1</v>
      </c>
      <c r="S107" s="115">
        <f t="shared" si="18"/>
        <v>0</v>
      </c>
      <c r="T107" s="115">
        <f t="shared" si="19"/>
        <v>0</v>
      </c>
      <c r="U107" s="44"/>
      <c r="V107" s="44"/>
    </row>
    <row r="108" spans="1:22" ht="35.15" customHeight="1" x14ac:dyDescent="0.3">
      <c r="A108" s="389">
        <v>59</v>
      </c>
      <c r="B108" s="448"/>
      <c r="C108" s="445"/>
      <c r="D108" s="319"/>
      <c r="E108" s="286"/>
      <c r="F108" s="15"/>
      <c r="G108" s="15"/>
      <c r="H108" s="15"/>
      <c r="I108" s="15"/>
      <c r="J108" s="17"/>
      <c r="K108" s="287"/>
      <c r="L108" s="33"/>
      <c r="M108" s="28"/>
      <c r="N108" s="299"/>
      <c r="O108" s="288"/>
      <c r="P108" s="391" t="str">
        <f t="shared" si="15"/>
        <v/>
      </c>
      <c r="Q108" s="156">
        <f t="shared" si="16"/>
        <v>0</v>
      </c>
      <c r="R108" s="115">
        <f t="shared" si="17"/>
        <v>1</v>
      </c>
      <c r="S108" s="115">
        <f t="shared" si="18"/>
        <v>0</v>
      </c>
      <c r="T108" s="115">
        <f t="shared" si="19"/>
        <v>0</v>
      </c>
      <c r="U108" s="44"/>
      <c r="V108" s="44"/>
    </row>
    <row r="109" spans="1:22" ht="35.15" customHeight="1" thickBot="1" x14ac:dyDescent="0.35">
      <c r="A109" s="390">
        <v>60</v>
      </c>
      <c r="B109" s="449"/>
      <c r="C109" s="446"/>
      <c r="D109" s="89"/>
      <c r="E109" s="289"/>
      <c r="F109" s="29"/>
      <c r="G109" s="29"/>
      <c r="H109" s="29"/>
      <c r="I109" s="29"/>
      <c r="J109" s="19"/>
      <c r="K109" s="290"/>
      <c r="L109" s="34"/>
      <c r="M109" s="30"/>
      <c r="N109" s="300"/>
      <c r="O109" s="291"/>
      <c r="P109" s="391" t="str">
        <f t="shared" si="15"/>
        <v/>
      </c>
      <c r="Q109" s="156">
        <f t="shared" si="16"/>
        <v>0</v>
      </c>
      <c r="R109" s="115">
        <f t="shared" si="17"/>
        <v>1</v>
      </c>
      <c r="S109" s="115">
        <f t="shared" si="18"/>
        <v>0</v>
      </c>
      <c r="T109" s="115">
        <f t="shared" si="19"/>
        <v>0</v>
      </c>
      <c r="U109" s="44"/>
      <c r="V109" s="44"/>
    </row>
    <row r="110" spans="1:22" ht="35.15" customHeight="1" thickBot="1" x14ac:dyDescent="0.35">
      <c r="A110" s="115" t="s">
        <v>177</v>
      </c>
      <c r="B110" s="44"/>
      <c r="C110" s="44"/>
      <c r="D110" s="44"/>
      <c r="E110" s="44"/>
      <c r="F110" s="44"/>
      <c r="G110" s="44"/>
      <c r="H110" s="44"/>
      <c r="I110" s="44"/>
      <c r="J110" s="44"/>
      <c r="K110" s="44"/>
      <c r="L110" s="44"/>
      <c r="M110" s="383" t="s">
        <v>34</v>
      </c>
      <c r="N110" s="182">
        <f>SUM(N95:N109)+N81</f>
        <v>0</v>
      </c>
      <c r="O110" s="182">
        <f>SUM(O95:O109)+O81</f>
        <v>0</v>
      </c>
      <c r="P110" s="280"/>
      <c r="Q110" s="281"/>
      <c r="R110" s="44"/>
      <c r="S110" s="44"/>
      <c r="T110" s="44"/>
      <c r="U110" s="115">
        <f>IF(COUNTA(N95:O109)&gt;0,1,0)</f>
        <v>0</v>
      </c>
      <c r="V110" s="44"/>
    </row>
    <row r="111" spans="1:22" ht="35.15" customHeight="1" x14ac:dyDescent="0.3">
      <c r="A111" s="115" t="s">
        <v>133</v>
      </c>
      <c r="B111" s="44"/>
      <c r="C111" s="44"/>
      <c r="D111" s="44"/>
      <c r="E111" s="44"/>
      <c r="F111" s="44"/>
      <c r="G111" s="44"/>
      <c r="H111" s="44"/>
      <c r="I111" s="44"/>
      <c r="J111" s="44"/>
      <c r="K111" s="44"/>
      <c r="L111" s="44"/>
      <c r="M111" s="44"/>
      <c r="N111" s="44"/>
      <c r="O111" s="292"/>
      <c r="P111" s="280"/>
      <c r="Q111" s="281"/>
      <c r="R111" s="44"/>
      <c r="S111" s="44"/>
      <c r="T111" s="44"/>
      <c r="U111" s="44"/>
      <c r="V111" s="44"/>
    </row>
    <row r="112" spans="1:22" ht="35.15" customHeight="1" x14ac:dyDescent="0.3">
      <c r="A112" s="44"/>
      <c r="B112" s="44"/>
      <c r="C112" s="44"/>
      <c r="D112" s="44"/>
      <c r="E112" s="44"/>
      <c r="F112" s="44"/>
      <c r="G112" s="44"/>
      <c r="H112" s="44"/>
      <c r="I112" s="44"/>
      <c r="J112" s="44"/>
      <c r="K112" s="44"/>
      <c r="L112" s="44"/>
      <c r="M112" s="44"/>
      <c r="N112" s="44"/>
      <c r="O112" s="292"/>
      <c r="P112" s="280"/>
      <c r="Q112" s="281"/>
      <c r="R112" s="44"/>
      <c r="S112" s="44"/>
      <c r="T112" s="44"/>
      <c r="U112" s="44"/>
      <c r="V112" s="44"/>
    </row>
    <row r="113" spans="1:22" ht="35.15" customHeight="1" x14ac:dyDescent="0.35">
      <c r="A113" s="44"/>
      <c r="B113" s="44"/>
      <c r="C113" s="44"/>
      <c r="D113" s="245" t="s">
        <v>31</v>
      </c>
      <c r="E113" s="246">
        <f ca="1">IF(imzatarihi&gt;0,imzatarihi,"")</f>
        <v>45785</v>
      </c>
      <c r="F113" s="245" t="s">
        <v>32</v>
      </c>
      <c r="G113" s="247" t="str">
        <f>IF(kurulusyetkilisi&gt;0,kurulusyetkilisi,"")</f>
        <v/>
      </c>
      <c r="H113" s="44"/>
      <c r="I113" s="44"/>
      <c r="J113" s="44"/>
      <c r="K113" s="44"/>
      <c r="L113" s="44"/>
      <c r="M113" s="44"/>
      <c r="N113" s="44"/>
      <c r="O113" s="292"/>
      <c r="P113" s="280"/>
      <c r="Q113" s="281"/>
      <c r="R113" s="44"/>
      <c r="S113" s="44"/>
      <c r="T113" s="44"/>
      <c r="U113" s="44"/>
      <c r="V113" s="44"/>
    </row>
    <row r="114" spans="1:22" ht="35.15" customHeight="1" x14ac:dyDescent="0.35">
      <c r="A114" s="44"/>
      <c r="B114" s="44"/>
      <c r="C114" s="44"/>
      <c r="D114" s="248"/>
      <c r="E114" s="248"/>
      <c r="F114" s="245" t="s">
        <v>33</v>
      </c>
      <c r="G114" s="248"/>
      <c r="H114" s="44"/>
      <c r="I114" s="44"/>
      <c r="J114" s="44"/>
      <c r="K114" s="44"/>
      <c r="L114" s="44"/>
      <c r="M114" s="44"/>
      <c r="N114" s="44"/>
      <c r="O114" s="292"/>
      <c r="P114" s="280"/>
      <c r="Q114" s="281"/>
      <c r="R114" s="44"/>
      <c r="S114" s="44"/>
      <c r="T114" s="44"/>
      <c r="U114" s="44"/>
      <c r="V114" s="44"/>
    </row>
    <row r="115" spans="1:22" ht="35.15" customHeight="1" x14ac:dyDescent="0.3">
      <c r="A115" s="44"/>
      <c r="B115" s="44"/>
      <c r="C115" s="44"/>
      <c r="D115" s="44"/>
      <c r="E115" s="44"/>
      <c r="F115" s="44"/>
      <c r="G115" s="44"/>
      <c r="H115" s="44"/>
      <c r="I115" s="44"/>
      <c r="J115" s="44"/>
      <c r="K115" s="44"/>
      <c r="L115" s="44"/>
      <c r="M115" s="44"/>
      <c r="N115" s="44"/>
      <c r="O115" s="292"/>
      <c r="P115" s="280"/>
      <c r="Q115" s="281"/>
      <c r="R115" s="44"/>
      <c r="S115" s="44"/>
      <c r="T115" s="44"/>
      <c r="U115" s="44"/>
      <c r="V115" s="44"/>
    </row>
    <row r="116" spans="1:22" ht="35.15" customHeight="1" x14ac:dyDescent="0.3">
      <c r="A116" s="44"/>
      <c r="B116" s="44"/>
      <c r="C116" s="44"/>
      <c r="D116" s="44"/>
      <c r="E116" s="44"/>
      <c r="F116" s="44"/>
      <c r="G116" s="44"/>
      <c r="H116" s="44"/>
      <c r="I116" s="44"/>
      <c r="J116" s="44"/>
      <c r="K116" s="44"/>
      <c r="L116" s="44"/>
      <c r="M116" s="44"/>
      <c r="N116" s="44"/>
      <c r="O116" s="292"/>
      <c r="P116" s="280"/>
      <c r="Q116" s="281"/>
      <c r="R116" s="44"/>
      <c r="S116" s="44"/>
      <c r="T116" s="44"/>
      <c r="U116" s="44"/>
      <c r="V116" s="44"/>
    </row>
    <row r="117" spans="1:22" ht="35.15" customHeight="1" x14ac:dyDescent="0.3">
      <c r="A117" s="679" t="s">
        <v>78</v>
      </c>
      <c r="B117" s="679"/>
      <c r="C117" s="679"/>
      <c r="D117" s="679"/>
      <c r="E117" s="679"/>
      <c r="F117" s="679"/>
      <c r="G117" s="679"/>
      <c r="H117" s="679"/>
      <c r="I117" s="679"/>
      <c r="J117" s="679"/>
      <c r="K117" s="679"/>
      <c r="L117" s="679"/>
      <c r="M117" s="679"/>
      <c r="N117" s="679"/>
      <c r="O117" s="679"/>
      <c r="P117" s="280"/>
      <c r="Q117" s="281"/>
      <c r="R117" s="44"/>
      <c r="S117" s="44"/>
      <c r="T117" s="44"/>
      <c r="U117" s="44"/>
      <c r="V117" s="44"/>
    </row>
    <row r="118" spans="1:22" ht="35.15" customHeight="1" x14ac:dyDescent="0.3">
      <c r="A118" s="635" t="str">
        <f>IF(YilDonem&lt;&gt;"",CONCATENATE(YilDonem,". döneme aittir."),"")</f>
        <v/>
      </c>
      <c r="B118" s="635"/>
      <c r="C118" s="635"/>
      <c r="D118" s="635"/>
      <c r="E118" s="635"/>
      <c r="F118" s="635"/>
      <c r="G118" s="635"/>
      <c r="H118" s="635"/>
      <c r="I118" s="635"/>
      <c r="J118" s="635"/>
      <c r="K118" s="635"/>
      <c r="L118" s="635"/>
      <c r="M118" s="635"/>
      <c r="N118" s="635"/>
      <c r="O118" s="635"/>
      <c r="P118" s="280"/>
      <c r="Q118" s="281"/>
      <c r="R118" s="44"/>
      <c r="S118" s="44"/>
      <c r="T118" s="44"/>
      <c r="U118" s="44"/>
      <c r="V118" s="44"/>
    </row>
    <row r="119" spans="1:22" ht="35.15" customHeight="1" thickBot="1" x14ac:dyDescent="0.35">
      <c r="A119" s="680" t="s">
        <v>79</v>
      </c>
      <c r="B119" s="680"/>
      <c r="C119" s="680"/>
      <c r="D119" s="680"/>
      <c r="E119" s="680"/>
      <c r="F119" s="680"/>
      <c r="G119" s="680"/>
      <c r="H119" s="680"/>
      <c r="I119" s="680"/>
      <c r="J119" s="680"/>
      <c r="K119" s="680"/>
      <c r="L119" s="680"/>
      <c r="M119" s="680"/>
      <c r="N119" s="680"/>
      <c r="O119" s="680"/>
      <c r="P119" s="280"/>
      <c r="Q119" s="281"/>
      <c r="R119" s="44"/>
      <c r="S119" s="44"/>
      <c r="T119" s="44"/>
      <c r="U119" s="44"/>
      <c r="V119" s="44"/>
    </row>
    <row r="120" spans="1:22" ht="35.15" customHeight="1" thickBot="1" x14ac:dyDescent="0.35">
      <c r="A120" s="673" t="s">
        <v>192</v>
      </c>
      <c r="B120" s="675"/>
      <c r="C120" s="673" t="str">
        <f>IF(ProjeNo&gt;0,ProjeNo,"")</f>
        <v/>
      </c>
      <c r="D120" s="674"/>
      <c r="E120" s="674"/>
      <c r="F120" s="674"/>
      <c r="G120" s="674"/>
      <c r="H120" s="674"/>
      <c r="I120" s="674"/>
      <c r="J120" s="674"/>
      <c r="K120" s="674"/>
      <c r="L120" s="674"/>
      <c r="M120" s="674"/>
      <c r="N120" s="674"/>
      <c r="O120" s="675"/>
      <c r="P120" s="280"/>
      <c r="Q120" s="281"/>
      <c r="R120" s="44"/>
      <c r="S120" s="44"/>
      <c r="T120" s="44"/>
      <c r="U120" s="44"/>
      <c r="V120" s="44"/>
    </row>
    <row r="121" spans="1:22" ht="35.15" customHeight="1" thickBot="1" x14ac:dyDescent="0.35">
      <c r="A121" s="673" t="s">
        <v>194</v>
      </c>
      <c r="B121" s="675"/>
      <c r="C121" s="676" t="str">
        <f>IF(ProjeAdi&gt;0,ProjeAdi,"")</f>
        <v/>
      </c>
      <c r="D121" s="677"/>
      <c r="E121" s="677"/>
      <c r="F121" s="677"/>
      <c r="G121" s="677"/>
      <c r="H121" s="677"/>
      <c r="I121" s="677"/>
      <c r="J121" s="677"/>
      <c r="K121" s="677"/>
      <c r="L121" s="677"/>
      <c r="M121" s="677"/>
      <c r="N121" s="677"/>
      <c r="O121" s="678"/>
      <c r="P121" s="280"/>
      <c r="Q121" s="281"/>
      <c r="R121" s="44"/>
      <c r="S121" s="44"/>
      <c r="T121" s="44"/>
      <c r="U121" s="44"/>
      <c r="V121" s="44"/>
    </row>
    <row r="122" spans="1:22" s="24" customFormat="1" ht="35.15" customHeight="1" thickBot="1" x14ac:dyDescent="0.35">
      <c r="A122" s="683" t="s">
        <v>3</v>
      </c>
      <c r="B122" s="683" t="s">
        <v>182</v>
      </c>
      <c r="C122" s="683" t="s">
        <v>183</v>
      </c>
      <c r="D122" s="683" t="s">
        <v>80</v>
      </c>
      <c r="E122" s="683" t="s">
        <v>173</v>
      </c>
      <c r="F122" s="683" t="s">
        <v>4</v>
      </c>
      <c r="G122" s="683" t="s">
        <v>124</v>
      </c>
      <c r="H122" s="683" t="s">
        <v>85</v>
      </c>
      <c r="I122" s="683" t="s">
        <v>86</v>
      </c>
      <c r="J122" s="681" t="s">
        <v>174</v>
      </c>
      <c r="K122" s="682"/>
      <c r="L122" s="683" t="s">
        <v>81</v>
      </c>
      <c r="M122" s="683" t="s">
        <v>82</v>
      </c>
      <c r="N122" s="381" t="s">
        <v>83</v>
      </c>
      <c r="O122" s="381" t="s">
        <v>83</v>
      </c>
      <c r="P122" s="280"/>
      <c r="Q122" s="282"/>
      <c r="R122" s="45"/>
      <c r="S122" s="45"/>
      <c r="T122" s="45"/>
      <c r="U122" s="45"/>
      <c r="V122" s="45"/>
    </row>
    <row r="123" spans="1:22" ht="35.15" customHeight="1" thickBot="1" x14ac:dyDescent="0.35">
      <c r="A123" s="684"/>
      <c r="B123" s="684"/>
      <c r="C123" s="684"/>
      <c r="D123" s="684"/>
      <c r="E123" s="684"/>
      <c r="F123" s="684"/>
      <c r="G123" s="684"/>
      <c r="H123" s="684"/>
      <c r="I123" s="684"/>
      <c r="J123" s="387" t="s">
        <v>175</v>
      </c>
      <c r="K123" s="323" t="s">
        <v>176</v>
      </c>
      <c r="L123" s="684"/>
      <c r="M123" s="684"/>
      <c r="N123" s="382" t="s">
        <v>84</v>
      </c>
      <c r="O123" s="381" t="s">
        <v>87</v>
      </c>
      <c r="P123" s="280"/>
      <c r="Q123" s="281"/>
      <c r="R123" s="44"/>
      <c r="S123" s="44"/>
      <c r="T123" s="44"/>
      <c r="U123" s="44"/>
      <c r="V123" s="44"/>
    </row>
    <row r="124" spans="1:22" ht="35.15" customHeight="1" x14ac:dyDescent="0.3">
      <c r="A124" s="388">
        <v>61</v>
      </c>
      <c r="B124" s="447"/>
      <c r="C124" s="444"/>
      <c r="D124" s="86"/>
      <c r="E124" s="283"/>
      <c r="F124" s="25"/>
      <c r="G124" s="25"/>
      <c r="H124" s="25"/>
      <c r="I124" s="25"/>
      <c r="J124" s="25"/>
      <c r="K124" s="284"/>
      <c r="L124" s="32"/>
      <c r="M124" s="27"/>
      <c r="N124" s="298"/>
      <c r="O124" s="285"/>
      <c r="P124" s="391" t="str">
        <f>IF(AND(COUNTA(D124:M124)&gt;0,O124=""),"Belge tarihi ve Belge numarası yazılmalıdır.","")</f>
        <v/>
      </c>
      <c r="Q124" s="156">
        <f>IF(OR(J124="Gündelik",J124="Konaklama"),1000,0)</f>
        <v>0</v>
      </c>
      <c r="R124" s="115">
        <f>IF(AND(OR(J124="Gündelik",J124="Konaklama"),K124&lt;1),0,1)</f>
        <v>1</v>
      </c>
      <c r="S124" s="115">
        <f>IF(COUNTA(L124:M124)&lt;2,0,1)</f>
        <v>0</v>
      </c>
      <c r="T124" s="115">
        <f>R124*S124*1000000</f>
        <v>0</v>
      </c>
      <c r="U124" s="44"/>
      <c r="V124" s="44"/>
    </row>
    <row r="125" spans="1:22" ht="35.15" customHeight="1" x14ac:dyDescent="0.3">
      <c r="A125" s="389">
        <v>62</v>
      </c>
      <c r="B125" s="448"/>
      <c r="C125" s="445"/>
      <c r="D125" s="319"/>
      <c r="E125" s="286"/>
      <c r="F125" s="15"/>
      <c r="G125" s="15"/>
      <c r="H125" s="15"/>
      <c r="I125" s="15"/>
      <c r="J125" s="17"/>
      <c r="K125" s="287"/>
      <c r="L125" s="33"/>
      <c r="M125" s="28"/>
      <c r="N125" s="299"/>
      <c r="O125" s="288"/>
      <c r="P125" s="391" t="str">
        <f t="shared" ref="P125:P138" si="20">IF(AND(COUNTA(D125:M125)&gt;0,O125=""),"Belge tarihi ve Belge numarası yazılmalıdır.","")</f>
        <v/>
      </c>
      <c r="Q125" s="156">
        <f t="shared" ref="Q125:Q138" si="21">IF(OR(J125="Gündelik",J125="Konaklama"),1000,0)</f>
        <v>0</v>
      </c>
      <c r="R125" s="115">
        <f t="shared" ref="R125:R138" si="22">IF(AND(OR(J125="Gündelik",J125="Konaklama"),K125&lt;1),0,1)</f>
        <v>1</v>
      </c>
      <c r="S125" s="115">
        <f t="shared" ref="S125:S138" si="23">IF(COUNTA(L125:M125)&lt;2,0,1)</f>
        <v>0</v>
      </c>
      <c r="T125" s="115">
        <f t="shared" ref="T125:T138" si="24">R125*S125*1000000</f>
        <v>0</v>
      </c>
      <c r="U125" s="44"/>
      <c r="V125" s="44"/>
    </row>
    <row r="126" spans="1:22" ht="35.15" customHeight="1" x14ac:dyDescent="0.3">
      <c r="A126" s="389">
        <v>63</v>
      </c>
      <c r="B126" s="448"/>
      <c r="C126" s="445"/>
      <c r="D126" s="319"/>
      <c r="E126" s="286"/>
      <c r="F126" s="15"/>
      <c r="G126" s="15"/>
      <c r="H126" s="15"/>
      <c r="I126" s="15"/>
      <c r="J126" s="17"/>
      <c r="K126" s="287"/>
      <c r="L126" s="33"/>
      <c r="M126" s="28"/>
      <c r="N126" s="299"/>
      <c r="O126" s="288"/>
      <c r="P126" s="391" t="str">
        <f t="shared" si="20"/>
        <v/>
      </c>
      <c r="Q126" s="156">
        <f t="shared" si="21"/>
        <v>0</v>
      </c>
      <c r="R126" s="115">
        <f t="shared" si="22"/>
        <v>1</v>
      </c>
      <c r="S126" s="115">
        <f t="shared" si="23"/>
        <v>0</v>
      </c>
      <c r="T126" s="115">
        <f t="shared" si="24"/>
        <v>0</v>
      </c>
      <c r="U126" s="44"/>
      <c r="V126" s="44"/>
    </row>
    <row r="127" spans="1:22" ht="35.15" customHeight="1" x14ac:dyDescent="0.3">
      <c r="A127" s="389">
        <v>64</v>
      </c>
      <c r="B127" s="448"/>
      <c r="C127" s="445"/>
      <c r="D127" s="319"/>
      <c r="E127" s="286"/>
      <c r="F127" s="15"/>
      <c r="G127" s="15"/>
      <c r="H127" s="15"/>
      <c r="I127" s="15"/>
      <c r="J127" s="17"/>
      <c r="K127" s="287"/>
      <c r="L127" s="33"/>
      <c r="M127" s="28"/>
      <c r="N127" s="299"/>
      <c r="O127" s="288"/>
      <c r="P127" s="391" t="str">
        <f t="shared" si="20"/>
        <v/>
      </c>
      <c r="Q127" s="156">
        <f t="shared" si="21"/>
        <v>0</v>
      </c>
      <c r="R127" s="115">
        <f t="shared" si="22"/>
        <v>1</v>
      </c>
      <c r="S127" s="115">
        <f t="shared" si="23"/>
        <v>0</v>
      </c>
      <c r="T127" s="115">
        <f t="shared" si="24"/>
        <v>0</v>
      </c>
      <c r="U127" s="44"/>
      <c r="V127" s="44"/>
    </row>
    <row r="128" spans="1:22" ht="35.15" customHeight="1" x14ac:dyDescent="0.3">
      <c r="A128" s="389">
        <v>65</v>
      </c>
      <c r="B128" s="448"/>
      <c r="C128" s="445"/>
      <c r="D128" s="319"/>
      <c r="E128" s="286"/>
      <c r="F128" s="15"/>
      <c r="G128" s="15"/>
      <c r="H128" s="15"/>
      <c r="I128" s="15"/>
      <c r="J128" s="17"/>
      <c r="K128" s="287"/>
      <c r="L128" s="33"/>
      <c r="M128" s="28"/>
      <c r="N128" s="299"/>
      <c r="O128" s="288"/>
      <c r="P128" s="380"/>
      <c r="Q128" s="281"/>
      <c r="R128" s="44"/>
      <c r="S128" s="44"/>
      <c r="T128" s="44"/>
      <c r="U128" s="44"/>
      <c r="V128" s="44"/>
    </row>
    <row r="129" spans="1:22" ht="35.15" customHeight="1" x14ac:dyDescent="0.3">
      <c r="A129" s="389">
        <v>66</v>
      </c>
      <c r="B129" s="448"/>
      <c r="C129" s="445"/>
      <c r="D129" s="319"/>
      <c r="E129" s="286"/>
      <c r="F129" s="15"/>
      <c r="G129" s="15"/>
      <c r="H129" s="15"/>
      <c r="I129" s="15"/>
      <c r="J129" s="17"/>
      <c r="K129" s="287"/>
      <c r="L129" s="33"/>
      <c r="M129" s="28"/>
      <c r="N129" s="299"/>
      <c r="O129" s="288"/>
      <c r="P129" s="380"/>
      <c r="Q129" s="281"/>
      <c r="R129" s="44"/>
      <c r="S129" s="44"/>
      <c r="T129" s="44"/>
      <c r="U129" s="44"/>
      <c r="V129" s="44"/>
    </row>
    <row r="130" spans="1:22" ht="35.15" customHeight="1" x14ac:dyDescent="0.3">
      <c r="A130" s="389">
        <v>67</v>
      </c>
      <c r="B130" s="448"/>
      <c r="C130" s="445"/>
      <c r="D130" s="319"/>
      <c r="E130" s="286"/>
      <c r="F130" s="15"/>
      <c r="G130" s="15"/>
      <c r="H130" s="15"/>
      <c r="I130" s="15"/>
      <c r="J130" s="17"/>
      <c r="K130" s="287"/>
      <c r="L130" s="33"/>
      <c r="M130" s="28"/>
      <c r="N130" s="299"/>
      <c r="O130" s="288"/>
      <c r="P130" s="380"/>
      <c r="Q130" s="281"/>
      <c r="R130" s="44"/>
      <c r="S130" s="44"/>
      <c r="T130" s="44"/>
      <c r="U130" s="44"/>
      <c r="V130" s="44"/>
    </row>
    <row r="131" spans="1:22" ht="35.15" customHeight="1" x14ac:dyDescent="0.3">
      <c r="A131" s="389">
        <v>68</v>
      </c>
      <c r="B131" s="448"/>
      <c r="C131" s="445"/>
      <c r="D131" s="319"/>
      <c r="E131" s="286"/>
      <c r="F131" s="15"/>
      <c r="G131" s="15"/>
      <c r="H131" s="15"/>
      <c r="I131" s="15"/>
      <c r="J131" s="17"/>
      <c r="K131" s="287"/>
      <c r="L131" s="33"/>
      <c r="M131" s="28"/>
      <c r="N131" s="299"/>
      <c r="O131" s="288"/>
      <c r="P131" s="391" t="str">
        <f t="shared" si="20"/>
        <v/>
      </c>
      <c r="Q131" s="156">
        <f t="shared" si="21"/>
        <v>0</v>
      </c>
      <c r="R131" s="115">
        <f t="shared" si="22"/>
        <v>1</v>
      </c>
      <c r="S131" s="115">
        <f t="shared" si="23"/>
        <v>0</v>
      </c>
      <c r="T131" s="115">
        <f t="shared" si="24"/>
        <v>0</v>
      </c>
      <c r="U131" s="44"/>
      <c r="V131" s="44"/>
    </row>
    <row r="132" spans="1:22" ht="35.15" customHeight="1" x14ac:dyDescent="0.3">
      <c r="A132" s="389">
        <v>69</v>
      </c>
      <c r="B132" s="448"/>
      <c r="C132" s="445"/>
      <c r="D132" s="319"/>
      <c r="E132" s="286"/>
      <c r="F132" s="15"/>
      <c r="G132" s="15"/>
      <c r="H132" s="15"/>
      <c r="I132" s="15"/>
      <c r="J132" s="17"/>
      <c r="K132" s="287"/>
      <c r="L132" s="33"/>
      <c r="M132" s="28"/>
      <c r="N132" s="299"/>
      <c r="O132" s="288"/>
      <c r="P132" s="391" t="str">
        <f t="shared" si="20"/>
        <v/>
      </c>
      <c r="Q132" s="156">
        <f t="shared" si="21"/>
        <v>0</v>
      </c>
      <c r="R132" s="115">
        <f t="shared" si="22"/>
        <v>1</v>
      </c>
      <c r="S132" s="115">
        <f t="shared" si="23"/>
        <v>0</v>
      </c>
      <c r="T132" s="115">
        <f t="shared" si="24"/>
        <v>0</v>
      </c>
      <c r="U132" s="44"/>
      <c r="V132" s="44"/>
    </row>
    <row r="133" spans="1:22" ht="35.15" customHeight="1" x14ac:dyDescent="0.3">
      <c r="A133" s="389">
        <v>70</v>
      </c>
      <c r="B133" s="448"/>
      <c r="C133" s="445"/>
      <c r="D133" s="319"/>
      <c r="E133" s="286"/>
      <c r="F133" s="15"/>
      <c r="G133" s="15"/>
      <c r="H133" s="15"/>
      <c r="I133" s="15"/>
      <c r="J133" s="17"/>
      <c r="K133" s="287"/>
      <c r="L133" s="33"/>
      <c r="M133" s="28"/>
      <c r="N133" s="299"/>
      <c r="O133" s="288"/>
      <c r="P133" s="391" t="str">
        <f t="shared" si="20"/>
        <v/>
      </c>
      <c r="Q133" s="156">
        <f t="shared" si="21"/>
        <v>0</v>
      </c>
      <c r="R133" s="115">
        <f t="shared" si="22"/>
        <v>1</v>
      </c>
      <c r="S133" s="115">
        <f t="shared" si="23"/>
        <v>0</v>
      </c>
      <c r="T133" s="115">
        <f t="shared" si="24"/>
        <v>0</v>
      </c>
      <c r="U133" s="44"/>
      <c r="V133" s="44"/>
    </row>
    <row r="134" spans="1:22" ht="35.15" customHeight="1" x14ac:dyDescent="0.3">
      <c r="A134" s="389">
        <v>71</v>
      </c>
      <c r="B134" s="448"/>
      <c r="C134" s="445"/>
      <c r="D134" s="319"/>
      <c r="E134" s="286"/>
      <c r="F134" s="15"/>
      <c r="G134" s="15"/>
      <c r="H134" s="15"/>
      <c r="I134" s="15"/>
      <c r="J134" s="17"/>
      <c r="K134" s="287"/>
      <c r="L134" s="33"/>
      <c r="M134" s="28"/>
      <c r="N134" s="299"/>
      <c r="O134" s="288"/>
      <c r="P134" s="391" t="str">
        <f t="shared" si="20"/>
        <v/>
      </c>
      <c r="Q134" s="156">
        <f t="shared" si="21"/>
        <v>0</v>
      </c>
      <c r="R134" s="115">
        <f t="shared" si="22"/>
        <v>1</v>
      </c>
      <c r="S134" s="115">
        <f t="shared" si="23"/>
        <v>0</v>
      </c>
      <c r="T134" s="115">
        <f t="shared" si="24"/>
        <v>0</v>
      </c>
      <c r="U134" s="44"/>
      <c r="V134" s="44"/>
    </row>
    <row r="135" spans="1:22" ht="35.15" customHeight="1" x14ac:dyDescent="0.3">
      <c r="A135" s="389">
        <v>72</v>
      </c>
      <c r="B135" s="448"/>
      <c r="C135" s="445"/>
      <c r="D135" s="319"/>
      <c r="E135" s="286"/>
      <c r="F135" s="15"/>
      <c r="G135" s="15"/>
      <c r="H135" s="15"/>
      <c r="I135" s="15"/>
      <c r="J135" s="17"/>
      <c r="K135" s="287"/>
      <c r="L135" s="33"/>
      <c r="M135" s="28"/>
      <c r="N135" s="299"/>
      <c r="O135" s="288"/>
      <c r="P135" s="391" t="str">
        <f t="shared" si="20"/>
        <v/>
      </c>
      <c r="Q135" s="156">
        <f t="shared" si="21"/>
        <v>0</v>
      </c>
      <c r="R135" s="115">
        <f t="shared" si="22"/>
        <v>1</v>
      </c>
      <c r="S135" s="115">
        <f t="shared" si="23"/>
        <v>0</v>
      </c>
      <c r="T135" s="115">
        <f t="shared" si="24"/>
        <v>0</v>
      </c>
      <c r="U135" s="44"/>
      <c r="V135" s="44"/>
    </row>
    <row r="136" spans="1:22" ht="35.15" customHeight="1" x14ac:dyDescent="0.3">
      <c r="A136" s="389">
        <v>73</v>
      </c>
      <c r="B136" s="448"/>
      <c r="C136" s="445"/>
      <c r="D136" s="319"/>
      <c r="E136" s="286"/>
      <c r="F136" s="15"/>
      <c r="G136" s="15"/>
      <c r="H136" s="15"/>
      <c r="I136" s="15"/>
      <c r="J136" s="17"/>
      <c r="K136" s="287"/>
      <c r="L136" s="33"/>
      <c r="M136" s="28"/>
      <c r="N136" s="299"/>
      <c r="O136" s="288"/>
      <c r="P136" s="391" t="str">
        <f t="shared" si="20"/>
        <v/>
      </c>
      <c r="Q136" s="156">
        <f t="shared" si="21"/>
        <v>0</v>
      </c>
      <c r="R136" s="115">
        <f t="shared" si="22"/>
        <v>1</v>
      </c>
      <c r="S136" s="115">
        <f t="shared" si="23"/>
        <v>0</v>
      </c>
      <c r="T136" s="115">
        <f t="shared" si="24"/>
        <v>0</v>
      </c>
      <c r="U136" s="44"/>
      <c r="V136" s="44"/>
    </row>
    <row r="137" spans="1:22" ht="35.15" customHeight="1" x14ac:dyDescent="0.3">
      <c r="A137" s="389">
        <v>74</v>
      </c>
      <c r="B137" s="448"/>
      <c r="C137" s="445"/>
      <c r="D137" s="319"/>
      <c r="E137" s="286"/>
      <c r="F137" s="15"/>
      <c r="G137" s="15"/>
      <c r="H137" s="15"/>
      <c r="I137" s="15"/>
      <c r="J137" s="17"/>
      <c r="K137" s="287"/>
      <c r="L137" s="33"/>
      <c r="M137" s="28"/>
      <c r="N137" s="299"/>
      <c r="O137" s="288"/>
      <c r="P137" s="391" t="str">
        <f t="shared" si="20"/>
        <v/>
      </c>
      <c r="Q137" s="156">
        <f t="shared" si="21"/>
        <v>0</v>
      </c>
      <c r="R137" s="115">
        <f t="shared" si="22"/>
        <v>1</v>
      </c>
      <c r="S137" s="115">
        <f t="shared" si="23"/>
        <v>0</v>
      </c>
      <c r="T137" s="115">
        <f t="shared" si="24"/>
        <v>0</v>
      </c>
      <c r="U137" s="44"/>
      <c r="V137" s="44"/>
    </row>
    <row r="138" spans="1:22" ht="35.15" customHeight="1" thickBot="1" x14ac:dyDescent="0.35">
      <c r="A138" s="390">
        <v>75</v>
      </c>
      <c r="B138" s="449"/>
      <c r="C138" s="446"/>
      <c r="D138" s="89"/>
      <c r="E138" s="289"/>
      <c r="F138" s="29"/>
      <c r="G138" s="29"/>
      <c r="H138" s="29"/>
      <c r="I138" s="29"/>
      <c r="J138" s="19"/>
      <c r="K138" s="290"/>
      <c r="L138" s="34"/>
      <c r="M138" s="30"/>
      <c r="N138" s="300"/>
      <c r="O138" s="291"/>
      <c r="P138" s="391" t="str">
        <f t="shared" si="20"/>
        <v/>
      </c>
      <c r="Q138" s="156">
        <f t="shared" si="21"/>
        <v>0</v>
      </c>
      <c r="R138" s="115">
        <f t="shared" si="22"/>
        <v>1</v>
      </c>
      <c r="S138" s="115">
        <f t="shared" si="23"/>
        <v>0</v>
      </c>
      <c r="T138" s="115">
        <f t="shared" si="24"/>
        <v>0</v>
      </c>
      <c r="U138" s="44"/>
      <c r="V138" s="44"/>
    </row>
    <row r="139" spans="1:22" ht="35.15" customHeight="1" thickBot="1" x14ac:dyDescent="0.35">
      <c r="A139" s="115" t="s">
        <v>177</v>
      </c>
      <c r="B139" s="44"/>
      <c r="C139" s="44"/>
      <c r="D139" s="44"/>
      <c r="E139" s="44"/>
      <c r="F139" s="44"/>
      <c r="G139" s="44"/>
      <c r="H139" s="44"/>
      <c r="I139" s="44"/>
      <c r="J139" s="44"/>
      <c r="K139" s="44"/>
      <c r="L139" s="44"/>
      <c r="M139" s="383" t="s">
        <v>34</v>
      </c>
      <c r="N139" s="182">
        <f>SUM(N124:N138)+N110</f>
        <v>0</v>
      </c>
      <c r="O139" s="182">
        <f>SUM(O124:O138)+O110</f>
        <v>0</v>
      </c>
      <c r="P139" s="280"/>
      <c r="Q139" s="281"/>
      <c r="R139" s="44"/>
      <c r="S139" s="44"/>
      <c r="T139" s="44"/>
      <c r="U139" s="115">
        <f>IF(COUNTA(N124:O138)&gt;0,1,0)</f>
        <v>0</v>
      </c>
      <c r="V139" s="44"/>
    </row>
    <row r="140" spans="1:22" ht="35.15" customHeight="1" x14ac:dyDescent="0.3">
      <c r="A140" s="115" t="s">
        <v>133</v>
      </c>
      <c r="B140" s="44"/>
      <c r="C140" s="44"/>
      <c r="D140" s="44"/>
      <c r="E140" s="44"/>
      <c r="F140" s="44"/>
      <c r="G140" s="44"/>
      <c r="H140" s="44"/>
      <c r="I140" s="44"/>
      <c r="J140" s="44"/>
      <c r="K140" s="44"/>
      <c r="L140" s="44"/>
      <c r="M140" s="44"/>
      <c r="N140" s="44"/>
      <c r="O140" s="292"/>
      <c r="P140" s="280"/>
      <c r="Q140" s="281"/>
      <c r="R140" s="44"/>
      <c r="S140" s="44"/>
      <c r="T140" s="44"/>
      <c r="U140" s="44"/>
      <c r="V140" s="44"/>
    </row>
    <row r="141" spans="1:22" ht="35.15" customHeight="1" x14ac:dyDescent="0.3">
      <c r="A141" s="44"/>
      <c r="B141" s="44"/>
      <c r="C141" s="44"/>
      <c r="D141" s="44"/>
      <c r="E141" s="44"/>
      <c r="F141" s="44"/>
      <c r="G141" s="44"/>
      <c r="H141" s="44"/>
      <c r="I141" s="44"/>
      <c r="J141" s="44"/>
      <c r="K141" s="44"/>
      <c r="L141" s="44"/>
      <c r="M141" s="44"/>
      <c r="N141" s="44"/>
      <c r="O141" s="292"/>
      <c r="P141" s="280"/>
      <c r="Q141" s="281"/>
      <c r="R141" s="44"/>
      <c r="S141" s="44"/>
      <c r="T141" s="44"/>
      <c r="U141" s="44"/>
      <c r="V141" s="44"/>
    </row>
    <row r="142" spans="1:22" ht="35.15" customHeight="1" x14ac:dyDescent="0.35">
      <c r="A142" s="44"/>
      <c r="B142" s="44"/>
      <c r="C142" s="44"/>
      <c r="D142" s="245" t="s">
        <v>31</v>
      </c>
      <c r="E142" s="246">
        <f ca="1">IF(imzatarihi&gt;0,imzatarihi,"")</f>
        <v>45785</v>
      </c>
      <c r="F142" s="245" t="s">
        <v>32</v>
      </c>
      <c r="G142" s="247" t="str">
        <f>IF(kurulusyetkilisi&gt;0,kurulusyetkilisi,"")</f>
        <v/>
      </c>
      <c r="H142" s="44"/>
      <c r="I142" s="44"/>
      <c r="J142" s="44"/>
      <c r="K142" s="44"/>
      <c r="L142" s="44"/>
      <c r="M142" s="44"/>
      <c r="N142" s="44"/>
      <c r="O142" s="292"/>
      <c r="P142" s="280"/>
      <c r="Q142" s="281"/>
      <c r="R142" s="44"/>
      <c r="S142" s="44"/>
      <c r="T142" s="44"/>
      <c r="U142" s="44"/>
      <c r="V142" s="44"/>
    </row>
    <row r="143" spans="1:22" ht="35.15" customHeight="1" x14ac:dyDescent="0.35">
      <c r="A143" s="44"/>
      <c r="B143" s="44"/>
      <c r="C143" s="44"/>
      <c r="D143" s="248"/>
      <c r="E143" s="248"/>
      <c r="F143" s="245" t="s">
        <v>33</v>
      </c>
      <c r="G143" s="248"/>
      <c r="H143" s="44"/>
      <c r="I143" s="44"/>
      <c r="J143" s="44"/>
      <c r="K143" s="44"/>
      <c r="L143" s="44"/>
      <c r="M143" s="44"/>
      <c r="N143" s="44"/>
      <c r="O143" s="292"/>
      <c r="P143" s="280"/>
      <c r="Q143" s="281"/>
      <c r="R143" s="44"/>
      <c r="S143" s="44"/>
      <c r="T143" s="44"/>
      <c r="U143" s="44"/>
      <c r="V143" s="44"/>
    </row>
    <row r="144" spans="1:22" ht="35.15" customHeight="1" x14ac:dyDescent="0.3">
      <c r="A144" s="44"/>
      <c r="B144" s="44"/>
      <c r="C144" s="44"/>
      <c r="D144" s="44"/>
      <c r="E144" s="44"/>
      <c r="F144" s="44"/>
      <c r="G144" s="44"/>
      <c r="H144" s="44"/>
      <c r="I144" s="44"/>
      <c r="J144" s="44"/>
      <c r="K144" s="44"/>
      <c r="L144" s="44"/>
      <c r="M144" s="44"/>
      <c r="N144" s="44"/>
      <c r="O144" s="292"/>
      <c r="P144" s="280"/>
      <c r="Q144" s="281"/>
      <c r="R144" s="44"/>
      <c r="S144" s="44"/>
      <c r="T144" s="44"/>
      <c r="U144" s="44"/>
      <c r="V144" s="44"/>
    </row>
    <row r="145" spans="1:22" ht="35.15" customHeight="1" x14ac:dyDescent="0.3">
      <c r="A145" s="44"/>
      <c r="B145" s="44"/>
      <c r="C145" s="44"/>
      <c r="D145" s="44"/>
      <c r="E145" s="44"/>
      <c r="F145" s="44"/>
      <c r="G145" s="44"/>
      <c r="H145" s="44"/>
      <c r="I145" s="44"/>
      <c r="J145" s="44"/>
      <c r="K145" s="44"/>
      <c r="L145" s="44"/>
      <c r="M145" s="44"/>
      <c r="N145" s="44"/>
      <c r="O145" s="292"/>
      <c r="P145" s="280"/>
      <c r="Q145" s="281"/>
      <c r="R145" s="44"/>
      <c r="S145" s="44"/>
      <c r="T145" s="44"/>
      <c r="U145" s="44"/>
      <c r="V145" s="44"/>
    </row>
    <row r="146" spans="1:22" ht="35.15" customHeight="1" x14ac:dyDescent="0.3">
      <c r="A146" s="679" t="s">
        <v>78</v>
      </c>
      <c r="B146" s="679"/>
      <c r="C146" s="679"/>
      <c r="D146" s="679"/>
      <c r="E146" s="679"/>
      <c r="F146" s="679"/>
      <c r="G146" s="679"/>
      <c r="H146" s="679"/>
      <c r="I146" s="679"/>
      <c r="J146" s="679"/>
      <c r="K146" s="679"/>
      <c r="L146" s="679"/>
      <c r="M146" s="679"/>
      <c r="N146" s="679"/>
      <c r="O146" s="679"/>
      <c r="P146" s="280"/>
      <c r="Q146" s="281"/>
      <c r="R146" s="44"/>
      <c r="S146" s="44"/>
      <c r="T146" s="44"/>
      <c r="U146" s="44"/>
      <c r="V146" s="44"/>
    </row>
    <row r="147" spans="1:22" ht="35.15" customHeight="1" x14ac:dyDescent="0.3">
      <c r="A147" s="635" t="str">
        <f>IF(YilDonem&lt;&gt;"",CONCATENATE(YilDonem,". döneme aittir."),"")</f>
        <v/>
      </c>
      <c r="B147" s="635"/>
      <c r="C147" s="635"/>
      <c r="D147" s="635"/>
      <c r="E147" s="635"/>
      <c r="F147" s="635"/>
      <c r="G147" s="635"/>
      <c r="H147" s="635"/>
      <c r="I147" s="635"/>
      <c r="J147" s="635"/>
      <c r="K147" s="635"/>
      <c r="L147" s="635"/>
      <c r="M147" s="635"/>
      <c r="N147" s="635"/>
      <c r="O147" s="635"/>
      <c r="P147" s="280"/>
      <c r="Q147" s="281"/>
      <c r="R147" s="44"/>
      <c r="S147" s="44"/>
      <c r="T147" s="44"/>
      <c r="U147" s="44"/>
      <c r="V147" s="44"/>
    </row>
    <row r="148" spans="1:22" ht="35.15" customHeight="1" thickBot="1" x14ac:dyDescent="0.35">
      <c r="A148" s="680" t="s">
        <v>79</v>
      </c>
      <c r="B148" s="680"/>
      <c r="C148" s="680"/>
      <c r="D148" s="680"/>
      <c r="E148" s="680"/>
      <c r="F148" s="680"/>
      <c r="G148" s="680"/>
      <c r="H148" s="680"/>
      <c r="I148" s="680"/>
      <c r="J148" s="680"/>
      <c r="K148" s="680"/>
      <c r="L148" s="680"/>
      <c r="M148" s="680"/>
      <c r="N148" s="680"/>
      <c r="O148" s="680"/>
      <c r="P148" s="280"/>
      <c r="Q148" s="281"/>
      <c r="R148" s="44"/>
      <c r="S148" s="44"/>
      <c r="T148" s="44"/>
      <c r="U148" s="44"/>
      <c r="V148" s="44"/>
    </row>
    <row r="149" spans="1:22" ht="35.15" customHeight="1" thickBot="1" x14ac:dyDescent="0.35">
      <c r="A149" s="673" t="s">
        <v>192</v>
      </c>
      <c r="B149" s="675"/>
      <c r="C149" s="673" t="str">
        <f>IF(ProjeNo&gt;0,ProjeNo,"")</f>
        <v/>
      </c>
      <c r="D149" s="674"/>
      <c r="E149" s="674"/>
      <c r="F149" s="674"/>
      <c r="G149" s="674"/>
      <c r="H149" s="674"/>
      <c r="I149" s="674"/>
      <c r="J149" s="674"/>
      <c r="K149" s="674"/>
      <c r="L149" s="674"/>
      <c r="M149" s="674"/>
      <c r="N149" s="674"/>
      <c r="O149" s="675"/>
      <c r="P149" s="280"/>
      <c r="Q149" s="281"/>
      <c r="R149" s="44"/>
      <c r="S149" s="44"/>
      <c r="T149" s="44"/>
      <c r="U149" s="44"/>
      <c r="V149" s="44"/>
    </row>
    <row r="150" spans="1:22" ht="35.15" customHeight="1" thickBot="1" x14ac:dyDescent="0.35">
      <c r="A150" s="673" t="s">
        <v>194</v>
      </c>
      <c r="B150" s="675"/>
      <c r="C150" s="676" t="str">
        <f>IF(ProjeAdi&gt;0,ProjeAdi,"")</f>
        <v/>
      </c>
      <c r="D150" s="677"/>
      <c r="E150" s="677"/>
      <c r="F150" s="677"/>
      <c r="G150" s="677"/>
      <c r="H150" s="677"/>
      <c r="I150" s="677"/>
      <c r="J150" s="677"/>
      <c r="K150" s="677"/>
      <c r="L150" s="677"/>
      <c r="M150" s="677"/>
      <c r="N150" s="677"/>
      <c r="O150" s="678"/>
      <c r="P150" s="280"/>
      <c r="Q150" s="281"/>
      <c r="R150" s="44"/>
      <c r="S150" s="44"/>
      <c r="T150" s="44"/>
      <c r="U150" s="44"/>
      <c r="V150" s="44"/>
    </row>
    <row r="151" spans="1:22" s="24" customFormat="1" ht="35.15" customHeight="1" thickBot="1" x14ac:dyDescent="0.35">
      <c r="A151" s="683" t="s">
        <v>3</v>
      </c>
      <c r="B151" s="683" t="s">
        <v>182</v>
      </c>
      <c r="C151" s="683" t="s">
        <v>183</v>
      </c>
      <c r="D151" s="683" t="s">
        <v>80</v>
      </c>
      <c r="E151" s="683" t="s">
        <v>173</v>
      </c>
      <c r="F151" s="683" t="s">
        <v>4</v>
      </c>
      <c r="G151" s="683" t="s">
        <v>124</v>
      </c>
      <c r="H151" s="683" t="s">
        <v>85</v>
      </c>
      <c r="I151" s="683" t="s">
        <v>86</v>
      </c>
      <c r="J151" s="681" t="s">
        <v>174</v>
      </c>
      <c r="K151" s="682"/>
      <c r="L151" s="683" t="s">
        <v>81</v>
      </c>
      <c r="M151" s="683" t="s">
        <v>82</v>
      </c>
      <c r="N151" s="381" t="s">
        <v>83</v>
      </c>
      <c r="O151" s="381" t="s">
        <v>83</v>
      </c>
      <c r="P151" s="280"/>
      <c r="Q151" s="282"/>
      <c r="R151" s="45"/>
      <c r="S151" s="45"/>
      <c r="T151" s="45"/>
      <c r="U151" s="45"/>
      <c r="V151" s="45"/>
    </row>
    <row r="152" spans="1:22" ht="35.15" customHeight="1" thickBot="1" x14ac:dyDescent="0.35">
      <c r="A152" s="684"/>
      <c r="B152" s="684"/>
      <c r="C152" s="684"/>
      <c r="D152" s="684"/>
      <c r="E152" s="684"/>
      <c r="F152" s="684"/>
      <c r="G152" s="684"/>
      <c r="H152" s="684"/>
      <c r="I152" s="684"/>
      <c r="J152" s="387" t="s">
        <v>175</v>
      </c>
      <c r="K152" s="323" t="s">
        <v>176</v>
      </c>
      <c r="L152" s="684"/>
      <c r="M152" s="684"/>
      <c r="N152" s="382" t="s">
        <v>84</v>
      </c>
      <c r="O152" s="381" t="s">
        <v>87</v>
      </c>
      <c r="P152" s="280"/>
      <c r="Q152" s="281"/>
      <c r="R152" s="44"/>
      <c r="S152" s="44"/>
      <c r="T152" s="44"/>
      <c r="U152" s="44"/>
      <c r="V152" s="44"/>
    </row>
    <row r="153" spans="1:22" ht="35.15" customHeight="1" x14ac:dyDescent="0.3">
      <c r="A153" s="388">
        <v>76</v>
      </c>
      <c r="B153" s="447"/>
      <c r="C153" s="444"/>
      <c r="D153" s="86"/>
      <c r="E153" s="283"/>
      <c r="F153" s="25"/>
      <c r="G153" s="25"/>
      <c r="H153" s="25"/>
      <c r="I153" s="25"/>
      <c r="J153" s="25"/>
      <c r="K153" s="284"/>
      <c r="L153" s="32"/>
      <c r="M153" s="27"/>
      <c r="N153" s="298"/>
      <c r="O153" s="285"/>
      <c r="P153" s="391" t="str">
        <f>IF(AND(COUNTA(D153:M153)&gt;0,O153=""),"Belge tarihi ve Belge numarası yazılmalıdır.","")</f>
        <v/>
      </c>
      <c r="Q153" s="156">
        <f>IF(OR(J153="Gündelik",J153="Konaklama"),1000,0)</f>
        <v>0</v>
      </c>
      <c r="R153" s="115">
        <f>IF(AND(OR(J153="Gündelik",J153="Konaklama"),K153&lt;1),0,1)</f>
        <v>1</v>
      </c>
      <c r="S153" s="115">
        <f>IF(COUNTA(L153:M153)&lt;2,0,1)</f>
        <v>0</v>
      </c>
      <c r="T153" s="115">
        <f>R153*S153*1000000</f>
        <v>0</v>
      </c>
      <c r="U153" s="44"/>
      <c r="V153" s="44"/>
    </row>
    <row r="154" spans="1:22" ht="35.15" customHeight="1" x14ac:dyDescent="0.3">
      <c r="A154" s="389">
        <v>77</v>
      </c>
      <c r="B154" s="448"/>
      <c r="C154" s="445"/>
      <c r="D154" s="319"/>
      <c r="E154" s="286"/>
      <c r="F154" s="15"/>
      <c r="G154" s="15"/>
      <c r="H154" s="15"/>
      <c r="I154" s="15"/>
      <c r="J154" s="17"/>
      <c r="K154" s="287"/>
      <c r="L154" s="33"/>
      <c r="M154" s="28"/>
      <c r="N154" s="299"/>
      <c r="O154" s="288"/>
      <c r="P154" s="391" t="str">
        <f t="shared" ref="P154:P167" si="25">IF(AND(COUNTA(D154:M154)&gt;0,O154=""),"Belge tarihi ve Belge numarası yazılmalıdır.","")</f>
        <v/>
      </c>
      <c r="Q154" s="156">
        <f t="shared" ref="Q154:Q167" si="26">IF(OR(J154="Gündelik",J154="Konaklama"),1000,0)</f>
        <v>0</v>
      </c>
      <c r="R154" s="115">
        <f t="shared" ref="R154:R167" si="27">IF(AND(OR(J154="Gündelik",J154="Konaklama"),K154&lt;1),0,1)</f>
        <v>1</v>
      </c>
      <c r="S154" s="115">
        <f t="shared" ref="S154:S167" si="28">IF(COUNTA(L154:M154)&lt;2,0,1)</f>
        <v>0</v>
      </c>
      <c r="T154" s="115">
        <f t="shared" ref="T154:T167" si="29">R154*S154*1000000</f>
        <v>0</v>
      </c>
      <c r="U154" s="44"/>
      <c r="V154" s="44"/>
    </row>
    <row r="155" spans="1:22" ht="35.15" customHeight="1" x14ac:dyDescent="0.3">
      <c r="A155" s="389">
        <v>78</v>
      </c>
      <c r="B155" s="448"/>
      <c r="C155" s="445"/>
      <c r="D155" s="319"/>
      <c r="E155" s="286"/>
      <c r="F155" s="15"/>
      <c r="G155" s="15"/>
      <c r="H155" s="15"/>
      <c r="I155" s="15"/>
      <c r="J155" s="17"/>
      <c r="K155" s="287"/>
      <c r="L155" s="33"/>
      <c r="M155" s="28"/>
      <c r="N155" s="299"/>
      <c r="O155" s="288"/>
      <c r="P155" s="391" t="str">
        <f t="shared" si="25"/>
        <v/>
      </c>
      <c r="Q155" s="156">
        <f t="shared" si="26"/>
        <v>0</v>
      </c>
      <c r="R155" s="115">
        <f t="shared" si="27"/>
        <v>1</v>
      </c>
      <c r="S155" s="115">
        <f t="shared" si="28"/>
        <v>0</v>
      </c>
      <c r="T155" s="115">
        <f t="shared" si="29"/>
        <v>0</v>
      </c>
      <c r="U155" s="44"/>
      <c r="V155" s="44"/>
    </row>
    <row r="156" spans="1:22" ht="35.15" customHeight="1" x14ac:dyDescent="0.3">
      <c r="A156" s="389">
        <v>79</v>
      </c>
      <c r="B156" s="448"/>
      <c r="C156" s="445"/>
      <c r="D156" s="319"/>
      <c r="E156" s="286"/>
      <c r="F156" s="15"/>
      <c r="G156" s="15"/>
      <c r="H156" s="15"/>
      <c r="I156" s="15"/>
      <c r="J156" s="17"/>
      <c r="K156" s="287"/>
      <c r="L156" s="33"/>
      <c r="M156" s="28"/>
      <c r="N156" s="299"/>
      <c r="O156" s="288"/>
      <c r="P156" s="380"/>
      <c r="Q156" s="281"/>
      <c r="R156" s="44"/>
      <c r="S156" s="44"/>
      <c r="T156" s="44"/>
      <c r="U156" s="44"/>
      <c r="V156" s="44"/>
    </row>
    <row r="157" spans="1:22" ht="35.15" customHeight="1" x14ac:dyDescent="0.3">
      <c r="A157" s="389">
        <v>80</v>
      </c>
      <c r="B157" s="448"/>
      <c r="C157" s="445"/>
      <c r="D157" s="319"/>
      <c r="E157" s="286"/>
      <c r="F157" s="15"/>
      <c r="G157" s="15"/>
      <c r="H157" s="15"/>
      <c r="I157" s="15"/>
      <c r="J157" s="17"/>
      <c r="K157" s="287"/>
      <c r="L157" s="33"/>
      <c r="M157" s="28"/>
      <c r="N157" s="299"/>
      <c r="O157" s="288"/>
      <c r="P157" s="380"/>
      <c r="Q157" s="281"/>
      <c r="R157" s="44"/>
      <c r="S157" s="44"/>
      <c r="T157" s="44"/>
      <c r="U157" s="44"/>
      <c r="V157" s="44"/>
    </row>
    <row r="158" spans="1:22" ht="35.15" customHeight="1" x14ac:dyDescent="0.3">
      <c r="A158" s="389">
        <v>81</v>
      </c>
      <c r="B158" s="448"/>
      <c r="C158" s="445"/>
      <c r="D158" s="319"/>
      <c r="E158" s="286"/>
      <c r="F158" s="15"/>
      <c r="G158" s="15"/>
      <c r="H158" s="15"/>
      <c r="I158" s="15"/>
      <c r="J158" s="17"/>
      <c r="K158" s="287"/>
      <c r="L158" s="33"/>
      <c r="M158" s="28"/>
      <c r="N158" s="299"/>
      <c r="O158" s="288"/>
      <c r="P158" s="380"/>
      <c r="Q158" s="281"/>
      <c r="R158" s="44"/>
      <c r="S158" s="44"/>
      <c r="T158" s="44"/>
      <c r="U158" s="44"/>
      <c r="V158" s="44"/>
    </row>
    <row r="159" spans="1:22" ht="35.15" customHeight="1" x14ac:dyDescent="0.3">
      <c r="A159" s="389">
        <v>82</v>
      </c>
      <c r="B159" s="448"/>
      <c r="C159" s="445"/>
      <c r="D159" s="319"/>
      <c r="E159" s="286"/>
      <c r="F159" s="15"/>
      <c r="G159" s="15"/>
      <c r="H159" s="15"/>
      <c r="I159" s="15"/>
      <c r="J159" s="17"/>
      <c r="K159" s="287"/>
      <c r="L159" s="33"/>
      <c r="M159" s="28"/>
      <c r="N159" s="299"/>
      <c r="O159" s="288"/>
      <c r="P159" s="391" t="str">
        <f t="shared" si="25"/>
        <v/>
      </c>
      <c r="Q159" s="156">
        <f t="shared" si="26"/>
        <v>0</v>
      </c>
      <c r="R159" s="115">
        <f t="shared" si="27"/>
        <v>1</v>
      </c>
      <c r="S159" s="115">
        <f t="shared" si="28"/>
        <v>0</v>
      </c>
      <c r="T159" s="115">
        <f t="shared" si="29"/>
        <v>0</v>
      </c>
      <c r="U159" s="44"/>
      <c r="V159" s="44"/>
    </row>
    <row r="160" spans="1:22" ht="35.15" customHeight="1" x14ac:dyDescent="0.3">
      <c r="A160" s="389">
        <v>83</v>
      </c>
      <c r="B160" s="448"/>
      <c r="C160" s="445"/>
      <c r="D160" s="319"/>
      <c r="E160" s="286"/>
      <c r="F160" s="15"/>
      <c r="G160" s="15"/>
      <c r="H160" s="15"/>
      <c r="I160" s="15"/>
      <c r="J160" s="17"/>
      <c r="K160" s="287"/>
      <c r="L160" s="33"/>
      <c r="M160" s="28"/>
      <c r="N160" s="299"/>
      <c r="O160" s="288"/>
      <c r="P160" s="391" t="str">
        <f t="shared" si="25"/>
        <v/>
      </c>
      <c r="Q160" s="156">
        <f t="shared" si="26"/>
        <v>0</v>
      </c>
      <c r="R160" s="115">
        <f t="shared" si="27"/>
        <v>1</v>
      </c>
      <c r="S160" s="115">
        <f t="shared" si="28"/>
        <v>0</v>
      </c>
      <c r="T160" s="115">
        <f t="shared" si="29"/>
        <v>0</v>
      </c>
      <c r="U160" s="44"/>
      <c r="V160" s="44"/>
    </row>
    <row r="161" spans="1:22" ht="35.15" customHeight="1" x14ac:dyDescent="0.3">
      <c r="A161" s="389">
        <v>84</v>
      </c>
      <c r="B161" s="448"/>
      <c r="C161" s="445"/>
      <c r="D161" s="319"/>
      <c r="E161" s="286"/>
      <c r="F161" s="15"/>
      <c r="G161" s="15"/>
      <c r="H161" s="15"/>
      <c r="I161" s="15"/>
      <c r="J161" s="17"/>
      <c r="K161" s="287"/>
      <c r="L161" s="33"/>
      <c r="M161" s="28"/>
      <c r="N161" s="299"/>
      <c r="O161" s="288"/>
      <c r="P161" s="391" t="str">
        <f t="shared" si="25"/>
        <v/>
      </c>
      <c r="Q161" s="156">
        <f t="shared" si="26"/>
        <v>0</v>
      </c>
      <c r="R161" s="115">
        <f t="shared" si="27"/>
        <v>1</v>
      </c>
      <c r="S161" s="115">
        <f t="shared" si="28"/>
        <v>0</v>
      </c>
      <c r="T161" s="115">
        <f t="shared" si="29"/>
        <v>0</v>
      </c>
      <c r="U161" s="44"/>
      <c r="V161" s="44"/>
    </row>
    <row r="162" spans="1:22" ht="35.15" customHeight="1" x14ac:dyDescent="0.3">
      <c r="A162" s="389">
        <v>85</v>
      </c>
      <c r="B162" s="448"/>
      <c r="C162" s="445"/>
      <c r="D162" s="319"/>
      <c r="E162" s="286"/>
      <c r="F162" s="15"/>
      <c r="G162" s="15"/>
      <c r="H162" s="15"/>
      <c r="I162" s="15"/>
      <c r="J162" s="17"/>
      <c r="K162" s="287"/>
      <c r="L162" s="33"/>
      <c r="M162" s="28"/>
      <c r="N162" s="299"/>
      <c r="O162" s="288"/>
      <c r="P162" s="391" t="str">
        <f t="shared" si="25"/>
        <v/>
      </c>
      <c r="Q162" s="156">
        <f t="shared" si="26"/>
        <v>0</v>
      </c>
      <c r="R162" s="115">
        <f t="shared" si="27"/>
        <v>1</v>
      </c>
      <c r="S162" s="115">
        <f t="shared" si="28"/>
        <v>0</v>
      </c>
      <c r="T162" s="115">
        <f t="shared" si="29"/>
        <v>0</v>
      </c>
      <c r="U162" s="44"/>
      <c r="V162" s="44"/>
    </row>
    <row r="163" spans="1:22" ht="35.15" customHeight="1" x14ac:dyDescent="0.3">
      <c r="A163" s="389">
        <v>86</v>
      </c>
      <c r="B163" s="448"/>
      <c r="C163" s="445"/>
      <c r="D163" s="319"/>
      <c r="E163" s="286"/>
      <c r="F163" s="15"/>
      <c r="G163" s="15"/>
      <c r="H163" s="15"/>
      <c r="I163" s="15"/>
      <c r="J163" s="17"/>
      <c r="K163" s="287"/>
      <c r="L163" s="33"/>
      <c r="M163" s="28"/>
      <c r="N163" s="299"/>
      <c r="O163" s="288"/>
      <c r="P163" s="391" t="str">
        <f t="shared" si="25"/>
        <v/>
      </c>
      <c r="Q163" s="156">
        <f t="shared" si="26"/>
        <v>0</v>
      </c>
      <c r="R163" s="115">
        <f t="shared" si="27"/>
        <v>1</v>
      </c>
      <c r="S163" s="115">
        <f t="shared" si="28"/>
        <v>0</v>
      </c>
      <c r="T163" s="115">
        <f t="shared" si="29"/>
        <v>0</v>
      </c>
      <c r="U163" s="44"/>
      <c r="V163" s="44"/>
    </row>
    <row r="164" spans="1:22" ht="35.15" customHeight="1" x14ac:dyDescent="0.3">
      <c r="A164" s="389">
        <v>87</v>
      </c>
      <c r="B164" s="448"/>
      <c r="C164" s="445"/>
      <c r="D164" s="319"/>
      <c r="E164" s="286"/>
      <c r="F164" s="15"/>
      <c r="G164" s="15"/>
      <c r="H164" s="15"/>
      <c r="I164" s="15"/>
      <c r="J164" s="17"/>
      <c r="K164" s="287"/>
      <c r="L164" s="33"/>
      <c r="M164" s="28"/>
      <c r="N164" s="299"/>
      <c r="O164" s="288"/>
      <c r="P164" s="391" t="str">
        <f t="shared" si="25"/>
        <v/>
      </c>
      <c r="Q164" s="156">
        <f t="shared" si="26"/>
        <v>0</v>
      </c>
      <c r="R164" s="115">
        <f t="shared" si="27"/>
        <v>1</v>
      </c>
      <c r="S164" s="115">
        <f t="shared" si="28"/>
        <v>0</v>
      </c>
      <c r="T164" s="115">
        <f t="shared" si="29"/>
        <v>0</v>
      </c>
      <c r="U164" s="44"/>
      <c r="V164" s="44"/>
    </row>
    <row r="165" spans="1:22" ht="35.15" customHeight="1" x14ac:dyDescent="0.3">
      <c r="A165" s="389">
        <v>88</v>
      </c>
      <c r="B165" s="448"/>
      <c r="C165" s="445"/>
      <c r="D165" s="319"/>
      <c r="E165" s="286"/>
      <c r="F165" s="15"/>
      <c r="G165" s="15"/>
      <c r="H165" s="15"/>
      <c r="I165" s="15"/>
      <c r="J165" s="17"/>
      <c r="K165" s="287"/>
      <c r="L165" s="33"/>
      <c r="M165" s="28"/>
      <c r="N165" s="299"/>
      <c r="O165" s="288"/>
      <c r="P165" s="391" t="str">
        <f t="shared" si="25"/>
        <v/>
      </c>
      <c r="Q165" s="156">
        <f t="shared" si="26"/>
        <v>0</v>
      </c>
      <c r="R165" s="115">
        <f t="shared" si="27"/>
        <v>1</v>
      </c>
      <c r="S165" s="115">
        <f t="shared" si="28"/>
        <v>0</v>
      </c>
      <c r="T165" s="115">
        <f t="shared" si="29"/>
        <v>0</v>
      </c>
      <c r="U165" s="44"/>
      <c r="V165" s="44"/>
    </row>
    <row r="166" spans="1:22" ht="35.15" customHeight="1" x14ac:dyDescent="0.3">
      <c r="A166" s="389">
        <v>89</v>
      </c>
      <c r="B166" s="448"/>
      <c r="C166" s="445"/>
      <c r="D166" s="319"/>
      <c r="E166" s="286"/>
      <c r="F166" s="15"/>
      <c r="G166" s="15"/>
      <c r="H166" s="15"/>
      <c r="I166" s="15"/>
      <c r="J166" s="17"/>
      <c r="K166" s="287"/>
      <c r="L166" s="33"/>
      <c r="M166" s="28"/>
      <c r="N166" s="299"/>
      <c r="O166" s="288"/>
      <c r="P166" s="391" t="str">
        <f t="shared" si="25"/>
        <v/>
      </c>
      <c r="Q166" s="156">
        <f t="shared" si="26"/>
        <v>0</v>
      </c>
      <c r="R166" s="115">
        <f t="shared" si="27"/>
        <v>1</v>
      </c>
      <c r="S166" s="115">
        <f t="shared" si="28"/>
        <v>0</v>
      </c>
      <c r="T166" s="115">
        <f t="shared" si="29"/>
        <v>0</v>
      </c>
      <c r="U166" s="44"/>
      <c r="V166" s="44"/>
    </row>
    <row r="167" spans="1:22" ht="35.15" customHeight="1" thickBot="1" x14ac:dyDescent="0.35">
      <c r="A167" s="390">
        <v>90</v>
      </c>
      <c r="B167" s="449"/>
      <c r="C167" s="446"/>
      <c r="D167" s="89"/>
      <c r="E167" s="289"/>
      <c r="F167" s="29"/>
      <c r="G167" s="29"/>
      <c r="H167" s="29"/>
      <c r="I167" s="29"/>
      <c r="J167" s="19"/>
      <c r="K167" s="290"/>
      <c r="L167" s="34"/>
      <c r="M167" s="30"/>
      <c r="N167" s="300"/>
      <c r="O167" s="291"/>
      <c r="P167" s="391" t="str">
        <f t="shared" si="25"/>
        <v/>
      </c>
      <c r="Q167" s="156">
        <f t="shared" si="26"/>
        <v>0</v>
      </c>
      <c r="R167" s="115">
        <f t="shared" si="27"/>
        <v>1</v>
      </c>
      <c r="S167" s="115">
        <f t="shared" si="28"/>
        <v>0</v>
      </c>
      <c r="T167" s="115">
        <f t="shared" si="29"/>
        <v>0</v>
      </c>
      <c r="U167" s="44"/>
      <c r="V167" s="44"/>
    </row>
    <row r="168" spans="1:22" ht="35.15" customHeight="1" thickBot="1" x14ac:dyDescent="0.35">
      <c r="A168" s="115" t="s">
        <v>177</v>
      </c>
      <c r="B168" s="44"/>
      <c r="C168" s="44"/>
      <c r="D168" s="44"/>
      <c r="E168" s="44"/>
      <c r="F168" s="44"/>
      <c r="G168" s="44"/>
      <c r="H168" s="44"/>
      <c r="I168" s="44"/>
      <c r="J168" s="44"/>
      <c r="K168" s="44"/>
      <c r="L168" s="44"/>
      <c r="M168" s="383" t="s">
        <v>34</v>
      </c>
      <c r="N168" s="182">
        <f>SUM(N153:N167)+N139</f>
        <v>0</v>
      </c>
      <c r="O168" s="182">
        <f>SUM(O153:O167)+O139</f>
        <v>0</v>
      </c>
      <c r="P168" s="280"/>
      <c r="Q168" s="281"/>
      <c r="R168" s="44"/>
      <c r="S168" s="44"/>
      <c r="T168" s="44"/>
      <c r="U168" s="115">
        <f>IF(COUNTA(N153:O167)&gt;0,1,0)</f>
        <v>0</v>
      </c>
      <c r="V168" s="44"/>
    </row>
    <row r="169" spans="1:22" ht="35.15" customHeight="1" x14ac:dyDescent="0.3">
      <c r="A169" s="115" t="s">
        <v>133</v>
      </c>
      <c r="B169" s="44"/>
      <c r="C169" s="44"/>
      <c r="D169" s="44"/>
      <c r="E169" s="44"/>
      <c r="F169" s="44"/>
      <c r="G169" s="44"/>
      <c r="H169" s="44"/>
      <c r="I169" s="44"/>
      <c r="J169" s="44"/>
      <c r="K169" s="44"/>
      <c r="L169" s="44"/>
      <c r="M169" s="44"/>
      <c r="N169" s="44"/>
      <c r="O169" s="292"/>
      <c r="P169" s="280"/>
      <c r="Q169" s="281"/>
      <c r="R169" s="44"/>
      <c r="S169" s="44"/>
      <c r="T169" s="44"/>
      <c r="U169" s="44"/>
      <c r="V169" s="44"/>
    </row>
    <row r="170" spans="1:22" ht="35.15" customHeight="1" x14ac:dyDescent="0.3">
      <c r="A170" s="44"/>
      <c r="B170" s="44"/>
      <c r="C170" s="44"/>
      <c r="D170" s="44"/>
      <c r="E170" s="44"/>
      <c r="F170" s="44"/>
      <c r="G170" s="44"/>
      <c r="H170" s="44"/>
      <c r="I170" s="44"/>
      <c r="J170" s="44"/>
      <c r="K170" s="44"/>
      <c r="L170" s="44"/>
      <c r="M170" s="44"/>
      <c r="N170" s="44"/>
      <c r="O170" s="292"/>
      <c r="P170" s="280"/>
      <c r="Q170" s="281"/>
      <c r="R170" s="44"/>
      <c r="S170" s="44"/>
      <c r="T170" s="44"/>
      <c r="U170" s="44"/>
      <c r="V170" s="44"/>
    </row>
    <row r="171" spans="1:22" ht="35.15" customHeight="1" x14ac:dyDescent="0.35">
      <c r="A171" s="44"/>
      <c r="B171" s="44"/>
      <c r="C171" s="44"/>
      <c r="D171" s="245" t="s">
        <v>31</v>
      </c>
      <c r="E171" s="246">
        <f ca="1">IF(imzatarihi&gt;0,imzatarihi,"")</f>
        <v>45785</v>
      </c>
      <c r="F171" s="245" t="s">
        <v>32</v>
      </c>
      <c r="G171" s="247" t="str">
        <f>IF(kurulusyetkilisi&gt;0,kurulusyetkilisi,"")</f>
        <v/>
      </c>
      <c r="H171" s="44"/>
      <c r="I171" s="44"/>
      <c r="J171" s="44"/>
      <c r="K171" s="44"/>
      <c r="L171" s="44"/>
      <c r="M171" s="44"/>
      <c r="N171" s="44"/>
      <c r="O171" s="292"/>
      <c r="P171" s="280"/>
      <c r="Q171" s="281"/>
      <c r="R171" s="44"/>
      <c r="S171" s="44"/>
      <c r="T171" s="44"/>
      <c r="U171" s="44"/>
      <c r="V171" s="44"/>
    </row>
    <row r="172" spans="1:22" ht="35.15" customHeight="1" x14ac:dyDescent="0.35">
      <c r="A172" s="44"/>
      <c r="B172" s="44"/>
      <c r="C172" s="44"/>
      <c r="D172" s="248"/>
      <c r="E172" s="248"/>
      <c r="F172" s="245" t="s">
        <v>33</v>
      </c>
      <c r="G172" s="248"/>
      <c r="H172" s="44"/>
      <c r="I172" s="44"/>
      <c r="J172" s="44"/>
      <c r="K172" s="44"/>
      <c r="L172" s="44"/>
      <c r="M172" s="44"/>
      <c r="N172" s="44"/>
      <c r="O172" s="292"/>
      <c r="P172" s="280"/>
      <c r="Q172" s="281"/>
      <c r="R172" s="44"/>
      <c r="S172" s="44"/>
      <c r="T172" s="44"/>
      <c r="U172" s="44"/>
      <c r="V172" s="44"/>
    </row>
    <row r="173" spans="1:22" ht="35.15" customHeight="1" x14ac:dyDescent="0.3">
      <c r="A173" s="44"/>
      <c r="B173" s="44"/>
      <c r="C173" s="44"/>
      <c r="D173" s="44"/>
      <c r="E173" s="44"/>
      <c r="F173" s="44"/>
      <c r="G173" s="44"/>
      <c r="H173" s="44"/>
      <c r="I173" s="44"/>
      <c r="J173" s="44"/>
      <c r="K173" s="44"/>
      <c r="L173" s="44"/>
      <c r="M173" s="44"/>
      <c r="N173" s="44"/>
      <c r="O173" s="292"/>
      <c r="P173" s="280"/>
      <c r="Q173" s="281"/>
      <c r="R173" s="44"/>
      <c r="S173" s="44"/>
      <c r="T173" s="44"/>
      <c r="U173" s="44"/>
      <c r="V173" s="44"/>
    </row>
    <row r="174" spans="1:22" ht="35.15" customHeight="1" x14ac:dyDescent="0.3">
      <c r="A174" s="44"/>
      <c r="B174" s="44"/>
      <c r="C174" s="44"/>
      <c r="D174" s="44"/>
      <c r="E174" s="44"/>
      <c r="F174" s="44"/>
      <c r="G174" s="44"/>
      <c r="H174" s="44"/>
      <c r="I174" s="44"/>
      <c r="J174" s="44"/>
      <c r="K174" s="44"/>
      <c r="L174" s="44"/>
      <c r="M174" s="44"/>
      <c r="N174" s="44"/>
      <c r="O174" s="292"/>
      <c r="P174" s="280"/>
      <c r="Q174" s="281"/>
      <c r="R174" s="44"/>
      <c r="S174" s="44"/>
      <c r="T174" s="44"/>
      <c r="U174" s="44"/>
      <c r="V174" s="44"/>
    </row>
    <row r="175" spans="1:22" ht="35.15" customHeight="1" x14ac:dyDescent="0.3">
      <c r="A175" s="679" t="s">
        <v>78</v>
      </c>
      <c r="B175" s="679"/>
      <c r="C175" s="679"/>
      <c r="D175" s="679"/>
      <c r="E175" s="679"/>
      <c r="F175" s="679"/>
      <c r="G175" s="679"/>
      <c r="H175" s="679"/>
      <c r="I175" s="679"/>
      <c r="J175" s="679"/>
      <c r="K175" s="679"/>
      <c r="L175" s="679"/>
      <c r="M175" s="679"/>
      <c r="N175" s="679"/>
      <c r="O175" s="679"/>
      <c r="P175" s="280"/>
      <c r="Q175" s="281"/>
      <c r="R175" s="44"/>
      <c r="S175" s="44"/>
      <c r="T175" s="44"/>
      <c r="U175" s="44"/>
      <c r="V175" s="44"/>
    </row>
    <row r="176" spans="1:22" ht="35.15" customHeight="1" x14ac:dyDescent="0.3">
      <c r="A176" s="635" t="str">
        <f>IF(YilDonem&lt;&gt;"",CONCATENATE(YilDonem,". döneme aittir."),"")</f>
        <v/>
      </c>
      <c r="B176" s="635"/>
      <c r="C176" s="635"/>
      <c r="D176" s="635"/>
      <c r="E176" s="635"/>
      <c r="F176" s="635"/>
      <c r="G176" s="635"/>
      <c r="H176" s="635"/>
      <c r="I176" s="635"/>
      <c r="J176" s="635"/>
      <c r="K176" s="635"/>
      <c r="L176" s="635"/>
      <c r="M176" s="635"/>
      <c r="N176" s="635"/>
      <c r="O176" s="635"/>
      <c r="P176" s="280"/>
      <c r="Q176" s="281"/>
      <c r="R176" s="44"/>
      <c r="S176" s="44"/>
      <c r="T176" s="44"/>
      <c r="U176" s="44"/>
      <c r="V176" s="44"/>
    </row>
    <row r="177" spans="1:22" ht="35.15" customHeight="1" thickBot="1" x14ac:dyDescent="0.35">
      <c r="A177" s="680" t="s">
        <v>79</v>
      </c>
      <c r="B177" s="680"/>
      <c r="C177" s="680"/>
      <c r="D177" s="680"/>
      <c r="E177" s="680"/>
      <c r="F177" s="680"/>
      <c r="G177" s="680"/>
      <c r="H177" s="680"/>
      <c r="I177" s="680"/>
      <c r="J177" s="680"/>
      <c r="K177" s="680"/>
      <c r="L177" s="680"/>
      <c r="M177" s="680"/>
      <c r="N177" s="680"/>
      <c r="O177" s="680"/>
      <c r="P177" s="280"/>
      <c r="Q177" s="281"/>
      <c r="R177" s="44"/>
      <c r="S177" s="44"/>
      <c r="T177" s="44"/>
      <c r="U177" s="44"/>
      <c r="V177" s="44"/>
    </row>
    <row r="178" spans="1:22" ht="35.15" customHeight="1" thickBot="1" x14ac:dyDescent="0.35">
      <c r="A178" s="673" t="s">
        <v>192</v>
      </c>
      <c r="B178" s="675"/>
      <c r="C178" s="673" t="str">
        <f>IF(ProjeNo&gt;0,ProjeNo,"")</f>
        <v/>
      </c>
      <c r="D178" s="674"/>
      <c r="E178" s="674"/>
      <c r="F178" s="674"/>
      <c r="G178" s="674"/>
      <c r="H178" s="674"/>
      <c r="I178" s="674"/>
      <c r="J178" s="674"/>
      <c r="K178" s="674"/>
      <c r="L178" s="674"/>
      <c r="M178" s="674"/>
      <c r="N178" s="674"/>
      <c r="O178" s="675"/>
      <c r="P178" s="280"/>
      <c r="Q178" s="281"/>
      <c r="R178" s="44"/>
      <c r="S178" s="44"/>
      <c r="T178" s="44"/>
      <c r="U178" s="44"/>
      <c r="V178" s="44"/>
    </row>
    <row r="179" spans="1:22" ht="35.15" customHeight="1" thickBot="1" x14ac:dyDescent="0.35">
      <c r="A179" s="673" t="s">
        <v>194</v>
      </c>
      <c r="B179" s="675"/>
      <c r="C179" s="676" t="str">
        <f>IF(ProjeAdi&gt;0,ProjeAdi,"")</f>
        <v/>
      </c>
      <c r="D179" s="677"/>
      <c r="E179" s="677"/>
      <c r="F179" s="677"/>
      <c r="G179" s="677"/>
      <c r="H179" s="677"/>
      <c r="I179" s="677"/>
      <c r="J179" s="677"/>
      <c r="K179" s="677"/>
      <c r="L179" s="677"/>
      <c r="M179" s="677"/>
      <c r="N179" s="677"/>
      <c r="O179" s="678"/>
      <c r="P179" s="280"/>
      <c r="Q179" s="281"/>
      <c r="R179" s="44"/>
      <c r="S179" s="44"/>
      <c r="T179" s="44"/>
      <c r="U179" s="44"/>
      <c r="V179" s="44"/>
    </row>
    <row r="180" spans="1:22" s="24" customFormat="1" ht="35.15" customHeight="1" thickBot="1" x14ac:dyDescent="0.35">
      <c r="A180" s="683" t="s">
        <v>3</v>
      </c>
      <c r="B180" s="683" t="s">
        <v>182</v>
      </c>
      <c r="C180" s="683" t="s">
        <v>183</v>
      </c>
      <c r="D180" s="683" t="s">
        <v>80</v>
      </c>
      <c r="E180" s="683" t="s">
        <v>173</v>
      </c>
      <c r="F180" s="683" t="s">
        <v>4</v>
      </c>
      <c r="G180" s="683" t="s">
        <v>124</v>
      </c>
      <c r="H180" s="683" t="s">
        <v>85</v>
      </c>
      <c r="I180" s="683" t="s">
        <v>86</v>
      </c>
      <c r="J180" s="681" t="s">
        <v>174</v>
      </c>
      <c r="K180" s="682"/>
      <c r="L180" s="683" t="s">
        <v>81</v>
      </c>
      <c r="M180" s="683" t="s">
        <v>82</v>
      </c>
      <c r="N180" s="381" t="s">
        <v>83</v>
      </c>
      <c r="O180" s="381" t="s">
        <v>83</v>
      </c>
      <c r="P180" s="280"/>
      <c r="Q180" s="282"/>
      <c r="R180" s="45"/>
      <c r="S180" s="45"/>
      <c r="T180" s="45"/>
      <c r="U180" s="45"/>
      <c r="V180" s="45"/>
    </row>
    <row r="181" spans="1:22" ht="35.15" customHeight="1" thickBot="1" x14ac:dyDescent="0.35">
      <c r="A181" s="684"/>
      <c r="B181" s="684"/>
      <c r="C181" s="684"/>
      <c r="D181" s="684"/>
      <c r="E181" s="684"/>
      <c r="F181" s="684"/>
      <c r="G181" s="684"/>
      <c r="H181" s="684"/>
      <c r="I181" s="684"/>
      <c r="J181" s="387" t="s">
        <v>175</v>
      </c>
      <c r="K181" s="323" t="s">
        <v>176</v>
      </c>
      <c r="L181" s="684"/>
      <c r="M181" s="684"/>
      <c r="N181" s="382" t="s">
        <v>84</v>
      </c>
      <c r="O181" s="381" t="s">
        <v>87</v>
      </c>
      <c r="P181" s="280"/>
      <c r="Q181" s="281"/>
      <c r="R181" s="44"/>
      <c r="S181" s="44"/>
      <c r="T181" s="44"/>
      <c r="U181" s="44"/>
      <c r="V181" s="44"/>
    </row>
    <row r="182" spans="1:22" ht="35.15" customHeight="1" x14ac:dyDescent="0.3">
      <c r="A182" s="388">
        <v>91</v>
      </c>
      <c r="B182" s="447"/>
      <c r="C182" s="444"/>
      <c r="D182" s="86"/>
      <c r="E182" s="283"/>
      <c r="F182" s="25"/>
      <c r="G182" s="25"/>
      <c r="H182" s="25"/>
      <c r="I182" s="25"/>
      <c r="J182" s="25"/>
      <c r="K182" s="284"/>
      <c r="L182" s="32"/>
      <c r="M182" s="27"/>
      <c r="N182" s="298"/>
      <c r="O182" s="285"/>
      <c r="P182" s="391" t="str">
        <f>IF(AND(COUNTA(D182:M182)&gt;0,O182=""),"Belge tarihi ve Belge numarası yazılmalıdır.","")</f>
        <v/>
      </c>
      <c r="Q182" s="156">
        <f>IF(OR(J182="Gündelik",J182="Konaklama"),1000,0)</f>
        <v>0</v>
      </c>
      <c r="R182" s="115">
        <f>IF(AND(OR(J182="Gündelik",J182="Konaklama"),K182&lt;1),0,1)</f>
        <v>1</v>
      </c>
      <c r="S182" s="115">
        <f>IF(COUNTA(L182:M182)&lt;2,0,1)</f>
        <v>0</v>
      </c>
      <c r="T182" s="115">
        <f>R182*S182*1000000</f>
        <v>0</v>
      </c>
      <c r="U182" s="44"/>
      <c r="V182" s="44"/>
    </row>
    <row r="183" spans="1:22" ht="35.15" customHeight="1" x14ac:dyDescent="0.3">
      <c r="A183" s="389">
        <v>92</v>
      </c>
      <c r="B183" s="448"/>
      <c r="C183" s="445"/>
      <c r="D183" s="319"/>
      <c r="E183" s="286"/>
      <c r="F183" s="15"/>
      <c r="G183" s="15"/>
      <c r="H183" s="15"/>
      <c r="I183" s="15"/>
      <c r="J183" s="17"/>
      <c r="K183" s="287"/>
      <c r="L183" s="33"/>
      <c r="M183" s="28"/>
      <c r="N183" s="299"/>
      <c r="O183" s="288"/>
      <c r="P183" s="391" t="str">
        <f t="shared" ref="P183:P196" si="30">IF(AND(COUNTA(D183:M183)&gt;0,O183=""),"Belge tarihi ve Belge numarası yazılmalıdır.","")</f>
        <v/>
      </c>
      <c r="Q183" s="156">
        <f t="shared" ref="Q183:Q196" si="31">IF(OR(J183="Gündelik",J183="Konaklama"),1000,0)</f>
        <v>0</v>
      </c>
      <c r="R183" s="115">
        <f t="shared" ref="R183:R196" si="32">IF(AND(OR(J183="Gündelik",J183="Konaklama"),K183&lt;1),0,1)</f>
        <v>1</v>
      </c>
      <c r="S183" s="115">
        <f t="shared" ref="S183:S196" si="33">IF(COUNTA(L183:M183)&lt;2,0,1)</f>
        <v>0</v>
      </c>
      <c r="T183" s="115">
        <f t="shared" ref="T183:T196" si="34">R183*S183*1000000</f>
        <v>0</v>
      </c>
      <c r="U183" s="44"/>
      <c r="V183" s="44"/>
    </row>
    <row r="184" spans="1:22" ht="35.15" customHeight="1" x14ac:dyDescent="0.3">
      <c r="A184" s="389">
        <v>93</v>
      </c>
      <c r="B184" s="448"/>
      <c r="C184" s="445"/>
      <c r="D184" s="319"/>
      <c r="E184" s="286"/>
      <c r="F184" s="15"/>
      <c r="G184" s="15"/>
      <c r="H184" s="15"/>
      <c r="I184" s="15"/>
      <c r="J184" s="17"/>
      <c r="K184" s="287"/>
      <c r="L184" s="33"/>
      <c r="M184" s="28"/>
      <c r="N184" s="299"/>
      <c r="O184" s="288"/>
      <c r="P184" s="391" t="str">
        <f t="shared" si="30"/>
        <v/>
      </c>
      <c r="Q184" s="156">
        <f t="shared" si="31"/>
        <v>0</v>
      </c>
      <c r="R184" s="115">
        <f t="shared" si="32"/>
        <v>1</v>
      </c>
      <c r="S184" s="115">
        <f t="shared" si="33"/>
        <v>0</v>
      </c>
      <c r="T184" s="115">
        <f t="shared" si="34"/>
        <v>0</v>
      </c>
      <c r="U184" s="44"/>
      <c r="V184" s="44"/>
    </row>
    <row r="185" spans="1:22" ht="35.15" customHeight="1" x14ac:dyDescent="0.3">
      <c r="A185" s="389">
        <v>94</v>
      </c>
      <c r="B185" s="448"/>
      <c r="C185" s="445"/>
      <c r="D185" s="319"/>
      <c r="E185" s="286"/>
      <c r="F185" s="15"/>
      <c r="G185" s="15"/>
      <c r="H185" s="15"/>
      <c r="I185" s="15"/>
      <c r="J185" s="17"/>
      <c r="K185" s="287"/>
      <c r="L185" s="33"/>
      <c r="M185" s="28"/>
      <c r="N185" s="299"/>
      <c r="O185" s="288"/>
      <c r="P185" s="380"/>
      <c r="Q185" s="281"/>
      <c r="R185" s="44"/>
      <c r="S185" s="44"/>
      <c r="T185" s="44"/>
      <c r="U185" s="44"/>
      <c r="V185" s="44"/>
    </row>
    <row r="186" spans="1:22" ht="35.15" customHeight="1" x14ac:dyDescent="0.3">
      <c r="A186" s="389">
        <v>95</v>
      </c>
      <c r="B186" s="448"/>
      <c r="C186" s="445"/>
      <c r="D186" s="319"/>
      <c r="E186" s="286"/>
      <c r="F186" s="15"/>
      <c r="G186" s="15"/>
      <c r="H186" s="15"/>
      <c r="I186" s="15"/>
      <c r="J186" s="17"/>
      <c r="K186" s="287"/>
      <c r="L186" s="33"/>
      <c r="M186" s="28"/>
      <c r="N186" s="299"/>
      <c r="O186" s="288"/>
      <c r="P186" s="380"/>
      <c r="Q186" s="281"/>
      <c r="R186" s="44"/>
      <c r="S186" s="44"/>
      <c r="T186" s="44"/>
      <c r="U186" s="44"/>
      <c r="V186" s="44"/>
    </row>
    <row r="187" spans="1:22" ht="35.15" customHeight="1" x14ac:dyDescent="0.3">
      <c r="A187" s="389">
        <v>96</v>
      </c>
      <c r="B187" s="448"/>
      <c r="C187" s="445"/>
      <c r="D187" s="319"/>
      <c r="E187" s="286"/>
      <c r="F187" s="15"/>
      <c r="G187" s="15"/>
      <c r="H187" s="15"/>
      <c r="I187" s="15"/>
      <c r="J187" s="17"/>
      <c r="K187" s="287"/>
      <c r="L187" s="33"/>
      <c r="M187" s="28"/>
      <c r="N187" s="299"/>
      <c r="O187" s="288"/>
      <c r="P187" s="380"/>
      <c r="Q187" s="281"/>
      <c r="R187" s="44"/>
      <c r="S187" s="44"/>
      <c r="T187" s="44"/>
      <c r="U187" s="44"/>
      <c r="V187" s="44"/>
    </row>
    <row r="188" spans="1:22" ht="35.15" customHeight="1" x14ac:dyDescent="0.3">
      <c r="A188" s="389">
        <v>97</v>
      </c>
      <c r="B188" s="448"/>
      <c r="C188" s="445"/>
      <c r="D188" s="319"/>
      <c r="E188" s="286"/>
      <c r="F188" s="15"/>
      <c r="G188" s="15"/>
      <c r="H188" s="15"/>
      <c r="I188" s="15"/>
      <c r="J188" s="17"/>
      <c r="K188" s="287"/>
      <c r="L188" s="33"/>
      <c r="M188" s="28"/>
      <c r="N188" s="299"/>
      <c r="O188" s="288"/>
      <c r="P188" s="391" t="str">
        <f t="shared" si="30"/>
        <v/>
      </c>
      <c r="Q188" s="156">
        <f t="shared" si="31"/>
        <v>0</v>
      </c>
      <c r="R188" s="115">
        <f t="shared" si="32"/>
        <v>1</v>
      </c>
      <c r="S188" s="115">
        <f t="shared" si="33"/>
        <v>0</v>
      </c>
      <c r="T188" s="115">
        <f t="shared" si="34"/>
        <v>0</v>
      </c>
      <c r="U188" s="44"/>
      <c r="V188" s="44"/>
    </row>
    <row r="189" spans="1:22" ht="35.15" customHeight="1" x14ac:dyDescent="0.3">
      <c r="A189" s="389">
        <v>98</v>
      </c>
      <c r="B189" s="448"/>
      <c r="C189" s="445"/>
      <c r="D189" s="319"/>
      <c r="E189" s="286"/>
      <c r="F189" s="15"/>
      <c r="G189" s="15"/>
      <c r="H189" s="15"/>
      <c r="I189" s="15"/>
      <c r="J189" s="17"/>
      <c r="K189" s="287"/>
      <c r="L189" s="33"/>
      <c r="M189" s="28"/>
      <c r="N189" s="299"/>
      <c r="O189" s="288"/>
      <c r="P189" s="391" t="str">
        <f t="shared" si="30"/>
        <v/>
      </c>
      <c r="Q189" s="156">
        <f t="shared" si="31"/>
        <v>0</v>
      </c>
      <c r="R189" s="115">
        <f t="shared" si="32"/>
        <v>1</v>
      </c>
      <c r="S189" s="115">
        <f t="shared" si="33"/>
        <v>0</v>
      </c>
      <c r="T189" s="115">
        <f t="shared" si="34"/>
        <v>0</v>
      </c>
      <c r="U189" s="44"/>
      <c r="V189" s="44"/>
    </row>
    <row r="190" spans="1:22" ht="35.15" customHeight="1" x14ac:dyDescent="0.3">
      <c r="A190" s="389">
        <v>99</v>
      </c>
      <c r="B190" s="448"/>
      <c r="C190" s="445"/>
      <c r="D190" s="319"/>
      <c r="E190" s="286"/>
      <c r="F190" s="15"/>
      <c r="G190" s="15"/>
      <c r="H190" s="15"/>
      <c r="I190" s="15"/>
      <c r="J190" s="17"/>
      <c r="K190" s="287"/>
      <c r="L190" s="33"/>
      <c r="M190" s="28"/>
      <c r="N190" s="299"/>
      <c r="O190" s="288"/>
      <c r="P190" s="391" t="str">
        <f t="shared" si="30"/>
        <v/>
      </c>
      <c r="Q190" s="156">
        <f t="shared" si="31"/>
        <v>0</v>
      </c>
      <c r="R190" s="115">
        <f t="shared" si="32"/>
        <v>1</v>
      </c>
      <c r="S190" s="115">
        <f t="shared" si="33"/>
        <v>0</v>
      </c>
      <c r="T190" s="115">
        <f t="shared" si="34"/>
        <v>0</v>
      </c>
      <c r="U190" s="44"/>
      <c r="V190" s="44"/>
    </row>
    <row r="191" spans="1:22" ht="35.15" customHeight="1" x14ac:dyDescent="0.3">
      <c r="A191" s="389">
        <v>100</v>
      </c>
      <c r="B191" s="448"/>
      <c r="C191" s="445"/>
      <c r="D191" s="319"/>
      <c r="E191" s="286"/>
      <c r="F191" s="15"/>
      <c r="G191" s="15"/>
      <c r="H191" s="15"/>
      <c r="I191" s="15"/>
      <c r="J191" s="17"/>
      <c r="K191" s="287"/>
      <c r="L191" s="33"/>
      <c r="M191" s="28"/>
      <c r="N191" s="299"/>
      <c r="O191" s="288"/>
      <c r="P191" s="391" t="str">
        <f t="shared" si="30"/>
        <v/>
      </c>
      <c r="Q191" s="156">
        <f t="shared" si="31"/>
        <v>0</v>
      </c>
      <c r="R191" s="115">
        <f t="shared" si="32"/>
        <v>1</v>
      </c>
      <c r="S191" s="115">
        <f t="shared" si="33"/>
        <v>0</v>
      </c>
      <c r="T191" s="115">
        <f t="shared" si="34"/>
        <v>0</v>
      </c>
      <c r="U191" s="44"/>
      <c r="V191" s="44"/>
    </row>
    <row r="192" spans="1:22" ht="35.15" customHeight="1" x14ac:dyDescent="0.3">
      <c r="A192" s="389">
        <v>101</v>
      </c>
      <c r="B192" s="448"/>
      <c r="C192" s="445"/>
      <c r="D192" s="319"/>
      <c r="E192" s="286"/>
      <c r="F192" s="15"/>
      <c r="G192" s="15"/>
      <c r="H192" s="15"/>
      <c r="I192" s="15"/>
      <c r="J192" s="17"/>
      <c r="K192" s="287"/>
      <c r="L192" s="33"/>
      <c r="M192" s="28"/>
      <c r="N192" s="299"/>
      <c r="O192" s="288"/>
      <c r="P192" s="391" t="str">
        <f t="shared" si="30"/>
        <v/>
      </c>
      <c r="Q192" s="156">
        <f t="shared" si="31"/>
        <v>0</v>
      </c>
      <c r="R192" s="115">
        <f t="shared" si="32"/>
        <v>1</v>
      </c>
      <c r="S192" s="115">
        <f t="shared" si="33"/>
        <v>0</v>
      </c>
      <c r="T192" s="115">
        <f t="shared" si="34"/>
        <v>0</v>
      </c>
      <c r="U192" s="44"/>
      <c r="V192" s="44"/>
    </row>
    <row r="193" spans="1:22" ht="35.15" customHeight="1" x14ac:dyDescent="0.3">
      <c r="A193" s="389">
        <v>102</v>
      </c>
      <c r="B193" s="448"/>
      <c r="C193" s="445"/>
      <c r="D193" s="319"/>
      <c r="E193" s="286"/>
      <c r="F193" s="15"/>
      <c r="G193" s="15"/>
      <c r="H193" s="15"/>
      <c r="I193" s="15"/>
      <c r="J193" s="17"/>
      <c r="K193" s="287"/>
      <c r="L193" s="33"/>
      <c r="M193" s="28"/>
      <c r="N193" s="299"/>
      <c r="O193" s="288"/>
      <c r="P193" s="391" t="str">
        <f t="shared" si="30"/>
        <v/>
      </c>
      <c r="Q193" s="156">
        <f t="shared" si="31"/>
        <v>0</v>
      </c>
      <c r="R193" s="115">
        <f t="shared" si="32"/>
        <v>1</v>
      </c>
      <c r="S193" s="115">
        <f t="shared" si="33"/>
        <v>0</v>
      </c>
      <c r="T193" s="115">
        <f t="shared" si="34"/>
        <v>0</v>
      </c>
      <c r="U193" s="44"/>
      <c r="V193" s="44"/>
    </row>
    <row r="194" spans="1:22" ht="35.15" customHeight="1" x14ac:dyDescent="0.3">
      <c r="A194" s="389">
        <v>103</v>
      </c>
      <c r="B194" s="448"/>
      <c r="C194" s="445"/>
      <c r="D194" s="319"/>
      <c r="E194" s="286"/>
      <c r="F194" s="15"/>
      <c r="G194" s="15"/>
      <c r="H194" s="15"/>
      <c r="I194" s="15"/>
      <c r="J194" s="17"/>
      <c r="K194" s="287"/>
      <c r="L194" s="33"/>
      <c r="M194" s="28"/>
      <c r="N194" s="299"/>
      <c r="O194" s="288"/>
      <c r="P194" s="391" t="str">
        <f t="shared" si="30"/>
        <v/>
      </c>
      <c r="Q194" s="156">
        <f t="shared" si="31"/>
        <v>0</v>
      </c>
      <c r="R194" s="115">
        <f t="shared" si="32"/>
        <v>1</v>
      </c>
      <c r="S194" s="115">
        <f t="shared" si="33"/>
        <v>0</v>
      </c>
      <c r="T194" s="115">
        <f t="shared" si="34"/>
        <v>0</v>
      </c>
      <c r="U194" s="44"/>
      <c r="V194" s="44"/>
    </row>
    <row r="195" spans="1:22" ht="35.15" customHeight="1" x14ac:dyDescent="0.3">
      <c r="A195" s="389">
        <v>104</v>
      </c>
      <c r="B195" s="448"/>
      <c r="C195" s="445"/>
      <c r="D195" s="319"/>
      <c r="E195" s="286"/>
      <c r="F195" s="15"/>
      <c r="G195" s="15"/>
      <c r="H195" s="15"/>
      <c r="I195" s="15"/>
      <c r="J195" s="17"/>
      <c r="K195" s="287"/>
      <c r="L195" s="33"/>
      <c r="M195" s="28"/>
      <c r="N195" s="299"/>
      <c r="O195" s="288"/>
      <c r="P195" s="391" t="str">
        <f t="shared" si="30"/>
        <v/>
      </c>
      <c r="Q195" s="156">
        <f t="shared" si="31"/>
        <v>0</v>
      </c>
      <c r="R195" s="115">
        <f t="shared" si="32"/>
        <v>1</v>
      </c>
      <c r="S195" s="115">
        <f t="shared" si="33"/>
        <v>0</v>
      </c>
      <c r="T195" s="115">
        <f t="shared" si="34"/>
        <v>0</v>
      </c>
      <c r="U195" s="44"/>
      <c r="V195" s="44"/>
    </row>
    <row r="196" spans="1:22" ht="35.15" customHeight="1" thickBot="1" x14ac:dyDescent="0.35">
      <c r="A196" s="390">
        <v>105</v>
      </c>
      <c r="B196" s="449"/>
      <c r="C196" s="446"/>
      <c r="D196" s="89"/>
      <c r="E196" s="289"/>
      <c r="F196" s="29"/>
      <c r="G196" s="29"/>
      <c r="H196" s="29"/>
      <c r="I196" s="29"/>
      <c r="J196" s="19"/>
      <c r="K196" s="290"/>
      <c r="L196" s="34"/>
      <c r="M196" s="30"/>
      <c r="N196" s="300"/>
      <c r="O196" s="291"/>
      <c r="P196" s="391" t="str">
        <f t="shared" si="30"/>
        <v/>
      </c>
      <c r="Q196" s="156">
        <f t="shared" si="31"/>
        <v>0</v>
      </c>
      <c r="R196" s="115">
        <f t="shared" si="32"/>
        <v>1</v>
      </c>
      <c r="S196" s="115">
        <f t="shared" si="33"/>
        <v>0</v>
      </c>
      <c r="T196" s="115">
        <f t="shared" si="34"/>
        <v>0</v>
      </c>
      <c r="U196" s="44"/>
      <c r="V196" s="44"/>
    </row>
    <row r="197" spans="1:22" ht="35.15" customHeight="1" thickBot="1" x14ac:dyDescent="0.35">
      <c r="A197" s="115" t="s">
        <v>177</v>
      </c>
      <c r="B197" s="44"/>
      <c r="C197" s="44"/>
      <c r="D197" s="44"/>
      <c r="E197" s="44"/>
      <c r="F197" s="44"/>
      <c r="G197" s="44"/>
      <c r="H197" s="44"/>
      <c r="I197" s="44"/>
      <c r="J197" s="44"/>
      <c r="K197" s="44"/>
      <c r="L197" s="44"/>
      <c r="M197" s="383" t="s">
        <v>34</v>
      </c>
      <c r="N197" s="182">
        <f>SUM(N182:N196)+N168</f>
        <v>0</v>
      </c>
      <c r="O197" s="182">
        <f>SUM(O182:O196)+O168</f>
        <v>0</v>
      </c>
      <c r="P197" s="280"/>
      <c r="Q197" s="281"/>
      <c r="R197" s="44"/>
      <c r="S197" s="44"/>
      <c r="T197" s="44"/>
      <c r="U197" s="115">
        <f>IF(COUNTA(N182:O196)&gt;0,1,0)</f>
        <v>0</v>
      </c>
      <c r="V197" s="44"/>
    </row>
    <row r="198" spans="1:22" ht="35.15" customHeight="1" x14ac:dyDescent="0.3">
      <c r="A198" s="115" t="s">
        <v>133</v>
      </c>
      <c r="B198" s="44"/>
      <c r="C198" s="44"/>
      <c r="D198" s="44"/>
      <c r="E198" s="44"/>
      <c r="F198" s="44"/>
      <c r="G198" s="44"/>
      <c r="H198" s="44"/>
      <c r="I198" s="44"/>
      <c r="J198" s="44"/>
      <c r="K198" s="44"/>
      <c r="L198" s="44"/>
      <c r="M198" s="44"/>
      <c r="N198" s="44"/>
      <c r="O198" s="292"/>
      <c r="P198" s="280"/>
      <c r="Q198" s="281"/>
      <c r="R198" s="44"/>
      <c r="S198" s="44"/>
      <c r="T198" s="44"/>
      <c r="U198" s="44"/>
      <c r="V198" s="44"/>
    </row>
    <row r="199" spans="1:22" ht="35.15" customHeight="1" x14ac:dyDescent="0.3">
      <c r="A199" s="44"/>
      <c r="B199" s="44"/>
      <c r="C199" s="44"/>
      <c r="D199" s="44"/>
      <c r="E199" s="44"/>
      <c r="F199" s="44"/>
      <c r="G199" s="44"/>
      <c r="H199" s="44"/>
      <c r="I199" s="44"/>
      <c r="J199" s="44"/>
      <c r="K199" s="44"/>
      <c r="L199" s="44"/>
      <c r="M199" s="44"/>
      <c r="N199" s="44"/>
      <c r="O199" s="292"/>
      <c r="P199" s="280"/>
      <c r="Q199" s="281"/>
      <c r="R199" s="44"/>
      <c r="S199" s="44"/>
      <c r="T199" s="44"/>
      <c r="U199" s="44"/>
      <c r="V199" s="44"/>
    </row>
    <row r="200" spans="1:22" ht="35.15" customHeight="1" x14ac:dyDescent="0.35">
      <c r="A200" s="44"/>
      <c r="B200" s="44"/>
      <c r="C200" s="44"/>
      <c r="D200" s="245" t="s">
        <v>31</v>
      </c>
      <c r="E200" s="246">
        <f ca="1">IF(imzatarihi&gt;0,imzatarihi,"")</f>
        <v>45785</v>
      </c>
      <c r="F200" s="245" t="s">
        <v>32</v>
      </c>
      <c r="G200" s="247" t="str">
        <f>IF(kurulusyetkilisi&gt;0,kurulusyetkilisi,"")</f>
        <v/>
      </c>
      <c r="H200" s="44"/>
      <c r="I200" s="44"/>
      <c r="J200" s="44"/>
      <c r="K200" s="44"/>
      <c r="L200" s="44"/>
      <c r="M200" s="44"/>
      <c r="N200" s="44"/>
      <c r="O200" s="292"/>
      <c r="P200" s="280"/>
      <c r="Q200" s="281"/>
      <c r="R200" s="44"/>
      <c r="S200" s="44"/>
      <c r="T200" s="44"/>
      <c r="U200" s="44"/>
      <c r="V200" s="44"/>
    </row>
    <row r="201" spans="1:22" ht="35.15" customHeight="1" x14ac:dyDescent="0.35">
      <c r="A201" s="44"/>
      <c r="B201" s="44"/>
      <c r="C201" s="44"/>
      <c r="D201" s="248"/>
      <c r="E201" s="248"/>
      <c r="F201" s="245" t="s">
        <v>33</v>
      </c>
      <c r="G201" s="248"/>
      <c r="H201" s="44"/>
      <c r="I201" s="44"/>
      <c r="J201" s="44"/>
      <c r="K201" s="44"/>
      <c r="L201" s="44"/>
      <c r="M201" s="44"/>
      <c r="N201" s="44"/>
      <c r="O201" s="292"/>
      <c r="P201" s="280"/>
      <c r="Q201" s="281"/>
      <c r="R201" s="44"/>
      <c r="S201" s="44"/>
      <c r="T201" s="44"/>
      <c r="U201" s="44"/>
      <c r="V201" s="44"/>
    </row>
    <row r="202" spans="1:22" ht="35.15" customHeight="1" x14ac:dyDescent="0.3">
      <c r="A202" s="44"/>
      <c r="B202" s="44"/>
      <c r="C202" s="44"/>
      <c r="D202" s="44"/>
      <c r="E202" s="44"/>
      <c r="F202" s="44"/>
      <c r="G202" s="44"/>
      <c r="H202" s="44"/>
      <c r="I202" s="44"/>
      <c r="J202" s="44"/>
      <c r="K202" s="44"/>
      <c r="L202" s="44"/>
      <c r="M202" s="44"/>
      <c r="N202" s="44"/>
      <c r="O202" s="292"/>
      <c r="P202" s="280"/>
      <c r="Q202" s="281"/>
      <c r="R202" s="44"/>
      <c r="S202" s="44"/>
      <c r="T202" s="44"/>
      <c r="U202" s="44"/>
      <c r="V202" s="44"/>
    </row>
    <row r="203" spans="1:22" ht="35.15" customHeight="1" x14ac:dyDescent="0.3">
      <c r="A203" s="44"/>
      <c r="B203" s="44"/>
      <c r="C203" s="44"/>
      <c r="D203" s="44"/>
      <c r="E203" s="44"/>
      <c r="F203" s="44"/>
      <c r="G203" s="44"/>
      <c r="H203" s="44"/>
      <c r="I203" s="44"/>
      <c r="J203" s="44"/>
      <c r="K203" s="44"/>
      <c r="L203" s="44"/>
      <c r="M203" s="44"/>
      <c r="N203" s="44"/>
      <c r="O203" s="292"/>
      <c r="P203" s="280"/>
      <c r="Q203" s="281"/>
      <c r="R203" s="44"/>
      <c r="S203" s="44"/>
      <c r="T203" s="44"/>
      <c r="U203" s="44"/>
      <c r="V203" s="44"/>
    </row>
    <row r="204" spans="1:22" ht="35.15" customHeight="1" x14ac:dyDescent="0.3">
      <c r="A204" s="679" t="s">
        <v>78</v>
      </c>
      <c r="B204" s="679"/>
      <c r="C204" s="679"/>
      <c r="D204" s="679"/>
      <c r="E204" s="679"/>
      <c r="F204" s="679"/>
      <c r="G204" s="679"/>
      <c r="H204" s="679"/>
      <c r="I204" s="679"/>
      <c r="J204" s="679"/>
      <c r="K204" s="679"/>
      <c r="L204" s="679"/>
      <c r="M204" s="679"/>
      <c r="N204" s="679"/>
      <c r="O204" s="679"/>
      <c r="P204" s="280"/>
      <c r="Q204" s="281"/>
      <c r="R204" s="44"/>
      <c r="S204" s="44"/>
      <c r="T204" s="44"/>
      <c r="U204" s="44"/>
      <c r="V204" s="44"/>
    </row>
    <row r="205" spans="1:22" ht="35.15" customHeight="1" x14ac:dyDescent="0.3">
      <c r="A205" s="635" t="str">
        <f>IF(YilDonem&lt;&gt;"",CONCATENATE(YilDonem,". döneme aittir."),"")</f>
        <v/>
      </c>
      <c r="B205" s="635"/>
      <c r="C205" s="635"/>
      <c r="D205" s="635"/>
      <c r="E205" s="635"/>
      <c r="F205" s="635"/>
      <c r="G205" s="635"/>
      <c r="H205" s="635"/>
      <c r="I205" s="635"/>
      <c r="J205" s="635"/>
      <c r="K205" s="635"/>
      <c r="L205" s="635"/>
      <c r="M205" s="635"/>
      <c r="N205" s="635"/>
      <c r="O205" s="635"/>
      <c r="P205" s="280"/>
      <c r="Q205" s="281"/>
      <c r="R205" s="44"/>
      <c r="S205" s="44"/>
      <c r="T205" s="44"/>
      <c r="U205" s="44"/>
      <c r="V205" s="44"/>
    </row>
    <row r="206" spans="1:22" ht="35.15" customHeight="1" thickBot="1" x14ac:dyDescent="0.35">
      <c r="A206" s="680" t="s">
        <v>79</v>
      </c>
      <c r="B206" s="680"/>
      <c r="C206" s="680"/>
      <c r="D206" s="680"/>
      <c r="E206" s="680"/>
      <c r="F206" s="680"/>
      <c r="G206" s="680"/>
      <c r="H206" s="680"/>
      <c r="I206" s="680"/>
      <c r="J206" s="680"/>
      <c r="K206" s="680"/>
      <c r="L206" s="680"/>
      <c r="M206" s="680"/>
      <c r="N206" s="680"/>
      <c r="O206" s="680"/>
      <c r="P206" s="280"/>
      <c r="Q206" s="281"/>
      <c r="R206" s="44"/>
      <c r="S206" s="44"/>
      <c r="T206" s="44"/>
      <c r="U206" s="44"/>
      <c r="V206" s="44"/>
    </row>
    <row r="207" spans="1:22" ht="35.15" customHeight="1" thickBot="1" x14ac:dyDescent="0.35">
      <c r="A207" s="673" t="s">
        <v>192</v>
      </c>
      <c r="B207" s="675"/>
      <c r="C207" s="673" t="str">
        <f>IF(ProjeNo&gt;0,ProjeNo,"")</f>
        <v/>
      </c>
      <c r="D207" s="674"/>
      <c r="E207" s="674"/>
      <c r="F207" s="674"/>
      <c r="G207" s="674"/>
      <c r="H207" s="674"/>
      <c r="I207" s="674"/>
      <c r="J207" s="674"/>
      <c r="K207" s="674"/>
      <c r="L207" s="674"/>
      <c r="M207" s="674"/>
      <c r="N207" s="674"/>
      <c r="O207" s="675"/>
      <c r="P207" s="280"/>
      <c r="Q207" s="281"/>
      <c r="R207" s="44"/>
      <c r="S207" s="44"/>
      <c r="T207" s="44"/>
      <c r="U207" s="44"/>
      <c r="V207" s="44"/>
    </row>
    <row r="208" spans="1:22" ht="35.15" customHeight="1" thickBot="1" x14ac:dyDescent="0.35">
      <c r="A208" s="673" t="s">
        <v>194</v>
      </c>
      <c r="B208" s="675"/>
      <c r="C208" s="676" t="str">
        <f>IF(ProjeAdi&gt;0,ProjeAdi,"")</f>
        <v/>
      </c>
      <c r="D208" s="677"/>
      <c r="E208" s="677"/>
      <c r="F208" s="677"/>
      <c r="G208" s="677"/>
      <c r="H208" s="677"/>
      <c r="I208" s="677"/>
      <c r="J208" s="677"/>
      <c r="K208" s="677"/>
      <c r="L208" s="677"/>
      <c r="M208" s="677"/>
      <c r="N208" s="677"/>
      <c r="O208" s="678"/>
      <c r="P208" s="280"/>
      <c r="Q208" s="281"/>
      <c r="R208" s="44"/>
      <c r="S208" s="44"/>
      <c r="T208" s="44"/>
      <c r="U208" s="44"/>
      <c r="V208" s="44"/>
    </row>
    <row r="209" spans="1:22" s="24" customFormat="1" ht="35.15" customHeight="1" thickBot="1" x14ac:dyDescent="0.35">
      <c r="A209" s="683" t="s">
        <v>3</v>
      </c>
      <c r="B209" s="683" t="s">
        <v>182</v>
      </c>
      <c r="C209" s="683" t="s">
        <v>183</v>
      </c>
      <c r="D209" s="683" t="s">
        <v>80</v>
      </c>
      <c r="E209" s="683" t="s">
        <v>173</v>
      </c>
      <c r="F209" s="683" t="s">
        <v>4</v>
      </c>
      <c r="G209" s="683" t="s">
        <v>124</v>
      </c>
      <c r="H209" s="683" t="s">
        <v>85</v>
      </c>
      <c r="I209" s="683" t="s">
        <v>86</v>
      </c>
      <c r="J209" s="681" t="s">
        <v>174</v>
      </c>
      <c r="K209" s="682"/>
      <c r="L209" s="683" t="s">
        <v>81</v>
      </c>
      <c r="M209" s="683" t="s">
        <v>82</v>
      </c>
      <c r="N209" s="381" t="s">
        <v>83</v>
      </c>
      <c r="O209" s="381" t="s">
        <v>83</v>
      </c>
      <c r="P209" s="280"/>
      <c r="Q209" s="282"/>
      <c r="R209" s="45"/>
      <c r="S209" s="45"/>
      <c r="T209" s="45"/>
      <c r="U209" s="45"/>
      <c r="V209" s="45"/>
    </row>
    <row r="210" spans="1:22" ht="35.15" customHeight="1" thickBot="1" x14ac:dyDescent="0.35">
      <c r="A210" s="684"/>
      <c r="B210" s="684"/>
      <c r="C210" s="684"/>
      <c r="D210" s="684"/>
      <c r="E210" s="684"/>
      <c r="F210" s="684"/>
      <c r="G210" s="684"/>
      <c r="H210" s="684"/>
      <c r="I210" s="684"/>
      <c r="J210" s="387" t="s">
        <v>175</v>
      </c>
      <c r="K210" s="323" t="s">
        <v>176</v>
      </c>
      <c r="L210" s="684"/>
      <c r="M210" s="684"/>
      <c r="N210" s="382" t="s">
        <v>84</v>
      </c>
      <c r="O210" s="381" t="s">
        <v>87</v>
      </c>
      <c r="P210" s="280"/>
      <c r="Q210" s="281"/>
      <c r="R210" s="44"/>
      <c r="S210" s="44"/>
      <c r="T210" s="44"/>
      <c r="U210" s="44"/>
      <c r="V210" s="44"/>
    </row>
    <row r="211" spans="1:22" ht="35.15" customHeight="1" x14ac:dyDescent="0.3">
      <c r="A211" s="388">
        <v>106</v>
      </c>
      <c r="B211" s="447"/>
      <c r="C211" s="444"/>
      <c r="D211" s="86"/>
      <c r="E211" s="283"/>
      <c r="F211" s="25"/>
      <c r="G211" s="25"/>
      <c r="H211" s="25"/>
      <c r="I211" s="25"/>
      <c r="J211" s="25"/>
      <c r="K211" s="284"/>
      <c r="L211" s="32"/>
      <c r="M211" s="27"/>
      <c r="N211" s="298"/>
      <c r="O211" s="285"/>
      <c r="P211" s="391" t="str">
        <f>IF(AND(COUNTA(D211:M211)&gt;0,O211=""),"Belge tarihi ve Belge numarası yazılmalıdır.","")</f>
        <v/>
      </c>
      <c r="Q211" s="156">
        <f>IF(OR(J211="Gündelik",J211="Konaklama"),1000,0)</f>
        <v>0</v>
      </c>
      <c r="R211" s="115">
        <f>IF(AND(OR(J211="Gündelik",J211="Konaklama"),K211&lt;1),0,1)</f>
        <v>1</v>
      </c>
      <c r="S211" s="115">
        <f>IF(COUNTA(L211:M211)&lt;2,0,1)</f>
        <v>0</v>
      </c>
      <c r="T211" s="115">
        <f>R211*S211*1000000</f>
        <v>0</v>
      </c>
      <c r="U211" s="44"/>
      <c r="V211" s="44"/>
    </row>
    <row r="212" spans="1:22" ht="35.15" customHeight="1" x14ac:dyDescent="0.3">
      <c r="A212" s="389">
        <v>107</v>
      </c>
      <c r="B212" s="448"/>
      <c r="C212" s="445"/>
      <c r="D212" s="319"/>
      <c r="E212" s="286"/>
      <c r="F212" s="15"/>
      <c r="G212" s="15"/>
      <c r="H212" s="15"/>
      <c r="I212" s="15"/>
      <c r="J212" s="17"/>
      <c r="K212" s="287"/>
      <c r="L212" s="33"/>
      <c r="M212" s="28"/>
      <c r="N212" s="299"/>
      <c r="O212" s="288"/>
      <c r="P212" s="391" t="str">
        <f t="shared" ref="P212:P225" si="35">IF(AND(COUNTA(D212:M212)&gt;0,O212=""),"Belge tarihi ve Belge numarası yazılmalıdır.","")</f>
        <v/>
      </c>
      <c r="Q212" s="156">
        <f t="shared" ref="Q212:Q225" si="36">IF(OR(J212="Gündelik",J212="Konaklama"),1000,0)</f>
        <v>0</v>
      </c>
      <c r="R212" s="115">
        <f t="shared" ref="R212:R225" si="37">IF(AND(OR(J212="Gündelik",J212="Konaklama"),K212&lt;1),0,1)</f>
        <v>1</v>
      </c>
      <c r="S212" s="115">
        <f t="shared" ref="S212:S225" si="38">IF(COUNTA(L212:M212)&lt;2,0,1)</f>
        <v>0</v>
      </c>
      <c r="T212" s="115">
        <f t="shared" ref="T212:T225" si="39">R212*S212*1000000</f>
        <v>0</v>
      </c>
      <c r="U212" s="44"/>
      <c r="V212" s="44"/>
    </row>
    <row r="213" spans="1:22" ht="35.15" customHeight="1" x14ac:dyDescent="0.3">
      <c r="A213" s="389">
        <v>108</v>
      </c>
      <c r="B213" s="448"/>
      <c r="C213" s="445"/>
      <c r="D213" s="319"/>
      <c r="E213" s="286"/>
      <c r="F213" s="15"/>
      <c r="G213" s="15"/>
      <c r="H213" s="15"/>
      <c r="I213" s="15"/>
      <c r="J213" s="17"/>
      <c r="K213" s="287"/>
      <c r="L213" s="33"/>
      <c r="M213" s="28"/>
      <c r="N213" s="299"/>
      <c r="O213" s="288"/>
      <c r="P213" s="391" t="str">
        <f t="shared" si="35"/>
        <v/>
      </c>
      <c r="Q213" s="156">
        <f t="shared" si="36"/>
        <v>0</v>
      </c>
      <c r="R213" s="115">
        <f t="shared" si="37"/>
        <v>1</v>
      </c>
      <c r="S213" s="115">
        <f t="shared" si="38"/>
        <v>0</v>
      </c>
      <c r="T213" s="115">
        <f t="shared" si="39"/>
        <v>0</v>
      </c>
      <c r="U213" s="44"/>
      <c r="V213" s="44"/>
    </row>
    <row r="214" spans="1:22" ht="35.15" customHeight="1" x14ac:dyDescent="0.3">
      <c r="A214" s="389">
        <v>109</v>
      </c>
      <c r="B214" s="448"/>
      <c r="C214" s="445"/>
      <c r="D214" s="319"/>
      <c r="E214" s="286"/>
      <c r="F214" s="15"/>
      <c r="G214" s="15"/>
      <c r="H214" s="15"/>
      <c r="I214" s="15"/>
      <c r="J214" s="17"/>
      <c r="K214" s="287"/>
      <c r="L214" s="33"/>
      <c r="M214" s="28"/>
      <c r="N214" s="299"/>
      <c r="O214" s="288"/>
      <c r="P214" s="380"/>
      <c r="Q214" s="281"/>
      <c r="R214" s="44"/>
      <c r="S214" s="44"/>
      <c r="T214" s="44"/>
      <c r="U214" s="44"/>
      <c r="V214" s="44"/>
    </row>
    <row r="215" spans="1:22" ht="35.15" customHeight="1" x14ac:dyDescent="0.3">
      <c r="A215" s="389">
        <v>110</v>
      </c>
      <c r="B215" s="448"/>
      <c r="C215" s="445"/>
      <c r="D215" s="319"/>
      <c r="E215" s="286"/>
      <c r="F215" s="15"/>
      <c r="G215" s="15"/>
      <c r="H215" s="15"/>
      <c r="I215" s="15"/>
      <c r="J215" s="17"/>
      <c r="K215" s="287"/>
      <c r="L215" s="33"/>
      <c r="M215" s="28"/>
      <c r="N215" s="299"/>
      <c r="O215" s="288"/>
      <c r="P215" s="380"/>
      <c r="Q215" s="281"/>
      <c r="R215" s="44"/>
      <c r="S215" s="44"/>
      <c r="T215" s="44"/>
      <c r="U215" s="44"/>
      <c r="V215" s="44"/>
    </row>
    <row r="216" spans="1:22" ht="35.15" customHeight="1" x14ac:dyDescent="0.3">
      <c r="A216" s="389">
        <v>111</v>
      </c>
      <c r="B216" s="448"/>
      <c r="C216" s="445"/>
      <c r="D216" s="319"/>
      <c r="E216" s="286"/>
      <c r="F216" s="15"/>
      <c r="G216" s="15"/>
      <c r="H216" s="15"/>
      <c r="I216" s="15"/>
      <c r="J216" s="17"/>
      <c r="K216" s="287"/>
      <c r="L216" s="33"/>
      <c r="M216" s="28"/>
      <c r="N216" s="299"/>
      <c r="O216" s="288"/>
      <c r="P216" s="380"/>
      <c r="Q216" s="281"/>
      <c r="R216" s="44"/>
      <c r="S216" s="44"/>
      <c r="T216" s="44"/>
      <c r="U216" s="44"/>
      <c r="V216" s="44"/>
    </row>
    <row r="217" spans="1:22" ht="34.5" customHeight="1" x14ac:dyDescent="0.3">
      <c r="A217" s="389">
        <v>112</v>
      </c>
      <c r="B217" s="448"/>
      <c r="C217" s="445"/>
      <c r="D217" s="319"/>
      <c r="E217" s="286"/>
      <c r="F217" s="15"/>
      <c r="G217" s="15"/>
      <c r="H217" s="15"/>
      <c r="I217" s="15"/>
      <c r="J217" s="17"/>
      <c r="K217" s="287"/>
      <c r="L217" s="33"/>
      <c r="M217" s="28"/>
      <c r="N217" s="299"/>
      <c r="O217" s="288"/>
      <c r="P217" s="391" t="str">
        <f t="shared" si="35"/>
        <v/>
      </c>
      <c r="Q217" s="156">
        <f t="shared" si="36"/>
        <v>0</v>
      </c>
      <c r="R217" s="115">
        <f t="shared" si="37"/>
        <v>1</v>
      </c>
      <c r="S217" s="115">
        <f t="shared" si="38"/>
        <v>0</v>
      </c>
      <c r="T217" s="115">
        <f t="shared" si="39"/>
        <v>0</v>
      </c>
      <c r="U217" s="44"/>
      <c r="V217" s="44"/>
    </row>
    <row r="218" spans="1:22" ht="35.15" customHeight="1" x14ac:dyDescent="0.3">
      <c r="A218" s="389">
        <v>113</v>
      </c>
      <c r="B218" s="448"/>
      <c r="C218" s="445"/>
      <c r="D218" s="319"/>
      <c r="E218" s="286"/>
      <c r="F218" s="15"/>
      <c r="G218" s="15"/>
      <c r="H218" s="15"/>
      <c r="I218" s="15"/>
      <c r="J218" s="17"/>
      <c r="K218" s="287"/>
      <c r="L218" s="33"/>
      <c r="M218" s="28"/>
      <c r="N218" s="299"/>
      <c r="O218" s="288"/>
      <c r="P218" s="391" t="str">
        <f t="shared" si="35"/>
        <v/>
      </c>
      <c r="Q218" s="156">
        <f t="shared" si="36"/>
        <v>0</v>
      </c>
      <c r="R218" s="115">
        <f t="shared" si="37"/>
        <v>1</v>
      </c>
      <c r="S218" s="115">
        <f t="shared" si="38"/>
        <v>0</v>
      </c>
      <c r="T218" s="115">
        <f t="shared" si="39"/>
        <v>0</v>
      </c>
      <c r="U218" s="44"/>
      <c r="V218" s="44"/>
    </row>
    <row r="219" spans="1:22" ht="35.15" customHeight="1" x14ac:dyDescent="0.3">
      <c r="A219" s="389">
        <v>114</v>
      </c>
      <c r="B219" s="448"/>
      <c r="C219" s="445"/>
      <c r="D219" s="319"/>
      <c r="E219" s="286"/>
      <c r="F219" s="15"/>
      <c r="G219" s="15"/>
      <c r="H219" s="15"/>
      <c r="I219" s="15"/>
      <c r="J219" s="17"/>
      <c r="K219" s="287"/>
      <c r="L219" s="33"/>
      <c r="M219" s="28"/>
      <c r="N219" s="299"/>
      <c r="O219" s="288"/>
      <c r="P219" s="391" t="str">
        <f t="shared" si="35"/>
        <v/>
      </c>
      <c r="Q219" s="156">
        <f t="shared" si="36"/>
        <v>0</v>
      </c>
      <c r="R219" s="115">
        <f t="shared" si="37"/>
        <v>1</v>
      </c>
      <c r="S219" s="115">
        <f t="shared" si="38"/>
        <v>0</v>
      </c>
      <c r="T219" s="115">
        <f t="shared" si="39"/>
        <v>0</v>
      </c>
      <c r="U219" s="44"/>
      <c r="V219" s="44"/>
    </row>
    <row r="220" spans="1:22" ht="35.15" customHeight="1" x14ac:dyDescent="0.3">
      <c r="A220" s="389">
        <v>115</v>
      </c>
      <c r="B220" s="448"/>
      <c r="C220" s="445"/>
      <c r="D220" s="319"/>
      <c r="E220" s="286"/>
      <c r="F220" s="15"/>
      <c r="G220" s="15"/>
      <c r="H220" s="15"/>
      <c r="I220" s="15"/>
      <c r="J220" s="17"/>
      <c r="K220" s="287"/>
      <c r="L220" s="33"/>
      <c r="M220" s="28"/>
      <c r="N220" s="299"/>
      <c r="O220" s="288"/>
      <c r="P220" s="391" t="str">
        <f t="shared" si="35"/>
        <v/>
      </c>
      <c r="Q220" s="156">
        <f t="shared" si="36"/>
        <v>0</v>
      </c>
      <c r="R220" s="115">
        <f t="shared" si="37"/>
        <v>1</v>
      </c>
      <c r="S220" s="115">
        <f t="shared" si="38"/>
        <v>0</v>
      </c>
      <c r="T220" s="115">
        <f t="shared" si="39"/>
        <v>0</v>
      </c>
      <c r="U220" s="44"/>
      <c r="V220" s="44"/>
    </row>
    <row r="221" spans="1:22" ht="35.15" customHeight="1" x14ac:dyDescent="0.3">
      <c r="A221" s="389">
        <v>116</v>
      </c>
      <c r="B221" s="448"/>
      <c r="C221" s="445"/>
      <c r="D221" s="319"/>
      <c r="E221" s="286"/>
      <c r="F221" s="15"/>
      <c r="G221" s="15"/>
      <c r="H221" s="15"/>
      <c r="I221" s="15"/>
      <c r="J221" s="17"/>
      <c r="K221" s="287"/>
      <c r="L221" s="33"/>
      <c r="M221" s="28"/>
      <c r="N221" s="299"/>
      <c r="O221" s="288"/>
      <c r="P221" s="391" t="str">
        <f t="shared" si="35"/>
        <v/>
      </c>
      <c r="Q221" s="156">
        <f t="shared" si="36"/>
        <v>0</v>
      </c>
      <c r="R221" s="115">
        <f t="shared" si="37"/>
        <v>1</v>
      </c>
      <c r="S221" s="115">
        <f t="shared" si="38"/>
        <v>0</v>
      </c>
      <c r="T221" s="115">
        <f t="shared" si="39"/>
        <v>0</v>
      </c>
      <c r="U221" s="44"/>
      <c r="V221" s="44"/>
    </row>
    <row r="222" spans="1:22" ht="35.15" customHeight="1" x14ac:dyDescent="0.3">
      <c r="A222" s="389">
        <v>117</v>
      </c>
      <c r="B222" s="448"/>
      <c r="C222" s="445"/>
      <c r="D222" s="319"/>
      <c r="E222" s="286"/>
      <c r="F222" s="15"/>
      <c r="G222" s="15"/>
      <c r="H222" s="15"/>
      <c r="I222" s="15"/>
      <c r="J222" s="17"/>
      <c r="K222" s="287"/>
      <c r="L222" s="33"/>
      <c r="M222" s="28"/>
      <c r="N222" s="299"/>
      <c r="O222" s="288"/>
      <c r="P222" s="391" t="str">
        <f t="shared" si="35"/>
        <v/>
      </c>
      <c r="Q222" s="156">
        <f t="shared" si="36"/>
        <v>0</v>
      </c>
      <c r="R222" s="115">
        <f t="shared" si="37"/>
        <v>1</v>
      </c>
      <c r="S222" s="115">
        <f t="shared" si="38"/>
        <v>0</v>
      </c>
      <c r="T222" s="115">
        <f t="shared" si="39"/>
        <v>0</v>
      </c>
      <c r="U222" s="44"/>
      <c r="V222" s="44"/>
    </row>
    <row r="223" spans="1:22" ht="35.15" customHeight="1" x14ac:dyDescent="0.3">
      <c r="A223" s="389">
        <v>118</v>
      </c>
      <c r="B223" s="448"/>
      <c r="C223" s="445"/>
      <c r="D223" s="319"/>
      <c r="E223" s="286"/>
      <c r="F223" s="15"/>
      <c r="G223" s="15"/>
      <c r="H223" s="15"/>
      <c r="I223" s="15"/>
      <c r="J223" s="17"/>
      <c r="K223" s="287"/>
      <c r="L223" s="33"/>
      <c r="M223" s="28"/>
      <c r="N223" s="299"/>
      <c r="O223" s="288"/>
      <c r="P223" s="391" t="str">
        <f t="shared" si="35"/>
        <v/>
      </c>
      <c r="Q223" s="156">
        <f t="shared" si="36"/>
        <v>0</v>
      </c>
      <c r="R223" s="115">
        <f t="shared" si="37"/>
        <v>1</v>
      </c>
      <c r="S223" s="115">
        <f t="shared" si="38"/>
        <v>0</v>
      </c>
      <c r="T223" s="115">
        <f t="shared" si="39"/>
        <v>0</v>
      </c>
      <c r="U223" s="44"/>
      <c r="V223" s="44"/>
    </row>
    <row r="224" spans="1:22" ht="35.15" customHeight="1" x14ac:dyDescent="0.3">
      <c r="A224" s="389">
        <v>119</v>
      </c>
      <c r="B224" s="448"/>
      <c r="C224" s="445"/>
      <c r="D224" s="319"/>
      <c r="E224" s="286"/>
      <c r="F224" s="15"/>
      <c r="G224" s="15"/>
      <c r="H224" s="15"/>
      <c r="I224" s="15"/>
      <c r="J224" s="17"/>
      <c r="K224" s="287"/>
      <c r="L224" s="33"/>
      <c r="M224" s="28"/>
      <c r="N224" s="299"/>
      <c r="O224" s="288"/>
      <c r="P224" s="391" t="str">
        <f t="shared" si="35"/>
        <v/>
      </c>
      <c r="Q224" s="156">
        <f t="shared" si="36"/>
        <v>0</v>
      </c>
      <c r="R224" s="115">
        <f t="shared" si="37"/>
        <v>1</v>
      </c>
      <c r="S224" s="115">
        <f t="shared" si="38"/>
        <v>0</v>
      </c>
      <c r="T224" s="115">
        <f t="shared" si="39"/>
        <v>0</v>
      </c>
      <c r="U224" s="44"/>
      <c r="V224" s="44"/>
    </row>
    <row r="225" spans="1:22" ht="35.15" customHeight="1" thickBot="1" x14ac:dyDescent="0.35">
      <c r="A225" s="390">
        <v>120</v>
      </c>
      <c r="B225" s="449"/>
      <c r="C225" s="446"/>
      <c r="D225" s="89"/>
      <c r="E225" s="289"/>
      <c r="F225" s="29"/>
      <c r="G225" s="29"/>
      <c r="H225" s="29"/>
      <c r="I225" s="29"/>
      <c r="J225" s="19"/>
      <c r="K225" s="290"/>
      <c r="L225" s="34"/>
      <c r="M225" s="30"/>
      <c r="N225" s="300"/>
      <c r="O225" s="291"/>
      <c r="P225" s="391" t="str">
        <f t="shared" si="35"/>
        <v/>
      </c>
      <c r="Q225" s="156">
        <f t="shared" si="36"/>
        <v>0</v>
      </c>
      <c r="R225" s="115">
        <f t="shared" si="37"/>
        <v>1</v>
      </c>
      <c r="S225" s="115">
        <f t="shared" si="38"/>
        <v>0</v>
      </c>
      <c r="T225" s="115">
        <f t="shared" si="39"/>
        <v>0</v>
      </c>
      <c r="U225" s="44"/>
      <c r="V225" s="44"/>
    </row>
    <row r="226" spans="1:22" ht="35.15" customHeight="1" thickBot="1" x14ac:dyDescent="0.35">
      <c r="A226" s="115" t="s">
        <v>177</v>
      </c>
      <c r="B226" s="44"/>
      <c r="C226" s="44"/>
      <c r="D226" s="44"/>
      <c r="E226" s="44"/>
      <c r="F226" s="44"/>
      <c r="G226" s="44"/>
      <c r="H226" s="44"/>
      <c r="I226" s="44"/>
      <c r="J226" s="44"/>
      <c r="K226" s="44"/>
      <c r="L226" s="44"/>
      <c r="M226" s="383" t="s">
        <v>34</v>
      </c>
      <c r="N226" s="182">
        <f>SUM(N211:N225)+N197</f>
        <v>0</v>
      </c>
      <c r="O226" s="182">
        <f>SUM(O211:O225)+O197</f>
        <v>0</v>
      </c>
      <c r="P226" s="280"/>
      <c r="Q226" s="281"/>
      <c r="R226" s="44"/>
      <c r="S226" s="44"/>
      <c r="T226" s="44"/>
      <c r="U226" s="115">
        <f>IF(COUNTA(N211:O225)&gt;0,1,0)</f>
        <v>0</v>
      </c>
      <c r="V226" s="44"/>
    </row>
    <row r="227" spans="1:22" ht="35.15" customHeight="1" x14ac:dyDescent="0.3">
      <c r="A227" s="115" t="s">
        <v>133</v>
      </c>
      <c r="B227" s="44"/>
      <c r="C227" s="44"/>
      <c r="D227" s="44"/>
      <c r="E227" s="44"/>
      <c r="F227" s="44"/>
      <c r="G227" s="44"/>
      <c r="H227" s="44"/>
      <c r="I227" s="44"/>
      <c r="J227" s="44"/>
      <c r="K227" s="44"/>
      <c r="L227" s="44"/>
      <c r="M227" s="44"/>
      <c r="N227" s="44"/>
      <c r="O227" s="292"/>
      <c r="P227" s="280"/>
      <c r="Q227" s="281"/>
      <c r="R227" s="44"/>
      <c r="S227" s="44"/>
      <c r="T227" s="44"/>
      <c r="U227" s="44"/>
      <c r="V227" s="44"/>
    </row>
    <row r="228" spans="1:22" ht="35.15" customHeight="1" x14ac:dyDescent="0.3">
      <c r="A228" s="44"/>
      <c r="B228" s="44"/>
      <c r="C228" s="44"/>
      <c r="D228" s="44"/>
      <c r="E228" s="44"/>
      <c r="F228" s="44"/>
      <c r="G228" s="44"/>
      <c r="H228" s="44"/>
      <c r="I228" s="44"/>
      <c r="J228" s="44"/>
      <c r="K228" s="44"/>
      <c r="L228" s="44"/>
      <c r="M228" s="44"/>
      <c r="N228" s="44"/>
      <c r="O228" s="292"/>
      <c r="P228" s="280"/>
      <c r="Q228" s="281"/>
      <c r="R228" s="44"/>
      <c r="S228" s="44"/>
      <c r="T228" s="44"/>
      <c r="U228" s="44"/>
      <c r="V228" s="44"/>
    </row>
    <row r="229" spans="1:22" ht="35.15" customHeight="1" x14ac:dyDescent="0.35">
      <c r="A229" s="44"/>
      <c r="B229" s="44"/>
      <c r="C229" s="44"/>
      <c r="D229" s="245" t="s">
        <v>31</v>
      </c>
      <c r="E229" s="246">
        <f ca="1">IF(imzatarihi&gt;0,imzatarihi,"")</f>
        <v>45785</v>
      </c>
      <c r="F229" s="245" t="s">
        <v>32</v>
      </c>
      <c r="G229" s="247" t="str">
        <f>IF(kurulusyetkilisi&gt;0,kurulusyetkilisi,"")</f>
        <v/>
      </c>
      <c r="H229" s="44"/>
      <c r="I229" s="44"/>
      <c r="J229" s="44"/>
      <c r="K229" s="44"/>
      <c r="L229" s="44"/>
      <c r="M229" s="44"/>
      <c r="N229" s="44"/>
      <c r="O229" s="292"/>
      <c r="P229" s="280"/>
      <c r="Q229" s="281"/>
      <c r="R229" s="44"/>
      <c r="S229" s="44"/>
      <c r="T229" s="44"/>
      <c r="U229" s="44"/>
      <c r="V229" s="44"/>
    </row>
    <row r="230" spans="1:22" ht="35.15" customHeight="1" x14ac:dyDescent="0.35">
      <c r="A230" s="44"/>
      <c r="B230" s="44"/>
      <c r="C230" s="44"/>
      <c r="D230" s="248"/>
      <c r="E230" s="248"/>
      <c r="F230" s="245" t="s">
        <v>33</v>
      </c>
      <c r="G230" s="248"/>
      <c r="H230" s="44"/>
      <c r="I230" s="44"/>
      <c r="J230" s="44"/>
      <c r="K230" s="44"/>
      <c r="L230" s="44"/>
      <c r="M230" s="44"/>
      <c r="N230" s="44"/>
      <c r="O230" s="292"/>
      <c r="P230" s="280"/>
      <c r="Q230" s="281"/>
      <c r="R230" s="44"/>
      <c r="S230" s="44"/>
      <c r="T230" s="44"/>
      <c r="U230" s="44"/>
      <c r="V230" s="44"/>
    </row>
    <row r="231" spans="1:22" ht="35.15" customHeight="1" x14ac:dyDescent="0.3">
      <c r="A231" s="44"/>
      <c r="B231" s="44"/>
      <c r="C231" s="44"/>
      <c r="D231" s="44"/>
      <c r="E231" s="44"/>
      <c r="F231" s="44"/>
      <c r="G231" s="44"/>
      <c r="H231" s="44"/>
      <c r="I231" s="44"/>
      <c r="J231" s="44"/>
      <c r="K231" s="44"/>
      <c r="L231" s="44"/>
      <c r="M231" s="44"/>
      <c r="N231" s="44"/>
      <c r="O231" s="292"/>
      <c r="P231" s="280"/>
      <c r="Q231" s="281"/>
      <c r="R231" s="44"/>
      <c r="S231" s="44"/>
      <c r="T231" s="44"/>
      <c r="U231" s="44"/>
      <c r="V231" s="44"/>
    </row>
    <row r="232" spans="1:22" ht="35.15" customHeight="1" x14ac:dyDescent="0.3">
      <c r="A232" s="44"/>
      <c r="B232" s="44"/>
      <c r="C232" s="44"/>
      <c r="D232" s="44"/>
      <c r="E232" s="44"/>
      <c r="F232" s="44"/>
      <c r="G232" s="44"/>
      <c r="H232" s="44"/>
      <c r="I232" s="44"/>
      <c r="J232" s="44"/>
      <c r="K232" s="44"/>
      <c r="L232" s="44"/>
      <c r="M232" s="44"/>
      <c r="N232" s="44"/>
      <c r="O232" s="292"/>
      <c r="P232" s="280"/>
      <c r="Q232" s="281"/>
      <c r="R232" s="44"/>
      <c r="S232" s="44"/>
      <c r="T232" s="44"/>
      <c r="U232" s="44"/>
      <c r="V232" s="44"/>
    </row>
    <row r="233" spans="1:22" ht="35.15" customHeight="1" x14ac:dyDescent="0.3">
      <c r="A233" s="679" t="s">
        <v>78</v>
      </c>
      <c r="B233" s="679"/>
      <c r="C233" s="679"/>
      <c r="D233" s="679"/>
      <c r="E233" s="679"/>
      <c r="F233" s="679"/>
      <c r="G233" s="679"/>
      <c r="H233" s="679"/>
      <c r="I233" s="679"/>
      <c r="J233" s="679"/>
      <c r="K233" s="679"/>
      <c r="L233" s="679"/>
      <c r="M233" s="679"/>
      <c r="N233" s="679"/>
      <c r="O233" s="679"/>
      <c r="P233" s="280"/>
      <c r="Q233" s="281"/>
      <c r="R233" s="44"/>
      <c r="S233" s="44"/>
      <c r="T233" s="44"/>
      <c r="U233" s="44"/>
      <c r="V233" s="44"/>
    </row>
    <row r="234" spans="1:22" ht="35.15" customHeight="1" x14ac:dyDescent="0.3">
      <c r="A234" s="635" t="str">
        <f>IF(YilDonem&lt;&gt;"",CONCATENATE(YilDonem,". döneme aittir."),"")</f>
        <v/>
      </c>
      <c r="B234" s="635"/>
      <c r="C234" s="635"/>
      <c r="D234" s="635"/>
      <c r="E234" s="635"/>
      <c r="F234" s="635"/>
      <c r="G234" s="635"/>
      <c r="H234" s="635"/>
      <c r="I234" s="635"/>
      <c r="J234" s="635"/>
      <c r="K234" s="635"/>
      <c r="L234" s="635"/>
      <c r="M234" s="635"/>
      <c r="N234" s="635"/>
      <c r="O234" s="635"/>
      <c r="P234" s="280"/>
      <c r="Q234" s="281"/>
      <c r="R234" s="44"/>
      <c r="S234" s="44"/>
      <c r="T234" s="44"/>
      <c r="U234" s="44"/>
      <c r="V234" s="44"/>
    </row>
    <row r="235" spans="1:22" ht="35.15" customHeight="1" thickBot="1" x14ac:dyDescent="0.35">
      <c r="A235" s="680" t="s">
        <v>79</v>
      </c>
      <c r="B235" s="680"/>
      <c r="C235" s="680"/>
      <c r="D235" s="680"/>
      <c r="E235" s="680"/>
      <c r="F235" s="680"/>
      <c r="G235" s="680"/>
      <c r="H235" s="680"/>
      <c r="I235" s="680"/>
      <c r="J235" s="680"/>
      <c r="K235" s="680"/>
      <c r="L235" s="680"/>
      <c r="M235" s="680"/>
      <c r="N235" s="680"/>
      <c r="O235" s="680"/>
      <c r="P235" s="280"/>
      <c r="Q235" s="281"/>
      <c r="R235" s="44"/>
      <c r="S235" s="44"/>
      <c r="T235" s="44"/>
      <c r="U235" s="44"/>
      <c r="V235" s="44"/>
    </row>
    <row r="236" spans="1:22" ht="35.15" customHeight="1" thickBot="1" x14ac:dyDescent="0.35">
      <c r="A236" s="673" t="s">
        <v>192</v>
      </c>
      <c r="B236" s="675"/>
      <c r="C236" s="673" t="str">
        <f>IF(ProjeNo&gt;0,ProjeNo,"")</f>
        <v/>
      </c>
      <c r="D236" s="674"/>
      <c r="E236" s="674"/>
      <c r="F236" s="674"/>
      <c r="G236" s="674"/>
      <c r="H236" s="674"/>
      <c r="I236" s="674"/>
      <c r="J236" s="674"/>
      <c r="K236" s="674"/>
      <c r="L236" s="674"/>
      <c r="M236" s="674"/>
      <c r="N236" s="674"/>
      <c r="O236" s="675"/>
      <c r="P236" s="280"/>
      <c r="Q236" s="281"/>
      <c r="R236" s="44"/>
      <c r="S236" s="44"/>
      <c r="T236" s="44"/>
      <c r="U236" s="44"/>
      <c r="V236" s="44"/>
    </row>
    <row r="237" spans="1:22" ht="35.15" customHeight="1" thickBot="1" x14ac:dyDescent="0.35">
      <c r="A237" s="673" t="s">
        <v>194</v>
      </c>
      <c r="B237" s="675"/>
      <c r="C237" s="676" t="str">
        <f>IF(ProjeAdi&gt;0,ProjeAdi,"")</f>
        <v/>
      </c>
      <c r="D237" s="677"/>
      <c r="E237" s="677"/>
      <c r="F237" s="677"/>
      <c r="G237" s="677"/>
      <c r="H237" s="677"/>
      <c r="I237" s="677"/>
      <c r="J237" s="677"/>
      <c r="K237" s="677"/>
      <c r="L237" s="677"/>
      <c r="M237" s="677"/>
      <c r="N237" s="677"/>
      <c r="O237" s="678"/>
      <c r="P237" s="280"/>
      <c r="Q237" s="281"/>
      <c r="R237" s="44"/>
      <c r="S237" s="44"/>
      <c r="T237" s="44"/>
      <c r="U237" s="44"/>
      <c r="V237" s="44"/>
    </row>
    <row r="238" spans="1:22" s="24" customFormat="1" ht="35.15" customHeight="1" thickBot="1" x14ac:dyDescent="0.35">
      <c r="A238" s="683" t="s">
        <v>3</v>
      </c>
      <c r="B238" s="683" t="s">
        <v>182</v>
      </c>
      <c r="C238" s="683" t="s">
        <v>183</v>
      </c>
      <c r="D238" s="683" t="s">
        <v>80</v>
      </c>
      <c r="E238" s="683" t="s">
        <v>173</v>
      </c>
      <c r="F238" s="683" t="s">
        <v>4</v>
      </c>
      <c r="G238" s="683" t="s">
        <v>124</v>
      </c>
      <c r="H238" s="683" t="s">
        <v>85</v>
      </c>
      <c r="I238" s="683" t="s">
        <v>86</v>
      </c>
      <c r="J238" s="681" t="s">
        <v>174</v>
      </c>
      <c r="K238" s="682"/>
      <c r="L238" s="683" t="s">
        <v>81</v>
      </c>
      <c r="M238" s="683" t="s">
        <v>82</v>
      </c>
      <c r="N238" s="381" t="s">
        <v>83</v>
      </c>
      <c r="O238" s="381" t="s">
        <v>83</v>
      </c>
      <c r="P238" s="280"/>
      <c r="Q238" s="282"/>
      <c r="R238" s="45"/>
      <c r="S238" s="45"/>
      <c r="T238" s="45"/>
      <c r="U238" s="45"/>
      <c r="V238" s="45"/>
    </row>
    <row r="239" spans="1:22" ht="35.15" customHeight="1" thickBot="1" x14ac:dyDescent="0.35">
      <c r="A239" s="684"/>
      <c r="B239" s="684"/>
      <c r="C239" s="684"/>
      <c r="D239" s="684"/>
      <c r="E239" s="684"/>
      <c r="F239" s="684"/>
      <c r="G239" s="684"/>
      <c r="H239" s="684"/>
      <c r="I239" s="684"/>
      <c r="J239" s="387" t="s">
        <v>175</v>
      </c>
      <c r="K239" s="323" t="s">
        <v>176</v>
      </c>
      <c r="L239" s="684"/>
      <c r="M239" s="684"/>
      <c r="N239" s="382" t="s">
        <v>84</v>
      </c>
      <c r="O239" s="381" t="s">
        <v>87</v>
      </c>
      <c r="P239" s="280"/>
      <c r="Q239" s="281"/>
      <c r="R239" s="44"/>
      <c r="S239" s="44"/>
      <c r="T239" s="44"/>
      <c r="U239" s="44"/>
      <c r="V239" s="44"/>
    </row>
    <row r="240" spans="1:22" ht="35.15" customHeight="1" x14ac:dyDescent="0.3">
      <c r="A240" s="388">
        <v>121</v>
      </c>
      <c r="B240" s="441"/>
      <c r="C240" s="438"/>
      <c r="D240" s="39"/>
      <c r="E240" s="283"/>
      <c r="F240" s="25"/>
      <c r="G240" s="25"/>
      <c r="H240" s="25"/>
      <c r="I240" s="25"/>
      <c r="J240" s="25"/>
      <c r="K240" s="284"/>
      <c r="L240" s="32"/>
      <c r="M240" s="27"/>
      <c r="N240" s="298"/>
      <c r="O240" s="285"/>
      <c r="P240" s="391" t="str">
        <f>IF(AND(COUNTA(D240:M240)&gt;0,O240=""),"Belge tarihi ve Belge numarası yazılmalıdır.","")</f>
        <v/>
      </c>
      <c r="Q240" s="156">
        <f>IF(OR(J240="Gündelik",J240="Konaklama"),1000,0)</f>
        <v>0</v>
      </c>
      <c r="R240" s="115">
        <f>IF(AND(OR(J240="Gündelik",J240="Konaklama"),K240&lt;1),0,1)</f>
        <v>1</v>
      </c>
      <c r="S240" s="115">
        <f>IF(COUNTA(L240:M240)&lt;2,0,1)</f>
        <v>0</v>
      </c>
      <c r="T240" s="115">
        <f>R240*S240*1000000</f>
        <v>0</v>
      </c>
      <c r="U240" s="44"/>
      <c r="V240" s="44"/>
    </row>
    <row r="241" spans="1:22" ht="35.15" customHeight="1" x14ac:dyDescent="0.3">
      <c r="A241" s="389">
        <v>122</v>
      </c>
      <c r="B241" s="442"/>
      <c r="C241" s="439"/>
      <c r="D241" s="18"/>
      <c r="E241" s="286"/>
      <c r="F241" s="15"/>
      <c r="G241" s="15"/>
      <c r="H241" s="15"/>
      <c r="I241" s="15"/>
      <c r="J241" s="17"/>
      <c r="K241" s="287"/>
      <c r="L241" s="33"/>
      <c r="M241" s="28"/>
      <c r="N241" s="299"/>
      <c r="O241" s="288"/>
      <c r="P241" s="391" t="str">
        <f t="shared" ref="P241:P254" si="40">IF(AND(COUNTA(D241:M241)&gt;0,O241=""),"Belge tarihi ve Belge numarası yazılmalıdır.","")</f>
        <v/>
      </c>
      <c r="Q241" s="156">
        <f t="shared" ref="Q241:Q254" si="41">IF(OR(J241="Gündelik",J241="Konaklama"),1000,0)</f>
        <v>0</v>
      </c>
      <c r="R241" s="115">
        <f t="shared" ref="R241:R254" si="42">IF(AND(OR(J241="Gündelik",J241="Konaklama"),K241&lt;1),0,1)</f>
        <v>1</v>
      </c>
      <c r="S241" s="115">
        <f t="shared" ref="S241:S254" si="43">IF(COUNTA(L241:M241)&lt;2,0,1)</f>
        <v>0</v>
      </c>
      <c r="T241" s="115">
        <f t="shared" ref="T241:T254" si="44">R241*S241*1000000</f>
        <v>0</v>
      </c>
      <c r="U241" s="44"/>
      <c r="V241" s="44"/>
    </row>
    <row r="242" spans="1:22" ht="35.15" customHeight="1" x14ac:dyDescent="0.3">
      <c r="A242" s="389">
        <v>123</v>
      </c>
      <c r="B242" s="442"/>
      <c r="C242" s="439"/>
      <c r="D242" s="18"/>
      <c r="E242" s="286"/>
      <c r="F242" s="15"/>
      <c r="G242" s="15"/>
      <c r="H242" s="15"/>
      <c r="I242" s="15"/>
      <c r="J242" s="17"/>
      <c r="K242" s="287"/>
      <c r="L242" s="33"/>
      <c r="M242" s="28"/>
      <c r="N242" s="299"/>
      <c r="O242" s="288"/>
      <c r="P242" s="391" t="str">
        <f t="shared" si="40"/>
        <v/>
      </c>
      <c r="Q242" s="156">
        <f t="shared" si="41"/>
        <v>0</v>
      </c>
      <c r="R242" s="115">
        <f t="shared" si="42"/>
        <v>1</v>
      </c>
      <c r="S242" s="115">
        <f t="shared" si="43"/>
        <v>0</v>
      </c>
      <c r="T242" s="115">
        <f t="shared" si="44"/>
        <v>0</v>
      </c>
      <c r="U242" s="44"/>
      <c r="V242" s="44"/>
    </row>
    <row r="243" spans="1:22" ht="35.15" customHeight="1" x14ac:dyDescent="0.3">
      <c r="A243" s="389">
        <v>124</v>
      </c>
      <c r="B243" s="442"/>
      <c r="C243" s="439"/>
      <c r="D243" s="18"/>
      <c r="E243" s="286"/>
      <c r="F243" s="15"/>
      <c r="G243" s="15"/>
      <c r="H243" s="15"/>
      <c r="I243" s="15"/>
      <c r="J243" s="17"/>
      <c r="K243" s="287"/>
      <c r="L243" s="33"/>
      <c r="M243" s="28"/>
      <c r="N243" s="299"/>
      <c r="O243" s="288"/>
      <c r="P243" s="380"/>
      <c r="Q243" s="281"/>
      <c r="R243" s="44"/>
      <c r="S243" s="44"/>
      <c r="T243" s="44"/>
      <c r="U243" s="44"/>
      <c r="V243" s="44"/>
    </row>
    <row r="244" spans="1:22" ht="35.15" customHeight="1" x14ac:dyDescent="0.3">
      <c r="A244" s="389">
        <v>125</v>
      </c>
      <c r="B244" s="442"/>
      <c r="C244" s="439"/>
      <c r="D244" s="18"/>
      <c r="E244" s="286"/>
      <c r="F244" s="15"/>
      <c r="G244" s="15"/>
      <c r="H244" s="15"/>
      <c r="I244" s="15"/>
      <c r="J244" s="17"/>
      <c r="K244" s="287"/>
      <c r="L244" s="33"/>
      <c r="M244" s="28"/>
      <c r="N244" s="299"/>
      <c r="O244" s="288"/>
      <c r="P244" s="380"/>
      <c r="Q244" s="281"/>
      <c r="R244" s="44"/>
      <c r="S244" s="44"/>
      <c r="T244" s="44"/>
      <c r="U244" s="44"/>
      <c r="V244" s="44"/>
    </row>
    <row r="245" spans="1:22" ht="35.15" customHeight="1" x14ac:dyDescent="0.3">
      <c r="A245" s="389">
        <v>126</v>
      </c>
      <c r="B245" s="442"/>
      <c r="C245" s="439"/>
      <c r="D245" s="18"/>
      <c r="E245" s="286"/>
      <c r="F245" s="15"/>
      <c r="G245" s="15"/>
      <c r="H245" s="15"/>
      <c r="I245" s="15"/>
      <c r="J245" s="17"/>
      <c r="K245" s="287"/>
      <c r="L245" s="33"/>
      <c r="M245" s="28"/>
      <c r="N245" s="299"/>
      <c r="O245" s="288"/>
      <c r="P245" s="380"/>
      <c r="Q245" s="281"/>
      <c r="R245" s="44"/>
      <c r="S245" s="44"/>
      <c r="T245" s="44"/>
      <c r="U245" s="44"/>
      <c r="V245" s="44"/>
    </row>
    <row r="246" spans="1:22" ht="35.15" customHeight="1" x14ac:dyDescent="0.3">
      <c r="A246" s="389">
        <v>127</v>
      </c>
      <c r="B246" s="442"/>
      <c r="C246" s="439"/>
      <c r="D246" s="18"/>
      <c r="E246" s="286"/>
      <c r="F246" s="15"/>
      <c r="G246" s="15"/>
      <c r="H246" s="15"/>
      <c r="I246" s="15"/>
      <c r="J246" s="17"/>
      <c r="K246" s="287"/>
      <c r="L246" s="33"/>
      <c r="M246" s="28"/>
      <c r="N246" s="299"/>
      <c r="O246" s="288"/>
      <c r="P246" s="391" t="str">
        <f t="shared" si="40"/>
        <v/>
      </c>
      <c r="Q246" s="156">
        <f t="shared" si="41"/>
        <v>0</v>
      </c>
      <c r="R246" s="115">
        <f t="shared" si="42"/>
        <v>1</v>
      </c>
      <c r="S246" s="115">
        <f t="shared" si="43"/>
        <v>0</v>
      </c>
      <c r="T246" s="115">
        <f t="shared" si="44"/>
        <v>0</v>
      </c>
      <c r="U246" s="44"/>
      <c r="V246" s="44"/>
    </row>
    <row r="247" spans="1:22" ht="35.15" customHeight="1" x14ac:dyDescent="0.3">
      <c r="A247" s="389">
        <v>128</v>
      </c>
      <c r="B247" s="442"/>
      <c r="C247" s="439"/>
      <c r="D247" s="18"/>
      <c r="E247" s="286"/>
      <c r="F247" s="15"/>
      <c r="G247" s="15"/>
      <c r="H247" s="15"/>
      <c r="I247" s="15"/>
      <c r="J247" s="17"/>
      <c r="K247" s="287"/>
      <c r="L247" s="33"/>
      <c r="M247" s="28"/>
      <c r="N247" s="299"/>
      <c r="O247" s="288"/>
      <c r="P247" s="391" t="str">
        <f t="shared" si="40"/>
        <v/>
      </c>
      <c r="Q247" s="156">
        <f t="shared" si="41"/>
        <v>0</v>
      </c>
      <c r="R247" s="115">
        <f t="shared" si="42"/>
        <v>1</v>
      </c>
      <c r="S247" s="115">
        <f t="shared" si="43"/>
        <v>0</v>
      </c>
      <c r="T247" s="115">
        <f t="shared" si="44"/>
        <v>0</v>
      </c>
      <c r="U247" s="44"/>
      <c r="V247" s="44"/>
    </row>
    <row r="248" spans="1:22" ht="35.15" customHeight="1" x14ac:dyDescent="0.3">
      <c r="A248" s="389">
        <v>129</v>
      </c>
      <c r="B248" s="442"/>
      <c r="C248" s="439"/>
      <c r="D248" s="18"/>
      <c r="E248" s="286"/>
      <c r="F248" s="15"/>
      <c r="G248" s="15"/>
      <c r="H248" s="15"/>
      <c r="I248" s="15"/>
      <c r="J248" s="17"/>
      <c r="K248" s="287"/>
      <c r="L248" s="33"/>
      <c r="M248" s="28"/>
      <c r="N248" s="299"/>
      <c r="O248" s="288"/>
      <c r="P248" s="391" t="str">
        <f t="shared" si="40"/>
        <v/>
      </c>
      <c r="Q248" s="156">
        <f t="shared" si="41"/>
        <v>0</v>
      </c>
      <c r="R248" s="115">
        <f t="shared" si="42"/>
        <v>1</v>
      </c>
      <c r="S248" s="115">
        <f t="shared" si="43"/>
        <v>0</v>
      </c>
      <c r="T248" s="115">
        <f t="shared" si="44"/>
        <v>0</v>
      </c>
      <c r="U248" s="44"/>
      <c r="V248" s="44"/>
    </row>
    <row r="249" spans="1:22" ht="35.15" customHeight="1" x14ac:dyDescent="0.3">
      <c r="A249" s="389">
        <v>130</v>
      </c>
      <c r="B249" s="442"/>
      <c r="C249" s="439"/>
      <c r="D249" s="18"/>
      <c r="E249" s="286"/>
      <c r="F249" s="15"/>
      <c r="G249" s="15"/>
      <c r="H249" s="15"/>
      <c r="I249" s="15"/>
      <c r="J249" s="17"/>
      <c r="K249" s="287"/>
      <c r="L249" s="33"/>
      <c r="M249" s="28"/>
      <c r="N249" s="299"/>
      <c r="O249" s="288"/>
      <c r="P249" s="391" t="str">
        <f t="shared" si="40"/>
        <v/>
      </c>
      <c r="Q249" s="156">
        <f t="shared" si="41"/>
        <v>0</v>
      </c>
      <c r="R249" s="115">
        <f t="shared" si="42"/>
        <v>1</v>
      </c>
      <c r="S249" s="115">
        <f t="shared" si="43"/>
        <v>0</v>
      </c>
      <c r="T249" s="115">
        <f t="shared" si="44"/>
        <v>0</v>
      </c>
      <c r="U249" s="44"/>
      <c r="V249" s="44"/>
    </row>
    <row r="250" spans="1:22" ht="35.15" customHeight="1" x14ac:dyDescent="0.3">
      <c r="A250" s="389">
        <v>131</v>
      </c>
      <c r="B250" s="442"/>
      <c r="C250" s="439"/>
      <c r="D250" s="18"/>
      <c r="E250" s="286"/>
      <c r="F250" s="15"/>
      <c r="G250" s="15"/>
      <c r="H250" s="15"/>
      <c r="I250" s="15"/>
      <c r="J250" s="17"/>
      <c r="K250" s="287"/>
      <c r="L250" s="33"/>
      <c r="M250" s="28"/>
      <c r="N250" s="299"/>
      <c r="O250" s="288"/>
      <c r="P250" s="391" t="str">
        <f t="shared" si="40"/>
        <v/>
      </c>
      <c r="Q250" s="156">
        <f t="shared" si="41"/>
        <v>0</v>
      </c>
      <c r="R250" s="115">
        <f t="shared" si="42"/>
        <v>1</v>
      </c>
      <c r="S250" s="115">
        <f t="shared" si="43"/>
        <v>0</v>
      </c>
      <c r="T250" s="115">
        <f t="shared" si="44"/>
        <v>0</v>
      </c>
      <c r="U250" s="44"/>
      <c r="V250" s="44"/>
    </row>
    <row r="251" spans="1:22" ht="35.15" customHeight="1" x14ac:dyDescent="0.3">
      <c r="A251" s="389">
        <v>132</v>
      </c>
      <c r="B251" s="442"/>
      <c r="C251" s="439"/>
      <c r="D251" s="18"/>
      <c r="E251" s="286"/>
      <c r="F251" s="15"/>
      <c r="G251" s="15"/>
      <c r="H251" s="15"/>
      <c r="I251" s="15"/>
      <c r="J251" s="17"/>
      <c r="K251" s="287"/>
      <c r="L251" s="33"/>
      <c r="M251" s="28"/>
      <c r="N251" s="299"/>
      <c r="O251" s="288"/>
      <c r="P251" s="391" t="str">
        <f t="shared" si="40"/>
        <v/>
      </c>
      <c r="Q251" s="156">
        <f t="shared" si="41"/>
        <v>0</v>
      </c>
      <c r="R251" s="115">
        <f t="shared" si="42"/>
        <v>1</v>
      </c>
      <c r="S251" s="115">
        <f t="shared" si="43"/>
        <v>0</v>
      </c>
      <c r="T251" s="115">
        <f t="shared" si="44"/>
        <v>0</v>
      </c>
      <c r="U251" s="44"/>
      <c r="V251" s="44"/>
    </row>
    <row r="252" spans="1:22" ht="35.15" customHeight="1" x14ac:dyDescent="0.3">
      <c r="A252" s="389">
        <v>133</v>
      </c>
      <c r="B252" s="442"/>
      <c r="C252" s="439"/>
      <c r="D252" s="18"/>
      <c r="E252" s="286"/>
      <c r="F252" s="15"/>
      <c r="G252" s="15"/>
      <c r="H252" s="15"/>
      <c r="I252" s="15"/>
      <c r="J252" s="17"/>
      <c r="K252" s="287"/>
      <c r="L252" s="33"/>
      <c r="M252" s="28"/>
      <c r="N252" s="299"/>
      <c r="O252" s="288"/>
      <c r="P252" s="391" t="str">
        <f t="shared" si="40"/>
        <v/>
      </c>
      <c r="Q252" s="156">
        <f t="shared" si="41"/>
        <v>0</v>
      </c>
      <c r="R252" s="115">
        <f t="shared" si="42"/>
        <v>1</v>
      </c>
      <c r="S252" s="115">
        <f t="shared" si="43"/>
        <v>0</v>
      </c>
      <c r="T252" s="115">
        <f t="shared" si="44"/>
        <v>0</v>
      </c>
      <c r="U252" s="44"/>
      <c r="V252" s="44"/>
    </row>
    <row r="253" spans="1:22" ht="35.15" customHeight="1" x14ac:dyDescent="0.3">
      <c r="A253" s="389">
        <v>134</v>
      </c>
      <c r="B253" s="442"/>
      <c r="C253" s="439"/>
      <c r="D253" s="18"/>
      <c r="E253" s="286"/>
      <c r="F253" s="15"/>
      <c r="G253" s="15"/>
      <c r="H253" s="15"/>
      <c r="I253" s="15"/>
      <c r="J253" s="17"/>
      <c r="K253" s="287"/>
      <c r="L253" s="33"/>
      <c r="M253" s="28"/>
      <c r="N253" s="299"/>
      <c r="O253" s="288"/>
      <c r="P253" s="391" t="str">
        <f t="shared" si="40"/>
        <v/>
      </c>
      <c r="Q253" s="156">
        <f t="shared" si="41"/>
        <v>0</v>
      </c>
      <c r="R253" s="115">
        <f t="shared" si="42"/>
        <v>1</v>
      </c>
      <c r="S253" s="115">
        <f t="shared" si="43"/>
        <v>0</v>
      </c>
      <c r="T253" s="115">
        <f t="shared" si="44"/>
        <v>0</v>
      </c>
      <c r="U253" s="44"/>
      <c r="V253" s="44"/>
    </row>
    <row r="254" spans="1:22" ht="35.15" customHeight="1" thickBot="1" x14ac:dyDescent="0.35">
      <c r="A254" s="390">
        <v>135</v>
      </c>
      <c r="B254" s="443"/>
      <c r="C254" s="440"/>
      <c r="D254" s="20"/>
      <c r="E254" s="289"/>
      <c r="F254" s="29"/>
      <c r="G254" s="29"/>
      <c r="H254" s="29"/>
      <c r="I254" s="29"/>
      <c r="J254" s="19"/>
      <c r="K254" s="290"/>
      <c r="L254" s="34"/>
      <c r="M254" s="30"/>
      <c r="N254" s="300"/>
      <c r="O254" s="291"/>
      <c r="P254" s="391" t="str">
        <f t="shared" si="40"/>
        <v/>
      </c>
      <c r="Q254" s="156">
        <f t="shared" si="41"/>
        <v>0</v>
      </c>
      <c r="R254" s="115">
        <f t="shared" si="42"/>
        <v>1</v>
      </c>
      <c r="S254" s="115">
        <f t="shared" si="43"/>
        <v>0</v>
      </c>
      <c r="T254" s="115">
        <f t="shared" si="44"/>
        <v>0</v>
      </c>
      <c r="U254" s="44"/>
      <c r="V254" s="44"/>
    </row>
    <row r="255" spans="1:22" ht="35.15" customHeight="1" thickBot="1" x14ac:dyDescent="0.35">
      <c r="A255" s="115" t="s">
        <v>177</v>
      </c>
      <c r="B255" s="44"/>
      <c r="C255" s="44"/>
      <c r="D255" s="44"/>
      <c r="E255" s="44"/>
      <c r="F255" s="44"/>
      <c r="G255" s="44"/>
      <c r="H255" s="44"/>
      <c r="I255" s="44"/>
      <c r="J255" s="44"/>
      <c r="K255" s="44"/>
      <c r="L255" s="44"/>
      <c r="M255" s="383" t="s">
        <v>34</v>
      </c>
      <c r="N255" s="182">
        <f>SUM(N240:N254)+N226</f>
        <v>0</v>
      </c>
      <c r="O255" s="182">
        <f>SUM(O240:O254)+O226</f>
        <v>0</v>
      </c>
      <c r="P255" s="280"/>
      <c r="Q255" s="281"/>
      <c r="R255" s="44"/>
      <c r="S255" s="44"/>
      <c r="T255" s="44"/>
      <c r="U255" s="115">
        <f>IF(COUNTA(N240:O254)&gt;0,1,0)</f>
        <v>0</v>
      </c>
      <c r="V255" s="44"/>
    </row>
    <row r="256" spans="1:22" ht="35.15" customHeight="1" x14ac:dyDescent="0.3">
      <c r="A256" s="115" t="s">
        <v>133</v>
      </c>
      <c r="B256" s="44"/>
      <c r="C256" s="44"/>
      <c r="D256" s="44"/>
      <c r="E256" s="44"/>
      <c r="F256" s="44"/>
      <c r="G256" s="44"/>
      <c r="H256" s="44"/>
      <c r="I256" s="44"/>
      <c r="J256" s="44"/>
      <c r="K256" s="44"/>
      <c r="L256" s="44"/>
      <c r="M256" s="44"/>
      <c r="N256" s="44"/>
      <c r="O256" s="292"/>
      <c r="P256" s="280"/>
      <c r="Q256" s="281"/>
      <c r="R256" s="44"/>
      <c r="S256" s="44"/>
      <c r="T256" s="44"/>
      <c r="U256" s="44"/>
      <c r="V256" s="44"/>
    </row>
    <row r="257" spans="1:22" ht="35.15" customHeight="1" x14ac:dyDescent="0.3">
      <c r="A257" s="44"/>
      <c r="B257" s="44"/>
      <c r="C257" s="44"/>
      <c r="D257" s="44"/>
      <c r="E257" s="44"/>
      <c r="F257" s="44"/>
      <c r="G257" s="44"/>
      <c r="H257" s="44"/>
      <c r="I257" s="44"/>
      <c r="J257" s="44"/>
      <c r="K257" s="44"/>
      <c r="L257" s="44"/>
      <c r="M257" s="44"/>
      <c r="N257" s="44"/>
      <c r="O257" s="292"/>
      <c r="P257" s="280"/>
      <c r="Q257" s="281"/>
      <c r="R257" s="44"/>
      <c r="S257" s="44"/>
      <c r="T257" s="44"/>
      <c r="U257" s="44"/>
      <c r="V257" s="44"/>
    </row>
    <row r="258" spans="1:22" ht="35.15" customHeight="1" x14ac:dyDescent="0.35">
      <c r="A258" s="44"/>
      <c r="B258" s="44"/>
      <c r="C258" s="44"/>
      <c r="D258" s="245" t="s">
        <v>31</v>
      </c>
      <c r="E258" s="246">
        <f ca="1">IF(imzatarihi&gt;0,imzatarihi,"")</f>
        <v>45785</v>
      </c>
      <c r="F258" s="245" t="s">
        <v>32</v>
      </c>
      <c r="G258" s="247" t="str">
        <f>IF(kurulusyetkilisi&gt;0,kurulusyetkilisi,"")</f>
        <v/>
      </c>
      <c r="H258" s="44"/>
      <c r="I258" s="44"/>
      <c r="J258" s="44"/>
      <c r="K258" s="44"/>
      <c r="L258" s="44"/>
      <c r="M258" s="44"/>
      <c r="N258" s="44"/>
      <c r="O258" s="292"/>
      <c r="P258" s="280"/>
      <c r="Q258" s="281"/>
      <c r="R258" s="44"/>
      <c r="S258" s="44"/>
      <c r="T258" s="44"/>
      <c r="U258" s="44"/>
      <c r="V258" s="44"/>
    </row>
    <row r="259" spans="1:22" ht="35.15" customHeight="1" x14ac:dyDescent="0.35">
      <c r="A259" s="44"/>
      <c r="B259" s="44"/>
      <c r="C259" s="44"/>
      <c r="D259" s="248"/>
      <c r="E259" s="248"/>
      <c r="F259" s="245" t="s">
        <v>33</v>
      </c>
      <c r="G259" s="248"/>
      <c r="H259" s="44"/>
      <c r="I259" s="44"/>
      <c r="J259" s="44"/>
      <c r="K259" s="44"/>
      <c r="L259" s="44"/>
      <c r="M259" s="44"/>
      <c r="N259" s="44"/>
      <c r="O259" s="292"/>
      <c r="P259" s="280"/>
      <c r="Q259" s="281"/>
      <c r="R259" s="44"/>
      <c r="S259" s="44"/>
      <c r="T259" s="44"/>
      <c r="U259" s="44"/>
      <c r="V259" s="44"/>
    </row>
  </sheetData>
  <sheetProtection algorithmName="SHA-512" hashValue="xsZgXi/Z6lDt+U9PJSeXvvBpktAiZe9vnXclRIn5Ssk+TtSJERnsjaAQV212Lr0esGupL767caeL32BKVGZHwg==" saltValue="7DwMLTA9MDlCJqEF57qnRA==" spinCount="100000" sheet="1" objects="1" scenarios="1"/>
  <mergeCells count="171">
    <mergeCell ref="G238:G239"/>
    <mergeCell ref="J238:K238"/>
    <mergeCell ref="H209:H210"/>
    <mergeCell ref="I209:I210"/>
    <mergeCell ref="A209:A210"/>
    <mergeCell ref="B238:B239"/>
    <mergeCell ref="C238:C239"/>
    <mergeCell ref="A235:O235"/>
    <mergeCell ref="A63:B63"/>
    <mergeCell ref="C63:O63"/>
    <mergeCell ref="D209:D210"/>
    <mergeCell ref="E209:E210"/>
    <mergeCell ref="F209:F210"/>
    <mergeCell ref="G209:G210"/>
    <mergeCell ref="J209:K209"/>
    <mergeCell ref="L209:L210"/>
    <mergeCell ref="M209:M210"/>
    <mergeCell ref="I180:I181"/>
    <mergeCell ref="A180:A181"/>
    <mergeCell ref="D180:D181"/>
    <mergeCell ref="E180:E181"/>
    <mergeCell ref="F180:F181"/>
    <mergeCell ref="G180:G181"/>
    <mergeCell ref="A205:O205"/>
    <mergeCell ref="A206:O206"/>
    <mergeCell ref="B209:B210"/>
    <mergeCell ref="C209:C210"/>
    <mergeCell ref="B180:B181"/>
    <mergeCell ref="C180:C181"/>
    <mergeCell ref="A175:O175"/>
    <mergeCell ref="A176:O176"/>
    <mergeCell ref="H93:H94"/>
    <mergeCell ref="I93:I94"/>
    <mergeCell ref="J93:K93"/>
    <mergeCell ref="A93:A94"/>
    <mergeCell ref="D93:D94"/>
    <mergeCell ref="E93:E94"/>
    <mergeCell ref="F93:F94"/>
    <mergeCell ref="G93:G94"/>
    <mergeCell ref="B93:B94"/>
    <mergeCell ref="C93:C94"/>
    <mergeCell ref="C122:C123"/>
    <mergeCell ref="L122:L123"/>
    <mergeCell ref="M122:M123"/>
    <mergeCell ref="L180:L181"/>
    <mergeCell ref="M180:M181"/>
    <mergeCell ref="A204:O204"/>
    <mergeCell ref="A120:B120"/>
    <mergeCell ref="C35:C36"/>
    <mergeCell ref="A64:A65"/>
    <mergeCell ref="D64:D65"/>
    <mergeCell ref="J64:K64"/>
    <mergeCell ref="L64:L65"/>
    <mergeCell ref="A91:B91"/>
    <mergeCell ref="C91:O91"/>
    <mergeCell ref="A92:B92"/>
    <mergeCell ref="G64:G65"/>
    <mergeCell ref="H64:H65"/>
    <mergeCell ref="B64:B65"/>
    <mergeCell ref="C64:C65"/>
    <mergeCell ref="M64:M65"/>
    <mergeCell ref="E64:E65"/>
    <mergeCell ref="F64:F65"/>
    <mergeCell ref="C92:O92"/>
    <mergeCell ref="A88:O88"/>
    <mergeCell ref="A89:O89"/>
    <mergeCell ref="A90:O90"/>
    <mergeCell ref="I238:I239"/>
    <mergeCell ref="A238:A239"/>
    <mergeCell ref="D238:D239"/>
    <mergeCell ref="E238:E239"/>
    <mergeCell ref="F238:F239"/>
    <mergeCell ref="A1:O1"/>
    <mergeCell ref="A2:O2"/>
    <mergeCell ref="A3:O3"/>
    <mergeCell ref="J6:K6"/>
    <mergeCell ref="L6:L7"/>
    <mergeCell ref="M6:M7"/>
    <mergeCell ref="I64:I65"/>
    <mergeCell ref="D6:D7"/>
    <mergeCell ref="E6:E7"/>
    <mergeCell ref="F6:F7"/>
    <mergeCell ref="G6:G7"/>
    <mergeCell ref="H6:H7"/>
    <mergeCell ref="A6:A7"/>
    <mergeCell ref="I6:I7"/>
    <mergeCell ref="B6:B7"/>
    <mergeCell ref="C6:C7"/>
    <mergeCell ref="B35:B36"/>
    <mergeCell ref="A60:O60"/>
    <mergeCell ref="A61:O61"/>
    <mergeCell ref="L93:L94"/>
    <mergeCell ref="M93:M94"/>
    <mergeCell ref="A233:O233"/>
    <mergeCell ref="A234:O234"/>
    <mergeCell ref="L238:L239"/>
    <mergeCell ref="M238:M239"/>
    <mergeCell ref="A177:O177"/>
    <mergeCell ref="A237:B237"/>
    <mergeCell ref="C237:O237"/>
    <mergeCell ref="A178:B178"/>
    <mergeCell ref="C178:O178"/>
    <mergeCell ref="A179:B179"/>
    <mergeCell ref="C179:O179"/>
    <mergeCell ref="A207:B207"/>
    <mergeCell ref="C207:O207"/>
    <mergeCell ref="A208:B208"/>
    <mergeCell ref="C208:O208"/>
    <mergeCell ref="A236:B236"/>
    <mergeCell ref="C236:O236"/>
    <mergeCell ref="J180:K180"/>
    <mergeCell ref="H238:H239"/>
    <mergeCell ref="H180:H181"/>
    <mergeCell ref="G151:G152"/>
    <mergeCell ref="H151:H152"/>
    <mergeCell ref="I151:I152"/>
    <mergeCell ref="B151:B152"/>
    <mergeCell ref="C151:C152"/>
    <mergeCell ref="A146:O146"/>
    <mergeCell ref="A147:O147"/>
    <mergeCell ref="A148:O148"/>
    <mergeCell ref="J151:K151"/>
    <mergeCell ref="L151:L152"/>
    <mergeCell ref="M151:M152"/>
    <mergeCell ref="A151:A152"/>
    <mergeCell ref="D151:D152"/>
    <mergeCell ref="E151:E152"/>
    <mergeCell ref="F151:F152"/>
    <mergeCell ref="A4:B4"/>
    <mergeCell ref="A5:B5"/>
    <mergeCell ref="C4:O4"/>
    <mergeCell ref="C5:O5"/>
    <mergeCell ref="A33:B33"/>
    <mergeCell ref="C33:O33"/>
    <mergeCell ref="A34:B34"/>
    <mergeCell ref="C34:O34"/>
    <mergeCell ref="A62:B62"/>
    <mergeCell ref="C62:O62"/>
    <mergeCell ref="A30:O30"/>
    <mergeCell ref="A31:O31"/>
    <mergeCell ref="A32:O32"/>
    <mergeCell ref="J35:K35"/>
    <mergeCell ref="L35:L36"/>
    <mergeCell ref="M35:M36"/>
    <mergeCell ref="A59:O59"/>
    <mergeCell ref="G35:G36"/>
    <mergeCell ref="H35:H36"/>
    <mergeCell ref="I35:I36"/>
    <mergeCell ref="A35:A36"/>
    <mergeCell ref="D35:D36"/>
    <mergeCell ref="E35:E36"/>
    <mergeCell ref="F35:F36"/>
    <mergeCell ref="C120:O120"/>
    <mergeCell ref="A121:B121"/>
    <mergeCell ref="C121:O121"/>
    <mergeCell ref="A149:B149"/>
    <mergeCell ref="C149:O149"/>
    <mergeCell ref="A150:B150"/>
    <mergeCell ref="C150:O150"/>
    <mergeCell ref="A117:O117"/>
    <mergeCell ref="A118:O118"/>
    <mergeCell ref="A119:O119"/>
    <mergeCell ref="J122:K122"/>
    <mergeCell ref="A122:A123"/>
    <mergeCell ref="D122:D123"/>
    <mergeCell ref="E122:E123"/>
    <mergeCell ref="F122:F123"/>
    <mergeCell ref="G122:G123"/>
    <mergeCell ref="H122:H123"/>
    <mergeCell ref="I122:I123"/>
    <mergeCell ref="B122:B123"/>
  </mergeCells>
  <dataValidations count="6">
    <dataValidation type="list" allowBlank="1" showInputMessage="1" showErrorMessage="1" sqref="E211:E225 E240:E254 E182:E196 E153:E167 E124:E138 E95:E109 E66:E80 E37:E51" xr:uid="{00000000-0002-0000-0E00-000000000000}">
      <formula1>$Q$1:$Q$2</formula1>
    </dataValidation>
    <dataValidation type="decimal" allowBlank="1" showInputMessage="1" showErrorMessage="1" error="Gündelik ve Konaklama için Gün Sayısının doldurulması zorunludur. Ulaşım için Belge Tarihi ve Numarasının doldurulması zorunludur._x000a__x000a_" prompt="Gündelik ve Konaklama için Gün Sayısının doldurulması zorunludur. Ulaşım için Belge Tarihi ve Numarasının doldurulması zorunludur._x000a_" sqref="O240:O254 O37:O51 O66:O80 O95:O109 O124:O138 O153:O167 O182:O196 O211:O225 O8:O22" xr:uid="{00000000-0002-0000-0E00-000001000000}">
      <formula1>0</formula1>
      <formula2>T8</formula2>
    </dataValidation>
    <dataValidation type="whole" allowBlank="1" showInputMessage="1" showErrorMessage="1" error="Ulaşım seçilmesi durumunda gün sayısı belirtilmemelidir." sqref="K8:K22 K37:K51 K66:K80 K95:K109 K124:K138 K153:K167 K182:K196 K211:K225 K240:K254" xr:uid="{00000000-0002-0000-0E00-000002000000}">
      <formula1>0</formula1>
      <formula2>Q8</formula2>
    </dataValidation>
    <dataValidation type="decimal" allowBlank="1" showInputMessage="1" showErrorMessage="1" error="Gündelik ve Konaklama için Gün Sayısının doldurulması zorunludur. Ulaşım için Belge Tarihi ve Numarasının doldurulması zorunludur._x000a__x000a_" prompt="Gündelik ve Konaklama için Gün Sayısının doldurulması zorunludur. Ulaşım için Belge Tarihi ve Numarasının doldurulması zorunludur._x000a_" sqref="N8:N22" xr:uid="{00000000-0002-0000-0E00-000003000000}">
      <formula1>0</formula1>
      <formula2>T8</formula2>
    </dataValidation>
    <dataValidation type="list" allowBlank="1" showInputMessage="1" showErrorMessage="1" sqref="E8:E22" xr:uid="{00000000-0002-0000-0E00-000004000000}">
      <formula1>seyahatEkonKod</formula1>
    </dataValidation>
    <dataValidation type="list" allowBlank="1" showInputMessage="1" showErrorMessage="1" sqref="J8:J22 J37:J51 J66:J80 J95:J109 J124:J138 J153:J167 J182:J196 J211:J225 J240:J254" xr:uid="{00000000-0002-0000-0E00-000005000000}">
      <formula1>"Gündelik,Konaklama,Ulaşım (Otobüs),Ulaşım (Tren),Ulaşım (Gemi),Ulaşım (Uçak),Ulaşım (Özel Araç)"</formula1>
    </dataValidation>
  </dataValidations>
  <printOptions horizontalCentered="1"/>
  <pageMargins left="0.19685039370078741" right="0.19685039370078741" top="0.74803149606299213" bottom="0.74803149606299213" header="0.31496062992125984" footer="0.31496062992125984"/>
  <pageSetup paperSize="9" scale="42" orientation="landscape" r:id="rId1"/>
  <rowBreaks count="8" manualBreakCount="8">
    <brk id="29" max="10" man="1"/>
    <brk id="58" max="10" man="1"/>
    <brk id="87" max="10" man="1"/>
    <brk id="116" max="10" man="1"/>
    <brk id="145" max="10" man="1"/>
    <brk id="174" max="10" man="1"/>
    <brk id="203" max="10" man="1"/>
    <brk id="232" max="10" man="1"/>
  </rowBreaks>
  <ignoredErrors>
    <ignoredError sqref="P20:P22 P46:P51 P72:P80 P103:P109 P131:P138 P159:P167 P188:P196 P217:P225 P246:P254 P8:P16 P37:P42 P66:P68 P95:P99 P124:P127 P153:P155 P182:P184 P211:P213 P240:P242" formulaRange="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ayfa15"/>
  <dimension ref="A1:U208"/>
  <sheetViews>
    <sheetView showGridLines="0" zoomScale="80" zoomScaleNormal="80" workbookViewId="0">
      <selection activeCell="B8" sqref="B8"/>
    </sheetView>
  </sheetViews>
  <sheetFormatPr defaultColWidth="8.75" defaultRowHeight="16.3" x14ac:dyDescent="0.3"/>
  <cols>
    <col min="1" max="1" width="9.375" style="22" customWidth="1"/>
    <col min="2" max="2" width="10.5" style="22" customWidth="1"/>
    <col min="3" max="3" width="33.75" style="22" customWidth="1"/>
    <col min="4" max="4" width="14.75" style="22" customWidth="1"/>
    <col min="5" max="5" width="35.75" style="22" customWidth="1"/>
    <col min="6" max="6" width="50.75" style="22" customWidth="1"/>
    <col min="7" max="7" width="10.75" style="22" customWidth="1"/>
    <col min="8" max="8" width="16.75" style="22" customWidth="1"/>
    <col min="9" max="9" width="30.75" style="22" customWidth="1"/>
    <col min="10" max="11" width="16.75" style="22" customWidth="1"/>
    <col min="12" max="12" width="49.25" customWidth="1"/>
    <col min="13" max="13" width="10.75" style="23" hidden="1" customWidth="1"/>
    <col min="14" max="14" width="21.25" style="60" hidden="1" customWidth="1"/>
    <col min="15" max="20" width="8.75" style="22" hidden="1" customWidth="1"/>
    <col min="21" max="21" width="74.75" style="22" hidden="1" customWidth="1"/>
    <col min="22" max="16384" width="8.75" style="22"/>
  </cols>
  <sheetData>
    <row r="1" spans="1:21" x14ac:dyDescent="0.3">
      <c r="A1" s="679" t="s">
        <v>88</v>
      </c>
      <c r="B1" s="679"/>
      <c r="C1" s="679"/>
      <c r="D1" s="679"/>
      <c r="E1" s="679"/>
      <c r="F1" s="679"/>
      <c r="G1" s="679"/>
      <c r="H1" s="679"/>
      <c r="I1" s="679"/>
      <c r="J1" s="679"/>
      <c r="K1" s="679"/>
      <c r="L1" s="2"/>
      <c r="M1" s="392"/>
      <c r="N1" s="393"/>
      <c r="O1" s="44"/>
      <c r="P1" s="105" t="str">
        <f>CONCATENATE("A1:K",SUM(O:O)*30)</f>
        <v>A1:K30</v>
      </c>
      <c r="U1" s="491" t="s">
        <v>219</v>
      </c>
    </row>
    <row r="2" spans="1:21" x14ac:dyDescent="0.3">
      <c r="A2" s="635" t="str">
        <f>IF(YilDonem&lt;&gt;"",CONCATENATE(YilDonem," dönemine aittir."),"")</f>
        <v/>
      </c>
      <c r="B2" s="635"/>
      <c r="C2" s="635"/>
      <c r="D2" s="635"/>
      <c r="E2" s="635"/>
      <c r="F2" s="635"/>
      <c r="G2" s="635"/>
      <c r="H2" s="635"/>
      <c r="I2" s="635"/>
      <c r="J2" s="635"/>
      <c r="K2" s="635"/>
      <c r="L2" s="2"/>
      <c r="M2" s="392"/>
      <c r="N2" s="393"/>
      <c r="O2" s="44"/>
      <c r="P2" s="44"/>
      <c r="U2" s="491" t="s">
        <v>220</v>
      </c>
    </row>
    <row r="3" spans="1:21" ht="16.149999999999999" customHeight="1" thickBot="1" x14ac:dyDescent="0.35">
      <c r="A3" s="680" t="s">
        <v>89</v>
      </c>
      <c r="B3" s="680"/>
      <c r="C3" s="680"/>
      <c r="D3" s="680"/>
      <c r="E3" s="680"/>
      <c r="F3" s="680"/>
      <c r="G3" s="680"/>
      <c r="H3" s="680"/>
      <c r="I3" s="680"/>
      <c r="J3" s="680"/>
      <c r="K3" s="680"/>
      <c r="L3" s="2"/>
      <c r="M3" s="392"/>
      <c r="N3" s="393"/>
      <c r="O3" s="44"/>
      <c r="P3" s="44"/>
      <c r="U3" s="491" t="s">
        <v>221</v>
      </c>
    </row>
    <row r="4" spans="1:21" ht="31.75" customHeight="1" thickBot="1" x14ac:dyDescent="0.35">
      <c r="A4" s="673" t="s">
        <v>192</v>
      </c>
      <c r="B4" s="674"/>
      <c r="C4" s="686" t="str">
        <f>IF(ProjeNo&gt;0,ProjeNo,"")</f>
        <v/>
      </c>
      <c r="D4" s="687"/>
      <c r="E4" s="687"/>
      <c r="F4" s="687"/>
      <c r="G4" s="687"/>
      <c r="H4" s="687"/>
      <c r="I4" s="687"/>
      <c r="J4" s="687"/>
      <c r="K4" s="688"/>
      <c r="L4" s="2"/>
      <c r="M4" s="392"/>
      <c r="N4" s="393"/>
      <c r="O4" s="44"/>
      <c r="P4" s="44"/>
      <c r="U4" s="491" t="s">
        <v>222</v>
      </c>
    </row>
    <row r="5" spans="1:21" ht="31.75" customHeight="1" thickBot="1" x14ac:dyDescent="0.35">
      <c r="A5" s="673" t="s">
        <v>194</v>
      </c>
      <c r="B5" s="674"/>
      <c r="C5" s="689" t="str">
        <f>IF(ProjeAdi&gt;0,ProjeAdi,"")</f>
        <v/>
      </c>
      <c r="D5" s="690"/>
      <c r="E5" s="690"/>
      <c r="F5" s="690"/>
      <c r="G5" s="690"/>
      <c r="H5" s="690"/>
      <c r="I5" s="690"/>
      <c r="J5" s="690"/>
      <c r="K5" s="691"/>
      <c r="L5" s="2"/>
      <c r="M5" s="392"/>
      <c r="N5" s="393"/>
      <c r="O5" s="44"/>
      <c r="P5" s="44"/>
      <c r="U5" s="491" t="s">
        <v>223</v>
      </c>
    </row>
    <row r="6" spans="1:21" s="24" customFormat="1" ht="37.200000000000003" customHeight="1" thickBot="1" x14ac:dyDescent="0.35">
      <c r="A6" s="683" t="s">
        <v>3</v>
      </c>
      <c r="B6" s="683" t="s">
        <v>182</v>
      </c>
      <c r="C6" s="683" t="s">
        <v>183</v>
      </c>
      <c r="D6" s="683" t="s">
        <v>90</v>
      </c>
      <c r="E6" s="683" t="s">
        <v>173</v>
      </c>
      <c r="F6" s="683" t="s">
        <v>91</v>
      </c>
      <c r="G6" s="683" t="s">
        <v>92</v>
      </c>
      <c r="H6" s="683" t="s">
        <v>81</v>
      </c>
      <c r="I6" s="683" t="s">
        <v>82</v>
      </c>
      <c r="J6" s="398" t="s">
        <v>83</v>
      </c>
      <c r="K6" s="398" t="s">
        <v>83</v>
      </c>
      <c r="L6" s="61"/>
      <c r="M6" s="394"/>
      <c r="N6" s="395"/>
      <c r="O6" s="45"/>
      <c r="P6" s="45"/>
      <c r="U6" s="491" t="s">
        <v>224</v>
      </c>
    </row>
    <row r="7" spans="1:21" ht="18" customHeight="1" thickBot="1" x14ac:dyDescent="0.35">
      <c r="A7" s="684"/>
      <c r="B7" s="684"/>
      <c r="C7" s="684"/>
      <c r="D7" s="684"/>
      <c r="E7" s="684"/>
      <c r="F7" s="684"/>
      <c r="G7" s="684"/>
      <c r="H7" s="684"/>
      <c r="I7" s="684"/>
      <c r="J7" s="398" t="s">
        <v>84</v>
      </c>
      <c r="K7" s="398" t="s">
        <v>87</v>
      </c>
      <c r="L7" s="2"/>
      <c r="M7" s="392"/>
      <c r="N7" s="393"/>
      <c r="O7" s="44"/>
      <c r="P7" s="44"/>
      <c r="U7" s="491" t="s">
        <v>225</v>
      </c>
    </row>
    <row r="8" spans="1:21" ht="26.7" customHeight="1" x14ac:dyDescent="0.3">
      <c r="A8" s="388">
        <v>1</v>
      </c>
      <c r="B8" s="492"/>
      <c r="C8" s="493"/>
      <c r="D8" s="494"/>
      <c r="E8" s="513"/>
      <c r="F8" s="495"/>
      <c r="G8" s="494"/>
      <c r="H8" s="496"/>
      <c r="I8" s="495"/>
      <c r="J8" s="497"/>
      <c r="K8" s="498"/>
      <c r="L8" s="117" t="str">
        <f t="shared" ref="L8:L22" si="0">IF(AND(F8&lt;&gt;"",M8=1),"Belge Tarihi,Belge Numarası ve KDV Dahil Tutar doldurulduktan sonra KDV Hariç Tutar doldurulabilir.","")</f>
        <v/>
      </c>
      <c r="M8" s="111">
        <f t="shared" ref="M8:M22" si="1">IF(COUNTA(H8:I8)+COUNTA(K8)=3,0,1)</f>
        <v>1</v>
      </c>
      <c r="N8" s="119">
        <f>IF(M8=1,0,100000000)</f>
        <v>0</v>
      </c>
      <c r="O8" s="44"/>
      <c r="P8" s="44"/>
      <c r="U8" s="491" t="s">
        <v>226</v>
      </c>
    </row>
    <row r="9" spans="1:21" ht="26.7" customHeight="1" x14ac:dyDescent="0.3">
      <c r="A9" s="399">
        <v>2</v>
      </c>
      <c r="B9" s="499"/>
      <c r="C9" s="500"/>
      <c r="D9" s="501"/>
      <c r="E9" s="514"/>
      <c r="F9" s="502"/>
      <c r="G9" s="501"/>
      <c r="H9" s="503"/>
      <c r="I9" s="502"/>
      <c r="J9" s="504"/>
      <c r="K9" s="505"/>
      <c r="L9" s="117" t="str">
        <f t="shared" si="0"/>
        <v/>
      </c>
      <c r="M9" s="111">
        <f t="shared" si="1"/>
        <v>1</v>
      </c>
      <c r="N9" s="119">
        <f t="shared" ref="N9:N22" si="2">IF(M9=1,0,100000000)</f>
        <v>0</v>
      </c>
      <c r="O9" s="44"/>
      <c r="P9" s="44"/>
      <c r="U9" s="491" t="s">
        <v>227</v>
      </c>
    </row>
    <row r="10" spans="1:21" ht="26.7" customHeight="1" x14ac:dyDescent="0.3">
      <c r="A10" s="399">
        <v>3</v>
      </c>
      <c r="B10" s="499"/>
      <c r="C10" s="500"/>
      <c r="D10" s="501"/>
      <c r="E10" s="514"/>
      <c r="F10" s="502"/>
      <c r="G10" s="501"/>
      <c r="H10" s="503"/>
      <c r="I10" s="502"/>
      <c r="J10" s="504"/>
      <c r="K10" s="505"/>
      <c r="L10" s="117" t="str">
        <f t="shared" si="0"/>
        <v/>
      </c>
      <c r="M10" s="111">
        <f t="shared" si="1"/>
        <v>1</v>
      </c>
      <c r="N10" s="119">
        <f t="shared" si="2"/>
        <v>0</v>
      </c>
      <c r="O10" s="44"/>
      <c r="P10" s="44"/>
      <c r="U10" s="491" t="s">
        <v>228</v>
      </c>
    </row>
    <row r="11" spans="1:21" ht="26.7" customHeight="1" x14ac:dyDescent="0.3">
      <c r="A11" s="399">
        <v>4</v>
      </c>
      <c r="B11" s="499"/>
      <c r="C11" s="500"/>
      <c r="D11" s="501"/>
      <c r="E11" s="514"/>
      <c r="F11" s="502"/>
      <c r="G11" s="501"/>
      <c r="H11" s="503"/>
      <c r="I11" s="502"/>
      <c r="J11" s="504"/>
      <c r="K11" s="505"/>
      <c r="L11" s="117" t="str">
        <f t="shared" si="0"/>
        <v/>
      </c>
      <c r="M11" s="111">
        <f t="shared" si="1"/>
        <v>1</v>
      </c>
      <c r="N11" s="119">
        <f t="shared" si="2"/>
        <v>0</v>
      </c>
      <c r="O11" s="44"/>
      <c r="P11" s="44"/>
      <c r="U11" s="491" t="s">
        <v>229</v>
      </c>
    </row>
    <row r="12" spans="1:21" ht="26.7" customHeight="1" x14ac:dyDescent="0.3">
      <c r="A12" s="399">
        <v>5</v>
      </c>
      <c r="B12" s="499"/>
      <c r="C12" s="500"/>
      <c r="D12" s="501"/>
      <c r="E12" s="514"/>
      <c r="F12" s="502"/>
      <c r="G12" s="501"/>
      <c r="H12" s="503"/>
      <c r="I12" s="502"/>
      <c r="J12" s="504"/>
      <c r="K12" s="505"/>
      <c r="L12" s="117" t="str">
        <f t="shared" si="0"/>
        <v/>
      </c>
      <c r="M12" s="111">
        <f t="shared" si="1"/>
        <v>1</v>
      </c>
      <c r="N12" s="119">
        <f t="shared" si="2"/>
        <v>0</v>
      </c>
      <c r="O12" s="44"/>
      <c r="P12" s="44"/>
      <c r="U12" s="491" t="s">
        <v>230</v>
      </c>
    </row>
    <row r="13" spans="1:21" ht="26.7" customHeight="1" x14ac:dyDescent="0.3">
      <c r="A13" s="399">
        <v>6</v>
      </c>
      <c r="B13" s="499"/>
      <c r="C13" s="500"/>
      <c r="D13" s="501"/>
      <c r="E13" s="514"/>
      <c r="F13" s="502"/>
      <c r="G13" s="501"/>
      <c r="H13" s="503"/>
      <c r="I13" s="502"/>
      <c r="J13" s="504"/>
      <c r="K13" s="505"/>
      <c r="L13" s="117" t="str">
        <f t="shared" si="0"/>
        <v/>
      </c>
      <c r="M13" s="111">
        <f t="shared" si="1"/>
        <v>1</v>
      </c>
      <c r="N13" s="119">
        <f t="shared" si="2"/>
        <v>0</v>
      </c>
      <c r="O13" s="44"/>
      <c r="P13" s="44"/>
      <c r="U13" s="491" t="s">
        <v>231</v>
      </c>
    </row>
    <row r="14" spans="1:21" ht="26.7" customHeight="1" x14ac:dyDescent="0.3">
      <c r="A14" s="399">
        <v>7</v>
      </c>
      <c r="B14" s="499"/>
      <c r="C14" s="500"/>
      <c r="D14" s="501"/>
      <c r="E14" s="514"/>
      <c r="F14" s="502"/>
      <c r="G14" s="501"/>
      <c r="H14" s="503"/>
      <c r="I14" s="502"/>
      <c r="J14" s="504"/>
      <c r="K14" s="505"/>
      <c r="L14" s="117" t="str">
        <f t="shared" si="0"/>
        <v/>
      </c>
      <c r="M14" s="111">
        <f t="shared" si="1"/>
        <v>1</v>
      </c>
      <c r="N14" s="119">
        <f t="shared" si="2"/>
        <v>0</v>
      </c>
      <c r="O14" s="44"/>
      <c r="P14" s="44"/>
      <c r="U14" s="491" t="s">
        <v>232</v>
      </c>
    </row>
    <row r="15" spans="1:21" ht="26.7" customHeight="1" x14ac:dyDescent="0.3">
      <c r="A15" s="399">
        <v>8</v>
      </c>
      <c r="B15" s="499"/>
      <c r="C15" s="500"/>
      <c r="D15" s="501"/>
      <c r="E15" s="514"/>
      <c r="F15" s="502"/>
      <c r="G15" s="501"/>
      <c r="H15" s="503"/>
      <c r="I15" s="502"/>
      <c r="J15" s="504"/>
      <c r="K15" s="505"/>
      <c r="L15" s="117" t="str">
        <f t="shared" si="0"/>
        <v/>
      </c>
      <c r="M15" s="111">
        <f t="shared" si="1"/>
        <v>1</v>
      </c>
      <c r="N15" s="119">
        <f t="shared" si="2"/>
        <v>0</v>
      </c>
      <c r="O15" s="44"/>
      <c r="P15" s="44"/>
    </row>
    <row r="16" spans="1:21" ht="26.7" customHeight="1" x14ac:dyDescent="0.3">
      <c r="A16" s="399">
        <v>9</v>
      </c>
      <c r="B16" s="499"/>
      <c r="C16" s="500"/>
      <c r="D16" s="501"/>
      <c r="E16" s="514"/>
      <c r="F16" s="502"/>
      <c r="G16" s="501"/>
      <c r="H16" s="503"/>
      <c r="I16" s="502"/>
      <c r="J16" s="504"/>
      <c r="K16" s="505"/>
      <c r="L16" s="117" t="str">
        <f t="shared" si="0"/>
        <v/>
      </c>
      <c r="M16" s="111">
        <f t="shared" si="1"/>
        <v>1</v>
      </c>
      <c r="N16" s="119">
        <f t="shared" si="2"/>
        <v>0</v>
      </c>
      <c r="O16" s="44"/>
      <c r="P16" s="44"/>
    </row>
    <row r="17" spans="1:16" ht="26.7" customHeight="1" x14ac:dyDescent="0.3">
      <c r="A17" s="399">
        <v>10</v>
      </c>
      <c r="B17" s="499"/>
      <c r="C17" s="500"/>
      <c r="D17" s="501"/>
      <c r="E17" s="514"/>
      <c r="F17" s="502"/>
      <c r="G17" s="501"/>
      <c r="H17" s="503"/>
      <c r="I17" s="502"/>
      <c r="J17" s="504"/>
      <c r="K17" s="505"/>
      <c r="L17" s="117" t="str">
        <f t="shared" si="0"/>
        <v/>
      </c>
      <c r="M17" s="111">
        <f t="shared" si="1"/>
        <v>1</v>
      </c>
      <c r="N17" s="119">
        <f t="shared" si="2"/>
        <v>0</v>
      </c>
      <c r="O17" s="44"/>
      <c r="P17" s="44"/>
    </row>
    <row r="18" spans="1:16" ht="26.7" customHeight="1" x14ac:dyDescent="0.3">
      <c r="A18" s="399">
        <v>11</v>
      </c>
      <c r="B18" s="499"/>
      <c r="C18" s="500"/>
      <c r="D18" s="501"/>
      <c r="E18" s="514"/>
      <c r="F18" s="502"/>
      <c r="G18" s="501"/>
      <c r="H18" s="503"/>
      <c r="I18" s="502"/>
      <c r="J18" s="504"/>
      <c r="K18" s="505"/>
      <c r="L18" s="117" t="str">
        <f t="shared" si="0"/>
        <v/>
      </c>
      <c r="M18" s="111">
        <f t="shared" si="1"/>
        <v>1</v>
      </c>
      <c r="N18" s="119">
        <f t="shared" si="2"/>
        <v>0</v>
      </c>
      <c r="O18" s="44"/>
      <c r="P18" s="44"/>
    </row>
    <row r="19" spans="1:16" ht="26.7" customHeight="1" x14ac:dyDescent="0.3">
      <c r="A19" s="399">
        <v>12</v>
      </c>
      <c r="B19" s="499"/>
      <c r="C19" s="500"/>
      <c r="D19" s="501"/>
      <c r="E19" s="514"/>
      <c r="F19" s="502"/>
      <c r="G19" s="501"/>
      <c r="H19" s="503"/>
      <c r="I19" s="502"/>
      <c r="J19" s="504"/>
      <c r="K19" s="505"/>
      <c r="L19" s="117" t="str">
        <f t="shared" si="0"/>
        <v/>
      </c>
      <c r="M19" s="111">
        <f t="shared" si="1"/>
        <v>1</v>
      </c>
      <c r="N19" s="119">
        <f t="shared" si="2"/>
        <v>0</v>
      </c>
      <c r="O19" s="44"/>
      <c r="P19" s="44"/>
    </row>
    <row r="20" spans="1:16" ht="26.7" customHeight="1" x14ac:dyDescent="0.3">
      <c r="A20" s="399">
        <v>13</v>
      </c>
      <c r="B20" s="499"/>
      <c r="C20" s="500"/>
      <c r="D20" s="501"/>
      <c r="E20" s="514"/>
      <c r="F20" s="502"/>
      <c r="G20" s="501"/>
      <c r="H20" s="503"/>
      <c r="I20" s="502"/>
      <c r="J20" s="504"/>
      <c r="K20" s="505"/>
      <c r="L20" s="117" t="str">
        <f t="shared" si="0"/>
        <v/>
      </c>
      <c r="M20" s="111">
        <f t="shared" si="1"/>
        <v>1</v>
      </c>
      <c r="N20" s="119">
        <f t="shared" si="2"/>
        <v>0</v>
      </c>
      <c r="O20" s="44"/>
      <c r="P20" s="44"/>
    </row>
    <row r="21" spans="1:16" ht="26.7" customHeight="1" x14ac:dyDescent="0.3">
      <c r="A21" s="399">
        <v>14</v>
      </c>
      <c r="B21" s="499"/>
      <c r="C21" s="500"/>
      <c r="D21" s="501"/>
      <c r="E21" s="514"/>
      <c r="F21" s="502"/>
      <c r="G21" s="501"/>
      <c r="H21" s="503"/>
      <c r="I21" s="502"/>
      <c r="J21" s="504"/>
      <c r="K21" s="505"/>
      <c r="L21" s="117" t="str">
        <f t="shared" si="0"/>
        <v/>
      </c>
      <c r="M21" s="111">
        <f t="shared" si="1"/>
        <v>1</v>
      </c>
      <c r="N21" s="119">
        <f t="shared" si="2"/>
        <v>0</v>
      </c>
      <c r="O21" s="44"/>
      <c r="P21" s="44"/>
    </row>
    <row r="22" spans="1:16" ht="26.7" customHeight="1" thickBot="1" x14ac:dyDescent="0.35">
      <c r="A22" s="400">
        <v>15</v>
      </c>
      <c r="B22" s="506"/>
      <c r="C22" s="507"/>
      <c r="D22" s="508"/>
      <c r="E22" s="515"/>
      <c r="F22" s="509"/>
      <c r="G22" s="508"/>
      <c r="H22" s="510"/>
      <c r="I22" s="509"/>
      <c r="J22" s="511"/>
      <c r="K22" s="512"/>
      <c r="L22" s="117" t="str">
        <f t="shared" si="0"/>
        <v/>
      </c>
      <c r="M22" s="111">
        <f t="shared" si="1"/>
        <v>1</v>
      </c>
      <c r="N22" s="119">
        <f t="shared" si="2"/>
        <v>0</v>
      </c>
      <c r="O22" s="115">
        <v>1</v>
      </c>
      <c r="P22" s="44"/>
    </row>
    <row r="23" spans="1:16" ht="17" thickBot="1" x14ac:dyDescent="0.35">
      <c r="A23" s="44"/>
      <c r="B23" s="44"/>
      <c r="C23" s="44"/>
      <c r="D23" s="44"/>
      <c r="E23" s="44"/>
      <c r="F23" s="44"/>
      <c r="G23" s="44"/>
      <c r="H23" s="44"/>
      <c r="I23" s="386" t="s">
        <v>34</v>
      </c>
      <c r="J23" s="186">
        <f>SUM(J8:J22)</f>
        <v>0</v>
      </c>
      <c r="K23" s="186">
        <f>SUM(K8:K22)</f>
        <v>0</v>
      </c>
      <c r="L23" s="62"/>
      <c r="M23" s="392"/>
      <c r="N23" s="393"/>
      <c r="O23" s="44"/>
      <c r="P23" s="44"/>
    </row>
    <row r="24" spans="1:16" x14ac:dyDescent="0.3">
      <c r="A24" s="44"/>
      <c r="B24" s="44"/>
      <c r="C24" s="44"/>
      <c r="D24" s="44"/>
      <c r="E24" s="44"/>
      <c r="F24" s="44"/>
      <c r="G24" s="44"/>
      <c r="H24" s="44"/>
      <c r="I24" s="44"/>
      <c r="J24" s="44"/>
      <c r="K24" s="44"/>
      <c r="L24" s="62"/>
      <c r="M24" s="392"/>
      <c r="N24" s="393"/>
      <c r="O24" s="44"/>
      <c r="P24" s="44"/>
    </row>
    <row r="25" spans="1:16" x14ac:dyDescent="0.3">
      <c r="A25" s="401" t="s">
        <v>133</v>
      </c>
      <c r="B25" s="396"/>
      <c r="C25" s="396"/>
      <c r="D25" s="397"/>
      <c r="E25" s="397"/>
      <c r="F25" s="397"/>
      <c r="G25" s="397"/>
      <c r="H25" s="397"/>
      <c r="I25" s="397"/>
      <c r="J25" s="397"/>
      <c r="K25" s="397"/>
      <c r="L25" s="62"/>
      <c r="M25" s="392"/>
      <c r="N25" s="393"/>
      <c r="O25" s="44"/>
      <c r="P25" s="44"/>
    </row>
    <row r="26" spans="1:16" x14ac:dyDescent="0.3">
      <c r="A26" s="44"/>
      <c r="B26" s="44"/>
      <c r="C26" s="44"/>
      <c r="D26" s="44"/>
      <c r="E26" s="44"/>
      <c r="F26" s="44"/>
      <c r="G26" s="44"/>
      <c r="H26" s="44"/>
      <c r="I26" s="44"/>
      <c r="J26" s="44"/>
      <c r="K26" s="44"/>
      <c r="L26" s="62"/>
      <c r="M26" s="392"/>
      <c r="N26" s="393"/>
      <c r="O26" s="44"/>
      <c r="P26" s="44"/>
    </row>
    <row r="27" spans="1:16" ht="19.05" x14ac:dyDescent="0.35">
      <c r="A27" s="376" t="s">
        <v>31</v>
      </c>
      <c r="B27" s="214"/>
      <c r="C27" s="214"/>
      <c r="D27" s="378">
        <f ca="1">imzatarihi</f>
        <v>45785</v>
      </c>
      <c r="E27" s="378"/>
      <c r="F27" s="253" t="s">
        <v>32</v>
      </c>
      <c r="G27" s="379" t="str">
        <f>IF(kurulusyetkilisi&gt;0,kurulusyetkilisi,"")</f>
        <v/>
      </c>
      <c r="H27" s="44"/>
      <c r="I27" s="44"/>
      <c r="J27" s="44"/>
      <c r="K27" s="44"/>
      <c r="L27" s="62"/>
      <c r="M27" s="392"/>
      <c r="N27" s="393"/>
      <c r="O27" s="44"/>
      <c r="P27" s="44"/>
    </row>
    <row r="28" spans="1:16" ht="19.05" x14ac:dyDescent="0.35">
      <c r="A28" s="44"/>
      <c r="B28" s="44"/>
      <c r="C28" s="44"/>
      <c r="D28" s="215"/>
      <c r="E28" s="215"/>
      <c r="F28" s="253" t="s">
        <v>33</v>
      </c>
      <c r="G28" s="44"/>
      <c r="H28" s="214"/>
      <c r="I28" s="44"/>
      <c r="J28" s="44"/>
      <c r="K28" s="44"/>
      <c r="L28" s="62"/>
      <c r="M28" s="392"/>
      <c r="N28" s="393"/>
      <c r="O28" s="44"/>
      <c r="P28" s="44"/>
    </row>
    <row r="29" spans="1:16" x14ac:dyDescent="0.3">
      <c r="A29" s="44"/>
      <c r="B29" s="44"/>
      <c r="C29" s="44"/>
      <c r="D29" s="44"/>
      <c r="E29" s="44"/>
      <c r="F29" s="44"/>
      <c r="G29" s="44"/>
      <c r="H29" s="44"/>
      <c r="I29" s="44"/>
      <c r="J29" s="44"/>
      <c r="K29" s="44"/>
      <c r="L29" s="62"/>
      <c r="M29" s="392"/>
      <c r="N29" s="393"/>
      <c r="O29" s="44"/>
      <c r="P29" s="44"/>
    </row>
    <row r="30" spans="1:16" x14ac:dyDescent="0.3">
      <c r="A30" s="44"/>
      <c r="B30" s="44"/>
      <c r="C30" s="44"/>
      <c r="D30" s="44"/>
      <c r="E30" s="44"/>
      <c r="F30" s="44"/>
      <c r="G30" s="44"/>
      <c r="H30" s="44"/>
      <c r="I30" s="44"/>
      <c r="J30" s="44"/>
      <c r="K30" s="44"/>
      <c r="L30" s="62"/>
      <c r="M30" s="392"/>
      <c r="N30" s="393"/>
      <c r="O30" s="44"/>
      <c r="P30" s="44"/>
    </row>
    <row r="31" spans="1:16" x14ac:dyDescent="0.3">
      <c r="A31" s="679" t="s">
        <v>88</v>
      </c>
      <c r="B31" s="679"/>
      <c r="C31" s="679"/>
      <c r="D31" s="679"/>
      <c r="E31" s="679"/>
      <c r="F31" s="679"/>
      <c r="G31" s="679"/>
      <c r="H31" s="679"/>
      <c r="I31" s="679"/>
      <c r="J31" s="679"/>
      <c r="K31" s="679"/>
      <c r="L31" s="2"/>
      <c r="M31" s="392"/>
      <c r="N31" s="393"/>
      <c r="O31" s="44"/>
      <c r="P31" s="44"/>
    </row>
    <row r="32" spans="1:16" x14ac:dyDescent="0.3">
      <c r="A32" s="635" t="str">
        <f>IF(YilDonem&lt;&gt;"",CONCATENATE(YilDonem," dönemine aittir."),"")</f>
        <v/>
      </c>
      <c r="B32" s="635"/>
      <c r="C32" s="635"/>
      <c r="D32" s="635"/>
      <c r="E32" s="635"/>
      <c r="F32" s="635"/>
      <c r="G32" s="635"/>
      <c r="H32" s="635"/>
      <c r="I32" s="635"/>
      <c r="J32" s="635"/>
      <c r="K32" s="635"/>
      <c r="L32" s="2"/>
      <c r="M32" s="392"/>
      <c r="N32" s="393"/>
      <c r="O32" s="44"/>
      <c r="P32" s="44"/>
    </row>
    <row r="33" spans="1:21" ht="16.149999999999999" customHeight="1" thickBot="1" x14ac:dyDescent="0.35">
      <c r="A33" s="680" t="s">
        <v>89</v>
      </c>
      <c r="B33" s="680"/>
      <c r="C33" s="680"/>
      <c r="D33" s="680"/>
      <c r="E33" s="680"/>
      <c r="F33" s="680"/>
      <c r="G33" s="680"/>
      <c r="H33" s="680"/>
      <c r="I33" s="680"/>
      <c r="J33" s="680"/>
      <c r="K33" s="680"/>
      <c r="L33" s="2"/>
      <c r="M33" s="392"/>
      <c r="N33" s="393"/>
      <c r="O33" s="44"/>
      <c r="P33" s="44"/>
    </row>
    <row r="34" spans="1:21" ht="31.75" customHeight="1" thickBot="1" x14ac:dyDescent="0.35">
      <c r="A34" s="673" t="s">
        <v>192</v>
      </c>
      <c r="B34" s="674"/>
      <c r="C34" s="686" t="str">
        <f>IF(ProjeNo&gt;0,ProjeNo,"")</f>
        <v/>
      </c>
      <c r="D34" s="687"/>
      <c r="E34" s="687"/>
      <c r="F34" s="687"/>
      <c r="G34" s="687"/>
      <c r="H34" s="687"/>
      <c r="I34" s="687"/>
      <c r="J34" s="687"/>
      <c r="K34" s="688"/>
      <c r="L34" s="2"/>
      <c r="M34" s="392"/>
      <c r="N34" s="393"/>
      <c r="O34" s="44"/>
      <c r="P34" s="44"/>
      <c r="U34" s="491"/>
    </row>
    <row r="35" spans="1:21" ht="31.75" customHeight="1" thickBot="1" x14ac:dyDescent="0.35">
      <c r="A35" s="673" t="s">
        <v>194</v>
      </c>
      <c r="B35" s="674"/>
      <c r="C35" s="689" t="str">
        <f>IF(ProjeAdi&gt;0,ProjeAdi,"")</f>
        <v/>
      </c>
      <c r="D35" s="690"/>
      <c r="E35" s="690"/>
      <c r="F35" s="690"/>
      <c r="G35" s="690"/>
      <c r="H35" s="690"/>
      <c r="I35" s="690"/>
      <c r="J35" s="690"/>
      <c r="K35" s="691"/>
      <c r="L35" s="2"/>
      <c r="M35" s="392"/>
      <c r="N35" s="393"/>
      <c r="O35" s="44"/>
      <c r="P35" s="44"/>
      <c r="U35" s="491"/>
    </row>
    <row r="36" spans="1:21" s="24" customFormat="1" ht="37.200000000000003" customHeight="1" thickBot="1" x14ac:dyDescent="0.35">
      <c r="A36" s="683" t="s">
        <v>3</v>
      </c>
      <c r="B36" s="683" t="s">
        <v>182</v>
      </c>
      <c r="C36" s="683" t="s">
        <v>183</v>
      </c>
      <c r="D36" s="683" t="s">
        <v>90</v>
      </c>
      <c r="E36" s="683" t="s">
        <v>173</v>
      </c>
      <c r="F36" s="683" t="s">
        <v>91</v>
      </c>
      <c r="G36" s="683" t="s">
        <v>92</v>
      </c>
      <c r="H36" s="683" t="s">
        <v>81</v>
      </c>
      <c r="I36" s="683" t="s">
        <v>82</v>
      </c>
      <c r="J36" s="398" t="s">
        <v>83</v>
      </c>
      <c r="K36" s="398" t="s">
        <v>83</v>
      </c>
      <c r="L36" s="61"/>
      <c r="M36" s="394"/>
      <c r="N36" s="395"/>
      <c r="O36" s="45"/>
      <c r="P36" s="45"/>
      <c r="U36" s="491"/>
    </row>
    <row r="37" spans="1:21" ht="18" customHeight="1" thickBot="1" x14ac:dyDescent="0.35">
      <c r="A37" s="684"/>
      <c r="B37" s="684"/>
      <c r="C37" s="684"/>
      <c r="D37" s="684"/>
      <c r="E37" s="684"/>
      <c r="F37" s="684"/>
      <c r="G37" s="684"/>
      <c r="H37" s="684"/>
      <c r="I37" s="684"/>
      <c r="J37" s="398" t="s">
        <v>84</v>
      </c>
      <c r="K37" s="398" t="s">
        <v>87</v>
      </c>
      <c r="L37" s="2"/>
      <c r="M37" s="392"/>
      <c r="N37" s="393"/>
      <c r="O37" s="44"/>
      <c r="P37" s="44"/>
      <c r="U37" s="491"/>
    </row>
    <row r="38" spans="1:21" ht="26.7" customHeight="1" x14ac:dyDescent="0.3">
      <c r="A38" s="388">
        <v>16</v>
      </c>
      <c r="B38" s="492"/>
      <c r="C38" s="493"/>
      <c r="D38" s="494"/>
      <c r="E38" s="513"/>
      <c r="F38" s="495"/>
      <c r="G38" s="494"/>
      <c r="H38" s="496"/>
      <c r="I38" s="495"/>
      <c r="J38" s="497"/>
      <c r="K38" s="498"/>
      <c r="L38" s="117" t="str">
        <f t="shared" ref="L38:L52" si="3">IF(AND(F38&lt;&gt;"",M38=1),"Belge Tarihi,Belge Numarası ve KDV Dahil Tutar doldurulduktan sonra KDV Hariç Tutar doldurulabilir.","")</f>
        <v/>
      </c>
      <c r="M38" s="111">
        <f t="shared" ref="M38:M52" si="4">IF(COUNTA(H38:I38)+COUNTA(K38)=3,0,1)</f>
        <v>1</v>
      </c>
      <c r="N38" s="119">
        <f>IF(M38=1,0,100000000)</f>
        <v>0</v>
      </c>
      <c r="O38" s="44"/>
      <c r="P38" s="44"/>
    </row>
    <row r="39" spans="1:21" ht="26.7" customHeight="1" x14ac:dyDescent="0.3">
      <c r="A39" s="399">
        <v>17</v>
      </c>
      <c r="B39" s="499"/>
      <c r="C39" s="500"/>
      <c r="D39" s="501"/>
      <c r="E39" s="514"/>
      <c r="F39" s="502"/>
      <c r="G39" s="501"/>
      <c r="H39" s="503"/>
      <c r="I39" s="502"/>
      <c r="J39" s="504"/>
      <c r="K39" s="505"/>
      <c r="L39" s="117" t="str">
        <f t="shared" si="3"/>
        <v/>
      </c>
      <c r="M39" s="111">
        <f t="shared" si="4"/>
        <v>1</v>
      </c>
      <c r="N39" s="119">
        <f t="shared" ref="N39:N52" si="5">IF(M39=1,0,100000000)</f>
        <v>0</v>
      </c>
      <c r="O39" s="44"/>
      <c r="P39" s="44"/>
    </row>
    <row r="40" spans="1:21" ht="26.7" customHeight="1" x14ac:dyDescent="0.3">
      <c r="A40" s="399">
        <v>18</v>
      </c>
      <c r="B40" s="499"/>
      <c r="C40" s="500"/>
      <c r="D40" s="501"/>
      <c r="E40" s="514"/>
      <c r="F40" s="502"/>
      <c r="G40" s="501"/>
      <c r="H40" s="503"/>
      <c r="I40" s="502"/>
      <c r="J40" s="504"/>
      <c r="K40" s="505"/>
      <c r="L40" s="117" t="str">
        <f t="shared" si="3"/>
        <v/>
      </c>
      <c r="M40" s="111">
        <f t="shared" si="4"/>
        <v>1</v>
      </c>
      <c r="N40" s="119">
        <f t="shared" si="5"/>
        <v>0</v>
      </c>
      <c r="O40" s="44"/>
      <c r="P40" s="44"/>
    </row>
    <row r="41" spans="1:21" ht="26.7" customHeight="1" x14ac:dyDescent="0.3">
      <c r="A41" s="399">
        <v>19</v>
      </c>
      <c r="B41" s="499"/>
      <c r="C41" s="500"/>
      <c r="D41" s="501"/>
      <c r="E41" s="514"/>
      <c r="F41" s="502"/>
      <c r="G41" s="501"/>
      <c r="H41" s="503"/>
      <c r="I41" s="502"/>
      <c r="J41" s="504"/>
      <c r="K41" s="505"/>
      <c r="L41" s="117" t="str">
        <f t="shared" si="3"/>
        <v/>
      </c>
      <c r="M41" s="111">
        <f t="shared" si="4"/>
        <v>1</v>
      </c>
      <c r="N41" s="119">
        <f t="shared" si="5"/>
        <v>0</v>
      </c>
      <c r="O41" s="44"/>
      <c r="P41" s="44"/>
    </row>
    <row r="42" spans="1:21" ht="26.7" customHeight="1" x14ac:dyDescent="0.3">
      <c r="A42" s="399">
        <v>20</v>
      </c>
      <c r="B42" s="499"/>
      <c r="C42" s="500"/>
      <c r="D42" s="501"/>
      <c r="E42" s="514"/>
      <c r="F42" s="502"/>
      <c r="G42" s="501"/>
      <c r="H42" s="503"/>
      <c r="I42" s="502"/>
      <c r="J42" s="504"/>
      <c r="K42" s="505"/>
      <c r="L42" s="117" t="str">
        <f t="shared" si="3"/>
        <v/>
      </c>
      <c r="M42" s="111">
        <f t="shared" si="4"/>
        <v>1</v>
      </c>
      <c r="N42" s="119">
        <f t="shared" si="5"/>
        <v>0</v>
      </c>
      <c r="O42" s="44"/>
      <c r="P42" s="44"/>
    </row>
    <row r="43" spans="1:21" ht="26.7" customHeight="1" x14ac:dyDescent="0.3">
      <c r="A43" s="399">
        <v>21</v>
      </c>
      <c r="B43" s="499"/>
      <c r="C43" s="500"/>
      <c r="D43" s="501"/>
      <c r="E43" s="514"/>
      <c r="F43" s="502"/>
      <c r="G43" s="501"/>
      <c r="H43" s="503"/>
      <c r="I43" s="502"/>
      <c r="J43" s="504"/>
      <c r="K43" s="505"/>
      <c r="L43" s="117" t="str">
        <f t="shared" si="3"/>
        <v/>
      </c>
      <c r="M43" s="111">
        <f t="shared" si="4"/>
        <v>1</v>
      </c>
      <c r="N43" s="119">
        <f t="shared" si="5"/>
        <v>0</v>
      </c>
      <c r="O43" s="44"/>
      <c r="P43" s="44"/>
    </row>
    <row r="44" spans="1:21" ht="26.7" customHeight="1" x14ac:dyDescent="0.3">
      <c r="A44" s="399">
        <v>22</v>
      </c>
      <c r="B44" s="499"/>
      <c r="C44" s="500"/>
      <c r="D44" s="501"/>
      <c r="E44" s="514"/>
      <c r="F44" s="502"/>
      <c r="G44" s="501"/>
      <c r="H44" s="503"/>
      <c r="I44" s="502"/>
      <c r="J44" s="504"/>
      <c r="K44" s="505"/>
      <c r="L44" s="117" t="str">
        <f t="shared" si="3"/>
        <v/>
      </c>
      <c r="M44" s="111">
        <f t="shared" si="4"/>
        <v>1</v>
      </c>
      <c r="N44" s="119">
        <f t="shared" si="5"/>
        <v>0</v>
      </c>
      <c r="O44" s="44"/>
      <c r="P44" s="44"/>
    </row>
    <row r="45" spans="1:21" ht="26.7" customHeight="1" x14ac:dyDescent="0.3">
      <c r="A45" s="399">
        <v>23</v>
      </c>
      <c r="B45" s="499"/>
      <c r="C45" s="500"/>
      <c r="D45" s="501"/>
      <c r="E45" s="514"/>
      <c r="F45" s="502"/>
      <c r="G45" s="501"/>
      <c r="H45" s="503"/>
      <c r="I45" s="502"/>
      <c r="J45" s="504"/>
      <c r="K45" s="505"/>
      <c r="L45" s="117" t="str">
        <f t="shared" si="3"/>
        <v/>
      </c>
      <c r="M45" s="111">
        <f t="shared" si="4"/>
        <v>1</v>
      </c>
      <c r="N45" s="119">
        <f t="shared" si="5"/>
        <v>0</v>
      </c>
      <c r="O45" s="44"/>
      <c r="P45" s="44"/>
    </row>
    <row r="46" spans="1:21" ht="26.7" customHeight="1" x14ac:dyDescent="0.3">
      <c r="A46" s="399">
        <v>24</v>
      </c>
      <c r="B46" s="499"/>
      <c r="C46" s="500"/>
      <c r="D46" s="501"/>
      <c r="E46" s="514"/>
      <c r="F46" s="502"/>
      <c r="G46" s="501"/>
      <c r="H46" s="503"/>
      <c r="I46" s="502"/>
      <c r="J46" s="504"/>
      <c r="K46" s="505"/>
      <c r="L46" s="117" t="str">
        <f t="shared" si="3"/>
        <v/>
      </c>
      <c r="M46" s="111">
        <f t="shared" si="4"/>
        <v>1</v>
      </c>
      <c r="N46" s="119">
        <f t="shared" si="5"/>
        <v>0</v>
      </c>
      <c r="O46" s="44"/>
      <c r="P46" s="44"/>
    </row>
    <row r="47" spans="1:21" ht="26.7" customHeight="1" x14ac:dyDescent="0.3">
      <c r="A47" s="399">
        <v>25</v>
      </c>
      <c r="B47" s="499"/>
      <c r="C47" s="500"/>
      <c r="D47" s="501"/>
      <c r="E47" s="514"/>
      <c r="F47" s="502"/>
      <c r="G47" s="501"/>
      <c r="H47" s="503"/>
      <c r="I47" s="502"/>
      <c r="J47" s="504"/>
      <c r="K47" s="505"/>
      <c r="L47" s="117" t="str">
        <f t="shared" si="3"/>
        <v/>
      </c>
      <c r="M47" s="111">
        <f t="shared" si="4"/>
        <v>1</v>
      </c>
      <c r="N47" s="119">
        <f t="shared" si="5"/>
        <v>0</v>
      </c>
      <c r="O47" s="44"/>
      <c r="P47" s="44"/>
    </row>
    <row r="48" spans="1:21" ht="26.7" customHeight="1" x14ac:dyDescent="0.3">
      <c r="A48" s="399">
        <v>26</v>
      </c>
      <c r="B48" s="499"/>
      <c r="C48" s="500"/>
      <c r="D48" s="501"/>
      <c r="E48" s="514"/>
      <c r="F48" s="502"/>
      <c r="G48" s="501"/>
      <c r="H48" s="503"/>
      <c r="I48" s="502"/>
      <c r="J48" s="504"/>
      <c r="K48" s="505"/>
      <c r="L48" s="117" t="str">
        <f t="shared" si="3"/>
        <v/>
      </c>
      <c r="M48" s="111">
        <f t="shared" si="4"/>
        <v>1</v>
      </c>
      <c r="N48" s="119">
        <f t="shared" si="5"/>
        <v>0</v>
      </c>
      <c r="O48" s="44"/>
      <c r="P48" s="44"/>
    </row>
    <row r="49" spans="1:21" ht="26.7" customHeight="1" x14ac:dyDescent="0.3">
      <c r="A49" s="399">
        <v>27</v>
      </c>
      <c r="B49" s="499"/>
      <c r="C49" s="500"/>
      <c r="D49" s="501"/>
      <c r="E49" s="514"/>
      <c r="F49" s="502"/>
      <c r="G49" s="501"/>
      <c r="H49" s="503"/>
      <c r="I49" s="502"/>
      <c r="J49" s="504"/>
      <c r="K49" s="505"/>
      <c r="L49" s="117" t="str">
        <f t="shared" si="3"/>
        <v/>
      </c>
      <c r="M49" s="111">
        <f t="shared" si="4"/>
        <v>1</v>
      </c>
      <c r="N49" s="119">
        <f t="shared" si="5"/>
        <v>0</v>
      </c>
      <c r="O49" s="44"/>
      <c r="P49" s="44"/>
    </row>
    <row r="50" spans="1:21" ht="26.7" customHeight="1" x14ac:dyDescent="0.3">
      <c r="A50" s="399">
        <v>28</v>
      </c>
      <c r="B50" s="499"/>
      <c r="C50" s="500"/>
      <c r="D50" s="501"/>
      <c r="E50" s="514"/>
      <c r="F50" s="502"/>
      <c r="G50" s="501"/>
      <c r="H50" s="503"/>
      <c r="I50" s="502"/>
      <c r="J50" s="504"/>
      <c r="K50" s="505"/>
      <c r="L50" s="117" t="str">
        <f t="shared" si="3"/>
        <v/>
      </c>
      <c r="M50" s="111">
        <f t="shared" si="4"/>
        <v>1</v>
      </c>
      <c r="N50" s="119">
        <f t="shared" si="5"/>
        <v>0</v>
      </c>
      <c r="O50" s="44"/>
      <c r="P50" s="44"/>
    </row>
    <row r="51" spans="1:21" ht="26.7" customHeight="1" x14ac:dyDescent="0.3">
      <c r="A51" s="399">
        <v>29</v>
      </c>
      <c r="B51" s="499"/>
      <c r="C51" s="500"/>
      <c r="D51" s="501"/>
      <c r="E51" s="514"/>
      <c r="F51" s="502"/>
      <c r="G51" s="501"/>
      <c r="H51" s="503"/>
      <c r="I51" s="502"/>
      <c r="J51" s="504"/>
      <c r="K51" s="505"/>
      <c r="L51" s="117" t="str">
        <f t="shared" si="3"/>
        <v/>
      </c>
      <c r="M51" s="111">
        <f t="shared" si="4"/>
        <v>1</v>
      </c>
      <c r="N51" s="119">
        <f t="shared" si="5"/>
        <v>0</v>
      </c>
      <c r="O51" s="44"/>
      <c r="P51" s="44"/>
    </row>
    <row r="52" spans="1:21" ht="26.7" customHeight="1" thickBot="1" x14ac:dyDescent="0.35">
      <c r="A52" s="400">
        <v>30</v>
      </c>
      <c r="B52" s="506"/>
      <c r="C52" s="507"/>
      <c r="D52" s="508"/>
      <c r="E52" s="515"/>
      <c r="F52" s="509"/>
      <c r="G52" s="508"/>
      <c r="H52" s="510"/>
      <c r="I52" s="509"/>
      <c r="J52" s="511"/>
      <c r="K52" s="512"/>
      <c r="L52" s="117" t="str">
        <f t="shared" si="3"/>
        <v/>
      </c>
      <c r="M52" s="111">
        <f t="shared" si="4"/>
        <v>1</v>
      </c>
      <c r="N52" s="119">
        <f t="shared" si="5"/>
        <v>0</v>
      </c>
      <c r="O52" s="115">
        <f>IF(COUNTA(J38:K52)&gt;0,1,0)</f>
        <v>0</v>
      </c>
      <c r="P52" s="44"/>
    </row>
    <row r="53" spans="1:21" ht="17" thickBot="1" x14ac:dyDescent="0.35">
      <c r="A53" s="44"/>
      <c r="B53" s="44"/>
      <c r="C53" s="44"/>
      <c r="D53" s="44"/>
      <c r="E53" s="44"/>
      <c r="F53" s="44"/>
      <c r="G53" s="44"/>
      <c r="H53" s="44"/>
      <c r="I53" s="386" t="s">
        <v>34</v>
      </c>
      <c r="J53" s="186">
        <f>SUM(J38:J52)+J23</f>
        <v>0</v>
      </c>
      <c r="K53" s="186">
        <f>SUM(K38:K52)+K23</f>
        <v>0</v>
      </c>
      <c r="L53" s="62"/>
      <c r="M53" s="392"/>
      <c r="N53" s="393"/>
      <c r="O53" s="44"/>
      <c r="P53" s="44"/>
    </row>
    <row r="54" spans="1:21" x14ac:dyDescent="0.3">
      <c r="A54" s="44"/>
      <c r="B54" s="44"/>
      <c r="C54" s="44"/>
      <c r="D54" s="44"/>
      <c r="E54" s="44"/>
      <c r="F54" s="44"/>
      <c r="G54" s="44"/>
      <c r="H54" s="44"/>
      <c r="I54" s="44"/>
      <c r="J54" s="44"/>
      <c r="K54" s="44"/>
      <c r="L54" s="62"/>
      <c r="M54" s="392"/>
      <c r="N54" s="393"/>
      <c r="O54" s="44"/>
      <c r="P54" s="44"/>
    </row>
    <row r="55" spans="1:21" x14ac:dyDescent="0.3">
      <c r="A55" s="401" t="s">
        <v>133</v>
      </c>
      <c r="B55" s="396"/>
      <c r="C55" s="396"/>
      <c r="D55" s="397"/>
      <c r="E55" s="397"/>
      <c r="F55" s="397"/>
      <c r="G55" s="397"/>
      <c r="H55" s="397"/>
      <c r="I55" s="397"/>
      <c r="J55" s="397"/>
      <c r="K55" s="397"/>
      <c r="L55" s="62"/>
      <c r="M55" s="392"/>
      <c r="N55" s="393"/>
      <c r="O55" s="44"/>
      <c r="P55" s="44"/>
    </row>
    <row r="56" spans="1:21" x14ac:dyDescent="0.3">
      <c r="A56" s="44"/>
      <c r="B56" s="44"/>
      <c r="C56" s="44"/>
      <c r="D56" s="44"/>
      <c r="E56" s="44"/>
      <c r="F56" s="44"/>
      <c r="G56" s="44"/>
      <c r="H56" s="44"/>
      <c r="I56" s="44"/>
      <c r="J56" s="44"/>
      <c r="K56" s="44"/>
      <c r="L56" s="62"/>
      <c r="M56" s="392"/>
      <c r="N56" s="393"/>
      <c r="O56" s="44"/>
      <c r="P56" s="44"/>
    </row>
    <row r="57" spans="1:21" ht="19.05" x14ac:dyDescent="0.35">
      <c r="A57" s="376" t="s">
        <v>31</v>
      </c>
      <c r="B57" s="214"/>
      <c r="C57" s="214"/>
      <c r="D57" s="378">
        <f ca="1">imzatarihi</f>
        <v>45785</v>
      </c>
      <c r="E57" s="378"/>
      <c r="F57" s="253" t="s">
        <v>32</v>
      </c>
      <c r="G57" s="379" t="str">
        <f>IF(kurulusyetkilisi&gt;0,kurulusyetkilisi,"")</f>
        <v/>
      </c>
      <c r="H57" s="44"/>
      <c r="I57" s="44"/>
      <c r="J57" s="44"/>
      <c r="K57" s="44"/>
      <c r="L57" s="62"/>
      <c r="M57" s="392"/>
      <c r="N57" s="393"/>
      <c r="O57" s="44"/>
      <c r="P57" s="44"/>
    </row>
    <row r="58" spans="1:21" ht="19.05" x14ac:dyDescent="0.35">
      <c r="A58" s="44"/>
      <c r="B58" s="44"/>
      <c r="C58" s="44"/>
      <c r="D58" s="215"/>
      <c r="E58" s="215"/>
      <c r="F58" s="253" t="s">
        <v>33</v>
      </c>
      <c r="G58" s="44"/>
      <c r="H58" s="214"/>
      <c r="I58" s="44"/>
      <c r="J58" s="44"/>
      <c r="K58" s="44"/>
      <c r="L58" s="62"/>
      <c r="M58" s="392"/>
      <c r="N58" s="393"/>
      <c r="O58" s="44"/>
      <c r="P58" s="44"/>
    </row>
    <row r="59" spans="1:21" x14ac:dyDescent="0.3">
      <c r="A59" s="44"/>
      <c r="B59" s="44"/>
      <c r="C59" s="44"/>
      <c r="D59" s="44"/>
      <c r="E59" s="44"/>
      <c r="F59" s="44"/>
      <c r="G59" s="44"/>
      <c r="H59" s="44"/>
      <c r="I59" s="44"/>
      <c r="J59" s="44"/>
      <c r="K59" s="44"/>
      <c r="L59" s="62"/>
      <c r="M59" s="392"/>
      <c r="N59" s="393"/>
      <c r="O59" s="44"/>
      <c r="P59" s="44"/>
    </row>
    <row r="60" spans="1:21" x14ac:dyDescent="0.3">
      <c r="A60" s="44"/>
      <c r="B60" s="44"/>
      <c r="C60" s="44"/>
      <c r="D60" s="44"/>
      <c r="E60" s="44"/>
      <c r="F60" s="44"/>
      <c r="G60" s="44"/>
      <c r="H60" s="44"/>
      <c r="I60" s="44"/>
      <c r="J60" s="44"/>
      <c r="K60" s="44"/>
      <c r="L60" s="62"/>
      <c r="M60" s="392"/>
      <c r="N60" s="393"/>
      <c r="O60" s="44"/>
      <c r="P60" s="44"/>
    </row>
    <row r="61" spans="1:21" x14ac:dyDescent="0.3">
      <c r="A61" s="679" t="s">
        <v>88</v>
      </c>
      <c r="B61" s="679"/>
      <c r="C61" s="679"/>
      <c r="D61" s="679"/>
      <c r="E61" s="679"/>
      <c r="F61" s="679"/>
      <c r="G61" s="679"/>
      <c r="H61" s="679"/>
      <c r="I61" s="679"/>
      <c r="J61" s="679"/>
      <c r="K61" s="679"/>
      <c r="L61" s="2"/>
      <c r="M61" s="392"/>
      <c r="N61" s="393"/>
      <c r="O61" s="44"/>
      <c r="P61" s="44"/>
    </row>
    <row r="62" spans="1:21" x14ac:dyDescent="0.3">
      <c r="A62" s="635" t="str">
        <f>IF(YilDonem&lt;&gt;"",CONCATENATE(YilDonem," dönemine aittir."),"")</f>
        <v/>
      </c>
      <c r="B62" s="635"/>
      <c r="C62" s="635"/>
      <c r="D62" s="635"/>
      <c r="E62" s="635"/>
      <c r="F62" s="635"/>
      <c r="G62" s="635"/>
      <c r="H62" s="635"/>
      <c r="I62" s="635"/>
      <c r="J62" s="635"/>
      <c r="K62" s="635"/>
      <c r="L62" s="2"/>
      <c r="M62" s="392"/>
      <c r="N62" s="393"/>
      <c r="O62" s="44"/>
      <c r="P62" s="44"/>
    </row>
    <row r="63" spans="1:21" ht="16.149999999999999" customHeight="1" thickBot="1" x14ac:dyDescent="0.35">
      <c r="A63" s="692" t="s">
        <v>89</v>
      </c>
      <c r="B63" s="692"/>
      <c r="C63" s="692"/>
      <c r="D63" s="692"/>
      <c r="E63" s="692"/>
      <c r="F63" s="692"/>
      <c r="G63" s="692"/>
      <c r="H63" s="692"/>
      <c r="I63" s="692"/>
      <c r="J63" s="692"/>
      <c r="K63" s="692"/>
      <c r="L63" s="2"/>
      <c r="M63" s="392"/>
      <c r="N63" s="393"/>
      <c r="O63" s="44"/>
      <c r="P63" s="44"/>
    </row>
    <row r="64" spans="1:21" ht="31.75" customHeight="1" thickBot="1" x14ac:dyDescent="0.35">
      <c r="A64" s="673" t="s">
        <v>192</v>
      </c>
      <c r="B64" s="674"/>
      <c r="C64" s="686" t="str">
        <f>IF(ProjeNo&gt;0,ProjeNo,"")</f>
        <v/>
      </c>
      <c r="D64" s="687"/>
      <c r="E64" s="687"/>
      <c r="F64" s="687"/>
      <c r="G64" s="687"/>
      <c r="H64" s="687"/>
      <c r="I64" s="687"/>
      <c r="J64" s="687"/>
      <c r="K64" s="688"/>
      <c r="L64" s="2"/>
      <c r="M64" s="392"/>
      <c r="N64" s="393"/>
      <c r="O64" s="44"/>
      <c r="P64" s="44"/>
      <c r="U64" s="491"/>
    </row>
    <row r="65" spans="1:21" ht="31.75" customHeight="1" thickBot="1" x14ac:dyDescent="0.35">
      <c r="A65" s="673" t="s">
        <v>194</v>
      </c>
      <c r="B65" s="674"/>
      <c r="C65" s="689" t="str">
        <f>IF(ProjeAdi&gt;0,ProjeAdi,"")</f>
        <v/>
      </c>
      <c r="D65" s="690"/>
      <c r="E65" s="690"/>
      <c r="F65" s="690"/>
      <c r="G65" s="690"/>
      <c r="H65" s="690"/>
      <c r="I65" s="690"/>
      <c r="J65" s="690"/>
      <c r="K65" s="691"/>
      <c r="L65" s="2"/>
      <c r="M65" s="392"/>
      <c r="N65" s="393"/>
      <c r="O65" s="44"/>
      <c r="P65" s="44"/>
      <c r="U65" s="491"/>
    </row>
    <row r="66" spans="1:21" s="24" customFormat="1" ht="37.200000000000003" customHeight="1" thickBot="1" x14ac:dyDescent="0.35">
      <c r="A66" s="683" t="s">
        <v>3</v>
      </c>
      <c r="B66" s="683" t="s">
        <v>182</v>
      </c>
      <c r="C66" s="683" t="s">
        <v>183</v>
      </c>
      <c r="D66" s="683" t="s">
        <v>90</v>
      </c>
      <c r="E66" s="683" t="s">
        <v>173</v>
      </c>
      <c r="F66" s="683" t="s">
        <v>91</v>
      </c>
      <c r="G66" s="683" t="s">
        <v>92</v>
      </c>
      <c r="H66" s="683" t="s">
        <v>81</v>
      </c>
      <c r="I66" s="683" t="s">
        <v>82</v>
      </c>
      <c r="J66" s="398" t="s">
        <v>83</v>
      </c>
      <c r="K66" s="398" t="s">
        <v>83</v>
      </c>
      <c r="L66" s="61"/>
      <c r="M66" s="394"/>
      <c r="N66" s="395"/>
      <c r="O66" s="45"/>
      <c r="P66" s="45"/>
      <c r="U66" s="491"/>
    </row>
    <row r="67" spans="1:21" ht="18" customHeight="1" thickBot="1" x14ac:dyDescent="0.35">
      <c r="A67" s="684"/>
      <c r="B67" s="684"/>
      <c r="C67" s="684"/>
      <c r="D67" s="684"/>
      <c r="E67" s="684"/>
      <c r="F67" s="684"/>
      <c r="G67" s="684"/>
      <c r="H67" s="684"/>
      <c r="I67" s="684"/>
      <c r="J67" s="398" t="s">
        <v>84</v>
      </c>
      <c r="K67" s="398" t="s">
        <v>87</v>
      </c>
      <c r="L67" s="2"/>
      <c r="M67" s="392"/>
      <c r="N67" s="393"/>
      <c r="O67" s="44"/>
      <c r="P67" s="44"/>
      <c r="U67" s="491"/>
    </row>
    <row r="68" spans="1:21" ht="26.7" customHeight="1" x14ac:dyDescent="0.3">
      <c r="A68" s="388">
        <v>31</v>
      </c>
      <c r="B68" s="492"/>
      <c r="C68" s="493"/>
      <c r="D68" s="494"/>
      <c r="E68" s="513"/>
      <c r="F68" s="495"/>
      <c r="G68" s="494"/>
      <c r="H68" s="496"/>
      <c r="I68" s="495"/>
      <c r="J68" s="497"/>
      <c r="K68" s="498"/>
      <c r="L68" s="117" t="str">
        <f t="shared" ref="L68:L82" si="6">IF(AND(F68&lt;&gt;"",M68=1),"Belge Tarihi,Belge Numarası ve KDV Dahil Tutar doldurulduktan sonra KDV Hariç Tutar doldurulabilir.","")</f>
        <v/>
      </c>
      <c r="M68" s="111">
        <f t="shared" ref="M68:M82" si="7">IF(COUNTA(H68:I68)+COUNTA(K68)=3,0,1)</f>
        <v>1</v>
      </c>
      <c r="N68" s="119">
        <f>IF(M68=1,0,100000000)</f>
        <v>0</v>
      </c>
      <c r="O68" s="44"/>
      <c r="P68" s="44"/>
    </row>
    <row r="69" spans="1:21" ht="26.7" customHeight="1" x14ac:dyDescent="0.3">
      <c r="A69" s="399">
        <v>32</v>
      </c>
      <c r="B69" s="499"/>
      <c r="C69" s="500"/>
      <c r="D69" s="501"/>
      <c r="E69" s="514"/>
      <c r="F69" s="502"/>
      <c r="G69" s="501"/>
      <c r="H69" s="503"/>
      <c r="I69" s="502"/>
      <c r="J69" s="504"/>
      <c r="K69" s="505"/>
      <c r="L69" s="117" t="str">
        <f t="shared" si="6"/>
        <v/>
      </c>
      <c r="M69" s="111">
        <f t="shared" si="7"/>
        <v>1</v>
      </c>
      <c r="N69" s="119">
        <f t="shared" ref="N69:N82" si="8">IF(M69=1,0,100000000)</f>
        <v>0</v>
      </c>
      <c r="O69" s="44"/>
      <c r="P69" s="44"/>
    </row>
    <row r="70" spans="1:21" ht="26.7" customHeight="1" x14ac:dyDescent="0.3">
      <c r="A70" s="399">
        <v>33</v>
      </c>
      <c r="B70" s="499"/>
      <c r="C70" s="500"/>
      <c r="D70" s="501"/>
      <c r="E70" s="514"/>
      <c r="F70" s="502"/>
      <c r="G70" s="501"/>
      <c r="H70" s="503"/>
      <c r="I70" s="502"/>
      <c r="J70" s="504"/>
      <c r="K70" s="505"/>
      <c r="L70" s="117" t="str">
        <f t="shared" si="6"/>
        <v/>
      </c>
      <c r="M70" s="111">
        <f t="shared" si="7"/>
        <v>1</v>
      </c>
      <c r="N70" s="119">
        <f t="shared" si="8"/>
        <v>0</v>
      </c>
      <c r="O70" s="44"/>
      <c r="P70" s="44"/>
    </row>
    <row r="71" spans="1:21" ht="26.7" customHeight="1" x14ac:dyDescent="0.3">
      <c r="A71" s="399">
        <v>34</v>
      </c>
      <c r="B71" s="499"/>
      <c r="C71" s="500"/>
      <c r="D71" s="501"/>
      <c r="E71" s="514"/>
      <c r="F71" s="502"/>
      <c r="G71" s="501"/>
      <c r="H71" s="503"/>
      <c r="I71" s="502"/>
      <c r="J71" s="504"/>
      <c r="K71" s="505"/>
      <c r="L71" s="117" t="str">
        <f t="shared" si="6"/>
        <v/>
      </c>
      <c r="M71" s="111">
        <f t="shared" si="7"/>
        <v>1</v>
      </c>
      <c r="N71" s="119">
        <f t="shared" si="8"/>
        <v>0</v>
      </c>
      <c r="O71" s="44"/>
      <c r="P71" s="44"/>
    </row>
    <row r="72" spans="1:21" ht="26.7" customHeight="1" x14ac:dyDescent="0.3">
      <c r="A72" s="399">
        <v>35</v>
      </c>
      <c r="B72" s="499"/>
      <c r="C72" s="500"/>
      <c r="D72" s="501"/>
      <c r="E72" s="514"/>
      <c r="F72" s="502"/>
      <c r="G72" s="501"/>
      <c r="H72" s="503"/>
      <c r="I72" s="502"/>
      <c r="J72" s="504"/>
      <c r="K72" s="505"/>
      <c r="L72" s="117" t="str">
        <f t="shared" si="6"/>
        <v/>
      </c>
      <c r="M72" s="111">
        <f t="shared" si="7"/>
        <v>1</v>
      </c>
      <c r="N72" s="119">
        <f t="shared" si="8"/>
        <v>0</v>
      </c>
      <c r="O72" s="44"/>
      <c r="P72" s="44"/>
    </row>
    <row r="73" spans="1:21" ht="26.7" customHeight="1" x14ac:dyDescent="0.3">
      <c r="A73" s="399">
        <v>36</v>
      </c>
      <c r="B73" s="499"/>
      <c r="C73" s="500"/>
      <c r="D73" s="501"/>
      <c r="E73" s="514"/>
      <c r="F73" s="502"/>
      <c r="G73" s="501"/>
      <c r="H73" s="503"/>
      <c r="I73" s="502"/>
      <c r="J73" s="504"/>
      <c r="K73" s="505"/>
      <c r="L73" s="117" t="str">
        <f t="shared" si="6"/>
        <v/>
      </c>
      <c r="M73" s="111">
        <f t="shared" si="7"/>
        <v>1</v>
      </c>
      <c r="N73" s="119">
        <f t="shared" si="8"/>
        <v>0</v>
      </c>
      <c r="O73" s="44"/>
      <c r="P73" s="44"/>
    </row>
    <row r="74" spans="1:21" ht="26.7" customHeight="1" x14ac:dyDescent="0.3">
      <c r="A74" s="399">
        <v>37</v>
      </c>
      <c r="B74" s="499"/>
      <c r="C74" s="500"/>
      <c r="D74" s="501"/>
      <c r="E74" s="514"/>
      <c r="F74" s="502"/>
      <c r="G74" s="501"/>
      <c r="H74" s="503"/>
      <c r="I74" s="502"/>
      <c r="J74" s="504"/>
      <c r="K74" s="505"/>
      <c r="L74" s="117" t="str">
        <f t="shared" si="6"/>
        <v/>
      </c>
      <c r="M74" s="111">
        <f t="shared" si="7"/>
        <v>1</v>
      </c>
      <c r="N74" s="119">
        <f t="shared" si="8"/>
        <v>0</v>
      </c>
      <c r="O74" s="44"/>
      <c r="P74" s="44"/>
    </row>
    <row r="75" spans="1:21" ht="26.7" customHeight="1" x14ac:dyDescent="0.3">
      <c r="A75" s="399">
        <v>38</v>
      </c>
      <c r="B75" s="499"/>
      <c r="C75" s="500"/>
      <c r="D75" s="501"/>
      <c r="E75" s="514"/>
      <c r="F75" s="502"/>
      <c r="G75" s="501"/>
      <c r="H75" s="503"/>
      <c r="I75" s="502"/>
      <c r="J75" s="504"/>
      <c r="K75" s="505"/>
      <c r="L75" s="117" t="str">
        <f t="shared" si="6"/>
        <v/>
      </c>
      <c r="M75" s="111">
        <f t="shared" si="7"/>
        <v>1</v>
      </c>
      <c r="N75" s="119">
        <f t="shared" si="8"/>
        <v>0</v>
      </c>
      <c r="O75" s="44"/>
      <c r="P75" s="44"/>
    </row>
    <row r="76" spans="1:21" ht="26.7" customHeight="1" x14ac:dyDescent="0.3">
      <c r="A76" s="399">
        <v>39</v>
      </c>
      <c r="B76" s="499"/>
      <c r="C76" s="500"/>
      <c r="D76" s="501"/>
      <c r="E76" s="514"/>
      <c r="F76" s="502"/>
      <c r="G76" s="501"/>
      <c r="H76" s="503"/>
      <c r="I76" s="502"/>
      <c r="J76" s="504"/>
      <c r="K76" s="505"/>
      <c r="L76" s="117" t="str">
        <f t="shared" si="6"/>
        <v/>
      </c>
      <c r="M76" s="111">
        <f t="shared" si="7"/>
        <v>1</v>
      </c>
      <c r="N76" s="119">
        <f t="shared" si="8"/>
        <v>0</v>
      </c>
      <c r="O76" s="44"/>
      <c r="P76" s="44"/>
    </row>
    <row r="77" spans="1:21" ht="26.7" customHeight="1" x14ac:dyDescent="0.3">
      <c r="A77" s="399">
        <v>40</v>
      </c>
      <c r="B77" s="499"/>
      <c r="C77" s="500"/>
      <c r="D77" s="501"/>
      <c r="E77" s="514"/>
      <c r="F77" s="502"/>
      <c r="G77" s="501"/>
      <c r="H77" s="503"/>
      <c r="I77" s="502"/>
      <c r="J77" s="504"/>
      <c r="K77" s="505"/>
      <c r="L77" s="117" t="str">
        <f t="shared" si="6"/>
        <v/>
      </c>
      <c r="M77" s="111">
        <f t="shared" si="7"/>
        <v>1</v>
      </c>
      <c r="N77" s="119">
        <f t="shared" si="8"/>
        <v>0</v>
      </c>
      <c r="O77" s="44"/>
      <c r="P77" s="44"/>
    </row>
    <row r="78" spans="1:21" ht="26.7" customHeight="1" x14ac:dyDescent="0.3">
      <c r="A78" s="399">
        <v>41</v>
      </c>
      <c r="B78" s="499"/>
      <c r="C78" s="500"/>
      <c r="D78" s="501"/>
      <c r="E78" s="514"/>
      <c r="F78" s="502"/>
      <c r="G78" s="501"/>
      <c r="H78" s="503"/>
      <c r="I78" s="502"/>
      <c r="J78" s="504"/>
      <c r="K78" s="505"/>
      <c r="L78" s="117" t="str">
        <f t="shared" si="6"/>
        <v/>
      </c>
      <c r="M78" s="111">
        <f t="shared" si="7"/>
        <v>1</v>
      </c>
      <c r="N78" s="119">
        <f t="shared" si="8"/>
        <v>0</v>
      </c>
      <c r="O78" s="44"/>
      <c r="P78" s="44"/>
    </row>
    <row r="79" spans="1:21" ht="26.7" customHeight="1" x14ac:dyDescent="0.3">
      <c r="A79" s="399">
        <v>42</v>
      </c>
      <c r="B79" s="499"/>
      <c r="C79" s="500"/>
      <c r="D79" s="501"/>
      <c r="E79" s="514"/>
      <c r="F79" s="502"/>
      <c r="G79" s="501"/>
      <c r="H79" s="503"/>
      <c r="I79" s="502"/>
      <c r="J79" s="504"/>
      <c r="K79" s="505"/>
      <c r="L79" s="117" t="str">
        <f t="shared" si="6"/>
        <v/>
      </c>
      <c r="M79" s="111">
        <f t="shared" si="7"/>
        <v>1</v>
      </c>
      <c r="N79" s="119">
        <f t="shared" si="8"/>
        <v>0</v>
      </c>
      <c r="O79" s="44"/>
      <c r="P79" s="44"/>
    </row>
    <row r="80" spans="1:21" ht="26.7" customHeight="1" x14ac:dyDescent="0.3">
      <c r="A80" s="399">
        <v>43</v>
      </c>
      <c r="B80" s="499"/>
      <c r="C80" s="500"/>
      <c r="D80" s="501"/>
      <c r="E80" s="514"/>
      <c r="F80" s="502"/>
      <c r="G80" s="501"/>
      <c r="H80" s="503"/>
      <c r="I80" s="502"/>
      <c r="J80" s="504"/>
      <c r="K80" s="505"/>
      <c r="L80" s="117" t="str">
        <f t="shared" si="6"/>
        <v/>
      </c>
      <c r="M80" s="111">
        <f t="shared" si="7"/>
        <v>1</v>
      </c>
      <c r="N80" s="119">
        <f t="shared" si="8"/>
        <v>0</v>
      </c>
      <c r="O80" s="44"/>
      <c r="P80" s="44"/>
    </row>
    <row r="81" spans="1:21" ht="26.7" customHeight="1" x14ac:dyDescent="0.3">
      <c r="A81" s="399">
        <v>44</v>
      </c>
      <c r="B81" s="499"/>
      <c r="C81" s="500"/>
      <c r="D81" s="501"/>
      <c r="E81" s="514"/>
      <c r="F81" s="502"/>
      <c r="G81" s="501"/>
      <c r="H81" s="503"/>
      <c r="I81" s="502"/>
      <c r="J81" s="504"/>
      <c r="K81" s="505"/>
      <c r="L81" s="117" t="str">
        <f t="shared" si="6"/>
        <v/>
      </c>
      <c r="M81" s="111">
        <f t="shared" si="7"/>
        <v>1</v>
      </c>
      <c r="N81" s="119">
        <f t="shared" si="8"/>
        <v>0</v>
      </c>
      <c r="O81" s="44"/>
      <c r="P81" s="44"/>
    </row>
    <row r="82" spans="1:21" ht="26.7" customHeight="1" thickBot="1" x14ac:dyDescent="0.35">
      <c r="A82" s="400">
        <v>45</v>
      </c>
      <c r="B82" s="506"/>
      <c r="C82" s="507"/>
      <c r="D82" s="508"/>
      <c r="E82" s="515"/>
      <c r="F82" s="509"/>
      <c r="G82" s="508"/>
      <c r="H82" s="510"/>
      <c r="I82" s="509"/>
      <c r="J82" s="511"/>
      <c r="K82" s="512"/>
      <c r="L82" s="117" t="str">
        <f t="shared" si="6"/>
        <v/>
      </c>
      <c r="M82" s="111">
        <f t="shared" si="7"/>
        <v>1</v>
      </c>
      <c r="N82" s="119">
        <f t="shared" si="8"/>
        <v>0</v>
      </c>
      <c r="O82" s="115">
        <f>IF(COUNTA(J68:K82)&gt;0,1,0)</f>
        <v>0</v>
      </c>
      <c r="P82" s="44"/>
    </row>
    <row r="83" spans="1:21" ht="17" thickBot="1" x14ac:dyDescent="0.35">
      <c r="A83" s="44"/>
      <c r="B83" s="44"/>
      <c r="C83" s="44"/>
      <c r="D83" s="44"/>
      <c r="E83" s="44"/>
      <c r="F83" s="44"/>
      <c r="G83" s="44"/>
      <c r="H83" s="44"/>
      <c r="I83" s="386" t="s">
        <v>34</v>
      </c>
      <c r="J83" s="186">
        <f>SUM(J68:J82)+J53</f>
        <v>0</v>
      </c>
      <c r="K83" s="186">
        <f>SUM(K68:K82)+K53</f>
        <v>0</v>
      </c>
      <c r="L83" s="62"/>
      <c r="M83" s="392"/>
      <c r="N83" s="393"/>
      <c r="O83" s="44"/>
      <c r="P83" s="44"/>
    </row>
    <row r="84" spans="1:21" x14ac:dyDescent="0.3">
      <c r="A84" s="44"/>
      <c r="B84" s="44"/>
      <c r="C84" s="44"/>
      <c r="D84" s="44"/>
      <c r="E84" s="44"/>
      <c r="F84" s="44"/>
      <c r="G84" s="44"/>
      <c r="H84" s="44"/>
      <c r="I84" s="44"/>
      <c r="J84" s="44"/>
      <c r="K84" s="44"/>
      <c r="L84" s="62"/>
      <c r="M84" s="392"/>
      <c r="N84" s="393"/>
      <c r="O84" s="44"/>
      <c r="P84" s="44"/>
    </row>
    <row r="85" spans="1:21" x14ac:dyDescent="0.3">
      <c r="A85" s="401" t="s">
        <v>133</v>
      </c>
      <c r="B85" s="396"/>
      <c r="C85" s="396"/>
      <c r="D85" s="397"/>
      <c r="E85" s="397"/>
      <c r="F85" s="397"/>
      <c r="G85" s="397"/>
      <c r="H85" s="397"/>
      <c r="I85" s="397"/>
      <c r="J85" s="397"/>
      <c r="K85" s="397"/>
      <c r="L85" s="62"/>
      <c r="M85" s="392"/>
      <c r="N85" s="393"/>
      <c r="O85" s="44"/>
      <c r="P85" s="44"/>
    </row>
    <row r="86" spans="1:21" x14ac:dyDescent="0.3">
      <c r="A86" s="44"/>
      <c r="B86" s="44"/>
      <c r="C86" s="44"/>
      <c r="D86" s="44"/>
      <c r="E86" s="44"/>
      <c r="F86" s="44"/>
      <c r="G86" s="44"/>
      <c r="H86" s="44"/>
      <c r="I86" s="44"/>
      <c r="J86" s="44"/>
      <c r="K86" s="44"/>
      <c r="L86" s="62"/>
      <c r="M86" s="392"/>
      <c r="N86" s="393"/>
      <c r="O86" s="44"/>
      <c r="P86" s="44"/>
    </row>
    <row r="87" spans="1:21" ht="19.05" x14ac:dyDescent="0.35">
      <c r="A87" s="376" t="s">
        <v>31</v>
      </c>
      <c r="B87" s="214"/>
      <c r="C87" s="214"/>
      <c r="D87" s="378">
        <f ca="1">imzatarihi</f>
        <v>45785</v>
      </c>
      <c r="E87" s="378"/>
      <c r="F87" s="253" t="s">
        <v>32</v>
      </c>
      <c r="G87" s="379" t="str">
        <f>IF(kurulusyetkilisi&gt;0,kurulusyetkilisi,"")</f>
        <v/>
      </c>
      <c r="H87" s="44"/>
      <c r="I87" s="44"/>
      <c r="J87" s="44"/>
      <c r="K87" s="44"/>
      <c r="L87" s="62"/>
      <c r="M87" s="392"/>
      <c r="N87" s="393"/>
      <c r="O87" s="44"/>
      <c r="P87" s="44"/>
    </row>
    <row r="88" spans="1:21" ht="19.05" x14ac:dyDescent="0.35">
      <c r="A88" s="44"/>
      <c r="B88" s="44"/>
      <c r="C88" s="44"/>
      <c r="D88" s="215"/>
      <c r="E88" s="215"/>
      <c r="F88" s="253" t="s">
        <v>33</v>
      </c>
      <c r="G88" s="44"/>
      <c r="H88" s="214"/>
      <c r="I88" s="44"/>
      <c r="J88" s="44"/>
      <c r="K88" s="44"/>
      <c r="L88" s="62"/>
      <c r="M88" s="392"/>
      <c r="N88" s="393"/>
      <c r="O88" s="44"/>
      <c r="P88" s="44"/>
    </row>
    <row r="89" spans="1:21" x14ac:dyDescent="0.3">
      <c r="A89" s="44"/>
      <c r="B89" s="44"/>
      <c r="C89" s="44"/>
      <c r="D89" s="44"/>
      <c r="E89" s="44"/>
      <c r="F89" s="44"/>
      <c r="G89" s="44"/>
      <c r="H89" s="44"/>
      <c r="I89" s="44"/>
      <c r="J89" s="44"/>
      <c r="K89" s="44"/>
      <c r="L89" s="62"/>
      <c r="M89" s="392"/>
      <c r="N89" s="393"/>
      <c r="O89" s="44"/>
      <c r="P89" s="44"/>
    </row>
    <row r="90" spans="1:21" x14ac:dyDescent="0.3">
      <c r="A90" s="44"/>
      <c r="B90" s="44"/>
      <c r="C90" s="44"/>
      <c r="D90" s="44"/>
      <c r="E90" s="44"/>
      <c r="F90" s="44"/>
      <c r="G90" s="44"/>
      <c r="H90" s="44"/>
      <c r="I90" s="44"/>
      <c r="J90" s="44"/>
      <c r="K90" s="44"/>
      <c r="L90" s="62"/>
      <c r="M90" s="392"/>
      <c r="N90" s="393"/>
      <c r="O90" s="44"/>
      <c r="P90" s="44"/>
    </row>
    <row r="91" spans="1:21" x14ac:dyDescent="0.3">
      <c r="A91" s="679" t="s">
        <v>88</v>
      </c>
      <c r="B91" s="679"/>
      <c r="C91" s="679"/>
      <c r="D91" s="679"/>
      <c r="E91" s="679"/>
      <c r="F91" s="679"/>
      <c r="G91" s="679"/>
      <c r="H91" s="679"/>
      <c r="I91" s="679"/>
      <c r="J91" s="679"/>
      <c r="K91" s="679"/>
      <c r="L91" s="2"/>
      <c r="M91" s="392"/>
      <c r="N91" s="393"/>
      <c r="O91" s="44"/>
      <c r="P91" s="44"/>
    </row>
    <row r="92" spans="1:21" x14ac:dyDescent="0.3">
      <c r="A92" s="635" t="str">
        <f>IF(YilDonem&lt;&gt;"",CONCATENATE(YilDonem," dönemine aittir."),"")</f>
        <v/>
      </c>
      <c r="B92" s="635"/>
      <c r="C92" s="635"/>
      <c r="D92" s="635"/>
      <c r="E92" s="635"/>
      <c r="F92" s="635"/>
      <c r="G92" s="635"/>
      <c r="H92" s="635"/>
      <c r="I92" s="635"/>
      <c r="J92" s="635"/>
      <c r="K92" s="635"/>
      <c r="L92" s="2"/>
      <c r="M92" s="392"/>
      <c r="N92" s="393"/>
      <c r="O92" s="44"/>
      <c r="P92" s="44"/>
    </row>
    <row r="93" spans="1:21" ht="16.149999999999999" customHeight="1" thickBot="1" x14ac:dyDescent="0.35">
      <c r="A93" s="692" t="s">
        <v>89</v>
      </c>
      <c r="B93" s="692"/>
      <c r="C93" s="692"/>
      <c r="D93" s="692"/>
      <c r="E93" s="692"/>
      <c r="F93" s="692"/>
      <c r="G93" s="692"/>
      <c r="H93" s="692"/>
      <c r="I93" s="692"/>
      <c r="J93" s="692"/>
      <c r="K93" s="692"/>
      <c r="L93" s="2"/>
      <c r="M93" s="392"/>
      <c r="N93" s="393"/>
      <c r="O93" s="44"/>
      <c r="P93" s="44"/>
    </row>
    <row r="94" spans="1:21" ht="31.75" customHeight="1" thickBot="1" x14ac:dyDescent="0.35">
      <c r="A94" s="673" t="s">
        <v>192</v>
      </c>
      <c r="B94" s="674"/>
      <c r="C94" s="686" t="str">
        <f>IF(ProjeNo&gt;0,ProjeNo,"")</f>
        <v/>
      </c>
      <c r="D94" s="687"/>
      <c r="E94" s="687"/>
      <c r="F94" s="687"/>
      <c r="G94" s="687"/>
      <c r="H94" s="687"/>
      <c r="I94" s="687"/>
      <c r="J94" s="687"/>
      <c r="K94" s="688"/>
      <c r="L94" s="2"/>
      <c r="M94" s="392"/>
      <c r="N94" s="393"/>
      <c r="O94" s="44"/>
      <c r="P94" s="44"/>
      <c r="U94" s="491"/>
    </row>
    <row r="95" spans="1:21" ht="31.75" customHeight="1" thickBot="1" x14ac:dyDescent="0.35">
      <c r="A95" s="673" t="s">
        <v>194</v>
      </c>
      <c r="B95" s="674"/>
      <c r="C95" s="689" t="str">
        <f>IF(ProjeAdi&gt;0,ProjeAdi,"")</f>
        <v/>
      </c>
      <c r="D95" s="690"/>
      <c r="E95" s="690"/>
      <c r="F95" s="690"/>
      <c r="G95" s="690"/>
      <c r="H95" s="690"/>
      <c r="I95" s="690"/>
      <c r="J95" s="690"/>
      <c r="K95" s="691"/>
      <c r="L95" s="2"/>
      <c r="M95" s="392"/>
      <c r="N95" s="393"/>
      <c r="O95" s="44"/>
      <c r="P95" s="44"/>
      <c r="U95" s="491"/>
    </row>
    <row r="96" spans="1:21" s="24" customFormat="1" ht="37.200000000000003" customHeight="1" thickBot="1" x14ac:dyDescent="0.35">
      <c r="A96" s="683" t="s">
        <v>3</v>
      </c>
      <c r="B96" s="683" t="s">
        <v>182</v>
      </c>
      <c r="C96" s="683" t="s">
        <v>183</v>
      </c>
      <c r="D96" s="683" t="s">
        <v>90</v>
      </c>
      <c r="E96" s="683" t="s">
        <v>173</v>
      </c>
      <c r="F96" s="683" t="s">
        <v>91</v>
      </c>
      <c r="G96" s="683" t="s">
        <v>92</v>
      </c>
      <c r="H96" s="683" t="s">
        <v>81</v>
      </c>
      <c r="I96" s="683" t="s">
        <v>82</v>
      </c>
      <c r="J96" s="398" t="s">
        <v>83</v>
      </c>
      <c r="K96" s="398" t="s">
        <v>83</v>
      </c>
      <c r="L96" s="61"/>
      <c r="M96" s="394"/>
      <c r="N96" s="395"/>
      <c r="O96" s="45"/>
      <c r="P96" s="45"/>
      <c r="U96" s="491"/>
    </row>
    <row r="97" spans="1:21" ht="18" customHeight="1" thickBot="1" x14ac:dyDescent="0.35">
      <c r="A97" s="684"/>
      <c r="B97" s="684"/>
      <c r="C97" s="684"/>
      <c r="D97" s="684"/>
      <c r="E97" s="684"/>
      <c r="F97" s="684"/>
      <c r="G97" s="684"/>
      <c r="H97" s="684"/>
      <c r="I97" s="684"/>
      <c r="J97" s="398" t="s">
        <v>84</v>
      </c>
      <c r="K97" s="398" t="s">
        <v>87</v>
      </c>
      <c r="L97" s="2"/>
      <c r="M97" s="392"/>
      <c r="N97" s="393"/>
      <c r="O97" s="44"/>
      <c r="P97" s="44"/>
      <c r="U97" s="491"/>
    </row>
    <row r="98" spans="1:21" ht="26.7" customHeight="1" x14ac:dyDescent="0.3">
      <c r="A98" s="388">
        <v>46</v>
      </c>
      <c r="B98" s="492"/>
      <c r="C98" s="493"/>
      <c r="D98" s="494"/>
      <c r="E98" s="513"/>
      <c r="F98" s="495"/>
      <c r="G98" s="494"/>
      <c r="H98" s="496"/>
      <c r="I98" s="495"/>
      <c r="J98" s="497"/>
      <c r="K98" s="498"/>
      <c r="L98" s="117" t="str">
        <f t="shared" ref="L98:L112" si="9">IF(AND(F98&lt;&gt;"",M98=1),"Belge Tarihi,Belge Numarası ve KDV Dahil Tutar doldurulduktan sonra KDV Hariç Tutar doldurulabilir.","")</f>
        <v/>
      </c>
      <c r="M98" s="111">
        <f t="shared" ref="M98:M112" si="10">IF(COUNTA(H98:I98)+COUNTA(K98)=3,0,1)</f>
        <v>1</v>
      </c>
      <c r="N98" s="119">
        <f>IF(M98=1,0,100000000)</f>
        <v>0</v>
      </c>
      <c r="O98" s="44"/>
      <c r="P98" s="44"/>
    </row>
    <row r="99" spans="1:21" ht="26.7" customHeight="1" x14ac:dyDescent="0.3">
      <c r="A99" s="399">
        <v>47</v>
      </c>
      <c r="B99" s="499"/>
      <c r="C99" s="500"/>
      <c r="D99" s="501"/>
      <c r="E99" s="514"/>
      <c r="F99" s="502"/>
      <c r="G99" s="501"/>
      <c r="H99" s="503"/>
      <c r="I99" s="502"/>
      <c r="J99" s="504"/>
      <c r="K99" s="505"/>
      <c r="L99" s="117" t="str">
        <f t="shared" si="9"/>
        <v/>
      </c>
      <c r="M99" s="111">
        <f t="shared" si="10"/>
        <v>1</v>
      </c>
      <c r="N99" s="119">
        <f t="shared" ref="N99:N112" si="11">IF(M99=1,0,100000000)</f>
        <v>0</v>
      </c>
      <c r="O99" s="44"/>
      <c r="P99" s="44"/>
    </row>
    <row r="100" spans="1:21" ht="26.7" customHeight="1" x14ac:dyDescent="0.3">
      <c r="A100" s="399">
        <v>48</v>
      </c>
      <c r="B100" s="499"/>
      <c r="C100" s="500"/>
      <c r="D100" s="501"/>
      <c r="E100" s="514"/>
      <c r="F100" s="502"/>
      <c r="G100" s="501"/>
      <c r="H100" s="503"/>
      <c r="I100" s="502"/>
      <c r="J100" s="504"/>
      <c r="K100" s="505"/>
      <c r="L100" s="117" t="str">
        <f t="shared" si="9"/>
        <v/>
      </c>
      <c r="M100" s="111">
        <f t="shared" si="10"/>
        <v>1</v>
      </c>
      <c r="N100" s="119">
        <f t="shared" si="11"/>
        <v>0</v>
      </c>
      <c r="O100" s="44"/>
      <c r="P100" s="44"/>
    </row>
    <row r="101" spans="1:21" ht="26.7" customHeight="1" x14ac:dyDescent="0.3">
      <c r="A101" s="399">
        <v>49</v>
      </c>
      <c r="B101" s="499"/>
      <c r="C101" s="500"/>
      <c r="D101" s="501"/>
      <c r="E101" s="514"/>
      <c r="F101" s="502"/>
      <c r="G101" s="501"/>
      <c r="H101" s="503"/>
      <c r="I101" s="502"/>
      <c r="J101" s="504"/>
      <c r="K101" s="505"/>
      <c r="L101" s="117" t="str">
        <f t="shared" si="9"/>
        <v/>
      </c>
      <c r="M101" s="111">
        <f t="shared" si="10"/>
        <v>1</v>
      </c>
      <c r="N101" s="119">
        <f t="shared" si="11"/>
        <v>0</v>
      </c>
      <c r="O101" s="44"/>
      <c r="P101" s="44"/>
    </row>
    <row r="102" spans="1:21" ht="26.7" customHeight="1" x14ac:dyDescent="0.3">
      <c r="A102" s="399">
        <v>50</v>
      </c>
      <c r="B102" s="499"/>
      <c r="C102" s="500"/>
      <c r="D102" s="501"/>
      <c r="E102" s="514"/>
      <c r="F102" s="502"/>
      <c r="G102" s="501"/>
      <c r="H102" s="503"/>
      <c r="I102" s="502"/>
      <c r="J102" s="504"/>
      <c r="K102" s="505"/>
      <c r="L102" s="117" t="str">
        <f t="shared" si="9"/>
        <v/>
      </c>
      <c r="M102" s="111">
        <f t="shared" si="10"/>
        <v>1</v>
      </c>
      <c r="N102" s="119">
        <f t="shared" si="11"/>
        <v>0</v>
      </c>
      <c r="O102" s="44"/>
      <c r="P102" s="44"/>
    </row>
    <row r="103" spans="1:21" ht="26.7" customHeight="1" x14ac:dyDescent="0.3">
      <c r="A103" s="399">
        <v>51</v>
      </c>
      <c r="B103" s="499"/>
      <c r="C103" s="500"/>
      <c r="D103" s="501"/>
      <c r="E103" s="514"/>
      <c r="F103" s="502"/>
      <c r="G103" s="501"/>
      <c r="H103" s="503"/>
      <c r="I103" s="502"/>
      <c r="J103" s="504"/>
      <c r="K103" s="505"/>
      <c r="L103" s="117" t="str">
        <f t="shared" si="9"/>
        <v/>
      </c>
      <c r="M103" s="111">
        <f t="shared" si="10"/>
        <v>1</v>
      </c>
      <c r="N103" s="119">
        <f t="shared" si="11"/>
        <v>0</v>
      </c>
      <c r="O103" s="44"/>
      <c r="P103" s="44"/>
    </row>
    <row r="104" spans="1:21" ht="26.7" customHeight="1" x14ac:dyDescent="0.3">
      <c r="A104" s="399">
        <v>52</v>
      </c>
      <c r="B104" s="499"/>
      <c r="C104" s="500"/>
      <c r="D104" s="501"/>
      <c r="E104" s="514"/>
      <c r="F104" s="502"/>
      <c r="G104" s="501"/>
      <c r="H104" s="503"/>
      <c r="I104" s="502"/>
      <c r="J104" s="504"/>
      <c r="K104" s="505"/>
      <c r="L104" s="117" t="str">
        <f t="shared" si="9"/>
        <v/>
      </c>
      <c r="M104" s="111">
        <f t="shared" si="10"/>
        <v>1</v>
      </c>
      <c r="N104" s="119">
        <f t="shared" si="11"/>
        <v>0</v>
      </c>
      <c r="O104" s="44"/>
      <c r="P104" s="44"/>
    </row>
    <row r="105" spans="1:21" ht="26.7" customHeight="1" x14ac:dyDescent="0.3">
      <c r="A105" s="399">
        <v>53</v>
      </c>
      <c r="B105" s="499"/>
      <c r="C105" s="500"/>
      <c r="D105" s="501"/>
      <c r="E105" s="514"/>
      <c r="F105" s="502"/>
      <c r="G105" s="501"/>
      <c r="H105" s="503"/>
      <c r="I105" s="502"/>
      <c r="J105" s="504"/>
      <c r="K105" s="505"/>
      <c r="L105" s="117" t="str">
        <f t="shared" si="9"/>
        <v/>
      </c>
      <c r="M105" s="111">
        <f t="shared" si="10"/>
        <v>1</v>
      </c>
      <c r="N105" s="119">
        <f t="shared" si="11"/>
        <v>0</v>
      </c>
      <c r="O105" s="44"/>
      <c r="P105" s="44"/>
    </row>
    <row r="106" spans="1:21" ht="26.7" customHeight="1" x14ac:dyDescent="0.3">
      <c r="A106" s="399">
        <v>54</v>
      </c>
      <c r="B106" s="499"/>
      <c r="C106" s="500"/>
      <c r="D106" s="501"/>
      <c r="E106" s="514"/>
      <c r="F106" s="502"/>
      <c r="G106" s="501"/>
      <c r="H106" s="503"/>
      <c r="I106" s="502"/>
      <c r="J106" s="504"/>
      <c r="K106" s="505"/>
      <c r="L106" s="117" t="str">
        <f t="shared" si="9"/>
        <v/>
      </c>
      <c r="M106" s="111">
        <f t="shared" si="10"/>
        <v>1</v>
      </c>
      <c r="N106" s="119">
        <f t="shared" si="11"/>
        <v>0</v>
      </c>
      <c r="O106" s="44"/>
      <c r="P106" s="44"/>
    </row>
    <row r="107" spans="1:21" ht="26.7" customHeight="1" x14ac:dyDescent="0.3">
      <c r="A107" s="399">
        <v>55</v>
      </c>
      <c r="B107" s="499"/>
      <c r="C107" s="500"/>
      <c r="D107" s="501"/>
      <c r="E107" s="514"/>
      <c r="F107" s="502"/>
      <c r="G107" s="501"/>
      <c r="H107" s="503"/>
      <c r="I107" s="502"/>
      <c r="J107" s="504"/>
      <c r="K107" s="505"/>
      <c r="L107" s="117" t="str">
        <f t="shared" si="9"/>
        <v/>
      </c>
      <c r="M107" s="111">
        <f t="shared" si="10"/>
        <v>1</v>
      </c>
      <c r="N107" s="119">
        <f t="shared" si="11"/>
        <v>0</v>
      </c>
      <c r="O107" s="44"/>
      <c r="P107" s="44"/>
    </row>
    <row r="108" spans="1:21" ht="26.7" customHeight="1" x14ac:dyDescent="0.3">
      <c r="A108" s="399">
        <v>56</v>
      </c>
      <c r="B108" s="499"/>
      <c r="C108" s="500"/>
      <c r="D108" s="501"/>
      <c r="E108" s="514"/>
      <c r="F108" s="502"/>
      <c r="G108" s="501"/>
      <c r="H108" s="503"/>
      <c r="I108" s="502"/>
      <c r="J108" s="504"/>
      <c r="K108" s="505"/>
      <c r="L108" s="117" t="str">
        <f t="shared" si="9"/>
        <v/>
      </c>
      <c r="M108" s="111">
        <f t="shared" si="10"/>
        <v>1</v>
      </c>
      <c r="N108" s="119">
        <f t="shared" si="11"/>
        <v>0</v>
      </c>
      <c r="O108" s="44"/>
      <c r="P108" s="44"/>
    </row>
    <row r="109" spans="1:21" ht="26.7" customHeight="1" x14ac:dyDescent="0.3">
      <c r="A109" s="399">
        <v>57</v>
      </c>
      <c r="B109" s="499"/>
      <c r="C109" s="500"/>
      <c r="D109" s="501"/>
      <c r="E109" s="514"/>
      <c r="F109" s="502"/>
      <c r="G109" s="501"/>
      <c r="H109" s="503"/>
      <c r="I109" s="502"/>
      <c r="J109" s="504"/>
      <c r="K109" s="505"/>
      <c r="L109" s="117" t="str">
        <f t="shared" si="9"/>
        <v/>
      </c>
      <c r="M109" s="111">
        <f t="shared" si="10"/>
        <v>1</v>
      </c>
      <c r="N109" s="119">
        <f t="shared" si="11"/>
        <v>0</v>
      </c>
      <c r="O109" s="44"/>
      <c r="P109" s="44"/>
    </row>
    <row r="110" spans="1:21" ht="26.7" customHeight="1" x14ac:dyDescent="0.3">
      <c r="A110" s="399">
        <v>58</v>
      </c>
      <c r="B110" s="499"/>
      <c r="C110" s="500"/>
      <c r="D110" s="501"/>
      <c r="E110" s="514"/>
      <c r="F110" s="502"/>
      <c r="G110" s="501"/>
      <c r="H110" s="503"/>
      <c r="I110" s="502"/>
      <c r="J110" s="504"/>
      <c r="K110" s="505"/>
      <c r="L110" s="117" t="str">
        <f t="shared" si="9"/>
        <v/>
      </c>
      <c r="M110" s="111">
        <f t="shared" si="10"/>
        <v>1</v>
      </c>
      <c r="N110" s="119">
        <f t="shared" si="11"/>
        <v>0</v>
      </c>
      <c r="O110" s="44"/>
      <c r="P110" s="44"/>
    </row>
    <row r="111" spans="1:21" ht="26.7" customHeight="1" x14ac:dyDescent="0.3">
      <c r="A111" s="399">
        <v>59</v>
      </c>
      <c r="B111" s="499"/>
      <c r="C111" s="500"/>
      <c r="D111" s="501"/>
      <c r="E111" s="514"/>
      <c r="F111" s="502"/>
      <c r="G111" s="501"/>
      <c r="H111" s="503"/>
      <c r="I111" s="502"/>
      <c r="J111" s="504"/>
      <c r="K111" s="505"/>
      <c r="L111" s="117" t="str">
        <f t="shared" si="9"/>
        <v/>
      </c>
      <c r="M111" s="111">
        <f t="shared" si="10"/>
        <v>1</v>
      </c>
      <c r="N111" s="119">
        <f t="shared" si="11"/>
        <v>0</v>
      </c>
      <c r="O111" s="44"/>
      <c r="P111" s="44"/>
    </row>
    <row r="112" spans="1:21" ht="26.7" customHeight="1" thickBot="1" x14ac:dyDescent="0.35">
      <c r="A112" s="400">
        <v>60</v>
      </c>
      <c r="B112" s="506"/>
      <c r="C112" s="507"/>
      <c r="D112" s="508"/>
      <c r="E112" s="515"/>
      <c r="F112" s="509"/>
      <c r="G112" s="508"/>
      <c r="H112" s="510"/>
      <c r="I112" s="509"/>
      <c r="J112" s="511"/>
      <c r="K112" s="512"/>
      <c r="L112" s="117" t="str">
        <f t="shared" si="9"/>
        <v/>
      </c>
      <c r="M112" s="111">
        <f t="shared" si="10"/>
        <v>1</v>
      </c>
      <c r="N112" s="119">
        <f t="shared" si="11"/>
        <v>0</v>
      </c>
      <c r="O112" s="115">
        <f>IF(COUNTA(J98:K112)&gt;0,1,0)</f>
        <v>0</v>
      </c>
      <c r="P112" s="44"/>
    </row>
    <row r="113" spans="1:21" ht="17" thickBot="1" x14ac:dyDescent="0.35">
      <c r="A113" s="44"/>
      <c r="B113" s="44"/>
      <c r="C113" s="44"/>
      <c r="D113" s="44"/>
      <c r="E113" s="44"/>
      <c r="F113" s="44"/>
      <c r="G113" s="44"/>
      <c r="H113" s="44"/>
      <c r="I113" s="386" t="s">
        <v>34</v>
      </c>
      <c r="J113" s="186">
        <f>SUM(J98:J112)+J83</f>
        <v>0</v>
      </c>
      <c r="K113" s="186">
        <f>SUM(K98:K112)+K83</f>
        <v>0</v>
      </c>
      <c r="L113" s="62"/>
      <c r="M113" s="392"/>
      <c r="N113" s="393"/>
      <c r="O113" s="44"/>
      <c r="P113" s="44"/>
    </row>
    <row r="114" spans="1:21" x14ac:dyDescent="0.3">
      <c r="A114" s="44"/>
      <c r="B114" s="44"/>
      <c r="C114" s="44"/>
      <c r="D114" s="44"/>
      <c r="E114" s="44"/>
      <c r="F114" s="44"/>
      <c r="G114" s="44"/>
      <c r="H114" s="44"/>
      <c r="I114" s="44"/>
      <c r="J114" s="44"/>
      <c r="K114" s="44"/>
      <c r="L114" s="62"/>
      <c r="M114" s="392"/>
      <c r="N114" s="393"/>
      <c r="O114" s="44"/>
      <c r="P114" s="44"/>
    </row>
    <row r="115" spans="1:21" x14ac:dyDescent="0.3">
      <c r="A115" s="401" t="s">
        <v>133</v>
      </c>
      <c r="B115" s="396"/>
      <c r="C115" s="396"/>
      <c r="D115" s="397"/>
      <c r="E115" s="397"/>
      <c r="F115" s="397"/>
      <c r="G115" s="397"/>
      <c r="H115" s="397"/>
      <c r="I115" s="397"/>
      <c r="J115" s="397"/>
      <c r="K115" s="397"/>
      <c r="L115" s="62"/>
      <c r="M115" s="392"/>
      <c r="N115" s="393"/>
      <c r="O115" s="44"/>
      <c r="P115" s="44"/>
    </row>
    <row r="116" spans="1:21" x14ac:dyDescent="0.3">
      <c r="A116" s="44"/>
      <c r="B116" s="44"/>
      <c r="C116" s="44"/>
      <c r="D116" s="44"/>
      <c r="E116" s="44"/>
      <c r="F116" s="44"/>
      <c r="G116" s="44"/>
      <c r="H116" s="44"/>
      <c r="I116" s="44"/>
      <c r="J116" s="44"/>
      <c r="K116" s="44"/>
      <c r="L116" s="62"/>
      <c r="M116" s="392"/>
      <c r="N116" s="393"/>
      <c r="O116" s="44"/>
      <c r="P116" s="44"/>
    </row>
    <row r="117" spans="1:21" ht="19.05" x14ac:dyDescent="0.35">
      <c r="A117" s="376" t="s">
        <v>31</v>
      </c>
      <c r="B117" s="214"/>
      <c r="C117" s="214"/>
      <c r="D117" s="378">
        <f ca="1">imzatarihi</f>
        <v>45785</v>
      </c>
      <c r="E117" s="378"/>
      <c r="F117" s="253" t="s">
        <v>32</v>
      </c>
      <c r="G117" s="379" t="str">
        <f>IF(kurulusyetkilisi&gt;0,kurulusyetkilisi,"")</f>
        <v/>
      </c>
      <c r="H117" s="44"/>
      <c r="I117" s="44"/>
      <c r="J117" s="44"/>
      <c r="K117" s="44"/>
      <c r="L117" s="62"/>
      <c r="M117" s="392"/>
      <c r="N117" s="393"/>
      <c r="O117" s="44"/>
      <c r="P117" s="44"/>
    </row>
    <row r="118" spans="1:21" ht="19.05" x14ac:dyDescent="0.35">
      <c r="A118" s="44"/>
      <c r="B118" s="44"/>
      <c r="C118" s="44"/>
      <c r="D118" s="215"/>
      <c r="E118" s="215"/>
      <c r="F118" s="253" t="s">
        <v>33</v>
      </c>
      <c r="G118" s="44"/>
      <c r="H118" s="214"/>
      <c r="I118" s="44"/>
      <c r="J118" s="44"/>
      <c r="K118" s="44"/>
      <c r="L118" s="62"/>
      <c r="M118" s="392"/>
      <c r="N118" s="393"/>
      <c r="O118" s="44"/>
      <c r="P118" s="44"/>
    </row>
    <row r="119" spans="1:21" x14ac:dyDescent="0.3">
      <c r="A119" s="44"/>
      <c r="B119" s="44"/>
      <c r="C119" s="44"/>
      <c r="D119" s="44"/>
      <c r="E119" s="44"/>
      <c r="F119" s="44"/>
      <c r="G119" s="44"/>
      <c r="H119" s="44"/>
      <c r="I119" s="44"/>
      <c r="J119" s="44"/>
      <c r="K119" s="44"/>
      <c r="L119" s="62"/>
      <c r="M119" s="392"/>
      <c r="N119" s="393"/>
      <c r="O119" s="44"/>
      <c r="P119" s="44"/>
    </row>
    <row r="120" spans="1:21" x14ac:dyDescent="0.3">
      <c r="A120" s="44"/>
      <c r="B120" s="44"/>
      <c r="C120" s="44"/>
      <c r="D120" s="44"/>
      <c r="E120" s="44"/>
      <c r="F120" s="44"/>
      <c r="G120" s="44"/>
      <c r="H120" s="44"/>
      <c r="I120" s="44"/>
      <c r="J120" s="44"/>
      <c r="K120" s="44"/>
      <c r="L120" s="62"/>
      <c r="M120" s="392"/>
      <c r="N120" s="393"/>
      <c r="O120" s="44"/>
      <c r="P120" s="44"/>
    </row>
    <row r="121" spans="1:21" x14ac:dyDescent="0.3">
      <c r="A121" s="679" t="s">
        <v>88</v>
      </c>
      <c r="B121" s="679"/>
      <c r="C121" s="679"/>
      <c r="D121" s="679"/>
      <c r="E121" s="679"/>
      <c r="F121" s="679"/>
      <c r="G121" s="679"/>
      <c r="H121" s="679"/>
      <c r="I121" s="679"/>
      <c r="J121" s="679"/>
      <c r="K121" s="679"/>
      <c r="L121" s="2"/>
      <c r="M121" s="392"/>
      <c r="N121" s="393"/>
      <c r="O121" s="44"/>
      <c r="P121" s="44"/>
    </row>
    <row r="122" spans="1:21" x14ac:dyDescent="0.3">
      <c r="A122" s="635" t="str">
        <f>IF(YilDonem&lt;&gt;"",CONCATENATE(YilDonem," dönemine aittir."),"")</f>
        <v/>
      </c>
      <c r="B122" s="635"/>
      <c r="C122" s="635"/>
      <c r="D122" s="635"/>
      <c r="E122" s="635"/>
      <c r="F122" s="635"/>
      <c r="G122" s="635"/>
      <c r="H122" s="635"/>
      <c r="I122" s="635"/>
      <c r="J122" s="635"/>
      <c r="K122" s="635"/>
      <c r="L122" s="2"/>
      <c r="M122" s="392"/>
      <c r="N122" s="393"/>
      <c r="O122" s="44"/>
      <c r="P122" s="44"/>
    </row>
    <row r="123" spans="1:21" ht="16.149999999999999" customHeight="1" thickBot="1" x14ac:dyDescent="0.35">
      <c r="A123" s="692" t="s">
        <v>89</v>
      </c>
      <c r="B123" s="692"/>
      <c r="C123" s="692"/>
      <c r="D123" s="692"/>
      <c r="E123" s="692"/>
      <c r="F123" s="692"/>
      <c r="G123" s="692"/>
      <c r="H123" s="692"/>
      <c r="I123" s="692"/>
      <c r="J123" s="692"/>
      <c r="K123" s="692"/>
      <c r="L123" s="2"/>
      <c r="M123" s="392"/>
      <c r="N123" s="393"/>
      <c r="O123" s="44"/>
      <c r="P123" s="44"/>
    </row>
    <row r="124" spans="1:21" ht="31.75" customHeight="1" thickBot="1" x14ac:dyDescent="0.35">
      <c r="A124" s="673" t="s">
        <v>192</v>
      </c>
      <c r="B124" s="674"/>
      <c r="C124" s="686" t="str">
        <f>IF(ProjeNo&gt;0,ProjeNo,"")</f>
        <v/>
      </c>
      <c r="D124" s="687"/>
      <c r="E124" s="687"/>
      <c r="F124" s="687"/>
      <c r="G124" s="687"/>
      <c r="H124" s="687"/>
      <c r="I124" s="687"/>
      <c r="J124" s="687"/>
      <c r="K124" s="688"/>
      <c r="L124" s="2"/>
      <c r="M124" s="392"/>
      <c r="N124" s="393"/>
      <c r="O124" s="44"/>
      <c r="P124" s="44"/>
      <c r="U124" s="491"/>
    </row>
    <row r="125" spans="1:21" ht="31.75" customHeight="1" thickBot="1" x14ac:dyDescent="0.35">
      <c r="A125" s="673" t="s">
        <v>194</v>
      </c>
      <c r="B125" s="674"/>
      <c r="C125" s="689" t="str">
        <f>IF(ProjeAdi&gt;0,ProjeAdi,"")</f>
        <v/>
      </c>
      <c r="D125" s="690"/>
      <c r="E125" s="690"/>
      <c r="F125" s="690"/>
      <c r="G125" s="690"/>
      <c r="H125" s="690"/>
      <c r="I125" s="690"/>
      <c r="J125" s="690"/>
      <c r="K125" s="691"/>
      <c r="L125" s="2"/>
      <c r="M125" s="392"/>
      <c r="N125" s="393"/>
      <c r="O125" s="44"/>
      <c r="P125" s="44"/>
      <c r="U125" s="491"/>
    </row>
    <row r="126" spans="1:21" s="24" customFormat="1" ht="37.200000000000003" customHeight="1" thickBot="1" x14ac:dyDescent="0.35">
      <c r="A126" s="683" t="s">
        <v>3</v>
      </c>
      <c r="B126" s="683" t="s">
        <v>182</v>
      </c>
      <c r="C126" s="683" t="s">
        <v>183</v>
      </c>
      <c r="D126" s="683" t="s">
        <v>90</v>
      </c>
      <c r="E126" s="683" t="s">
        <v>173</v>
      </c>
      <c r="F126" s="683" t="s">
        <v>91</v>
      </c>
      <c r="G126" s="683" t="s">
        <v>92</v>
      </c>
      <c r="H126" s="683" t="s">
        <v>81</v>
      </c>
      <c r="I126" s="683" t="s">
        <v>82</v>
      </c>
      <c r="J126" s="398" t="s">
        <v>83</v>
      </c>
      <c r="K126" s="398" t="s">
        <v>83</v>
      </c>
      <c r="L126" s="61"/>
      <c r="M126" s="394"/>
      <c r="N126" s="395"/>
      <c r="O126" s="45"/>
      <c r="P126" s="45"/>
      <c r="U126" s="491"/>
    </row>
    <row r="127" spans="1:21" ht="18" customHeight="1" thickBot="1" x14ac:dyDescent="0.35">
      <c r="A127" s="684"/>
      <c r="B127" s="684"/>
      <c r="C127" s="684"/>
      <c r="D127" s="684"/>
      <c r="E127" s="684"/>
      <c r="F127" s="684"/>
      <c r="G127" s="684"/>
      <c r="H127" s="684"/>
      <c r="I127" s="684"/>
      <c r="J127" s="398" t="s">
        <v>84</v>
      </c>
      <c r="K127" s="398" t="s">
        <v>87</v>
      </c>
      <c r="L127" s="2"/>
      <c r="M127" s="392"/>
      <c r="N127" s="393"/>
      <c r="O127" s="44"/>
      <c r="P127" s="44"/>
      <c r="U127" s="491"/>
    </row>
    <row r="128" spans="1:21" ht="26.7" customHeight="1" x14ac:dyDescent="0.3">
      <c r="A128" s="388">
        <v>61</v>
      </c>
      <c r="B128" s="492"/>
      <c r="C128" s="493"/>
      <c r="D128" s="494"/>
      <c r="E128" s="513"/>
      <c r="F128" s="495"/>
      <c r="G128" s="494"/>
      <c r="H128" s="496"/>
      <c r="I128" s="495"/>
      <c r="J128" s="497"/>
      <c r="K128" s="498"/>
      <c r="L128" s="117" t="str">
        <f t="shared" ref="L128:L142" si="12">IF(AND(F128&lt;&gt;"",M128=1),"Belge Tarihi,Belge Numarası ve KDV Dahil Tutar doldurulduktan sonra KDV Hariç Tutar doldurulabilir.","")</f>
        <v/>
      </c>
      <c r="M128" s="111">
        <f t="shared" ref="M128:M142" si="13">IF(COUNTA(H128:I128)+COUNTA(K128)=3,0,1)</f>
        <v>1</v>
      </c>
      <c r="N128" s="119">
        <f>IF(M128=1,0,100000000)</f>
        <v>0</v>
      </c>
      <c r="O128" s="44"/>
      <c r="P128" s="44"/>
    </row>
    <row r="129" spans="1:16" ht="26.7" customHeight="1" x14ac:dyDescent="0.3">
      <c r="A129" s="399">
        <v>62</v>
      </c>
      <c r="B129" s="499"/>
      <c r="C129" s="500"/>
      <c r="D129" s="501"/>
      <c r="E129" s="514"/>
      <c r="F129" s="502"/>
      <c r="G129" s="501"/>
      <c r="H129" s="503"/>
      <c r="I129" s="502"/>
      <c r="J129" s="504"/>
      <c r="K129" s="505"/>
      <c r="L129" s="117" t="str">
        <f t="shared" si="12"/>
        <v/>
      </c>
      <c r="M129" s="111">
        <f t="shared" si="13"/>
        <v>1</v>
      </c>
      <c r="N129" s="119">
        <f t="shared" ref="N129:N142" si="14">IF(M129=1,0,100000000)</f>
        <v>0</v>
      </c>
      <c r="O129" s="44"/>
      <c r="P129" s="44"/>
    </row>
    <row r="130" spans="1:16" ht="26.7" customHeight="1" x14ac:dyDescent="0.3">
      <c r="A130" s="399">
        <v>63</v>
      </c>
      <c r="B130" s="499"/>
      <c r="C130" s="500"/>
      <c r="D130" s="501"/>
      <c r="E130" s="514"/>
      <c r="F130" s="502"/>
      <c r="G130" s="501"/>
      <c r="H130" s="503"/>
      <c r="I130" s="502"/>
      <c r="J130" s="504"/>
      <c r="K130" s="505"/>
      <c r="L130" s="117" t="str">
        <f t="shared" si="12"/>
        <v/>
      </c>
      <c r="M130" s="111">
        <f t="shared" si="13"/>
        <v>1</v>
      </c>
      <c r="N130" s="119">
        <f t="shared" si="14"/>
        <v>0</v>
      </c>
      <c r="O130" s="44"/>
      <c r="P130" s="44"/>
    </row>
    <row r="131" spans="1:16" ht="26.7" customHeight="1" x14ac:dyDescent="0.3">
      <c r="A131" s="399">
        <v>64</v>
      </c>
      <c r="B131" s="499"/>
      <c r="C131" s="500"/>
      <c r="D131" s="501"/>
      <c r="E131" s="514"/>
      <c r="F131" s="502"/>
      <c r="G131" s="501"/>
      <c r="H131" s="503"/>
      <c r="I131" s="502"/>
      <c r="J131" s="504"/>
      <c r="K131" s="505"/>
      <c r="L131" s="117" t="str">
        <f t="shared" si="12"/>
        <v/>
      </c>
      <c r="M131" s="111">
        <f t="shared" si="13"/>
        <v>1</v>
      </c>
      <c r="N131" s="119">
        <f t="shared" si="14"/>
        <v>0</v>
      </c>
      <c r="O131" s="44"/>
      <c r="P131" s="44"/>
    </row>
    <row r="132" spans="1:16" ht="26.7" customHeight="1" x14ac:dyDescent="0.3">
      <c r="A132" s="399">
        <v>65</v>
      </c>
      <c r="B132" s="499"/>
      <c r="C132" s="500"/>
      <c r="D132" s="501"/>
      <c r="E132" s="514"/>
      <c r="F132" s="502"/>
      <c r="G132" s="501"/>
      <c r="H132" s="503"/>
      <c r="I132" s="502"/>
      <c r="J132" s="504"/>
      <c r="K132" s="505"/>
      <c r="L132" s="117" t="str">
        <f t="shared" si="12"/>
        <v/>
      </c>
      <c r="M132" s="111">
        <f t="shared" si="13"/>
        <v>1</v>
      </c>
      <c r="N132" s="119">
        <f t="shared" si="14"/>
        <v>0</v>
      </c>
      <c r="O132" s="44"/>
      <c r="P132" s="44"/>
    </row>
    <row r="133" spans="1:16" ht="26.7" customHeight="1" x14ac:dyDescent="0.3">
      <c r="A133" s="399">
        <v>66</v>
      </c>
      <c r="B133" s="499"/>
      <c r="C133" s="500"/>
      <c r="D133" s="501"/>
      <c r="E133" s="514"/>
      <c r="F133" s="502"/>
      <c r="G133" s="501"/>
      <c r="H133" s="503"/>
      <c r="I133" s="502"/>
      <c r="J133" s="504"/>
      <c r="K133" s="505"/>
      <c r="L133" s="117" t="str">
        <f t="shared" si="12"/>
        <v/>
      </c>
      <c r="M133" s="111">
        <f t="shared" si="13"/>
        <v>1</v>
      </c>
      <c r="N133" s="119">
        <f t="shared" si="14"/>
        <v>0</v>
      </c>
      <c r="O133" s="44"/>
      <c r="P133" s="44"/>
    </row>
    <row r="134" spans="1:16" ht="26.7" customHeight="1" x14ac:dyDescent="0.3">
      <c r="A134" s="399">
        <v>67</v>
      </c>
      <c r="B134" s="499"/>
      <c r="C134" s="500"/>
      <c r="D134" s="501"/>
      <c r="E134" s="514"/>
      <c r="F134" s="502"/>
      <c r="G134" s="501"/>
      <c r="H134" s="503"/>
      <c r="I134" s="502"/>
      <c r="J134" s="504"/>
      <c r="K134" s="505"/>
      <c r="L134" s="117" t="str">
        <f t="shared" si="12"/>
        <v/>
      </c>
      <c r="M134" s="111">
        <f t="shared" si="13"/>
        <v>1</v>
      </c>
      <c r="N134" s="119">
        <f t="shared" si="14"/>
        <v>0</v>
      </c>
      <c r="O134" s="44"/>
      <c r="P134" s="44"/>
    </row>
    <row r="135" spans="1:16" ht="26.7" customHeight="1" x14ac:dyDescent="0.3">
      <c r="A135" s="399">
        <v>68</v>
      </c>
      <c r="B135" s="499"/>
      <c r="C135" s="500"/>
      <c r="D135" s="501"/>
      <c r="E135" s="514"/>
      <c r="F135" s="502"/>
      <c r="G135" s="501"/>
      <c r="H135" s="503"/>
      <c r="I135" s="502"/>
      <c r="J135" s="504"/>
      <c r="K135" s="505"/>
      <c r="L135" s="117" t="str">
        <f t="shared" si="12"/>
        <v/>
      </c>
      <c r="M135" s="111">
        <f t="shared" si="13"/>
        <v>1</v>
      </c>
      <c r="N135" s="119">
        <f t="shared" si="14"/>
        <v>0</v>
      </c>
      <c r="O135" s="44"/>
      <c r="P135" s="44"/>
    </row>
    <row r="136" spans="1:16" ht="26.7" customHeight="1" x14ac:dyDescent="0.3">
      <c r="A136" s="399">
        <v>69</v>
      </c>
      <c r="B136" s="499"/>
      <c r="C136" s="500"/>
      <c r="D136" s="501"/>
      <c r="E136" s="514"/>
      <c r="F136" s="502"/>
      <c r="G136" s="501"/>
      <c r="H136" s="503"/>
      <c r="I136" s="502"/>
      <c r="J136" s="504"/>
      <c r="K136" s="505"/>
      <c r="L136" s="117" t="str">
        <f t="shared" si="12"/>
        <v/>
      </c>
      <c r="M136" s="111">
        <f t="shared" si="13"/>
        <v>1</v>
      </c>
      <c r="N136" s="119">
        <f t="shared" si="14"/>
        <v>0</v>
      </c>
      <c r="O136" s="44"/>
      <c r="P136" s="44"/>
    </row>
    <row r="137" spans="1:16" ht="26.7" customHeight="1" x14ac:dyDescent="0.3">
      <c r="A137" s="399">
        <v>70</v>
      </c>
      <c r="B137" s="499"/>
      <c r="C137" s="500"/>
      <c r="D137" s="501"/>
      <c r="E137" s="514"/>
      <c r="F137" s="502"/>
      <c r="G137" s="501"/>
      <c r="H137" s="503"/>
      <c r="I137" s="502"/>
      <c r="J137" s="504"/>
      <c r="K137" s="505"/>
      <c r="L137" s="117" t="str">
        <f t="shared" si="12"/>
        <v/>
      </c>
      <c r="M137" s="111">
        <f t="shared" si="13"/>
        <v>1</v>
      </c>
      <c r="N137" s="119">
        <f t="shared" si="14"/>
        <v>0</v>
      </c>
      <c r="O137" s="44"/>
      <c r="P137" s="44"/>
    </row>
    <row r="138" spans="1:16" ht="26.7" customHeight="1" x14ac:dyDescent="0.3">
      <c r="A138" s="399">
        <v>71</v>
      </c>
      <c r="B138" s="499"/>
      <c r="C138" s="500"/>
      <c r="D138" s="501"/>
      <c r="E138" s="514"/>
      <c r="F138" s="502"/>
      <c r="G138" s="501"/>
      <c r="H138" s="503"/>
      <c r="I138" s="502"/>
      <c r="J138" s="504"/>
      <c r="K138" s="505"/>
      <c r="L138" s="117" t="str">
        <f t="shared" si="12"/>
        <v/>
      </c>
      <c r="M138" s="111">
        <f t="shared" si="13"/>
        <v>1</v>
      </c>
      <c r="N138" s="119">
        <f t="shared" si="14"/>
        <v>0</v>
      </c>
      <c r="O138" s="44"/>
      <c r="P138" s="44"/>
    </row>
    <row r="139" spans="1:16" ht="26.7" customHeight="1" x14ac:dyDescent="0.3">
      <c r="A139" s="399">
        <v>72</v>
      </c>
      <c r="B139" s="499"/>
      <c r="C139" s="500"/>
      <c r="D139" s="501"/>
      <c r="E139" s="514"/>
      <c r="F139" s="502"/>
      <c r="G139" s="501"/>
      <c r="H139" s="503"/>
      <c r="I139" s="502"/>
      <c r="J139" s="504"/>
      <c r="K139" s="505"/>
      <c r="L139" s="117" t="str">
        <f t="shared" si="12"/>
        <v/>
      </c>
      <c r="M139" s="111">
        <f t="shared" si="13"/>
        <v>1</v>
      </c>
      <c r="N139" s="119">
        <f t="shared" si="14"/>
        <v>0</v>
      </c>
      <c r="O139" s="44"/>
      <c r="P139" s="44"/>
    </row>
    <row r="140" spans="1:16" ht="26.7" customHeight="1" x14ac:dyDescent="0.3">
      <c r="A140" s="399">
        <v>73</v>
      </c>
      <c r="B140" s="499"/>
      <c r="C140" s="500"/>
      <c r="D140" s="501"/>
      <c r="E140" s="514"/>
      <c r="F140" s="502"/>
      <c r="G140" s="501"/>
      <c r="H140" s="503"/>
      <c r="I140" s="502"/>
      <c r="J140" s="504"/>
      <c r="K140" s="505"/>
      <c r="L140" s="117" t="str">
        <f t="shared" si="12"/>
        <v/>
      </c>
      <c r="M140" s="111">
        <f t="shared" si="13"/>
        <v>1</v>
      </c>
      <c r="N140" s="119">
        <f t="shared" si="14"/>
        <v>0</v>
      </c>
      <c r="O140" s="44"/>
      <c r="P140" s="44"/>
    </row>
    <row r="141" spans="1:16" ht="26.7" customHeight="1" x14ac:dyDescent="0.3">
      <c r="A141" s="399">
        <v>74</v>
      </c>
      <c r="B141" s="499"/>
      <c r="C141" s="500"/>
      <c r="D141" s="501"/>
      <c r="E141" s="514"/>
      <c r="F141" s="502"/>
      <c r="G141" s="501"/>
      <c r="H141" s="503"/>
      <c r="I141" s="502"/>
      <c r="J141" s="504"/>
      <c r="K141" s="505"/>
      <c r="L141" s="117" t="str">
        <f t="shared" si="12"/>
        <v/>
      </c>
      <c r="M141" s="111">
        <f t="shared" si="13"/>
        <v>1</v>
      </c>
      <c r="N141" s="119">
        <f t="shared" si="14"/>
        <v>0</v>
      </c>
      <c r="O141" s="44"/>
      <c r="P141" s="44"/>
    </row>
    <row r="142" spans="1:16" ht="26.7" customHeight="1" thickBot="1" x14ac:dyDescent="0.35">
      <c r="A142" s="400">
        <v>75</v>
      </c>
      <c r="B142" s="506"/>
      <c r="C142" s="507"/>
      <c r="D142" s="508"/>
      <c r="E142" s="515"/>
      <c r="F142" s="509"/>
      <c r="G142" s="508"/>
      <c r="H142" s="510"/>
      <c r="I142" s="509"/>
      <c r="J142" s="511"/>
      <c r="K142" s="512"/>
      <c r="L142" s="117" t="str">
        <f t="shared" si="12"/>
        <v/>
      </c>
      <c r="M142" s="111">
        <f t="shared" si="13"/>
        <v>1</v>
      </c>
      <c r="N142" s="119">
        <f t="shared" si="14"/>
        <v>0</v>
      </c>
      <c r="O142" s="115">
        <f>IF(COUNTA(J128:K142)&gt;0,1,0)</f>
        <v>0</v>
      </c>
      <c r="P142" s="44"/>
    </row>
    <row r="143" spans="1:16" ht="17" thickBot="1" x14ac:dyDescent="0.35">
      <c r="A143" s="44"/>
      <c r="B143" s="44"/>
      <c r="C143" s="44"/>
      <c r="D143" s="44"/>
      <c r="E143" s="44"/>
      <c r="F143" s="44"/>
      <c r="G143" s="44"/>
      <c r="H143" s="44"/>
      <c r="I143" s="386" t="s">
        <v>34</v>
      </c>
      <c r="J143" s="186">
        <f>SUM(J128:J142)+J113</f>
        <v>0</v>
      </c>
      <c r="K143" s="186">
        <f>SUM(K128:K142)+K113</f>
        <v>0</v>
      </c>
      <c r="L143" s="62"/>
      <c r="M143" s="392"/>
      <c r="N143" s="393"/>
      <c r="O143" s="44"/>
      <c r="P143" s="44"/>
    </row>
    <row r="144" spans="1:16" x14ac:dyDescent="0.3">
      <c r="A144" s="44"/>
      <c r="B144" s="44"/>
      <c r="C144" s="44"/>
      <c r="D144" s="44"/>
      <c r="E144" s="44"/>
      <c r="F144" s="44"/>
      <c r="G144" s="44"/>
      <c r="H144" s="44"/>
      <c r="I144" s="44"/>
      <c r="J144" s="44"/>
      <c r="K144" s="44"/>
      <c r="L144" s="62"/>
      <c r="M144" s="392"/>
      <c r="N144" s="393"/>
      <c r="O144" s="44"/>
      <c r="P144" s="44"/>
    </row>
    <row r="145" spans="1:21" x14ac:dyDescent="0.3">
      <c r="A145" s="401" t="s">
        <v>133</v>
      </c>
      <c r="B145" s="396"/>
      <c r="C145" s="396"/>
      <c r="D145" s="397"/>
      <c r="E145" s="397"/>
      <c r="F145" s="397"/>
      <c r="G145" s="397"/>
      <c r="H145" s="397"/>
      <c r="I145" s="397"/>
      <c r="J145" s="397"/>
      <c r="K145" s="397"/>
      <c r="L145" s="62"/>
      <c r="M145" s="392"/>
      <c r="N145" s="393"/>
      <c r="O145" s="44"/>
      <c r="P145" s="44"/>
    </row>
    <row r="146" spans="1:21" x14ac:dyDescent="0.3">
      <c r="A146" s="44"/>
      <c r="B146" s="44"/>
      <c r="C146" s="44"/>
      <c r="D146" s="44"/>
      <c r="E146" s="44"/>
      <c r="F146" s="44"/>
      <c r="G146" s="44"/>
      <c r="H146" s="44"/>
      <c r="I146" s="44"/>
      <c r="J146" s="44"/>
      <c r="K146" s="44"/>
      <c r="L146" s="62"/>
      <c r="M146" s="392"/>
      <c r="N146" s="393"/>
      <c r="O146" s="44"/>
      <c r="P146" s="44"/>
    </row>
    <row r="147" spans="1:21" ht="19.05" x14ac:dyDescent="0.35">
      <c r="A147" s="376" t="s">
        <v>31</v>
      </c>
      <c r="B147" s="214"/>
      <c r="C147" s="214"/>
      <c r="D147" s="378">
        <f ca="1">imzatarihi</f>
        <v>45785</v>
      </c>
      <c r="E147" s="378"/>
      <c r="F147" s="253" t="s">
        <v>32</v>
      </c>
      <c r="G147" s="379" t="str">
        <f>IF(kurulusyetkilisi&gt;0,kurulusyetkilisi,"")</f>
        <v/>
      </c>
      <c r="H147" s="44"/>
      <c r="I147" s="44"/>
      <c r="J147" s="44"/>
      <c r="K147" s="44"/>
      <c r="L147" s="62"/>
      <c r="M147" s="392"/>
      <c r="N147" s="393"/>
      <c r="O147" s="44"/>
      <c r="P147" s="44"/>
    </row>
    <row r="148" spans="1:21" ht="19.05" x14ac:dyDescent="0.35">
      <c r="A148" s="44"/>
      <c r="B148" s="44"/>
      <c r="C148" s="44"/>
      <c r="D148" s="215"/>
      <c r="E148" s="215"/>
      <c r="F148" s="253" t="s">
        <v>33</v>
      </c>
      <c r="G148" s="44"/>
      <c r="H148" s="214"/>
      <c r="I148" s="44"/>
      <c r="J148" s="44"/>
      <c r="K148" s="44"/>
      <c r="L148" s="62"/>
      <c r="M148" s="392"/>
      <c r="N148" s="393"/>
      <c r="O148" s="44"/>
      <c r="P148" s="44"/>
    </row>
    <row r="149" spans="1:21" x14ac:dyDescent="0.3">
      <c r="A149" s="44"/>
      <c r="B149" s="44"/>
      <c r="C149" s="44"/>
      <c r="D149" s="44"/>
      <c r="E149" s="44"/>
      <c r="F149" s="44"/>
      <c r="G149" s="44"/>
      <c r="H149" s="44"/>
      <c r="I149" s="44"/>
      <c r="J149" s="44"/>
      <c r="K149" s="44"/>
      <c r="L149" s="62"/>
      <c r="M149" s="392"/>
      <c r="N149" s="393"/>
      <c r="O149" s="44"/>
      <c r="P149" s="44"/>
    </row>
    <row r="150" spans="1:21" x14ac:dyDescent="0.3">
      <c r="A150" s="44"/>
      <c r="B150" s="44"/>
      <c r="C150" s="44"/>
      <c r="D150" s="44"/>
      <c r="E150" s="44"/>
      <c r="F150" s="44"/>
      <c r="G150" s="44"/>
      <c r="H150" s="44"/>
      <c r="I150" s="44"/>
      <c r="J150" s="44"/>
      <c r="K150" s="44"/>
      <c r="L150" s="62"/>
      <c r="M150" s="392"/>
      <c r="N150" s="393"/>
      <c r="O150" s="44"/>
      <c r="P150" s="44"/>
    </row>
    <row r="151" spans="1:21" x14ac:dyDescent="0.3">
      <c r="A151" s="679" t="s">
        <v>88</v>
      </c>
      <c r="B151" s="679"/>
      <c r="C151" s="679"/>
      <c r="D151" s="679"/>
      <c r="E151" s="679"/>
      <c r="F151" s="679"/>
      <c r="G151" s="679"/>
      <c r="H151" s="679"/>
      <c r="I151" s="679"/>
      <c r="J151" s="679"/>
      <c r="K151" s="679"/>
      <c r="L151" s="2"/>
      <c r="M151" s="392"/>
      <c r="N151" s="393"/>
      <c r="O151" s="44"/>
      <c r="P151" s="44"/>
    </row>
    <row r="152" spans="1:21" x14ac:dyDescent="0.3">
      <c r="A152" s="635" t="str">
        <f>IF(YilDonem&lt;&gt;"",CONCATENATE(YilDonem," dönemine aittir."),"")</f>
        <v/>
      </c>
      <c r="B152" s="635"/>
      <c r="C152" s="635"/>
      <c r="D152" s="635"/>
      <c r="E152" s="635"/>
      <c r="F152" s="635"/>
      <c r="G152" s="635"/>
      <c r="H152" s="635"/>
      <c r="I152" s="635"/>
      <c r="J152" s="635"/>
      <c r="K152" s="635"/>
      <c r="L152" s="2"/>
      <c r="M152" s="392"/>
      <c r="N152" s="393"/>
      <c r="O152" s="44"/>
      <c r="P152" s="44"/>
    </row>
    <row r="153" spans="1:21" ht="16.149999999999999" customHeight="1" thickBot="1" x14ac:dyDescent="0.35">
      <c r="A153" s="692" t="s">
        <v>89</v>
      </c>
      <c r="B153" s="692"/>
      <c r="C153" s="692"/>
      <c r="D153" s="692"/>
      <c r="E153" s="692"/>
      <c r="F153" s="692"/>
      <c r="G153" s="692"/>
      <c r="H153" s="692"/>
      <c r="I153" s="692"/>
      <c r="J153" s="692"/>
      <c r="K153" s="692"/>
      <c r="L153" s="2"/>
      <c r="M153" s="392"/>
      <c r="N153" s="393"/>
      <c r="O153" s="44"/>
      <c r="P153" s="44"/>
    </row>
    <row r="154" spans="1:21" ht="31.75" customHeight="1" thickBot="1" x14ac:dyDescent="0.35">
      <c r="A154" s="673" t="s">
        <v>192</v>
      </c>
      <c r="B154" s="674"/>
      <c r="C154" s="686" t="str">
        <f>IF(ProjeNo&gt;0,ProjeNo,"")</f>
        <v/>
      </c>
      <c r="D154" s="687"/>
      <c r="E154" s="687"/>
      <c r="F154" s="687"/>
      <c r="G154" s="687"/>
      <c r="H154" s="687"/>
      <c r="I154" s="687"/>
      <c r="J154" s="687"/>
      <c r="K154" s="688"/>
      <c r="L154" s="2"/>
      <c r="M154" s="392"/>
      <c r="N154" s="393"/>
      <c r="O154" s="44"/>
      <c r="P154" s="44"/>
      <c r="U154" s="491"/>
    </row>
    <row r="155" spans="1:21" ht="31.75" customHeight="1" thickBot="1" x14ac:dyDescent="0.35">
      <c r="A155" s="673" t="s">
        <v>194</v>
      </c>
      <c r="B155" s="674"/>
      <c r="C155" s="689" t="str">
        <f>IF(ProjeAdi&gt;0,ProjeAdi,"")</f>
        <v/>
      </c>
      <c r="D155" s="690"/>
      <c r="E155" s="690"/>
      <c r="F155" s="690"/>
      <c r="G155" s="690"/>
      <c r="H155" s="690"/>
      <c r="I155" s="690"/>
      <c r="J155" s="690"/>
      <c r="K155" s="691"/>
      <c r="L155" s="2"/>
      <c r="M155" s="392"/>
      <c r="N155" s="393"/>
      <c r="O155" s="44"/>
      <c r="P155" s="44"/>
      <c r="U155" s="491"/>
    </row>
    <row r="156" spans="1:21" s="24" customFormat="1" ht="37.200000000000003" customHeight="1" thickBot="1" x14ac:dyDescent="0.35">
      <c r="A156" s="683" t="s">
        <v>3</v>
      </c>
      <c r="B156" s="683" t="s">
        <v>182</v>
      </c>
      <c r="C156" s="683" t="s">
        <v>183</v>
      </c>
      <c r="D156" s="683" t="s">
        <v>90</v>
      </c>
      <c r="E156" s="683" t="s">
        <v>173</v>
      </c>
      <c r="F156" s="683" t="s">
        <v>91</v>
      </c>
      <c r="G156" s="683" t="s">
        <v>92</v>
      </c>
      <c r="H156" s="683" t="s">
        <v>81</v>
      </c>
      <c r="I156" s="683" t="s">
        <v>82</v>
      </c>
      <c r="J156" s="398" t="s">
        <v>83</v>
      </c>
      <c r="K156" s="398" t="s">
        <v>83</v>
      </c>
      <c r="L156" s="61"/>
      <c r="M156" s="394"/>
      <c r="N156" s="395"/>
      <c r="O156" s="45"/>
      <c r="P156" s="45"/>
      <c r="U156" s="491"/>
    </row>
    <row r="157" spans="1:21" ht="18" customHeight="1" thickBot="1" x14ac:dyDescent="0.35">
      <c r="A157" s="684"/>
      <c r="B157" s="684"/>
      <c r="C157" s="684"/>
      <c r="D157" s="684"/>
      <c r="E157" s="684"/>
      <c r="F157" s="684"/>
      <c r="G157" s="684"/>
      <c r="H157" s="684"/>
      <c r="I157" s="684"/>
      <c r="J157" s="398" t="s">
        <v>84</v>
      </c>
      <c r="K157" s="398" t="s">
        <v>87</v>
      </c>
      <c r="L157" s="2"/>
      <c r="M157" s="392"/>
      <c r="N157" s="393"/>
      <c r="O157" s="44"/>
      <c r="P157" s="44"/>
      <c r="U157" s="491"/>
    </row>
    <row r="158" spans="1:21" ht="26.7" customHeight="1" x14ac:dyDescent="0.3">
      <c r="A158" s="388">
        <v>76</v>
      </c>
      <c r="B158" s="492"/>
      <c r="C158" s="493"/>
      <c r="D158" s="494"/>
      <c r="E158" s="513"/>
      <c r="F158" s="495"/>
      <c r="G158" s="494"/>
      <c r="H158" s="496"/>
      <c r="I158" s="495"/>
      <c r="J158" s="497"/>
      <c r="K158" s="498"/>
      <c r="L158" s="117" t="str">
        <f t="shared" ref="L158:L172" si="15">IF(AND(F158&lt;&gt;"",M158=1),"Belge Tarihi,Belge Numarası ve KDV Dahil Tutar doldurulduktan sonra KDV Hariç Tutar doldurulabilir.","")</f>
        <v/>
      </c>
      <c r="M158" s="111">
        <f t="shared" ref="M158:M172" si="16">IF(COUNTA(H158:I158)+COUNTA(K158)=3,0,1)</f>
        <v>1</v>
      </c>
      <c r="N158" s="119">
        <f>IF(M158=1,0,100000000)</f>
        <v>0</v>
      </c>
      <c r="O158" s="44"/>
      <c r="P158" s="44"/>
    </row>
    <row r="159" spans="1:21" ht="26.7" customHeight="1" x14ac:dyDescent="0.3">
      <c r="A159" s="399">
        <v>77</v>
      </c>
      <c r="B159" s="499"/>
      <c r="C159" s="500"/>
      <c r="D159" s="501"/>
      <c r="E159" s="514"/>
      <c r="F159" s="502"/>
      <c r="G159" s="501"/>
      <c r="H159" s="503"/>
      <c r="I159" s="502"/>
      <c r="J159" s="504"/>
      <c r="K159" s="505"/>
      <c r="L159" s="117" t="str">
        <f t="shared" si="15"/>
        <v/>
      </c>
      <c r="M159" s="111">
        <f t="shared" si="16"/>
        <v>1</v>
      </c>
      <c r="N159" s="119">
        <f t="shared" ref="N159:N172" si="17">IF(M159=1,0,100000000)</f>
        <v>0</v>
      </c>
      <c r="O159" s="44"/>
      <c r="P159" s="44"/>
    </row>
    <row r="160" spans="1:21" ht="26.7" customHeight="1" x14ac:dyDescent="0.3">
      <c r="A160" s="399">
        <v>78</v>
      </c>
      <c r="B160" s="499"/>
      <c r="C160" s="500"/>
      <c r="D160" s="501"/>
      <c r="E160" s="514"/>
      <c r="F160" s="502"/>
      <c r="G160" s="501"/>
      <c r="H160" s="503"/>
      <c r="I160" s="502"/>
      <c r="J160" s="504"/>
      <c r="K160" s="505"/>
      <c r="L160" s="117" t="str">
        <f t="shared" si="15"/>
        <v/>
      </c>
      <c r="M160" s="111">
        <f t="shared" si="16"/>
        <v>1</v>
      </c>
      <c r="N160" s="119">
        <f t="shared" si="17"/>
        <v>0</v>
      </c>
      <c r="O160" s="44"/>
      <c r="P160" s="44"/>
    </row>
    <row r="161" spans="1:16" ht="26.7" customHeight="1" x14ac:dyDescent="0.3">
      <c r="A161" s="399">
        <v>79</v>
      </c>
      <c r="B161" s="499"/>
      <c r="C161" s="500"/>
      <c r="D161" s="501"/>
      <c r="E161" s="514"/>
      <c r="F161" s="502"/>
      <c r="G161" s="501"/>
      <c r="H161" s="503"/>
      <c r="I161" s="502"/>
      <c r="J161" s="504"/>
      <c r="K161" s="505"/>
      <c r="L161" s="117" t="str">
        <f t="shared" si="15"/>
        <v/>
      </c>
      <c r="M161" s="111">
        <f t="shared" si="16"/>
        <v>1</v>
      </c>
      <c r="N161" s="119">
        <f t="shared" si="17"/>
        <v>0</v>
      </c>
      <c r="O161" s="44"/>
      <c r="P161" s="44"/>
    </row>
    <row r="162" spans="1:16" ht="26.7" customHeight="1" x14ac:dyDescent="0.3">
      <c r="A162" s="399">
        <v>80</v>
      </c>
      <c r="B162" s="499"/>
      <c r="C162" s="500"/>
      <c r="D162" s="501"/>
      <c r="E162" s="514"/>
      <c r="F162" s="502"/>
      <c r="G162" s="501"/>
      <c r="H162" s="503"/>
      <c r="I162" s="502"/>
      <c r="J162" s="504"/>
      <c r="K162" s="505"/>
      <c r="L162" s="117" t="str">
        <f t="shared" si="15"/>
        <v/>
      </c>
      <c r="M162" s="111">
        <f t="shared" si="16"/>
        <v>1</v>
      </c>
      <c r="N162" s="119">
        <f t="shared" si="17"/>
        <v>0</v>
      </c>
      <c r="O162" s="44"/>
      <c r="P162" s="44"/>
    </row>
    <row r="163" spans="1:16" ht="26.7" customHeight="1" x14ac:dyDescent="0.3">
      <c r="A163" s="399">
        <v>81</v>
      </c>
      <c r="B163" s="499"/>
      <c r="C163" s="500"/>
      <c r="D163" s="501"/>
      <c r="E163" s="514"/>
      <c r="F163" s="502"/>
      <c r="G163" s="501"/>
      <c r="H163" s="503"/>
      <c r="I163" s="502"/>
      <c r="J163" s="504"/>
      <c r="K163" s="505"/>
      <c r="L163" s="117" t="str">
        <f t="shared" si="15"/>
        <v/>
      </c>
      <c r="M163" s="111">
        <f t="shared" si="16"/>
        <v>1</v>
      </c>
      <c r="N163" s="119">
        <f t="shared" si="17"/>
        <v>0</v>
      </c>
      <c r="O163" s="44"/>
      <c r="P163" s="44"/>
    </row>
    <row r="164" spans="1:16" ht="26.7" customHeight="1" x14ac:dyDescent="0.3">
      <c r="A164" s="399">
        <v>82</v>
      </c>
      <c r="B164" s="499"/>
      <c r="C164" s="500"/>
      <c r="D164" s="501"/>
      <c r="E164" s="514"/>
      <c r="F164" s="502"/>
      <c r="G164" s="501"/>
      <c r="H164" s="503"/>
      <c r="I164" s="502"/>
      <c r="J164" s="504"/>
      <c r="K164" s="505"/>
      <c r="L164" s="117" t="str">
        <f t="shared" si="15"/>
        <v/>
      </c>
      <c r="M164" s="111">
        <f t="shared" si="16"/>
        <v>1</v>
      </c>
      <c r="N164" s="119">
        <f t="shared" si="17"/>
        <v>0</v>
      </c>
      <c r="O164" s="44"/>
      <c r="P164" s="44"/>
    </row>
    <row r="165" spans="1:16" ht="26.7" customHeight="1" x14ac:dyDescent="0.3">
      <c r="A165" s="399">
        <v>83</v>
      </c>
      <c r="B165" s="499"/>
      <c r="C165" s="500"/>
      <c r="D165" s="501"/>
      <c r="E165" s="514"/>
      <c r="F165" s="502"/>
      <c r="G165" s="501"/>
      <c r="H165" s="503"/>
      <c r="I165" s="502"/>
      <c r="J165" s="504"/>
      <c r="K165" s="505"/>
      <c r="L165" s="117" t="str">
        <f t="shared" si="15"/>
        <v/>
      </c>
      <c r="M165" s="111">
        <f t="shared" si="16"/>
        <v>1</v>
      </c>
      <c r="N165" s="119">
        <f t="shared" si="17"/>
        <v>0</v>
      </c>
      <c r="O165" s="44"/>
      <c r="P165" s="44"/>
    </row>
    <row r="166" spans="1:16" ht="26.7" customHeight="1" x14ac:dyDescent="0.3">
      <c r="A166" s="399">
        <v>84</v>
      </c>
      <c r="B166" s="499"/>
      <c r="C166" s="500"/>
      <c r="D166" s="501"/>
      <c r="E166" s="514"/>
      <c r="F166" s="502"/>
      <c r="G166" s="501"/>
      <c r="H166" s="503"/>
      <c r="I166" s="502"/>
      <c r="J166" s="504"/>
      <c r="K166" s="505"/>
      <c r="L166" s="117" t="str">
        <f t="shared" si="15"/>
        <v/>
      </c>
      <c r="M166" s="111">
        <f t="shared" si="16"/>
        <v>1</v>
      </c>
      <c r="N166" s="119">
        <f t="shared" si="17"/>
        <v>0</v>
      </c>
      <c r="O166" s="44"/>
      <c r="P166" s="44"/>
    </row>
    <row r="167" spans="1:16" ht="26.7" customHeight="1" x14ac:dyDescent="0.3">
      <c r="A167" s="399">
        <v>85</v>
      </c>
      <c r="B167" s="499"/>
      <c r="C167" s="500"/>
      <c r="D167" s="501"/>
      <c r="E167" s="514"/>
      <c r="F167" s="502"/>
      <c r="G167" s="501"/>
      <c r="H167" s="503"/>
      <c r="I167" s="502"/>
      <c r="J167" s="504"/>
      <c r="K167" s="505"/>
      <c r="L167" s="117" t="str">
        <f t="shared" si="15"/>
        <v/>
      </c>
      <c r="M167" s="111">
        <f t="shared" si="16"/>
        <v>1</v>
      </c>
      <c r="N167" s="119">
        <f t="shared" si="17"/>
        <v>0</v>
      </c>
      <c r="O167" s="44"/>
      <c r="P167" s="44"/>
    </row>
    <row r="168" spans="1:16" ht="26.7" customHeight="1" x14ac:dyDescent="0.3">
      <c r="A168" s="399">
        <v>86</v>
      </c>
      <c r="B168" s="499"/>
      <c r="C168" s="500"/>
      <c r="D168" s="501"/>
      <c r="E168" s="514"/>
      <c r="F168" s="502"/>
      <c r="G168" s="501"/>
      <c r="H168" s="503"/>
      <c r="I168" s="502"/>
      <c r="J168" s="504"/>
      <c r="K168" s="505"/>
      <c r="L168" s="117" t="str">
        <f t="shared" si="15"/>
        <v/>
      </c>
      <c r="M168" s="111">
        <f t="shared" si="16"/>
        <v>1</v>
      </c>
      <c r="N168" s="119">
        <f t="shared" si="17"/>
        <v>0</v>
      </c>
      <c r="O168" s="44"/>
      <c r="P168" s="44"/>
    </row>
    <row r="169" spans="1:16" ht="26.7" customHeight="1" x14ac:dyDescent="0.3">
      <c r="A169" s="399">
        <v>87</v>
      </c>
      <c r="B169" s="499"/>
      <c r="C169" s="500"/>
      <c r="D169" s="501"/>
      <c r="E169" s="514"/>
      <c r="F169" s="502"/>
      <c r="G169" s="501"/>
      <c r="H169" s="503"/>
      <c r="I169" s="502"/>
      <c r="J169" s="504"/>
      <c r="K169" s="505"/>
      <c r="L169" s="117" t="str">
        <f t="shared" si="15"/>
        <v/>
      </c>
      <c r="M169" s="111">
        <f t="shared" si="16"/>
        <v>1</v>
      </c>
      <c r="N169" s="119">
        <f t="shared" si="17"/>
        <v>0</v>
      </c>
      <c r="O169" s="44"/>
      <c r="P169" s="44"/>
    </row>
    <row r="170" spans="1:16" ht="26.7" customHeight="1" x14ac:dyDescent="0.3">
      <c r="A170" s="399">
        <v>88</v>
      </c>
      <c r="B170" s="499"/>
      <c r="C170" s="500"/>
      <c r="D170" s="501"/>
      <c r="E170" s="514"/>
      <c r="F170" s="502"/>
      <c r="G170" s="501"/>
      <c r="H170" s="503"/>
      <c r="I170" s="502"/>
      <c r="J170" s="504"/>
      <c r="K170" s="505"/>
      <c r="L170" s="117" t="str">
        <f t="shared" si="15"/>
        <v/>
      </c>
      <c r="M170" s="111">
        <f t="shared" si="16"/>
        <v>1</v>
      </c>
      <c r="N170" s="119">
        <f t="shared" si="17"/>
        <v>0</v>
      </c>
      <c r="O170" s="44"/>
      <c r="P170" s="44"/>
    </row>
    <row r="171" spans="1:16" ht="26.7" customHeight="1" x14ac:dyDescent="0.3">
      <c r="A171" s="399">
        <v>89</v>
      </c>
      <c r="B171" s="499"/>
      <c r="C171" s="500"/>
      <c r="D171" s="501"/>
      <c r="E171" s="514"/>
      <c r="F171" s="502"/>
      <c r="G171" s="501"/>
      <c r="H171" s="503"/>
      <c r="I171" s="502"/>
      <c r="J171" s="504"/>
      <c r="K171" s="505"/>
      <c r="L171" s="117" t="str">
        <f t="shared" si="15"/>
        <v/>
      </c>
      <c r="M171" s="111">
        <f t="shared" si="16"/>
        <v>1</v>
      </c>
      <c r="N171" s="119">
        <f t="shared" si="17"/>
        <v>0</v>
      </c>
      <c r="O171" s="44"/>
      <c r="P171" s="44"/>
    </row>
    <row r="172" spans="1:16" ht="26.7" customHeight="1" thickBot="1" x14ac:dyDescent="0.35">
      <c r="A172" s="400">
        <v>90</v>
      </c>
      <c r="B172" s="506"/>
      <c r="C172" s="507"/>
      <c r="D172" s="508"/>
      <c r="E172" s="515"/>
      <c r="F172" s="509"/>
      <c r="G172" s="508"/>
      <c r="H172" s="510"/>
      <c r="I172" s="509"/>
      <c r="J172" s="511"/>
      <c r="K172" s="512"/>
      <c r="L172" s="117" t="str">
        <f t="shared" si="15"/>
        <v/>
      </c>
      <c r="M172" s="111">
        <f t="shared" si="16"/>
        <v>1</v>
      </c>
      <c r="N172" s="119">
        <f t="shared" si="17"/>
        <v>0</v>
      </c>
      <c r="O172" s="115">
        <f>IF(COUNTA(J158:K172)&gt;0,1,0)</f>
        <v>0</v>
      </c>
      <c r="P172" s="44"/>
    </row>
    <row r="173" spans="1:16" ht="17" thickBot="1" x14ac:dyDescent="0.35">
      <c r="A173" s="44"/>
      <c r="B173" s="44"/>
      <c r="C173" s="44"/>
      <c r="D173" s="44"/>
      <c r="E173" s="44"/>
      <c r="F173" s="44"/>
      <c r="G173" s="44"/>
      <c r="H173" s="44"/>
      <c r="I173" s="386" t="s">
        <v>34</v>
      </c>
      <c r="J173" s="186">
        <f>SUM(J158:J172)+J143</f>
        <v>0</v>
      </c>
      <c r="K173" s="186">
        <f>SUM(K158:K172)+K143</f>
        <v>0</v>
      </c>
      <c r="L173" s="62"/>
      <c r="M173" s="392"/>
      <c r="N173" s="393"/>
      <c r="O173" s="44"/>
      <c r="P173" s="44"/>
    </row>
    <row r="174" spans="1:16" x14ac:dyDescent="0.3">
      <c r="A174" s="44"/>
      <c r="B174" s="44"/>
      <c r="C174" s="44"/>
      <c r="D174" s="44"/>
      <c r="E174" s="44"/>
      <c r="F174" s="44"/>
      <c r="G174" s="44"/>
      <c r="H174" s="44"/>
      <c r="I174" s="44"/>
      <c r="J174" s="44"/>
      <c r="K174" s="44"/>
      <c r="L174" s="62"/>
      <c r="M174" s="392"/>
      <c r="N174" s="393"/>
      <c r="O174" s="44"/>
      <c r="P174" s="44"/>
    </row>
    <row r="175" spans="1:16" x14ac:dyDescent="0.3">
      <c r="A175" s="401" t="s">
        <v>133</v>
      </c>
      <c r="B175" s="396"/>
      <c r="C175" s="396"/>
      <c r="D175" s="397"/>
      <c r="E175" s="397"/>
      <c r="F175" s="397"/>
      <c r="G175" s="397"/>
      <c r="H175" s="397"/>
      <c r="I175" s="397"/>
      <c r="J175" s="397"/>
      <c r="K175" s="397"/>
      <c r="L175" s="62"/>
      <c r="M175" s="392"/>
      <c r="N175" s="393"/>
      <c r="O175" s="44"/>
      <c r="P175" s="44"/>
    </row>
    <row r="176" spans="1:16" x14ac:dyDescent="0.3">
      <c r="A176" s="44"/>
      <c r="B176" s="44"/>
      <c r="C176" s="44"/>
      <c r="D176" s="44"/>
      <c r="E176" s="44"/>
      <c r="F176" s="44"/>
      <c r="G176" s="44"/>
      <c r="H176" s="44"/>
      <c r="I176" s="44"/>
      <c r="J176" s="44"/>
      <c r="K176" s="44"/>
      <c r="L176" s="62"/>
      <c r="M176" s="392"/>
      <c r="N176" s="393"/>
      <c r="O176" s="44"/>
      <c r="P176" s="44"/>
    </row>
    <row r="177" spans="1:21" ht="19.05" x14ac:dyDescent="0.35">
      <c r="A177" s="376" t="s">
        <v>31</v>
      </c>
      <c r="B177" s="214"/>
      <c r="C177" s="214"/>
      <c r="D177" s="378">
        <f ca="1">imzatarihi</f>
        <v>45785</v>
      </c>
      <c r="E177" s="378"/>
      <c r="F177" s="253" t="s">
        <v>32</v>
      </c>
      <c r="G177" s="379" t="str">
        <f>IF(kurulusyetkilisi&gt;0,kurulusyetkilisi,"")</f>
        <v/>
      </c>
      <c r="H177" s="44"/>
      <c r="I177" s="44"/>
      <c r="J177" s="44"/>
      <c r="K177" s="44"/>
      <c r="L177" s="62"/>
      <c r="M177" s="392"/>
      <c r="N177" s="393"/>
      <c r="O177" s="44"/>
      <c r="P177" s="44"/>
    </row>
    <row r="178" spans="1:21" ht="19.05" x14ac:dyDescent="0.35">
      <c r="A178" s="44"/>
      <c r="B178" s="44"/>
      <c r="C178" s="44"/>
      <c r="D178" s="215"/>
      <c r="E178" s="215"/>
      <c r="F178" s="253" t="s">
        <v>33</v>
      </c>
      <c r="G178" s="44"/>
      <c r="H178" s="214"/>
      <c r="I178" s="44"/>
      <c r="J178" s="44"/>
      <c r="K178" s="44"/>
      <c r="L178" s="62"/>
      <c r="M178" s="392"/>
      <c r="N178" s="393"/>
      <c r="O178" s="44"/>
      <c r="P178" s="44"/>
    </row>
    <row r="179" spans="1:21" x14ac:dyDescent="0.3">
      <c r="A179" s="44"/>
      <c r="B179" s="44"/>
      <c r="C179" s="44"/>
      <c r="D179" s="44"/>
      <c r="E179" s="44"/>
      <c r="F179" s="44"/>
      <c r="G179" s="44"/>
      <c r="H179" s="44"/>
      <c r="I179" s="44"/>
      <c r="J179" s="44"/>
      <c r="K179" s="44"/>
      <c r="L179" s="62"/>
      <c r="M179" s="392"/>
      <c r="N179" s="393"/>
      <c r="O179" s="44"/>
      <c r="P179" s="44"/>
    </row>
    <row r="180" spans="1:21" x14ac:dyDescent="0.3">
      <c r="A180" s="44"/>
      <c r="B180" s="44"/>
      <c r="C180" s="44"/>
      <c r="D180" s="44"/>
      <c r="E180" s="44"/>
      <c r="F180" s="44"/>
      <c r="G180" s="44"/>
      <c r="H180" s="44"/>
      <c r="I180" s="44"/>
      <c r="J180" s="44"/>
      <c r="K180" s="44"/>
      <c r="L180" s="62"/>
      <c r="M180" s="392"/>
      <c r="N180" s="393"/>
      <c r="O180" s="44"/>
      <c r="P180" s="44"/>
    </row>
    <row r="181" spans="1:21" x14ac:dyDescent="0.3">
      <c r="A181" s="679" t="s">
        <v>88</v>
      </c>
      <c r="B181" s="679"/>
      <c r="C181" s="679"/>
      <c r="D181" s="679"/>
      <c r="E181" s="679"/>
      <c r="F181" s="679"/>
      <c r="G181" s="679"/>
      <c r="H181" s="679"/>
      <c r="I181" s="679"/>
      <c r="J181" s="679"/>
      <c r="K181" s="679"/>
      <c r="L181" s="2"/>
      <c r="M181" s="392"/>
      <c r="N181" s="393"/>
      <c r="O181" s="44"/>
      <c r="P181" s="44"/>
    </row>
    <row r="182" spans="1:21" x14ac:dyDescent="0.3">
      <c r="A182" s="635" t="str">
        <f>IF(YilDonem&lt;&gt;"",CONCATENATE(YilDonem," dönemine aittir."),"")</f>
        <v/>
      </c>
      <c r="B182" s="635"/>
      <c r="C182" s="635"/>
      <c r="D182" s="635"/>
      <c r="E182" s="635"/>
      <c r="F182" s="635"/>
      <c r="G182" s="635"/>
      <c r="H182" s="635"/>
      <c r="I182" s="635"/>
      <c r="J182" s="635"/>
      <c r="K182" s="635"/>
      <c r="L182" s="2"/>
      <c r="M182" s="392"/>
      <c r="N182" s="393"/>
      <c r="O182" s="44"/>
      <c r="P182" s="44"/>
    </row>
    <row r="183" spans="1:21" ht="16.149999999999999" customHeight="1" thickBot="1" x14ac:dyDescent="0.35">
      <c r="A183" s="692" t="s">
        <v>89</v>
      </c>
      <c r="B183" s="692"/>
      <c r="C183" s="692"/>
      <c r="D183" s="692"/>
      <c r="E183" s="692"/>
      <c r="F183" s="692"/>
      <c r="G183" s="692"/>
      <c r="H183" s="692"/>
      <c r="I183" s="692"/>
      <c r="J183" s="692"/>
      <c r="K183" s="692"/>
      <c r="L183" s="2"/>
      <c r="M183" s="392"/>
      <c r="N183" s="393"/>
      <c r="O183" s="44"/>
      <c r="P183" s="44"/>
    </row>
    <row r="184" spans="1:21" ht="31.75" customHeight="1" thickBot="1" x14ac:dyDescent="0.35">
      <c r="A184" s="673" t="s">
        <v>192</v>
      </c>
      <c r="B184" s="674"/>
      <c r="C184" s="686" t="str">
        <f>IF(ProjeNo&gt;0,ProjeNo,"")</f>
        <v/>
      </c>
      <c r="D184" s="687"/>
      <c r="E184" s="687"/>
      <c r="F184" s="687"/>
      <c r="G184" s="687"/>
      <c r="H184" s="687"/>
      <c r="I184" s="687"/>
      <c r="J184" s="687"/>
      <c r="K184" s="688"/>
      <c r="L184" s="2"/>
      <c r="M184" s="392"/>
      <c r="N184" s="393"/>
      <c r="O184" s="44"/>
      <c r="P184" s="44"/>
      <c r="U184" s="491"/>
    </row>
    <row r="185" spans="1:21" ht="31.75" customHeight="1" thickBot="1" x14ac:dyDescent="0.35">
      <c r="A185" s="673" t="s">
        <v>194</v>
      </c>
      <c r="B185" s="674"/>
      <c r="C185" s="689" t="str">
        <f>IF(ProjeAdi&gt;0,ProjeAdi,"")</f>
        <v/>
      </c>
      <c r="D185" s="690"/>
      <c r="E185" s="690"/>
      <c r="F185" s="690"/>
      <c r="G185" s="690"/>
      <c r="H185" s="690"/>
      <c r="I185" s="690"/>
      <c r="J185" s="690"/>
      <c r="K185" s="691"/>
      <c r="L185" s="2"/>
      <c r="M185" s="392"/>
      <c r="N185" s="393"/>
      <c r="O185" s="44"/>
      <c r="P185" s="44"/>
      <c r="U185" s="491"/>
    </row>
    <row r="186" spans="1:21" s="24" customFormat="1" ht="37.200000000000003" customHeight="1" thickBot="1" x14ac:dyDescent="0.35">
      <c r="A186" s="683" t="s">
        <v>3</v>
      </c>
      <c r="B186" s="683" t="s">
        <v>182</v>
      </c>
      <c r="C186" s="683" t="s">
        <v>183</v>
      </c>
      <c r="D186" s="683" t="s">
        <v>90</v>
      </c>
      <c r="E186" s="683" t="s">
        <v>173</v>
      </c>
      <c r="F186" s="683" t="s">
        <v>91</v>
      </c>
      <c r="G186" s="683" t="s">
        <v>92</v>
      </c>
      <c r="H186" s="683" t="s">
        <v>81</v>
      </c>
      <c r="I186" s="683" t="s">
        <v>82</v>
      </c>
      <c r="J186" s="398" t="s">
        <v>83</v>
      </c>
      <c r="K186" s="398" t="s">
        <v>83</v>
      </c>
      <c r="L186" s="61"/>
      <c r="M186" s="394"/>
      <c r="N186" s="395"/>
      <c r="O186" s="45"/>
      <c r="P186" s="45"/>
      <c r="U186" s="491"/>
    </row>
    <row r="187" spans="1:21" ht="18" customHeight="1" thickBot="1" x14ac:dyDescent="0.35">
      <c r="A187" s="684"/>
      <c r="B187" s="684"/>
      <c r="C187" s="684"/>
      <c r="D187" s="684"/>
      <c r="E187" s="684"/>
      <c r="F187" s="684"/>
      <c r="G187" s="684"/>
      <c r="H187" s="684"/>
      <c r="I187" s="684"/>
      <c r="J187" s="398" t="s">
        <v>84</v>
      </c>
      <c r="K187" s="398" t="s">
        <v>87</v>
      </c>
      <c r="L187" s="2"/>
      <c r="M187" s="392"/>
      <c r="N187" s="393"/>
      <c r="O187" s="44"/>
      <c r="P187" s="44"/>
      <c r="U187" s="491"/>
    </row>
    <row r="188" spans="1:21" ht="26.7" customHeight="1" x14ac:dyDescent="0.3">
      <c r="A188" s="388">
        <v>91</v>
      </c>
      <c r="B188" s="492"/>
      <c r="C188" s="493"/>
      <c r="D188" s="494"/>
      <c r="E188" s="513"/>
      <c r="F188" s="495"/>
      <c r="G188" s="494"/>
      <c r="H188" s="496"/>
      <c r="I188" s="495"/>
      <c r="J188" s="497"/>
      <c r="K188" s="498"/>
      <c r="L188" s="117" t="str">
        <f t="shared" ref="L188:L202" si="18">IF(AND(F188&lt;&gt;"",M188=1),"Belge Tarihi,Belge Numarası ve KDV Dahil Tutar doldurulduktan sonra KDV Hariç Tutar doldurulabilir.","")</f>
        <v/>
      </c>
      <c r="M188" s="111">
        <f t="shared" ref="M188:M202" si="19">IF(COUNTA(H188:I188)+COUNTA(K188)=3,0,1)</f>
        <v>1</v>
      </c>
      <c r="N188" s="119">
        <f>IF(M188=1,0,100000000)</f>
        <v>0</v>
      </c>
      <c r="O188" s="44"/>
      <c r="P188" s="44"/>
    </row>
    <row r="189" spans="1:21" ht="26.7" customHeight="1" x14ac:dyDescent="0.3">
      <c r="A189" s="399">
        <v>92</v>
      </c>
      <c r="B189" s="499"/>
      <c r="C189" s="500"/>
      <c r="D189" s="501"/>
      <c r="E189" s="514"/>
      <c r="F189" s="502"/>
      <c r="G189" s="501"/>
      <c r="H189" s="503"/>
      <c r="I189" s="502"/>
      <c r="J189" s="504"/>
      <c r="K189" s="505"/>
      <c r="L189" s="117" t="str">
        <f t="shared" si="18"/>
        <v/>
      </c>
      <c r="M189" s="111">
        <f t="shared" si="19"/>
        <v>1</v>
      </c>
      <c r="N189" s="119">
        <f t="shared" ref="N189:N202" si="20">IF(M189=1,0,100000000)</f>
        <v>0</v>
      </c>
      <c r="O189" s="44"/>
      <c r="P189" s="44"/>
    </row>
    <row r="190" spans="1:21" ht="26.7" customHeight="1" x14ac:dyDescent="0.3">
      <c r="A190" s="399">
        <v>93</v>
      </c>
      <c r="B190" s="499"/>
      <c r="C190" s="500"/>
      <c r="D190" s="501"/>
      <c r="E190" s="514"/>
      <c r="F190" s="502"/>
      <c r="G190" s="501"/>
      <c r="H190" s="503"/>
      <c r="I190" s="502"/>
      <c r="J190" s="504"/>
      <c r="K190" s="505"/>
      <c r="L190" s="117" t="str">
        <f t="shared" si="18"/>
        <v/>
      </c>
      <c r="M190" s="111">
        <f t="shared" si="19"/>
        <v>1</v>
      </c>
      <c r="N190" s="119">
        <f t="shared" si="20"/>
        <v>0</v>
      </c>
      <c r="O190" s="44"/>
      <c r="P190" s="44"/>
    </row>
    <row r="191" spans="1:21" ht="26.7" customHeight="1" x14ac:dyDescent="0.3">
      <c r="A191" s="399">
        <v>94</v>
      </c>
      <c r="B191" s="499"/>
      <c r="C191" s="500"/>
      <c r="D191" s="501"/>
      <c r="E191" s="514"/>
      <c r="F191" s="502"/>
      <c r="G191" s="501"/>
      <c r="H191" s="503"/>
      <c r="I191" s="502"/>
      <c r="J191" s="504"/>
      <c r="K191" s="505"/>
      <c r="L191" s="117" t="str">
        <f t="shared" si="18"/>
        <v/>
      </c>
      <c r="M191" s="111">
        <f t="shared" si="19"/>
        <v>1</v>
      </c>
      <c r="N191" s="119">
        <f t="shared" si="20"/>
        <v>0</v>
      </c>
      <c r="O191" s="44"/>
      <c r="P191" s="44"/>
    </row>
    <row r="192" spans="1:21" ht="26.7" customHeight="1" x14ac:dyDescent="0.3">
      <c r="A192" s="399">
        <v>95</v>
      </c>
      <c r="B192" s="499"/>
      <c r="C192" s="500"/>
      <c r="D192" s="501"/>
      <c r="E192" s="514"/>
      <c r="F192" s="502"/>
      <c r="G192" s="501"/>
      <c r="H192" s="503"/>
      <c r="I192" s="502"/>
      <c r="J192" s="504"/>
      <c r="K192" s="505"/>
      <c r="L192" s="117" t="str">
        <f t="shared" si="18"/>
        <v/>
      </c>
      <c r="M192" s="111">
        <f t="shared" si="19"/>
        <v>1</v>
      </c>
      <c r="N192" s="119">
        <f t="shared" si="20"/>
        <v>0</v>
      </c>
      <c r="O192" s="44"/>
      <c r="P192" s="44"/>
    </row>
    <row r="193" spans="1:16" ht="26.7" customHeight="1" x14ac:dyDescent="0.3">
      <c r="A193" s="399">
        <v>96</v>
      </c>
      <c r="B193" s="499"/>
      <c r="C193" s="500"/>
      <c r="D193" s="501"/>
      <c r="E193" s="514"/>
      <c r="F193" s="502"/>
      <c r="G193" s="501"/>
      <c r="H193" s="503"/>
      <c r="I193" s="502"/>
      <c r="J193" s="504"/>
      <c r="K193" s="505"/>
      <c r="L193" s="117" t="str">
        <f t="shared" si="18"/>
        <v/>
      </c>
      <c r="M193" s="111">
        <f t="shared" si="19"/>
        <v>1</v>
      </c>
      <c r="N193" s="119">
        <f t="shared" si="20"/>
        <v>0</v>
      </c>
      <c r="O193" s="44"/>
      <c r="P193" s="44"/>
    </row>
    <row r="194" spans="1:16" ht="26.7" customHeight="1" x14ac:dyDescent="0.3">
      <c r="A194" s="399">
        <v>97</v>
      </c>
      <c r="B194" s="499"/>
      <c r="C194" s="500"/>
      <c r="D194" s="501"/>
      <c r="E194" s="514"/>
      <c r="F194" s="502"/>
      <c r="G194" s="501"/>
      <c r="H194" s="503"/>
      <c r="I194" s="502"/>
      <c r="J194" s="504"/>
      <c r="K194" s="505"/>
      <c r="L194" s="117" t="str">
        <f t="shared" si="18"/>
        <v/>
      </c>
      <c r="M194" s="111">
        <f t="shared" si="19"/>
        <v>1</v>
      </c>
      <c r="N194" s="119">
        <f t="shared" si="20"/>
        <v>0</v>
      </c>
      <c r="O194" s="44"/>
      <c r="P194" s="44"/>
    </row>
    <row r="195" spans="1:16" ht="26.7" customHeight="1" x14ac:dyDescent="0.3">
      <c r="A195" s="399">
        <v>98</v>
      </c>
      <c r="B195" s="499"/>
      <c r="C195" s="500"/>
      <c r="D195" s="501"/>
      <c r="E195" s="514"/>
      <c r="F195" s="502"/>
      <c r="G195" s="501"/>
      <c r="H195" s="503"/>
      <c r="I195" s="502"/>
      <c r="J195" s="504"/>
      <c r="K195" s="505"/>
      <c r="L195" s="117" t="str">
        <f t="shared" si="18"/>
        <v/>
      </c>
      <c r="M195" s="111">
        <f t="shared" si="19"/>
        <v>1</v>
      </c>
      <c r="N195" s="119">
        <f t="shared" si="20"/>
        <v>0</v>
      </c>
      <c r="O195" s="44"/>
      <c r="P195" s="44"/>
    </row>
    <row r="196" spans="1:16" ht="26.7" customHeight="1" x14ac:dyDescent="0.3">
      <c r="A196" s="399">
        <v>99</v>
      </c>
      <c r="B196" s="499"/>
      <c r="C196" s="500"/>
      <c r="D196" s="501"/>
      <c r="E196" s="514"/>
      <c r="F196" s="502"/>
      <c r="G196" s="501"/>
      <c r="H196" s="503"/>
      <c r="I196" s="502"/>
      <c r="J196" s="504"/>
      <c r="K196" s="505"/>
      <c r="L196" s="117" t="str">
        <f t="shared" si="18"/>
        <v/>
      </c>
      <c r="M196" s="111">
        <f t="shared" si="19"/>
        <v>1</v>
      </c>
      <c r="N196" s="119">
        <f t="shared" si="20"/>
        <v>0</v>
      </c>
      <c r="O196" s="44"/>
      <c r="P196" s="44"/>
    </row>
    <row r="197" spans="1:16" ht="26.7" customHeight="1" x14ac:dyDescent="0.3">
      <c r="A197" s="399">
        <v>100</v>
      </c>
      <c r="B197" s="499"/>
      <c r="C197" s="500"/>
      <c r="D197" s="501"/>
      <c r="E197" s="514"/>
      <c r="F197" s="502"/>
      <c r="G197" s="501"/>
      <c r="H197" s="503"/>
      <c r="I197" s="502"/>
      <c r="J197" s="504"/>
      <c r="K197" s="505"/>
      <c r="L197" s="117" t="str">
        <f t="shared" si="18"/>
        <v/>
      </c>
      <c r="M197" s="111">
        <f t="shared" si="19"/>
        <v>1</v>
      </c>
      <c r="N197" s="119">
        <f t="shared" si="20"/>
        <v>0</v>
      </c>
      <c r="O197" s="44"/>
      <c r="P197" s="44"/>
    </row>
    <row r="198" spans="1:16" ht="26.7" customHeight="1" x14ac:dyDescent="0.3">
      <c r="A198" s="399">
        <v>101</v>
      </c>
      <c r="B198" s="499"/>
      <c r="C198" s="500"/>
      <c r="D198" s="501"/>
      <c r="E198" s="514"/>
      <c r="F198" s="502"/>
      <c r="G198" s="501"/>
      <c r="H198" s="503"/>
      <c r="I198" s="502"/>
      <c r="J198" s="504"/>
      <c r="K198" s="505"/>
      <c r="L198" s="117" t="str">
        <f t="shared" si="18"/>
        <v/>
      </c>
      <c r="M198" s="111">
        <f t="shared" si="19"/>
        <v>1</v>
      </c>
      <c r="N198" s="119">
        <f t="shared" si="20"/>
        <v>0</v>
      </c>
      <c r="O198" s="44"/>
      <c r="P198" s="44"/>
    </row>
    <row r="199" spans="1:16" ht="26.7" customHeight="1" x14ac:dyDescent="0.3">
      <c r="A199" s="399">
        <v>102</v>
      </c>
      <c r="B199" s="499"/>
      <c r="C199" s="500"/>
      <c r="D199" s="501"/>
      <c r="E199" s="514"/>
      <c r="F199" s="502"/>
      <c r="G199" s="501"/>
      <c r="H199" s="503"/>
      <c r="I199" s="502"/>
      <c r="J199" s="504"/>
      <c r="K199" s="505"/>
      <c r="L199" s="117" t="str">
        <f t="shared" si="18"/>
        <v/>
      </c>
      <c r="M199" s="111">
        <f t="shared" si="19"/>
        <v>1</v>
      </c>
      <c r="N199" s="119">
        <f t="shared" si="20"/>
        <v>0</v>
      </c>
      <c r="O199" s="44"/>
      <c r="P199" s="44"/>
    </row>
    <row r="200" spans="1:16" ht="26.7" customHeight="1" x14ac:dyDescent="0.3">
      <c r="A200" s="399">
        <v>103</v>
      </c>
      <c r="B200" s="499"/>
      <c r="C200" s="500"/>
      <c r="D200" s="501"/>
      <c r="E200" s="514"/>
      <c r="F200" s="502"/>
      <c r="G200" s="501"/>
      <c r="H200" s="503"/>
      <c r="I200" s="502"/>
      <c r="J200" s="504"/>
      <c r="K200" s="505"/>
      <c r="L200" s="117" t="str">
        <f t="shared" si="18"/>
        <v/>
      </c>
      <c r="M200" s="111">
        <f t="shared" si="19"/>
        <v>1</v>
      </c>
      <c r="N200" s="119">
        <f t="shared" si="20"/>
        <v>0</v>
      </c>
      <c r="O200" s="44"/>
      <c r="P200" s="44"/>
    </row>
    <row r="201" spans="1:16" ht="26.7" customHeight="1" x14ac:dyDescent="0.3">
      <c r="A201" s="399">
        <v>104</v>
      </c>
      <c r="B201" s="499"/>
      <c r="C201" s="500"/>
      <c r="D201" s="501"/>
      <c r="E201" s="514"/>
      <c r="F201" s="502"/>
      <c r="G201" s="501"/>
      <c r="H201" s="503"/>
      <c r="I201" s="502"/>
      <c r="J201" s="504"/>
      <c r="K201" s="505"/>
      <c r="L201" s="117" t="str">
        <f t="shared" si="18"/>
        <v/>
      </c>
      <c r="M201" s="111">
        <f t="shared" si="19"/>
        <v>1</v>
      </c>
      <c r="N201" s="119">
        <f t="shared" si="20"/>
        <v>0</v>
      </c>
      <c r="O201" s="44"/>
      <c r="P201" s="44"/>
    </row>
    <row r="202" spans="1:16" ht="26.7" customHeight="1" thickBot="1" x14ac:dyDescent="0.35">
      <c r="A202" s="400">
        <v>105</v>
      </c>
      <c r="B202" s="506"/>
      <c r="C202" s="507"/>
      <c r="D202" s="508"/>
      <c r="E202" s="515"/>
      <c r="F202" s="509"/>
      <c r="G202" s="508"/>
      <c r="H202" s="510"/>
      <c r="I202" s="509"/>
      <c r="J202" s="511"/>
      <c r="K202" s="512"/>
      <c r="L202" s="117" t="str">
        <f t="shared" si="18"/>
        <v/>
      </c>
      <c r="M202" s="111">
        <f t="shared" si="19"/>
        <v>1</v>
      </c>
      <c r="N202" s="119">
        <f t="shared" si="20"/>
        <v>0</v>
      </c>
      <c r="O202" s="115">
        <f>IF(COUNTA(J188:K202)&gt;0,1,0)</f>
        <v>0</v>
      </c>
      <c r="P202" s="44"/>
    </row>
    <row r="203" spans="1:16" ht="17" thickBot="1" x14ac:dyDescent="0.35">
      <c r="A203" s="44"/>
      <c r="B203" s="44"/>
      <c r="C203" s="44"/>
      <c r="D203" s="44"/>
      <c r="E203" s="44"/>
      <c r="F203" s="44"/>
      <c r="G203" s="44"/>
      <c r="H203" s="44"/>
      <c r="I203" s="386" t="s">
        <v>34</v>
      </c>
      <c r="J203" s="186">
        <f>SUM(J188:J202)+J173</f>
        <v>0</v>
      </c>
      <c r="K203" s="186">
        <f>SUM(K188:K202)+K173</f>
        <v>0</v>
      </c>
      <c r="L203" s="62"/>
      <c r="M203" s="392"/>
      <c r="N203" s="393"/>
      <c r="O203" s="44"/>
      <c r="P203" s="44"/>
    </row>
    <row r="204" spans="1:16" x14ac:dyDescent="0.3">
      <c r="A204" s="44"/>
      <c r="B204" s="44"/>
      <c r="C204" s="44"/>
      <c r="D204" s="44"/>
      <c r="E204" s="44"/>
      <c r="F204" s="44"/>
      <c r="G204" s="44"/>
      <c r="H204" s="44"/>
      <c r="I204" s="44"/>
      <c r="J204" s="44"/>
      <c r="K204" s="44"/>
      <c r="L204" s="62"/>
      <c r="M204" s="392"/>
      <c r="N204" s="393"/>
      <c r="O204" s="44"/>
      <c r="P204" s="44"/>
    </row>
    <row r="205" spans="1:16" x14ac:dyDescent="0.3">
      <c r="A205" s="401" t="s">
        <v>133</v>
      </c>
      <c r="B205" s="396"/>
      <c r="C205" s="396"/>
      <c r="D205" s="397"/>
      <c r="E205" s="397"/>
      <c r="F205" s="397"/>
      <c r="G205" s="397"/>
      <c r="H205" s="397"/>
      <c r="I205" s="397"/>
      <c r="J205" s="397"/>
      <c r="K205" s="397"/>
      <c r="L205" s="62"/>
      <c r="M205" s="392"/>
      <c r="N205" s="393"/>
      <c r="O205" s="44"/>
      <c r="P205" s="44"/>
    </row>
    <row r="206" spans="1:16" x14ac:dyDescent="0.3">
      <c r="A206" s="44"/>
      <c r="B206" s="44"/>
      <c r="C206" s="44"/>
      <c r="D206" s="44"/>
      <c r="E206" s="44"/>
      <c r="F206" s="44"/>
      <c r="G206" s="44"/>
      <c r="H206" s="44"/>
      <c r="I206" s="44"/>
      <c r="J206" s="44"/>
      <c r="K206" s="44"/>
      <c r="L206" s="62"/>
      <c r="M206" s="392"/>
      <c r="N206" s="393"/>
      <c r="O206" s="44"/>
      <c r="P206" s="44"/>
    </row>
    <row r="207" spans="1:16" ht="19.05" x14ac:dyDescent="0.35">
      <c r="A207" s="376" t="s">
        <v>31</v>
      </c>
      <c r="B207" s="214"/>
      <c r="C207" s="214"/>
      <c r="D207" s="378">
        <f ca="1">imzatarihi</f>
        <v>45785</v>
      </c>
      <c r="E207" s="378"/>
      <c r="F207" s="253" t="s">
        <v>32</v>
      </c>
      <c r="G207" s="379" t="str">
        <f>IF(kurulusyetkilisi&gt;0,kurulusyetkilisi,"")</f>
        <v/>
      </c>
      <c r="H207" s="44"/>
      <c r="I207" s="44"/>
      <c r="J207" s="44"/>
      <c r="K207" s="44"/>
      <c r="L207" s="62"/>
      <c r="M207" s="392"/>
      <c r="N207" s="393"/>
      <c r="O207" s="44"/>
      <c r="P207" s="44"/>
    </row>
    <row r="208" spans="1:16" ht="19.05" x14ac:dyDescent="0.35">
      <c r="A208" s="44"/>
      <c r="B208" s="44"/>
      <c r="C208" s="44"/>
      <c r="D208" s="215"/>
      <c r="E208" s="215"/>
      <c r="F208" s="253" t="s">
        <v>33</v>
      </c>
      <c r="G208" s="44"/>
      <c r="H208" s="214"/>
      <c r="I208" s="44"/>
      <c r="J208" s="44"/>
      <c r="K208" s="44"/>
      <c r="L208" s="62"/>
      <c r="M208" s="392"/>
      <c r="N208" s="393"/>
      <c r="O208" s="44"/>
      <c r="P208" s="44"/>
    </row>
  </sheetData>
  <sheetProtection algorithmName="SHA-512" hashValue="jJX4KPlrFterjhbNWsZoPyw8dd7sbFrpapj4TP5M795cogIXbGH2MrcJ8lSzQrlBwnOiGrzOf9hfLylmlBuEuA==" saltValue="urv34hTYWI2FLuc+o3GuhA==" spinCount="100000" sheet="1" objects="1" scenarios="1"/>
  <mergeCells count="112">
    <mergeCell ref="A3:K3"/>
    <mergeCell ref="A95:B95"/>
    <mergeCell ref="C95:K95"/>
    <mergeCell ref="E96:E97"/>
    <mergeCell ref="A124:B124"/>
    <mergeCell ref="C124:K124"/>
    <mergeCell ref="A125:B125"/>
    <mergeCell ref="C125:K125"/>
    <mergeCell ref="E126:E127"/>
    <mergeCell ref="A64:B64"/>
    <mergeCell ref="C64:K64"/>
    <mergeCell ref="A65:B65"/>
    <mergeCell ref="C65:K65"/>
    <mergeCell ref="E66:E67"/>
    <mergeCell ref="A94:B94"/>
    <mergeCell ref="C94:K94"/>
    <mergeCell ref="A66:A67"/>
    <mergeCell ref="D66:D67"/>
    <mergeCell ref="A92:K92"/>
    <mergeCell ref="A93:K93"/>
    <mergeCell ref="A91:K91"/>
    <mergeCell ref="B66:B67"/>
    <mergeCell ref="E6:E7"/>
    <mergeCell ref="A4:B4"/>
    <mergeCell ref="A154:B154"/>
    <mergeCell ref="C154:K154"/>
    <mergeCell ref="H96:H97"/>
    <mergeCell ref="A151:K151"/>
    <mergeCell ref="A152:K152"/>
    <mergeCell ref="A126:A127"/>
    <mergeCell ref="D126:D127"/>
    <mergeCell ref="F126:F127"/>
    <mergeCell ref="G126:G127"/>
    <mergeCell ref="H126:H127"/>
    <mergeCell ref="I126:I127"/>
    <mergeCell ref="A153:K153"/>
    <mergeCell ref="A121:K121"/>
    <mergeCell ref="A123:K123"/>
    <mergeCell ref="B126:B127"/>
    <mergeCell ref="C126:C127"/>
    <mergeCell ref="A5:B5"/>
    <mergeCell ref="C4:K4"/>
    <mergeCell ref="C5:K5"/>
    <mergeCell ref="A34:B34"/>
    <mergeCell ref="C34:K34"/>
    <mergeCell ref="A33:K33"/>
    <mergeCell ref="A63:K63"/>
    <mergeCell ref="A36:A37"/>
    <mergeCell ref="D36:D37"/>
    <mergeCell ref="B36:B37"/>
    <mergeCell ref="C36:C37"/>
    <mergeCell ref="A35:B35"/>
    <mergeCell ref="C35:K35"/>
    <mergeCell ref="E36:E37"/>
    <mergeCell ref="B6:B7"/>
    <mergeCell ref="C6:C7"/>
    <mergeCell ref="A61:K61"/>
    <mergeCell ref="A62:K62"/>
    <mergeCell ref="F66:F67"/>
    <mergeCell ref="G66:G67"/>
    <mergeCell ref="H66:H67"/>
    <mergeCell ref="I66:I67"/>
    <mergeCell ref="A122:K122"/>
    <mergeCell ref="I96:I97"/>
    <mergeCell ref="A31:K31"/>
    <mergeCell ref="B96:B97"/>
    <mergeCell ref="C96:C97"/>
    <mergeCell ref="A96:A97"/>
    <mergeCell ref="D96:D97"/>
    <mergeCell ref="F96:F97"/>
    <mergeCell ref="G96:G97"/>
    <mergeCell ref="A1:K1"/>
    <mergeCell ref="A181:K181"/>
    <mergeCell ref="A182:K182"/>
    <mergeCell ref="A156:A157"/>
    <mergeCell ref="D156:D157"/>
    <mergeCell ref="F156:F157"/>
    <mergeCell ref="G156:G157"/>
    <mergeCell ref="H156:H157"/>
    <mergeCell ref="I156:I157"/>
    <mergeCell ref="A32:K32"/>
    <mergeCell ref="F36:F37"/>
    <mergeCell ref="G36:G37"/>
    <mergeCell ref="H36:H37"/>
    <mergeCell ref="I36:I37"/>
    <mergeCell ref="A2:K2"/>
    <mergeCell ref="A6:A7"/>
    <mergeCell ref="D6:D7"/>
    <mergeCell ref="F6:F7"/>
    <mergeCell ref="G6:G7"/>
    <mergeCell ref="H6:H7"/>
    <mergeCell ref="I6:I7"/>
    <mergeCell ref="A155:B155"/>
    <mergeCell ref="C155:K155"/>
    <mergeCell ref="C66:C67"/>
    <mergeCell ref="H186:H187"/>
    <mergeCell ref="I186:I187"/>
    <mergeCell ref="A186:A187"/>
    <mergeCell ref="D186:D187"/>
    <mergeCell ref="F186:F187"/>
    <mergeCell ref="G186:G187"/>
    <mergeCell ref="B156:B157"/>
    <mergeCell ref="C156:C157"/>
    <mergeCell ref="B186:B187"/>
    <mergeCell ref="C186:C187"/>
    <mergeCell ref="E186:E187"/>
    <mergeCell ref="E156:E157"/>
    <mergeCell ref="A184:B184"/>
    <mergeCell ref="C184:K184"/>
    <mergeCell ref="A185:B185"/>
    <mergeCell ref="C185:K185"/>
    <mergeCell ref="A183:K183"/>
  </mergeCells>
  <dataValidations xWindow="1045" yWindow="539"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J8:J22 J38:J52 J68:J82 J98:J112 J128:J142 J158:J172 J188:J202" xr:uid="{00000000-0002-0000-0F00-000000000000}">
      <formula1>0</formula1>
      <formula2>N8</formula2>
    </dataValidation>
    <dataValidation type="list" allowBlank="1" showInputMessage="1" showErrorMessage="1" sqref="E8:E22 E158:E172 E38:E52 E68:E82 E98:E112 E128:E142 E188:E202" xr:uid="{00000000-0002-0000-0F00-000003000000}">
      <formula1>aletEkonKod</formula1>
    </dataValidation>
  </dataValidations>
  <pageMargins left="0.7" right="0.7" top="0.75" bottom="0.75" header="0.3" footer="0.3"/>
  <pageSetup paperSize="9" scale="46" orientation="landscape" r:id="rId1"/>
  <rowBreaks count="6" manualBreakCount="6">
    <brk id="30" max="16383" man="1"/>
    <brk id="60" max="16383" man="1"/>
    <brk id="90" max="16383" man="1"/>
    <brk id="120" max="16383" man="1"/>
    <brk id="150" max="16383" man="1"/>
    <brk id="180"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ayfa17"/>
  <dimension ref="A1:W202"/>
  <sheetViews>
    <sheetView showGridLines="0" zoomScale="70" zoomScaleNormal="70" workbookViewId="0">
      <selection activeCell="B8" sqref="B8"/>
    </sheetView>
  </sheetViews>
  <sheetFormatPr defaultColWidth="8.875" defaultRowHeight="16.3" x14ac:dyDescent="0.3"/>
  <cols>
    <col min="1" max="1" width="6.625" style="22" customWidth="1"/>
    <col min="2" max="2" width="12.75" style="22" customWidth="1"/>
    <col min="3" max="3" width="30.75" style="22" customWidth="1"/>
    <col min="4" max="4" width="15.75" style="22" customWidth="1"/>
    <col min="5" max="5" width="35.75" style="22" customWidth="1"/>
    <col min="6" max="6" width="19.75" style="22" customWidth="1"/>
    <col min="7" max="7" width="45.25" style="22" customWidth="1"/>
    <col min="8" max="8" width="41.875" style="22" customWidth="1"/>
    <col min="9" max="9" width="37.25" style="22" customWidth="1"/>
    <col min="10" max="10" width="16.75" style="187" customWidth="1"/>
    <col min="11" max="11" width="30.75" style="22" customWidth="1"/>
    <col min="12" max="13" width="16.75" style="295" customWidth="1"/>
    <col min="14" max="14" width="52.375" customWidth="1"/>
    <col min="15" max="15" width="11.75" style="22" hidden="1" customWidth="1"/>
    <col min="16" max="16" width="35.75" style="295" hidden="1" customWidth="1"/>
    <col min="17" max="23" width="8.875" style="22" hidden="1" customWidth="1"/>
    <col min="24" max="24" width="0" style="22" hidden="1" customWidth="1"/>
    <col min="25" max="16384" width="8.875" style="22"/>
  </cols>
  <sheetData>
    <row r="1" spans="1:23" x14ac:dyDescent="0.3">
      <c r="A1" s="679" t="s">
        <v>198</v>
      </c>
      <c r="B1" s="679"/>
      <c r="C1" s="679"/>
      <c r="D1" s="679"/>
      <c r="E1" s="679"/>
      <c r="F1" s="679"/>
      <c r="G1" s="679"/>
      <c r="H1" s="679"/>
      <c r="I1" s="679"/>
      <c r="J1" s="679"/>
      <c r="K1" s="679"/>
      <c r="L1" s="679"/>
      <c r="M1" s="679"/>
      <c r="N1" s="294"/>
      <c r="O1" s="75"/>
      <c r="P1" s="403"/>
      <c r="Q1" s="44"/>
      <c r="R1" s="105" t="str">
        <f>CONCATENATE("A1:M",SUM(Q:Q)*29)</f>
        <v>A1:M29</v>
      </c>
      <c r="W1" s="22" t="s">
        <v>233</v>
      </c>
    </row>
    <row r="2" spans="1:23" ht="15.65" customHeight="1" x14ac:dyDescent="0.3">
      <c r="A2" s="635" t="s">
        <v>199</v>
      </c>
      <c r="B2" s="635"/>
      <c r="C2" s="635"/>
      <c r="D2" s="635"/>
      <c r="E2" s="635"/>
      <c r="F2" s="635"/>
      <c r="G2" s="635"/>
      <c r="H2" s="635"/>
      <c r="I2" s="635"/>
      <c r="J2" s="635"/>
      <c r="K2" s="635"/>
      <c r="L2" s="635"/>
      <c r="M2" s="635"/>
      <c r="N2" s="73"/>
      <c r="O2" s="75"/>
      <c r="P2" s="404"/>
      <c r="Q2" s="44"/>
      <c r="R2" s="44"/>
      <c r="W2" s="22" t="s">
        <v>234</v>
      </c>
    </row>
    <row r="3" spans="1:23" ht="16" customHeight="1" thickBot="1" x14ac:dyDescent="0.35">
      <c r="A3" s="692" t="s">
        <v>200</v>
      </c>
      <c r="B3" s="692"/>
      <c r="C3" s="692"/>
      <c r="D3" s="692"/>
      <c r="E3" s="692"/>
      <c r="F3" s="692"/>
      <c r="G3" s="692"/>
      <c r="H3" s="692"/>
      <c r="I3" s="692"/>
      <c r="J3" s="692"/>
      <c r="K3" s="692"/>
      <c r="L3" s="692"/>
      <c r="M3" s="692"/>
      <c r="N3" s="73"/>
      <c r="O3" s="75"/>
      <c r="P3" s="404"/>
      <c r="Q3" s="44"/>
      <c r="R3" s="44"/>
      <c r="W3" s="22" t="s">
        <v>235</v>
      </c>
    </row>
    <row r="4" spans="1:23" ht="31.75" customHeight="1" thickBot="1" x14ac:dyDescent="0.35">
      <c r="A4" s="673" t="s">
        <v>192</v>
      </c>
      <c r="B4" s="674"/>
      <c r="C4" s="673" t="str">
        <f>IF(ProjeNo&gt;0,ProjeNo,"")</f>
        <v/>
      </c>
      <c r="D4" s="674"/>
      <c r="E4" s="674"/>
      <c r="F4" s="674"/>
      <c r="G4" s="674"/>
      <c r="H4" s="674"/>
      <c r="I4" s="674"/>
      <c r="J4" s="674"/>
      <c r="K4" s="674"/>
      <c r="L4" s="674"/>
      <c r="M4" s="675"/>
      <c r="N4" s="62"/>
      <c r="O4" s="44"/>
      <c r="P4" s="403"/>
      <c r="Q4" s="44"/>
      <c r="R4" s="44"/>
      <c r="W4" s="22" t="s">
        <v>236</v>
      </c>
    </row>
    <row r="5" spans="1:23" ht="31.75" customHeight="1" thickBot="1" x14ac:dyDescent="0.35">
      <c r="A5" s="673" t="s">
        <v>194</v>
      </c>
      <c r="B5" s="674"/>
      <c r="C5" s="676" t="str">
        <f>IF(ProjeAdi&gt;0,ProjeAdi,"")</f>
        <v/>
      </c>
      <c r="D5" s="677"/>
      <c r="E5" s="677"/>
      <c r="F5" s="677"/>
      <c r="G5" s="677"/>
      <c r="H5" s="677"/>
      <c r="I5" s="677"/>
      <c r="J5" s="677"/>
      <c r="K5" s="677"/>
      <c r="L5" s="677"/>
      <c r="M5" s="678"/>
      <c r="N5" s="62"/>
      <c r="O5" s="44"/>
      <c r="P5" s="403"/>
      <c r="Q5" s="44"/>
      <c r="R5" s="44"/>
      <c r="W5" s="22" t="s">
        <v>237</v>
      </c>
    </row>
    <row r="6" spans="1:23" ht="52" customHeight="1" thickBot="1" x14ac:dyDescent="0.35">
      <c r="A6" s="683" t="s">
        <v>3</v>
      </c>
      <c r="B6" s="683" t="s">
        <v>182</v>
      </c>
      <c r="C6" s="683" t="s">
        <v>183</v>
      </c>
      <c r="D6" s="683" t="s">
        <v>201</v>
      </c>
      <c r="E6" s="683" t="s">
        <v>173</v>
      </c>
      <c r="F6" s="685" t="s">
        <v>202</v>
      </c>
      <c r="G6" s="685" t="s">
        <v>95</v>
      </c>
      <c r="H6" s="685" t="s">
        <v>93</v>
      </c>
      <c r="I6" s="685" t="s">
        <v>94</v>
      </c>
      <c r="J6" s="694" t="s">
        <v>81</v>
      </c>
      <c r="K6" s="685" t="s">
        <v>82</v>
      </c>
      <c r="L6" s="406" t="s">
        <v>83</v>
      </c>
      <c r="M6" s="406" t="s">
        <v>83</v>
      </c>
      <c r="N6" s="62"/>
      <c r="O6" s="44"/>
      <c r="P6" s="403"/>
      <c r="Q6" s="45"/>
      <c r="R6" s="45"/>
      <c r="W6" s="22" t="s">
        <v>238</v>
      </c>
    </row>
    <row r="7" spans="1:23" ht="17" thickBot="1" x14ac:dyDescent="0.35">
      <c r="A7" s="685"/>
      <c r="B7" s="684"/>
      <c r="C7" s="684"/>
      <c r="D7" s="685"/>
      <c r="E7" s="684"/>
      <c r="F7" s="685"/>
      <c r="G7" s="685"/>
      <c r="H7" s="685"/>
      <c r="I7" s="685"/>
      <c r="J7" s="694"/>
      <c r="K7" s="685"/>
      <c r="L7" s="407" t="s">
        <v>84</v>
      </c>
      <c r="M7" s="407" t="s">
        <v>87</v>
      </c>
      <c r="N7" s="62"/>
      <c r="O7" s="44"/>
      <c r="P7" s="403"/>
      <c r="Q7" s="44"/>
      <c r="R7" s="44"/>
      <c r="W7" s="22" t="s">
        <v>239</v>
      </c>
    </row>
    <row r="8" spans="1:23" ht="37.200000000000003" customHeight="1" x14ac:dyDescent="0.3">
      <c r="A8" s="388">
        <v>1</v>
      </c>
      <c r="B8" s="450"/>
      <c r="C8" s="462"/>
      <c r="D8" s="86"/>
      <c r="E8" s="516"/>
      <c r="F8" s="25"/>
      <c r="G8" s="25"/>
      <c r="H8" s="25"/>
      <c r="I8" s="25"/>
      <c r="J8" s="26"/>
      <c r="K8" s="25"/>
      <c r="L8" s="188"/>
      <c r="M8" s="180"/>
      <c r="N8" s="117" t="str">
        <f>IF(AND(COUNTA(B8:I8)&gt;0,O8=1),"Belge Tarihi,Belge Numarası ve KDV Dahil Tutar doldurulduktan sonra KDV Hariç Tutar doldurulabilir.","")</f>
        <v/>
      </c>
      <c r="O8" s="111">
        <f>IF(COUNTA(J8:K8)+COUNTA(M8)=3,0,1)</f>
        <v>1</v>
      </c>
      <c r="P8" s="113">
        <f>IF(O8=1,0,100000000)</f>
        <v>0</v>
      </c>
      <c r="Q8" s="44"/>
      <c r="R8" s="44"/>
      <c r="W8" s="22" t="s">
        <v>240</v>
      </c>
    </row>
    <row r="9" spans="1:23" ht="37.200000000000003" customHeight="1" x14ac:dyDescent="0.3">
      <c r="A9" s="389">
        <v>2</v>
      </c>
      <c r="B9" s="452"/>
      <c r="C9" s="463"/>
      <c r="D9" s="459"/>
      <c r="E9" s="517"/>
      <c r="F9" s="15"/>
      <c r="G9" s="15"/>
      <c r="H9" s="15"/>
      <c r="I9" s="15"/>
      <c r="J9" s="16"/>
      <c r="K9" s="15"/>
      <c r="L9" s="183"/>
      <c r="M9" s="181"/>
      <c r="N9" s="117" t="str">
        <f t="shared" ref="N9:N22" si="0">IF(AND(COUNTA(B9:I9)&gt;0,O9=1),"Belge Tarihi,Belge Numarası ve KDV Dahil Tutar doldurulduktan sonra KDV Hariç Tutar doldurulabilir.","")</f>
        <v/>
      </c>
      <c r="O9" s="111">
        <f t="shared" ref="O9:O22" si="1">IF(COUNTA(J9:K9)+COUNTA(M9)=3,0,1)</f>
        <v>1</v>
      </c>
      <c r="P9" s="113">
        <f t="shared" ref="P9:P22" si="2">IF(O9=1,0,100000000)</f>
        <v>0</v>
      </c>
      <c r="Q9" s="44"/>
      <c r="R9" s="44"/>
      <c r="W9" s="22" t="s">
        <v>241</v>
      </c>
    </row>
    <row r="10" spans="1:23" ht="37.200000000000003" customHeight="1" x14ac:dyDescent="0.3">
      <c r="A10" s="389">
        <v>3</v>
      </c>
      <c r="B10" s="452"/>
      <c r="C10" s="463"/>
      <c r="D10" s="459"/>
      <c r="E10" s="517"/>
      <c r="F10" s="15"/>
      <c r="G10" s="15"/>
      <c r="H10" s="15"/>
      <c r="I10" s="15"/>
      <c r="J10" s="16"/>
      <c r="K10" s="15"/>
      <c r="L10" s="183"/>
      <c r="M10" s="181"/>
      <c r="N10" s="117" t="str">
        <f t="shared" si="0"/>
        <v/>
      </c>
      <c r="O10" s="111">
        <f t="shared" si="1"/>
        <v>1</v>
      </c>
      <c r="P10" s="113">
        <f t="shared" si="2"/>
        <v>0</v>
      </c>
      <c r="Q10" s="44"/>
      <c r="R10" s="44"/>
      <c r="W10" s="22" t="s">
        <v>242</v>
      </c>
    </row>
    <row r="11" spans="1:23" ht="37.200000000000003" customHeight="1" x14ac:dyDescent="0.3">
      <c r="A11" s="389">
        <v>4</v>
      </c>
      <c r="B11" s="452"/>
      <c r="C11" s="463"/>
      <c r="D11" s="459"/>
      <c r="E11" s="517"/>
      <c r="F11" s="15"/>
      <c r="G11" s="15"/>
      <c r="H11" s="15"/>
      <c r="I11" s="15"/>
      <c r="J11" s="16"/>
      <c r="K11" s="15"/>
      <c r="L11" s="183"/>
      <c r="M11" s="181"/>
      <c r="N11" s="117" t="str">
        <f t="shared" si="0"/>
        <v/>
      </c>
      <c r="O11" s="111">
        <f t="shared" si="1"/>
        <v>1</v>
      </c>
      <c r="P11" s="113">
        <f t="shared" si="2"/>
        <v>0</v>
      </c>
      <c r="Q11" s="44"/>
      <c r="R11" s="44"/>
      <c r="W11" s="22" t="s">
        <v>243</v>
      </c>
    </row>
    <row r="12" spans="1:23" ht="37.200000000000003" customHeight="1" x14ac:dyDescent="0.3">
      <c r="A12" s="399">
        <v>5</v>
      </c>
      <c r="B12" s="460"/>
      <c r="C12" s="464"/>
      <c r="D12" s="319"/>
      <c r="E12" s="518"/>
      <c r="F12" s="17"/>
      <c r="G12" s="17"/>
      <c r="H12" s="17"/>
      <c r="I12" s="17"/>
      <c r="J12" s="40"/>
      <c r="K12" s="17"/>
      <c r="L12" s="189"/>
      <c r="M12" s="184"/>
      <c r="N12" s="117" t="str">
        <f t="shared" si="0"/>
        <v/>
      </c>
      <c r="O12" s="111">
        <f t="shared" si="1"/>
        <v>1</v>
      </c>
      <c r="P12" s="113">
        <f t="shared" si="2"/>
        <v>0</v>
      </c>
      <c r="Q12" s="44"/>
      <c r="R12" s="44"/>
      <c r="W12" s="22" t="s">
        <v>244</v>
      </c>
    </row>
    <row r="13" spans="1:23" ht="37.200000000000003" customHeight="1" x14ac:dyDescent="0.3">
      <c r="A13" s="399">
        <v>6</v>
      </c>
      <c r="B13" s="460"/>
      <c r="C13" s="464"/>
      <c r="D13" s="319"/>
      <c r="E13" s="518"/>
      <c r="F13" s="17"/>
      <c r="G13" s="17"/>
      <c r="H13" s="17"/>
      <c r="I13" s="17"/>
      <c r="J13" s="40"/>
      <c r="K13" s="17"/>
      <c r="L13" s="189"/>
      <c r="M13" s="184"/>
      <c r="N13" s="117" t="str">
        <f t="shared" si="0"/>
        <v/>
      </c>
      <c r="O13" s="111">
        <f t="shared" si="1"/>
        <v>1</v>
      </c>
      <c r="P13" s="113">
        <f t="shared" si="2"/>
        <v>0</v>
      </c>
      <c r="Q13" s="44"/>
      <c r="R13" s="44"/>
      <c r="W13" s="22" t="s">
        <v>245</v>
      </c>
    </row>
    <row r="14" spans="1:23" ht="37.200000000000003" customHeight="1" x14ac:dyDescent="0.3">
      <c r="A14" s="399">
        <v>7</v>
      </c>
      <c r="B14" s="460"/>
      <c r="C14" s="464"/>
      <c r="D14" s="319"/>
      <c r="E14" s="518"/>
      <c r="F14" s="17"/>
      <c r="G14" s="17"/>
      <c r="H14" s="17"/>
      <c r="I14" s="17"/>
      <c r="J14" s="40"/>
      <c r="K14" s="17"/>
      <c r="L14" s="189"/>
      <c r="M14" s="184"/>
      <c r="N14" s="117" t="str">
        <f t="shared" si="0"/>
        <v/>
      </c>
      <c r="O14" s="111">
        <f t="shared" si="1"/>
        <v>1</v>
      </c>
      <c r="P14" s="113">
        <f t="shared" si="2"/>
        <v>0</v>
      </c>
      <c r="Q14" s="44"/>
      <c r="R14" s="44"/>
      <c r="W14" s="22" t="s">
        <v>246</v>
      </c>
    </row>
    <row r="15" spans="1:23" ht="37.200000000000003" customHeight="1" x14ac:dyDescent="0.3">
      <c r="A15" s="399">
        <v>8</v>
      </c>
      <c r="B15" s="460"/>
      <c r="C15" s="464"/>
      <c r="D15" s="319"/>
      <c r="E15" s="518"/>
      <c r="F15" s="17"/>
      <c r="G15" s="17"/>
      <c r="H15" s="17"/>
      <c r="I15" s="17"/>
      <c r="J15" s="40"/>
      <c r="K15" s="17"/>
      <c r="L15" s="189"/>
      <c r="M15" s="184"/>
      <c r="N15" s="117" t="str">
        <f t="shared" si="0"/>
        <v/>
      </c>
      <c r="O15" s="111">
        <f t="shared" si="1"/>
        <v>1</v>
      </c>
      <c r="P15" s="113">
        <f t="shared" si="2"/>
        <v>0</v>
      </c>
      <c r="Q15" s="44"/>
      <c r="R15" s="44"/>
      <c r="W15" s="22" t="s">
        <v>247</v>
      </c>
    </row>
    <row r="16" spans="1:23" ht="37.200000000000003" customHeight="1" x14ac:dyDescent="0.3">
      <c r="A16" s="399">
        <v>9</v>
      </c>
      <c r="B16" s="460"/>
      <c r="C16" s="464"/>
      <c r="D16" s="319"/>
      <c r="E16" s="518"/>
      <c r="F16" s="17"/>
      <c r="G16" s="17"/>
      <c r="H16" s="17"/>
      <c r="I16" s="17"/>
      <c r="J16" s="40"/>
      <c r="K16" s="17"/>
      <c r="L16" s="189"/>
      <c r="M16" s="184"/>
      <c r="N16" s="117" t="str">
        <f t="shared" si="0"/>
        <v/>
      </c>
      <c r="O16" s="111">
        <f t="shared" si="1"/>
        <v>1</v>
      </c>
      <c r="P16" s="113">
        <f t="shared" si="2"/>
        <v>0</v>
      </c>
      <c r="Q16" s="44"/>
      <c r="R16" s="44"/>
      <c r="W16" s="22" t="s">
        <v>248</v>
      </c>
    </row>
    <row r="17" spans="1:18" ht="37.200000000000003" customHeight="1" x14ac:dyDescent="0.3">
      <c r="A17" s="399">
        <v>10</v>
      </c>
      <c r="B17" s="460"/>
      <c r="C17" s="464"/>
      <c r="D17" s="319"/>
      <c r="E17" s="518"/>
      <c r="F17" s="17"/>
      <c r="G17" s="17"/>
      <c r="H17" s="17"/>
      <c r="I17" s="17"/>
      <c r="J17" s="40"/>
      <c r="K17" s="17"/>
      <c r="L17" s="189"/>
      <c r="M17" s="184"/>
      <c r="N17" s="117" t="str">
        <f t="shared" si="0"/>
        <v/>
      </c>
      <c r="O17" s="111">
        <f t="shared" si="1"/>
        <v>1</v>
      </c>
      <c r="P17" s="113">
        <f t="shared" si="2"/>
        <v>0</v>
      </c>
      <c r="Q17" s="44"/>
      <c r="R17" s="44"/>
    </row>
    <row r="18" spans="1:18" ht="37.200000000000003" customHeight="1" x14ac:dyDescent="0.3">
      <c r="A18" s="399">
        <v>11</v>
      </c>
      <c r="B18" s="460"/>
      <c r="C18" s="464"/>
      <c r="D18" s="319"/>
      <c r="E18" s="518"/>
      <c r="F18" s="17"/>
      <c r="G18" s="17"/>
      <c r="H18" s="17"/>
      <c r="I18" s="17"/>
      <c r="J18" s="40"/>
      <c r="K18" s="17"/>
      <c r="L18" s="189"/>
      <c r="M18" s="184"/>
      <c r="N18" s="117" t="str">
        <f t="shared" si="0"/>
        <v/>
      </c>
      <c r="O18" s="111">
        <f t="shared" si="1"/>
        <v>1</v>
      </c>
      <c r="P18" s="113">
        <f t="shared" si="2"/>
        <v>0</v>
      </c>
      <c r="Q18" s="44"/>
      <c r="R18" s="44"/>
    </row>
    <row r="19" spans="1:18" ht="37.200000000000003" customHeight="1" x14ac:dyDescent="0.3">
      <c r="A19" s="399">
        <v>12</v>
      </c>
      <c r="B19" s="460"/>
      <c r="C19" s="464"/>
      <c r="D19" s="319"/>
      <c r="E19" s="518"/>
      <c r="F19" s="17"/>
      <c r="G19" s="17"/>
      <c r="H19" s="17"/>
      <c r="I19" s="17"/>
      <c r="J19" s="40"/>
      <c r="K19" s="17"/>
      <c r="L19" s="189"/>
      <c r="M19" s="184"/>
      <c r="N19" s="117" t="str">
        <f t="shared" si="0"/>
        <v/>
      </c>
      <c r="O19" s="111">
        <f t="shared" si="1"/>
        <v>1</v>
      </c>
      <c r="P19" s="113">
        <f t="shared" si="2"/>
        <v>0</v>
      </c>
      <c r="Q19" s="44"/>
      <c r="R19" s="44"/>
    </row>
    <row r="20" spans="1:18" ht="37.200000000000003" customHeight="1" x14ac:dyDescent="0.3">
      <c r="A20" s="399">
        <v>13</v>
      </c>
      <c r="B20" s="460"/>
      <c r="C20" s="464"/>
      <c r="D20" s="319"/>
      <c r="E20" s="518"/>
      <c r="F20" s="17"/>
      <c r="G20" s="17"/>
      <c r="H20" s="17"/>
      <c r="I20" s="17"/>
      <c r="J20" s="40"/>
      <c r="K20" s="17"/>
      <c r="L20" s="189"/>
      <c r="M20" s="184"/>
      <c r="N20" s="117" t="str">
        <f t="shared" si="0"/>
        <v/>
      </c>
      <c r="O20" s="111">
        <f t="shared" si="1"/>
        <v>1</v>
      </c>
      <c r="P20" s="113">
        <f t="shared" si="2"/>
        <v>0</v>
      </c>
      <c r="Q20" s="44"/>
      <c r="R20" s="44"/>
    </row>
    <row r="21" spans="1:18" ht="37.200000000000003" customHeight="1" x14ac:dyDescent="0.3">
      <c r="A21" s="399">
        <v>14</v>
      </c>
      <c r="B21" s="460"/>
      <c r="C21" s="464"/>
      <c r="D21" s="319"/>
      <c r="E21" s="518"/>
      <c r="F21" s="17"/>
      <c r="G21" s="17"/>
      <c r="H21" s="17"/>
      <c r="I21" s="17"/>
      <c r="J21" s="40"/>
      <c r="K21" s="17"/>
      <c r="L21" s="189"/>
      <c r="M21" s="184"/>
      <c r="N21" s="117" t="str">
        <f t="shared" si="0"/>
        <v/>
      </c>
      <c r="O21" s="111">
        <f t="shared" si="1"/>
        <v>1</v>
      </c>
      <c r="P21" s="113">
        <f t="shared" si="2"/>
        <v>0</v>
      </c>
      <c r="Q21" s="44"/>
      <c r="R21" s="44"/>
    </row>
    <row r="22" spans="1:18" ht="37.200000000000003" customHeight="1" thickBot="1" x14ac:dyDescent="0.35">
      <c r="A22" s="400">
        <v>15</v>
      </c>
      <c r="B22" s="461"/>
      <c r="C22" s="465"/>
      <c r="D22" s="89"/>
      <c r="E22" s="519"/>
      <c r="F22" s="19"/>
      <c r="G22" s="19"/>
      <c r="H22" s="19"/>
      <c r="I22" s="19"/>
      <c r="J22" s="42"/>
      <c r="K22" s="19"/>
      <c r="L22" s="190"/>
      <c r="M22" s="185"/>
      <c r="N22" s="117" t="str">
        <f t="shared" si="0"/>
        <v/>
      </c>
      <c r="O22" s="111">
        <f t="shared" si="1"/>
        <v>1</v>
      </c>
      <c r="P22" s="113">
        <f t="shared" si="2"/>
        <v>0</v>
      </c>
      <c r="Q22" s="115">
        <v>1</v>
      </c>
      <c r="R22" s="44"/>
    </row>
    <row r="23" spans="1:18" ht="37.200000000000003" customHeight="1" thickBot="1" x14ac:dyDescent="0.35">
      <c r="A23" s="695" t="s">
        <v>203</v>
      </c>
      <c r="B23" s="695"/>
      <c r="C23" s="695"/>
      <c r="D23" s="695"/>
      <c r="E23" s="695"/>
      <c r="F23" s="695"/>
      <c r="G23" s="695"/>
      <c r="H23" s="695"/>
      <c r="I23" s="695"/>
      <c r="J23" s="405"/>
      <c r="K23" s="331" t="s">
        <v>34</v>
      </c>
      <c r="L23" s="191">
        <f>SUM(L8:L22)</f>
        <v>0</v>
      </c>
      <c r="M23" s="191">
        <f>SUM(M8:M22)</f>
        <v>0</v>
      </c>
      <c r="N23" s="2"/>
      <c r="O23" s="44"/>
      <c r="P23" s="403"/>
      <c r="Q23" s="44"/>
      <c r="R23" s="44"/>
    </row>
    <row r="24" spans="1:18" ht="37.200000000000003" customHeight="1" x14ac:dyDescent="0.3">
      <c r="A24" s="115" t="s">
        <v>133</v>
      </c>
      <c r="B24" s="44"/>
      <c r="C24" s="44"/>
      <c r="D24" s="44"/>
      <c r="E24" s="44"/>
      <c r="F24" s="44"/>
      <c r="G24" s="44"/>
      <c r="H24" s="44"/>
      <c r="I24" s="44"/>
      <c r="J24" s="405"/>
      <c r="K24" s="44"/>
      <c r="L24" s="403"/>
      <c r="M24" s="403"/>
      <c r="N24" s="106" t="s">
        <v>199</v>
      </c>
      <c r="O24" s="44"/>
      <c r="P24" s="403"/>
      <c r="Q24" s="44"/>
      <c r="R24" s="44"/>
    </row>
    <row r="25" spans="1:18" x14ac:dyDescent="0.3">
      <c r="A25" s="44"/>
      <c r="B25" s="44"/>
      <c r="C25" s="44"/>
      <c r="D25" s="44"/>
      <c r="E25" s="44"/>
      <c r="F25" s="44"/>
      <c r="G25" s="44"/>
      <c r="H25" s="44"/>
      <c r="I25" s="44"/>
      <c r="J25" s="405"/>
      <c r="K25" s="44"/>
      <c r="L25" s="403"/>
      <c r="M25" s="403"/>
      <c r="N25" s="62"/>
      <c r="O25" s="44"/>
      <c r="P25" s="403"/>
      <c r="Q25" s="44"/>
      <c r="R25" s="44"/>
    </row>
    <row r="26" spans="1:18" ht="19.05" x14ac:dyDescent="0.35">
      <c r="A26" s="44"/>
      <c r="B26" s="44"/>
      <c r="C26" s="44"/>
      <c r="D26" s="376" t="s">
        <v>31</v>
      </c>
      <c r="E26" s="376"/>
      <c r="F26" s="378">
        <f ca="1">imzatarihi</f>
        <v>45785</v>
      </c>
      <c r="G26" s="253" t="s">
        <v>32</v>
      </c>
      <c r="H26" s="379" t="str">
        <f>IF(kurulusyetkilisi&gt;0,kurulusyetkilisi,"")</f>
        <v/>
      </c>
      <c r="I26" s="44"/>
      <c r="J26" s="44"/>
      <c r="K26" s="44"/>
      <c r="L26" s="44"/>
      <c r="M26" s="403"/>
      <c r="N26" s="62"/>
      <c r="O26" s="44"/>
      <c r="P26" s="403"/>
      <c r="Q26" s="44"/>
      <c r="R26" s="44"/>
    </row>
    <row r="27" spans="1:18" ht="19.05" x14ac:dyDescent="0.35">
      <c r="A27" s="44"/>
      <c r="B27" s="44"/>
      <c r="C27" s="44"/>
      <c r="D27" s="44"/>
      <c r="E27" s="44"/>
      <c r="F27" s="215"/>
      <c r="G27" s="253" t="s">
        <v>33</v>
      </c>
      <c r="H27" s="44"/>
      <c r="I27" s="214"/>
      <c r="J27" s="44"/>
      <c r="K27" s="44"/>
      <c r="L27" s="44"/>
      <c r="M27" s="403"/>
      <c r="N27" s="62"/>
      <c r="O27" s="44"/>
      <c r="P27" s="403"/>
      <c r="Q27" s="44"/>
      <c r="R27" s="44"/>
    </row>
    <row r="28" spans="1:18" x14ac:dyDescent="0.3">
      <c r="A28" s="44"/>
      <c r="B28" s="44"/>
      <c r="C28" s="44"/>
      <c r="D28" s="44"/>
      <c r="E28" s="44"/>
      <c r="F28" s="44"/>
      <c r="G28" s="44"/>
      <c r="H28" s="44"/>
      <c r="I28" s="44"/>
      <c r="J28" s="405"/>
      <c r="K28" s="44"/>
      <c r="L28" s="403"/>
      <c r="M28" s="403"/>
      <c r="N28" s="62"/>
      <c r="O28" s="44"/>
      <c r="P28" s="403"/>
      <c r="Q28" s="44"/>
      <c r="R28" s="44"/>
    </row>
    <row r="29" spans="1:18" x14ac:dyDescent="0.3">
      <c r="A29" s="44"/>
      <c r="B29" s="44"/>
      <c r="C29" s="44"/>
      <c r="D29" s="44"/>
      <c r="E29" s="44"/>
      <c r="F29" s="44"/>
      <c r="G29" s="44"/>
      <c r="H29" s="44"/>
      <c r="I29" s="44"/>
      <c r="J29" s="405"/>
      <c r="K29" s="44"/>
      <c r="L29" s="403"/>
      <c r="M29" s="403"/>
      <c r="N29" s="62"/>
      <c r="O29" s="44"/>
      <c r="P29" s="403"/>
      <c r="Q29" s="44"/>
      <c r="R29" s="44"/>
    </row>
    <row r="30" spans="1:18" x14ac:dyDescent="0.3">
      <c r="A30" s="679" t="s">
        <v>198</v>
      </c>
      <c r="B30" s="679"/>
      <c r="C30" s="679"/>
      <c r="D30" s="679"/>
      <c r="E30" s="679"/>
      <c r="F30" s="679"/>
      <c r="G30" s="679"/>
      <c r="H30" s="679"/>
      <c r="I30" s="679"/>
      <c r="J30" s="679"/>
      <c r="K30" s="679"/>
      <c r="L30" s="679"/>
      <c r="M30" s="679"/>
      <c r="N30" s="294"/>
      <c r="O30" s="75"/>
      <c r="P30" s="403"/>
      <c r="Q30" s="44"/>
      <c r="R30" s="44"/>
    </row>
    <row r="31" spans="1:18" ht="15.65" customHeight="1" x14ac:dyDescent="0.3">
      <c r="A31" s="635" t="s">
        <v>199</v>
      </c>
      <c r="B31" s="635"/>
      <c r="C31" s="635"/>
      <c r="D31" s="635"/>
      <c r="E31" s="635"/>
      <c r="F31" s="635"/>
      <c r="G31" s="635"/>
      <c r="H31" s="635"/>
      <c r="I31" s="635"/>
      <c r="J31" s="635"/>
      <c r="K31" s="635"/>
      <c r="L31" s="635"/>
      <c r="M31" s="635"/>
      <c r="N31" s="73"/>
      <c r="O31" s="75"/>
      <c r="P31" s="404"/>
      <c r="Q31" s="44"/>
      <c r="R31" s="44"/>
    </row>
    <row r="32" spans="1:18" ht="16" customHeight="1" thickBot="1" x14ac:dyDescent="0.35">
      <c r="A32" s="692" t="s">
        <v>200</v>
      </c>
      <c r="B32" s="692"/>
      <c r="C32" s="692"/>
      <c r="D32" s="692"/>
      <c r="E32" s="692"/>
      <c r="F32" s="692"/>
      <c r="G32" s="692"/>
      <c r="H32" s="692"/>
      <c r="I32" s="692"/>
      <c r="J32" s="692"/>
      <c r="K32" s="692"/>
      <c r="L32" s="692"/>
      <c r="M32" s="692"/>
      <c r="N32" s="73"/>
      <c r="O32" s="75"/>
      <c r="P32" s="404"/>
      <c r="Q32" s="44"/>
      <c r="R32" s="44"/>
    </row>
    <row r="33" spans="1:18" ht="31.75" customHeight="1" thickBot="1" x14ac:dyDescent="0.35">
      <c r="A33" s="673" t="s">
        <v>192</v>
      </c>
      <c r="B33" s="674"/>
      <c r="C33" s="673" t="str">
        <f>IF(ProjeNo&gt;0,ProjeNo,"")</f>
        <v/>
      </c>
      <c r="D33" s="674"/>
      <c r="E33" s="674"/>
      <c r="F33" s="674"/>
      <c r="G33" s="674"/>
      <c r="H33" s="674"/>
      <c r="I33" s="674"/>
      <c r="J33" s="674"/>
      <c r="K33" s="674"/>
      <c r="L33" s="674"/>
      <c r="M33" s="675"/>
      <c r="N33" s="62"/>
      <c r="O33" s="44"/>
      <c r="P33" s="403"/>
      <c r="Q33" s="44"/>
      <c r="R33" s="44"/>
    </row>
    <row r="34" spans="1:18" ht="31.75" customHeight="1" thickBot="1" x14ac:dyDescent="0.35">
      <c r="A34" s="673" t="s">
        <v>194</v>
      </c>
      <c r="B34" s="674"/>
      <c r="C34" s="676" t="str">
        <f>IF(ProjeAdi&gt;0,ProjeAdi,"")</f>
        <v/>
      </c>
      <c r="D34" s="677"/>
      <c r="E34" s="677"/>
      <c r="F34" s="677"/>
      <c r="G34" s="677"/>
      <c r="H34" s="677"/>
      <c r="I34" s="677"/>
      <c r="J34" s="677"/>
      <c r="K34" s="677"/>
      <c r="L34" s="677"/>
      <c r="M34" s="678"/>
      <c r="N34" s="62"/>
      <c r="O34" s="44"/>
      <c r="P34" s="403"/>
      <c r="Q34" s="44"/>
      <c r="R34" s="44"/>
    </row>
    <row r="35" spans="1:18" ht="52" customHeight="1" thickBot="1" x14ac:dyDescent="0.35">
      <c r="A35" s="683" t="s">
        <v>3</v>
      </c>
      <c r="B35" s="683" t="s">
        <v>182</v>
      </c>
      <c r="C35" s="683" t="s">
        <v>183</v>
      </c>
      <c r="D35" s="683" t="s">
        <v>201</v>
      </c>
      <c r="E35" s="683" t="s">
        <v>173</v>
      </c>
      <c r="F35" s="683" t="s">
        <v>202</v>
      </c>
      <c r="G35" s="683" t="s">
        <v>95</v>
      </c>
      <c r="H35" s="683" t="s">
        <v>93</v>
      </c>
      <c r="I35" s="683" t="s">
        <v>94</v>
      </c>
      <c r="J35" s="693" t="s">
        <v>81</v>
      </c>
      <c r="K35" s="683" t="s">
        <v>82</v>
      </c>
      <c r="L35" s="408" t="s">
        <v>83</v>
      </c>
      <c r="M35" s="408" t="s">
        <v>83</v>
      </c>
      <c r="N35" s="62"/>
      <c r="O35" s="44"/>
      <c r="P35" s="403"/>
      <c r="Q35" s="44"/>
      <c r="R35" s="44"/>
    </row>
    <row r="36" spans="1:18" ht="17" thickBot="1" x14ac:dyDescent="0.35">
      <c r="A36" s="685"/>
      <c r="B36" s="684"/>
      <c r="C36" s="684"/>
      <c r="D36" s="685"/>
      <c r="E36" s="684"/>
      <c r="F36" s="685"/>
      <c r="G36" s="685"/>
      <c r="H36" s="685"/>
      <c r="I36" s="685"/>
      <c r="J36" s="694"/>
      <c r="K36" s="685"/>
      <c r="L36" s="407" t="s">
        <v>84</v>
      </c>
      <c r="M36" s="407" t="s">
        <v>87</v>
      </c>
      <c r="N36" s="62"/>
      <c r="O36" s="44"/>
      <c r="P36" s="403"/>
      <c r="Q36" s="45"/>
      <c r="R36" s="45"/>
    </row>
    <row r="37" spans="1:18" ht="37.200000000000003" customHeight="1" x14ac:dyDescent="0.3">
      <c r="A37" s="388">
        <v>16</v>
      </c>
      <c r="B37" s="450"/>
      <c r="C37" s="462"/>
      <c r="D37" s="86"/>
      <c r="E37" s="516"/>
      <c r="F37" s="25"/>
      <c r="G37" s="25"/>
      <c r="H37" s="25"/>
      <c r="I37" s="25"/>
      <c r="J37" s="26"/>
      <c r="K37" s="25"/>
      <c r="L37" s="188"/>
      <c r="M37" s="180"/>
      <c r="N37" s="117" t="str">
        <f>IF(AND(COUNTA(B37:I37)&gt;0,O37=1),"Belge Tarihi,Belge Numarası ve KDV Dahil Tutar doldurulduktan sonra KDV Hariç Tutar doldurulabilir.","")</f>
        <v/>
      </c>
      <c r="O37" s="111">
        <f>IF(COUNTA(J37:K37)+COUNTA(M37)=3,0,1)</f>
        <v>1</v>
      </c>
      <c r="P37" s="113">
        <f>IF(O37=1,0,100000000)</f>
        <v>0</v>
      </c>
      <c r="Q37" s="44"/>
      <c r="R37" s="44"/>
    </row>
    <row r="38" spans="1:18" ht="37.200000000000003" customHeight="1" x14ac:dyDescent="0.3">
      <c r="A38" s="389">
        <v>17</v>
      </c>
      <c r="B38" s="452"/>
      <c r="C38" s="463"/>
      <c r="D38" s="459"/>
      <c r="E38" s="517"/>
      <c r="F38" s="15"/>
      <c r="G38" s="15"/>
      <c r="H38" s="15"/>
      <c r="I38" s="15"/>
      <c r="J38" s="16"/>
      <c r="K38" s="15"/>
      <c r="L38" s="183"/>
      <c r="M38" s="181"/>
      <c r="N38" s="117" t="str">
        <f t="shared" ref="N38:N51" si="3">IF(AND(COUNTA(B38:I38)&gt;0,O38=1),"Belge Tarihi,Belge Numarası ve KDV Dahil Tutar doldurulduktan sonra KDV Hariç Tutar doldurulabilir.","")</f>
        <v/>
      </c>
      <c r="O38" s="111">
        <f t="shared" ref="O38:O51" si="4">IF(COUNTA(J38:K38)+COUNTA(M38)=3,0,1)</f>
        <v>1</v>
      </c>
      <c r="P38" s="113">
        <f t="shared" ref="P38:P51" si="5">IF(O38=1,0,100000000)</f>
        <v>0</v>
      </c>
      <c r="Q38" s="44"/>
      <c r="R38" s="44"/>
    </row>
    <row r="39" spans="1:18" ht="37.200000000000003" customHeight="1" x14ac:dyDescent="0.3">
      <c r="A39" s="389">
        <v>18</v>
      </c>
      <c r="B39" s="452"/>
      <c r="C39" s="463"/>
      <c r="D39" s="459"/>
      <c r="E39" s="517"/>
      <c r="F39" s="15"/>
      <c r="G39" s="15"/>
      <c r="H39" s="15"/>
      <c r="I39" s="15"/>
      <c r="J39" s="16"/>
      <c r="K39" s="15"/>
      <c r="L39" s="183"/>
      <c r="M39" s="181"/>
      <c r="N39" s="117" t="str">
        <f t="shared" si="3"/>
        <v/>
      </c>
      <c r="O39" s="111">
        <f t="shared" si="4"/>
        <v>1</v>
      </c>
      <c r="P39" s="113">
        <f t="shared" si="5"/>
        <v>0</v>
      </c>
      <c r="Q39" s="44"/>
      <c r="R39" s="44"/>
    </row>
    <row r="40" spans="1:18" ht="37.200000000000003" customHeight="1" x14ac:dyDescent="0.3">
      <c r="A40" s="389">
        <v>19</v>
      </c>
      <c r="B40" s="452"/>
      <c r="C40" s="463"/>
      <c r="D40" s="459"/>
      <c r="E40" s="517"/>
      <c r="F40" s="15"/>
      <c r="G40" s="15"/>
      <c r="H40" s="15"/>
      <c r="I40" s="15"/>
      <c r="J40" s="16"/>
      <c r="K40" s="15"/>
      <c r="L40" s="183"/>
      <c r="M40" s="181"/>
      <c r="N40" s="117" t="str">
        <f t="shared" si="3"/>
        <v/>
      </c>
      <c r="O40" s="111">
        <f t="shared" si="4"/>
        <v>1</v>
      </c>
      <c r="P40" s="113">
        <f t="shared" si="5"/>
        <v>0</v>
      </c>
      <c r="Q40" s="44"/>
      <c r="R40" s="44"/>
    </row>
    <row r="41" spans="1:18" ht="37.200000000000003" customHeight="1" x14ac:dyDescent="0.3">
      <c r="A41" s="389">
        <v>20</v>
      </c>
      <c r="B41" s="460"/>
      <c r="C41" s="464"/>
      <c r="D41" s="319"/>
      <c r="E41" s="518"/>
      <c r="F41" s="17"/>
      <c r="G41" s="17"/>
      <c r="H41" s="17"/>
      <c r="I41" s="17"/>
      <c r="J41" s="40"/>
      <c r="K41" s="17"/>
      <c r="L41" s="189"/>
      <c r="M41" s="184"/>
      <c r="N41" s="117" t="str">
        <f t="shared" si="3"/>
        <v/>
      </c>
      <c r="O41" s="111">
        <f t="shared" si="4"/>
        <v>1</v>
      </c>
      <c r="P41" s="113">
        <f t="shared" si="5"/>
        <v>0</v>
      </c>
      <c r="Q41" s="44"/>
      <c r="R41" s="44"/>
    </row>
    <row r="42" spans="1:18" ht="37.200000000000003" customHeight="1" x14ac:dyDescent="0.3">
      <c r="A42" s="389">
        <v>21</v>
      </c>
      <c r="B42" s="460"/>
      <c r="C42" s="464"/>
      <c r="D42" s="319"/>
      <c r="E42" s="518"/>
      <c r="F42" s="17"/>
      <c r="G42" s="17"/>
      <c r="H42" s="17"/>
      <c r="I42" s="17"/>
      <c r="J42" s="40"/>
      <c r="K42" s="17"/>
      <c r="L42" s="189"/>
      <c r="M42" s="184"/>
      <c r="N42" s="117" t="str">
        <f t="shared" si="3"/>
        <v/>
      </c>
      <c r="O42" s="111">
        <f t="shared" si="4"/>
        <v>1</v>
      </c>
      <c r="P42" s="113">
        <f t="shared" si="5"/>
        <v>0</v>
      </c>
      <c r="Q42" s="44"/>
      <c r="R42" s="44"/>
    </row>
    <row r="43" spans="1:18" ht="37.200000000000003" customHeight="1" x14ac:dyDescent="0.3">
      <c r="A43" s="389">
        <v>22</v>
      </c>
      <c r="B43" s="460"/>
      <c r="C43" s="464"/>
      <c r="D43" s="319"/>
      <c r="E43" s="518"/>
      <c r="F43" s="17"/>
      <c r="G43" s="17"/>
      <c r="H43" s="17"/>
      <c r="I43" s="17"/>
      <c r="J43" s="40"/>
      <c r="K43" s="17"/>
      <c r="L43" s="189"/>
      <c r="M43" s="184"/>
      <c r="N43" s="117" t="str">
        <f t="shared" si="3"/>
        <v/>
      </c>
      <c r="O43" s="111">
        <f t="shared" si="4"/>
        <v>1</v>
      </c>
      <c r="P43" s="113">
        <f t="shared" si="5"/>
        <v>0</v>
      </c>
      <c r="Q43" s="44"/>
      <c r="R43" s="44"/>
    </row>
    <row r="44" spans="1:18" ht="37.200000000000003" customHeight="1" x14ac:dyDescent="0.3">
      <c r="A44" s="389">
        <v>23</v>
      </c>
      <c r="B44" s="460"/>
      <c r="C44" s="464"/>
      <c r="D44" s="319"/>
      <c r="E44" s="518"/>
      <c r="F44" s="17"/>
      <c r="G44" s="17"/>
      <c r="H44" s="17"/>
      <c r="I44" s="17"/>
      <c r="J44" s="40"/>
      <c r="K44" s="17"/>
      <c r="L44" s="189"/>
      <c r="M44" s="184"/>
      <c r="N44" s="117" t="str">
        <f t="shared" si="3"/>
        <v/>
      </c>
      <c r="O44" s="111">
        <f t="shared" si="4"/>
        <v>1</v>
      </c>
      <c r="P44" s="113">
        <f t="shared" si="5"/>
        <v>0</v>
      </c>
      <c r="Q44" s="44"/>
      <c r="R44" s="44"/>
    </row>
    <row r="45" spans="1:18" ht="37.200000000000003" customHeight="1" x14ac:dyDescent="0.3">
      <c r="A45" s="399">
        <v>24</v>
      </c>
      <c r="B45" s="460"/>
      <c r="C45" s="464"/>
      <c r="D45" s="319"/>
      <c r="E45" s="518"/>
      <c r="F45" s="17"/>
      <c r="G45" s="17"/>
      <c r="H45" s="17"/>
      <c r="I45" s="17"/>
      <c r="J45" s="40"/>
      <c r="K45" s="17"/>
      <c r="L45" s="189"/>
      <c r="M45" s="184"/>
      <c r="N45" s="117" t="str">
        <f t="shared" si="3"/>
        <v/>
      </c>
      <c r="O45" s="111">
        <f t="shared" si="4"/>
        <v>1</v>
      </c>
      <c r="P45" s="113">
        <f t="shared" si="5"/>
        <v>0</v>
      </c>
      <c r="Q45" s="44"/>
      <c r="R45" s="44"/>
    </row>
    <row r="46" spans="1:18" ht="37.200000000000003" customHeight="1" x14ac:dyDescent="0.3">
      <c r="A46" s="399">
        <v>25</v>
      </c>
      <c r="B46" s="460"/>
      <c r="C46" s="464"/>
      <c r="D46" s="319"/>
      <c r="E46" s="518"/>
      <c r="F46" s="17"/>
      <c r="G46" s="17"/>
      <c r="H46" s="17"/>
      <c r="I46" s="17"/>
      <c r="J46" s="40"/>
      <c r="K46" s="17"/>
      <c r="L46" s="189"/>
      <c r="M46" s="184"/>
      <c r="N46" s="117" t="str">
        <f t="shared" si="3"/>
        <v/>
      </c>
      <c r="O46" s="111">
        <f t="shared" si="4"/>
        <v>1</v>
      </c>
      <c r="P46" s="113">
        <f t="shared" si="5"/>
        <v>0</v>
      </c>
      <c r="Q46" s="44"/>
      <c r="R46" s="44"/>
    </row>
    <row r="47" spans="1:18" ht="37.200000000000003" customHeight="1" x14ac:dyDescent="0.3">
      <c r="A47" s="399">
        <v>26</v>
      </c>
      <c r="B47" s="460"/>
      <c r="C47" s="464"/>
      <c r="D47" s="319"/>
      <c r="E47" s="518"/>
      <c r="F47" s="17"/>
      <c r="G47" s="17"/>
      <c r="H47" s="17"/>
      <c r="I47" s="17"/>
      <c r="J47" s="40"/>
      <c r="K47" s="17"/>
      <c r="L47" s="189"/>
      <c r="M47" s="184"/>
      <c r="N47" s="117" t="str">
        <f t="shared" si="3"/>
        <v/>
      </c>
      <c r="O47" s="111">
        <f t="shared" si="4"/>
        <v>1</v>
      </c>
      <c r="P47" s="113">
        <f t="shared" si="5"/>
        <v>0</v>
      </c>
      <c r="Q47" s="44"/>
      <c r="R47" s="44"/>
    </row>
    <row r="48" spans="1:18" ht="37.200000000000003" customHeight="1" x14ac:dyDescent="0.3">
      <c r="A48" s="399">
        <v>27</v>
      </c>
      <c r="B48" s="460"/>
      <c r="C48" s="464"/>
      <c r="D48" s="319"/>
      <c r="E48" s="518"/>
      <c r="F48" s="17"/>
      <c r="G48" s="17"/>
      <c r="H48" s="17"/>
      <c r="I48" s="17"/>
      <c r="J48" s="40"/>
      <c r="K48" s="17"/>
      <c r="L48" s="189"/>
      <c r="M48" s="184"/>
      <c r="N48" s="117" t="str">
        <f t="shared" si="3"/>
        <v/>
      </c>
      <c r="O48" s="111">
        <f t="shared" si="4"/>
        <v>1</v>
      </c>
      <c r="P48" s="113">
        <f t="shared" si="5"/>
        <v>0</v>
      </c>
      <c r="Q48" s="44"/>
      <c r="R48" s="44"/>
    </row>
    <row r="49" spans="1:18" ht="37.200000000000003" customHeight="1" x14ac:dyDescent="0.3">
      <c r="A49" s="399">
        <v>28</v>
      </c>
      <c r="B49" s="460"/>
      <c r="C49" s="464"/>
      <c r="D49" s="319"/>
      <c r="E49" s="518"/>
      <c r="F49" s="17"/>
      <c r="G49" s="17"/>
      <c r="H49" s="17"/>
      <c r="I49" s="17"/>
      <c r="J49" s="40"/>
      <c r="K49" s="17"/>
      <c r="L49" s="189"/>
      <c r="M49" s="184"/>
      <c r="N49" s="117" t="str">
        <f t="shared" si="3"/>
        <v/>
      </c>
      <c r="O49" s="111">
        <f t="shared" si="4"/>
        <v>1</v>
      </c>
      <c r="P49" s="113">
        <f t="shared" si="5"/>
        <v>0</v>
      </c>
      <c r="Q49" s="44"/>
      <c r="R49" s="44"/>
    </row>
    <row r="50" spans="1:18" ht="37.200000000000003" customHeight="1" x14ac:dyDescent="0.3">
      <c r="A50" s="399">
        <v>29</v>
      </c>
      <c r="B50" s="460"/>
      <c r="C50" s="464"/>
      <c r="D50" s="319"/>
      <c r="E50" s="518"/>
      <c r="F50" s="17"/>
      <c r="G50" s="17"/>
      <c r="H50" s="17"/>
      <c r="I50" s="17"/>
      <c r="J50" s="40"/>
      <c r="K50" s="17"/>
      <c r="L50" s="189"/>
      <c r="M50" s="184"/>
      <c r="N50" s="117" t="str">
        <f t="shared" si="3"/>
        <v/>
      </c>
      <c r="O50" s="111">
        <f t="shared" si="4"/>
        <v>1</v>
      </c>
      <c r="P50" s="113">
        <f t="shared" si="5"/>
        <v>0</v>
      </c>
      <c r="Q50" s="44"/>
      <c r="R50" s="44"/>
    </row>
    <row r="51" spans="1:18" ht="37.200000000000003" customHeight="1" thickBot="1" x14ac:dyDescent="0.35">
      <c r="A51" s="400">
        <v>30</v>
      </c>
      <c r="B51" s="461"/>
      <c r="C51" s="465"/>
      <c r="D51" s="89"/>
      <c r="E51" s="519"/>
      <c r="F51" s="19"/>
      <c r="G51" s="19"/>
      <c r="H51" s="19"/>
      <c r="I51" s="19"/>
      <c r="J51" s="42"/>
      <c r="K51" s="19"/>
      <c r="L51" s="190"/>
      <c r="M51" s="185"/>
      <c r="N51" s="117" t="str">
        <f t="shared" si="3"/>
        <v/>
      </c>
      <c r="O51" s="111">
        <f t="shared" si="4"/>
        <v>1</v>
      </c>
      <c r="P51" s="113">
        <f t="shared" si="5"/>
        <v>0</v>
      </c>
      <c r="Q51" s="115">
        <f>IF(COUNTA(L37:L51)&gt;0,1,0)</f>
        <v>0</v>
      </c>
      <c r="R51" s="44"/>
    </row>
    <row r="52" spans="1:18" ht="37.200000000000003" customHeight="1" thickBot="1" x14ac:dyDescent="0.35">
      <c r="A52" s="695" t="s">
        <v>203</v>
      </c>
      <c r="B52" s="695"/>
      <c r="C52" s="695"/>
      <c r="D52" s="695"/>
      <c r="E52" s="695"/>
      <c r="F52" s="695"/>
      <c r="G52" s="695"/>
      <c r="H52" s="695"/>
      <c r="I52" s="695"/>
      <c r="J52" s="405"/>
      <c r="K52" s="331" t="s">
        <v>34</v>
      </c>
      <c r="L52" s="191">
        <f>SUM(L37:L51)+L23</f>
        <v>0</v>
      </c>
      <c r="M52" s="191">
        <f>SUM(M37:M51)+M23</f>
        <v>0</v>
      </c>
      <c r="N52" s="2"/>
      <c r="O52" s="44"/>
      <c r="P52" s="403"/>
      <c r="Q52" s="44"/>
      <c r="R52" s="44"/>
    </row>
    <row r="53" spans="1:18" ht="37.200000000000003" customHeight="1" x14ac:dyDescent="0.3">
      <c r="A53" s="115" t="s">
        <v>133</v>
      </c>
      <c r="B53" s="44"/>
      <c r="C53" s="44"/>
      <c r="D53" s="44"/>
      <c r="E53" s="44"/>
      <c r="F53" s="44"/>
      <c r="G53" s="44"/>
      <c r="H53" s="44"/>
      <c r="I53" s="44"/>
      <c r="J53" s="405"/>
      <c r="K53" s="44"/>
      <c r="L53" s="403"/>
      <c r="M53" s="403"/>
      <c r="N53" s="106" t="s">
        <v>199</v>
      </c>
      <c r="O53" s="44"/>
      <c r="P53" s="403"/>
      <c r="Q53" s="44"/>
      <c r="R53" s="44"/>
    </row>
    <row r="54" spans="1:18" x14ac:dyDescent="0.3">
      <c r="A54" s="44"/>
      <c r="B54" s="44"/>
      <c r="C54" s="44"/>
      <c r="D54" s="44"/>
      <c r="E54" s="44"/>
      <c r="F54" s="44"/>
      <c r="G54" s="44"/>
      <c r="H54" s="44"/>
      <c r="I54" s="44"/>
      <c r="J54" s="405"/>
      <c r="K54" s="44"/>
      <c r="L54" s="403"/>
      <c r="M54" s="403"/>
      <c r="N54" s="62"/>
      <c r="O54" s="44"/>
      <c r="P54" s="403"/>
      <c r="Q54" s="44"/>
      <c r="R54" s="44"/>
    </row>
    <row r="55" spans="1:18" ht="19.05" x14ac:dyDescent="0.35">
      <c r="A55" s="44"/>
      <c r="B55" s="44"/>
      <c r="C55" s="44"/>
      <c r="D55" s="376" t="s">
        <v>31</v>
      </c>
      <c r="E55" s="376"/>
      <c r="F55" s="378">
        <f ca="1">imzatarihi</f>
        <v>45785</v>
      </c>
      <c r="G55" s="253" t="s">
        <v>32</v>
      </c>
      <c r="H55" s="379" t="str">
        <f>IF(kurulusyetkilisi&gt;0,kurulusyetkilisi,"")</f>
        <v/>
      </c>
      <c r="I55" s="44"/>
      <c r="J55" s="44"/>
      <c r="K55" s="44"/>
      <c r="L55" s="44"/>
      <c r="M55" s="403"/>
      <c r="N55" s="62"/>
      <c r="O55" s="44"/>
      <c r="P55" s="403"/>
      <c r="Q55" s="44"/>
      <c r="R55" s="44"/>
    </row>
    <row r="56" spans="1:18" ht="19.05" x14ac:dyDescent="0.35">
      <c r="A56" s="44"/>
      <c r="B56" s="44"/>
      <c r="C56" s="44"/>
      <c r="D56" s="44"/>
      <c r="E56" s="44"/>
      <c r="F56" s="215"/>
      <c r="G56" s="253" t="s">
        <v>33</v>
      </c>
      <c r="H56" s="44"/>
      <c r="I56" s="214"/>
      <c r="J56" s="44"/>
      <c r="K56" s="44"/>
      <c r="L56" s="44"/>
      <c r="M56" s="403"/>
      <c r="N56" s="62"/>
      <c r="O56" s="44"/>
      <c r="P56" s="403"/>
      <c r="Q56" s="44"/>
      <c r="R56" s="44"/>
    </row>
    <row r="57" spans="1:18" x14ac:dyDescent="0.3">
      <c r="A57" s="44"/>
      <c r="B57" s="44"/>
      <c r="C57" s="44"/>
      <c r="D57" s="44"/>
      <c r="E57" s="44"/>
      <c r="F57" s="44"/>
      <c r="G57" s="44"/>
      <c r="H57" s="44"/>
      <c r="I57" s="44"/>
      <c r="J57" s="405"/>
      <c r="K57" s="44"/>
      <c r="L57" s="403"/>
      <c r="M57" s="403"/>
      <c r="N57" s="62"/>
      <c r="O57" s="44"/>
      <c r="P57" s="403"/>
      <c r="Q57" s="44"/>
      <c r="R57" s="44"/>
    </row>
    <row r="58" spans="1:18" x14ac:dyDescent="0.3">
      <c r="A58" s="44"/>
      <c r="B58" s="44"/>
      <c r="C58" s="44"/>
      <c r="D58" s="44"/>
      <c r="E58" s="44"/>
      <c r="F58" s="44"/>
      <c r="G58" s="44"/>
      <c r="H58" s="44"/>
      <c r="I58" s="44"/>
      <c r="J58" s="405"/>
      <c r="K58" s="44"/>
      <c r="L58" s="403"/>
      <c r="M58" s="403"/>
      <c r="N58" s="62"/>
      <c r="O58" s="44"/>
      <c r="P58" s="403"/>
      <c r="Q58" s="44"/>
      <c r="R58" s="44"/>
    </row>
    <row r="59" spans="1:18" x14ac:dyDescent="0.3">
      <c r="A59" s="679" t="s">
        <v>198</v>
      </c>
      <c r="B59" s="679"/>
      <c r="C59" s="679"/>
      <c r="D59" s="679"/>
      <c r="E59" s="679"/>
      <c r="F59" s="679"/>
      <c r="G59" s="679"/>
      <c r="H59" s="679"/>
      <c r="I59" s="679"/>
      <c r="J59" s="679"/>
      <c r="K59" s="679"/>
      <c r="L59" s="679"/>
      <c r="M59" s="679"/>
      <c r="N59" s="294"/>
      <c r="O59" s="75"/>
      <c r="P59" s="403"/>
      <c r="Q59" s="44"/>
      <c r="R59" s="44"/>
    </row>
    <row r="60" spans="1:18" ht="15.65" customHeight="1" x14ac:dyDescent="0.3">
      <c r="A60" s="635" t="s">
        <v>199</v>
      </c>
      <c r="B60" s="635"/>
      <c r="C60" s="635"/>
      <c r="D60" s="635"/>
      <c r="E60" s="635"/>
      <c r="F60" s="635"/>
      <c r="G60" s="635"/>
      <c r="H60" s="635"/>
      <c r="I60" s="635"/>
      <c r="J60" s="635"/>
      <c r="K60" s="635"/>
      <c r="L60" s="635"/>
      <c r="M60" s="635"/>
      <c r="N60" s="73"/>
      <c r="O60" s="75"/>
      <c r="P60" s="404"/>
      <c r="Q60" s="44"/>
      <c r="R60" s="44"/>
    </row>
    <row r="61" spans="1:18" ht="16" customHeight="1" thickBot="1" x14ac:dyDescent="0.35">
      <c r="A61" s="692" t="s">
        <v>200</v>
      </c>
      <c r="B61" s="692"/>
      <c r="C61" s="692"/>
      <c r="D61" s="692"/>
      <c r="E61" s="692"/>
      <c r="F61" s="692"/>
      <c r="G61" s="692"/>
      <c r="H61" s="692"/>
      <c r="I61" s="692"/>
      <c r="J61" s="692"/>
      <c r="K61" s="692"/>
      <c r="L61" s="692"/>
      <c r="M61" s="692"/>
      <c r="N61" s="73"/>
      <c r="O61" s="75"/>
      <c r="P61" s="404"/>
      <c r="Q61" s="44"/>
      <c r="R61" s="44"/>
    </row>
    <row r="62" spans="1:18" ht="31.75" customHeight="1" thickBot="1" x14ac:dyDescent="0.35">
      <c r="A62" s="673" t="s">
        <v>192</v>
      </c>
      <c r="B62" s="674"/>
      <c r="C62" s="673" t="str">
        <f>IF(ProjeNo&gt;0,ProjeNo,"")</f>
        <v/>
      </c>
      <c r="D62" s="674"/>
      <c r="E62" s="674"/>
      <c r="F62" s="674"/>
      <c r="G62" s="674"/>
      <c r="H62" s="674"/>
      <c r="I62" s="674"/>
      <c r="J62" s="674"/>
      <c r="K62" s="674"/>
      <c r="L62" s="674"/>
      <c r="M62" s="675"/>
      <c r="N62" s="62"/>
      <c r="O62" s="44"/>
      <c r="P62" s="403"/>
      <c r="Q62" s="44"/>
      <c r="R62" s="44"/>
    </row>
    <row r="63" spans="1:18" ht="31.75" customHeight="1" thickBot="1" x14ac:dyDescent="0.35">
      <c r="A63" s="673" t="s">
        <v>194</v>
      </c>
      <c r="B63" s="674"/>
      <c r="C63" s="676" t="str">
        <f>IF(ProjeAdi&gt;0,ProjeAdi,"")</f>
        <v/>
      </c>
      <c r="D63" s="677"/>
      <c r="E63" s="677"/>
      <c r="F63" s="677"/>
      <c r="G63" s="677"/>
      <c r="H63" s="677"/>
      <c r="I63" s="677"/>
      <c r="J63" s="677"/>
      <c r="K63" s="677"/>
      <c r="L63" s="677"/>
      <c r="M63" s="678"/>
      <c r="N63" s="62"/>
      <c r="O63" s="44"/>
      <c r="P63" s="403"/>
      <c r="Q63" s="44"/>
      <c r="R63" s="44"/>
    </row>
    <row r="64" spans="1:18" ht="52" customHeight="1" thickBot="1" x14ac:dyDescent="0.35">
      <c r="A64" s="683" t="s">
        <v>3</v>
      </c>
      <c r="B64" s="683" t="s">
        <v>182</v>
      </c>
      <c r="C64" s="683" t="s">
        <v>183</v>
      </c>
      <c r="D64" s="683" t="s">
        <v>201</v>
      </c>
      <c r="E64" s="321"/>
      <c r="F64" s="683" t="s">
        <v>202</v>
      </c>
      <c r="G64" s="683" t="s">
        <v>95</v>
      </c>
      <c r="H64" s="683" t="s">
        <v>93</v>
      </c>
      <c r="I64" s="683" t="s">
        <v>94</v>
      </c>
      <c r="J64" s="693" t="s">
        <v>81</v>
      </c>
      <c r="K64" s="683" t="s">
        <v>82</v>
      </c>
      <c r="L64" s="408" t="s">
        <v>83</v>
      </c>
      <c r="M64" s="408" t="s">
        <v>83</v>
      </c>
      <c r="N64" s="62"/>
      <c r="O64" s="44"/>
      <c r="P64" s="403"/>
      <c r="Q64" s="44"/>
      <c r="R64" s="44"/>
    </row>
    <row r="65" spans="1:18" ht="17" thickBot="1" x14ac:dyDescent="0.35">
      <c r="A65" s="685"/>
      <c r="B65" s="684"/>
      <c r="C65" s="684"/>
      <c r="D65" s="685"/>
      <c r="E65" s="322"/>
      <c r="F65" s="685"/>
      <c r="G65" s="685"/>
      <c r="H65" s="685"/>
      <c r="I65" s="685"/>
      <c r="J65" s="694"/>
      <c r="K65" s="685"/>
      <c r="L65" s="407" t="s">
        <v>84</v>
      </c>
      <c r="M65" s="407" t="s">
        <v>87</v>
      </c>
      <c r="N65" s="62"/>
      <c r="O65" s="44"/>
      <c r="P65" s="403"/>
      <c r="Q65" s="44"/>
      <c r="R65" s="44"/>
    </row>
    <row r="66" spans="1:18" ht="37.200000000000003" customHeight="1" x14ac:dyDescent="0.3">
      <c r="A66" s="201">
        <v>31</v>
      </c>
      <c r="B66" s="450"/>
      <c r="C66" s="462"/>
      <c r="D66" s="86"/>
      <c r="E66" s="86"/>
      <c r="F66" s="25"/>
      <c r="G66" s="25"/>
      <c r="H66" s="25"/>
      <c r="I66" s="25"/>
      <c r="J66" s="26"/>
      <c r="K66" s="25"/>
      <c r="L66" s="188"/>
      <c r="M66" s="180"/>
      <c r="N66" s="117" t="str">
        <f>IF(AND(COUNTA(B66:I66)&gt;0,O66=1),"Belge Tarihi,Belge Numarası ve KDV Dahil Tutar doldurulduktan sonra KDV Hariç Tutar doldurulabilir.","")</f>
        <v/>
      </c>
      <c r="O66" s="111">
        <f>IF(COUNTA(J66:K66)+COUNTA(M66)=3,0,1)</f>
        <v>1</v>
      </c>
      <c r="P66" s="113">
        <f>IF(O66=1,0,100000000)</f>
        <v>0</v>
      </c>
      <c r="Q66" s="45"/>
      <c r="R66" s="45"/>
    </row>
    <row r="67" spans="1:18" ht="37.200000000000003" customHeight="1" x14ac:dyDescent="0.3">
      <c r="A67" s="409">
        <v>32</v>
      </c>
      <c r="B67" s="452"/>
      <c r="C67" s="463"/>
      <c r="D67" s="459"/>
      <c r="E67" s="459"/>
      <c r="F67" s="15"/>
      <c r="G67" s="15"/>
      <c r="H67" s="15"/>
      <c r="I67" s="15"/>
      <c r="J67" s="16"/>
      <c r="K67" s="15"/>
      <c r="L67" s="183"/>
      <c r="M67" s="181"/>
      <c r="N67" s="117" t="str">
        <f t="shared" ref="N67:N80" si="6">IF(AND(COUNTA(B67:I67)&gt;0,O67=1),"Belge Tarihi,Belge Numarası ve KDV Dahil Tutar doldurulduktan sonra KDV Hariç Tutar doldurulabilir.","")</f>
        <v/>
      </c>
      <c r="O67" s="111">
        <f t="shared" ref="O67:O80" si="7">IF(COUNTA(J67:K67)+COUNTA(M67)=3,0,1)</f>
        <v>1</v>
      </c>
      <c r="P67" s="113">
        <f t="shared" ref="P67:P80" si="8">IF(O67=1,0,100000000)</f>
        <v>0</v>
      </c>
      <c r="Q67" s="44"/>
      <c r="R67" s="44"/>
    </row>
    <row r="68" spans="1:18" ht="37.200000000000003" customHeight="1" x14ac:dyDescent="0.3">
      <c r="A68" s="409">
        <v>33</v>
      </c>
      <c r="B68" s="452"/>
      <c r="C68" s="463"/>
      <c r="D68" s="459"/>
      <c r="E68" s="459"/>
      <c r="F68" s="15"/>
      <c r="G68" s="15"/>
      <c r="H68" s="15"/>
      <c r="I68" s="15"/>
      <c r="J68" s="16"/>
      <c r="K68" s="15"/>
      <c r="L68" s="183"/>
      <c r="M68" s="181"/>
      <c r="N68" s="117" t="str">
        <f t="shared" si="6"/>
        <v/>
      </c>
      <c r="O68" s="111">
        <f t="shared" si="7"/>
        <v>1</v>
      </c>
      <c r="P68" s="113">
        <f t="shared" si="8"/>
        <v>0</v>
      </c>
      <c r="Q68" s="44"/>
      <c r="R68" s="44"/>
    </row>
    <row r="69" spans="1:18" ht="37.200000000000003" customHeight="1" x14ac:dyDescent="0.3">
      <c r="A69" s="409">
        <v>34</v>
      </c>
      <c r="B69" s="452"/>
      <c r="C69" s="463"/>
      <c r="D69" s="459"/>
      <c r="E69" s="459"/>
      <c r="F69" s="15"/>
      <c r="G69" s="15"/>
      <c r="H69" s="15"/>
      <c r="I69" s="15"/>
      <c r="J69" s="16"/>
      <c r="K69" s="15"/>
      <c r="L69" s="183"/>
      <c r="M69" s="181"/>
      <c r="N69" s="117" t="str">
        <f t="shared" si="6"/>
        <v/>
      </c>
      <c r="O69" s="111">
        <f t="shared" si="7"/>
        <v>1</v>
      </c>
      <c r="P69" s="113">
        <f t="shared" si="8"/>
        <v>0</v>
      </c>
      <c r="Q69" s="44"/>
      <c r="R69" s="44"/>
    </row>
    <row r="70" spans="1:18" ht="37.200000000000003" customHeight="1" x14ac:dyDescent="0.3">
      <c r="A70" s="409">
        <v>35</v>
      </c>
      <c r="B70" s="460"/>
      <c r="C70" s="464"/>
      <c r="D70" s="319"/>
      <c r="E70" s="319"/>
      <c r="F70" s="17"/>
      <c r="G70" s="17"/>
      <c r="H70" s="17"/>
      <c r="I70" s="17"/>
      <c r="J70" s="40"/>
      <c r="K70" s="17"/>
      <c r="L70" s="189"/>
      <c r="M70" s="184"/>
      <c r="N70" s="117" t="str">
        <f t="shared" si="6"/>
        <v/>
      </c>
      <c r="O70" s="111">
        <f t="shared" si="7"/>
        <v>1</v>
      </c>
      <c r="P70" s="113">
        <f t="shared" si="8"/>
        <v>0</v>
      </c>
      <c r="Q70" s="44"/>
      <c r="R70" s="44"/>
    </row>
    <row r="71" spans="1:18" ht="37.200000000000003" customHeight="1" x14ac:dyDescent="0.3">
      <c r="A71" s="409">
        <v>36</v>
      </c>
      <c r="B71" s="460"/>
      <c r="C71" s="464"/>
      <c r="D71" s="319"/>
      <c r="E71" s="319"/>
      <c r="F71" s="17"/>
      <c r="G71" s="17"/>
      <c r="H71" s="17"/>
      <c r="I71" s="17"/>
      <c r="J71" s="40"/>
      <c r="K71" s="17"/>
      <c r="L71" s="189"/>
      <c r="M71" s="184"/>
      <c r="N71" s="117" t="str">
        <f t="shared" si="6"/>
        <v/>
      </c>
      <c r="O71" s="111">
        <f t="shared" si="7"/>
        <v>1</v>
      </c>
      <c r="P71" s="113">
        <f t="shared" si="8"/>
        <v>0</v>
      </c>
      <c r="Q71" s="44"/>
      <c r="R71" s="44"/>
    </row>
    <row r="72" spans="1:18" ht="37.200000000000003" customHeight="1" x14ac:dyDescent="0.3">
      <c r="A72" s="409">
        <v>37</v>
      </c>
      <c r="B72" s="460"/>
      <c r="C72" s="464"/>
      <c r="D72" s="319"/>
      <c r="E72" s="319"/>
      <c r="F72" s="17"/>
      <c r="G72" s="17"/>
      <c r="H72" s="17"/>
      <c r="I72" s="17"/>
      <c r="J72" s="40"/>
      <c r="K72" s="17"/>
      <c r="L72" s="189"/>
      <c r="M72" s="184"/>
      <c r="N72" s="117" t="str">
        <f t="shared" si="6"/>
        <v/>
      </c>
      <c r="O72" s="111">
        <f t="shared" si="7"/>
        <v>1</v>
      </c>
      <c r="P72" s="113">
        <f t="shared" si="8"/>
        <v>0</v>
      </c>
      <c r="Q72" s="44"/>
      <c r="R72" s="44"/>
    </row>
    <row r="73" spans="1:18" ht="37.200000000000003" customHeight="1" x14ac:dyDescent="0.3">
      <c r="A73" s="409">
        <v>38</v>
      </c>
      <c r="B73" s="460"/>
      <c r="C73" s="464"/>
      <c r="D73" s="319"/>
      <c r="E73" s="319"/>
      <c r="F73" s="17"/>
      <c r="G73" s="17"/>
      <c r="H73" s="17"/>
      <c r="I73" s="17"/>
      <c r="J73" s="40"/>
      <c r="K73" s="17"/>
      <c r="L73" s="189"/>
      <c r="M73" s="184"/>
      <c r="N73" s="117" t="str">
        <f t="shared" si="6"/>
        <v/>
      </c>
      <c r="O73" s="111">
        <f t="shared" si="7"/>
        <v>1</v>
      </c>
      <c r="P73" s="113">
        <f t="shared" si="8"/>
        <v>0</v>
      </c>
      <c r="Q73" s="44"/>
      <c r="R73" s="44"/>
    </row>
    <row r="74" spans="1:18" ht="37.200000000000003" customHeight="1" x14ac:dyDescent="0.3">
      <c r="A74" s="410">
        <v>39</v>
      </c>
      <c r="B74" s="460"/>
      <c r="C74" s="464"/>
      <c r="D74" s="319"/>
      <c r="E74" s="319"/>
      <c r="F74" s="17"/>
      <c r="G74" s="17"/>
      <c r="H74" s="17"/>
      <c r="I74" s="17"/>
      <c r="J74" s="40"/>
      <c r="K74" s="17"/>
      <c r="L74" s="189"/>
      <c r="M74" s="184"/>
      <c r="N74" s="117" t="str">
        <f t="shared" si="6"/>
        <v/>
      </c>
      <c r="O74" s="111">
        <f t="shared" si="7"/>
        <v>1</v>
      </c>
      <c r="P74" s="113">
        <f t="shared" si="8"/>
        <v>0</v>
      </c>
      <c r="Q74" s="44"/>
      <c r="R74" s="44"/>
    </row>
    <row r="75" spans="1:18" ht="37.200000000000003" customHeight="1" x14ac:dyDescent="0.3">
      <c r="A75" s="410">
        <v>40</v>
      </c>
      <c r="B75" s="460"/>
      <c r="C75" s="464"/>
      <c r="D75" s="319"/>
      <c r="E75" s="319"/>
      <c r="F75" s="17"/>
      <c r="G75" s="17"/>
      <c r="H75" s="17"/>
      <c r="I75" s="17"/>
      <c r="J75" s="40"/>
      <c r="K75" s="17"/>
      <c r="L75" s="189"/>
      <c r="M75" s="184"/>
      <c r="N75" s="117" t="str">
        <f t="shared" si="6"/>
        <v/>
      </c>
      <c r="O75" s="111">
        <f t="shared" si="7"/>
        <v>1</v>
      </c>
      <c r="P75" s="113">
        <f t="shared" si="8"/>
        <v>0</v>
      </c>
      <c r="Q75" s="44"/>
      <c r="R75" s="44"/>
    </row>
    <row r="76" spans="1:18" ht="37.200000000000003" customHeight="1" x14ac:dyDescent="0.3">
      <c r="A76" s="410">
        <v>41</v>
      </c>
      <c r="B76" s="460"/>
      <c r="C76" s="464"/>
      <c r="D76" s="319"/>
      <c r="E76" s="319"/>
      <c r="F76" s="17"/>
      <c r="G76" s="17"/>
      <c r="H76" s="17"/>
      <c r="I76" s="17"/>
      <c r="J76" s="40"/>
      <c r="K76" s="17"/>
      <c r="L76" s="189"/>
      <c r="M76" s="184"/>
      <c r="N76" s="117" t="str">
        <f t="shared" si="6"/>
        <v/>
      </c>
      <c r="O76" s="111">
        <f t="shared" si="7"/>
        <v>1</v>
      </c>
      <c r="P76" s="113">
        <f t="shared" si="8"/>
        <v>0</v>
      </c>
      <c r="Q76" s="44"/>
      <c r="R76" s="44"/>
    </row>
    <row r="77" spans="1:18" ht="37.200000000000003" customHeight="1" x14ac:dyDescent="0.3">
      <c r="A77" s="410">
        <v>42</v>
      </c>
      <c r="B77" s="460"/>
      <c r="C77" s="464"/>
      <c r="D77" s="319"/>
      <c r="E77" s="319"/>
      <c r="F77" s="17"/>
      <c r="G77" s="17"/>
      <c r="H77" s="17"/>
      <c r="I77" s="17"/>
      <c r="J77" s="40"/>
      <c r="K77" s="17"/>
      <c r="L77" s="189"/>
      <c r="M77" s="184"/>
      <c r="N77" s="117" t="str">
        <f t="shared" si="6"/>
        <v/>
      </c>
      <c r="O77" s="111">
        <f t="shared" si="7"/>
        <v>1</v>
      </c>
      <c r="P77" s="113">
        <f t="shared" si="8"/>
        <v>0</v>
      </c>
      <c r="Q77" s="44"/>
      <c r="R77" s="44"/>
    </row>
    <row r="78" spans="1:18" ht="37.200000000000003" customHeight="1" x14ac:dyDescent="0.3">
      <c r="A78" s="410">
        <v>43</v>
      </c>
      <c r="B78" s="460"/>
      <c r="C78" s="464"/>
      <c r="D78" s="319"/>
      <c r="E78" s="319"/>
      <c r="F78" s="17"/>
      <c r="G78" s="17"/>
      <c r="H78" s="17"/>
      <c r="I78" s="17"/>
      <c r="J78" s="40"/>
      <c r="K78" s="17"/>
      <c r="L78" s="189"/>
      <c r="M78" s="184"/>
      <c r="N78" s="117" t="str">
        <f t="shared" si="6"/>
        <v/>
      </c>
      <c r="O78" s="111">
        <f t="shared" si="7"/>
        <v>1</v>
      </c>
      <c r="P78" s="113">
        <f t="shared" si="8"/>
        <v>0</v>
      </c>
      <c r="Q78" s="44"/>
      <c r="R78" s="44"/>
    </row>
    <row r="79" spans="1:18" ht="37.200000000000003" customHeight="1" x14ac:dyDescent="0.3">
      <c r="A79" s="410">
        <v>44</v>
      </c>
      <c r="B79" s="460"/>
      <c r="C79" s="464"/>
      <c r="D79" s="319"/>
      <c r="E79" s="319"/>
      <c r="F79" s="17"/>
      <c r="G79" s="17"/>
      <c r="H79" s="17"/>
      <c r="I79" s="17"/>
      <c r="J79" s="40"/>
      <c r="K79" s="17"/>
      <c r="L79" s="189"/>
      <c r="M79" s="184"/>
      <c r="N79" s="117" t="str">
        <f t="shared" si="6"/>
        <v/>
      </c>
      <c r="O79" s="111">
        <f t="shared" si="7"/>
        <v>1</v>
      </c>
      <c r="P79" s="113">
        <f t="shared" si="8"/>
        <v>0</v>
      </c>
      <c r="Q79" s="44"/>
      <c r="R79" s="44"/>
    </row>
    <row r="80" spans="1:18" ht="37.200000000000003" customHeight="1" thickBot="1" x14ac:dyDescent="0.35">
      <c r="A80" s="411">
        <v>45</v>
      </c>
      <c r="B80" s="461"/>
      <c r="C80" s="465"/>
      <c r="D80" s="89"/>
      <c r="E80" s="89"/>
      <c r="F80" s="19"/>
      <c r="G80" s="19"/>
      <c r="H80" s="19"/>
      <c r="I80" s="19"/>
      <c r="J80" s="42"/>
      <c r="K80" s="19"/>
      <c r="L80" s="190"/>
      <c r="M80" s="185"/>
      <c r="N80" s="117" t="str">
        <f t="shared" si="6"/>
        <v/>
      </c>
      <c r="O80" s="111">
        <f t="shared" si="7"/>
        <v>1</v>
      </c>
      <c r="P80" s="113">
        <f t="shared" si="8"/>
        <v>0</v>
      </c>
      <c r="Q80" s="115">
        <f>IF(COUNTA(L66:L80)&gt;0,1,0)</f>
        <v>0</v>
      </c>
      <c r="R80" s="44"/>
    </row>
    <row r="81" spans="1:18" ht="37.200000000000003" customHeight="1" thickBot="1" x14ac:dyDescent="0.35">
      <c r="A81" s="695" t="s">
        <v>203</v>
      </c>
      <c r="B81" s="695"/>
      <c r="C81" s="695"/>
      <c r="D81" s="695"/>
      <c r="E81" s="695"/>
      <c r="F81" s="695"/>
      <c r="G81" s="695"/>
      <c r="H81" s="695"/>
      <c r="I81" s="695"/>
      <c r="J81" s="405"/>
      <c r="K81" s="331" t="s">
        <v>34</v>
      </c>
      <c r="L81" s="191">
        <f>SUM(L66:L80)+L52</f>
        <v>0</v>
      </c>
      <c r="M81" s="191">
        <f>SUM(M66:M80)+M52</f>
        <v>0</v>
      </c>
      <c r="N81" s="2"/>
      <c r="O81" s="44"/>
      <c r="P81" s="403"/>
      <c r="Q81" s="44"/>
      <c r="R81" s="44"/>
    </row>
    <row r="82" spans="1:18" ht="37.200000000000003" customHeight="1" x14ac:dyDescent="0.3">
      <c r="A82" s="115" t="s">
        <v>133</v>
      </c>
      <c r="B82" s="44"/>
      <c r="C82" s="44"/>
      <c r="D82" s="44"/>
      <c r="E82" s="44"/>
      <c r="F82" s="44"/>
      <c r="G82" s="44"/>
      <c r="H82" s="44"/>
      <c r="I82" s="44"/>
      <c r="J82" s="405"/>
      <c r="K82" s="44"/>
      <c r="L82" s="403"/>
      <c r="M82" s="403"/>
      <c r="N82" s="106" t="s">
        <v>199</v>
      </c>
      <c r="O82" s="44"/>
      <c r="P82" s="403"/>
      <c r="Q82" s="44"/>
      <c r="R82" s="44"/>
    </row>
    <row r="83" spans="1:18" x14ac:dyDescent="0.3">
      <c r="A83" s="44"/>
      <c r="B83" s="44"/>
      <c r="C83" s="44"/>
      <c r="D83" s="44"/>
      <c r="E83" s="44"/>
      <c r="F83" s="44"/>
      <c r="G83" s="44"/>
      <c r="H83" s="44"/>
      <c r="I83" s="44"/>
      <c r="J83" s="405"/>
      <c r="K83" s="44"/>
      <c r="L83" s="403"/>
      <c r="M83" s="403"/>
      <c r="N83" s="62"/>
      <c r="O83" s="44"/>
      <c r="P83" s="403"/>
      <c r="Q83" s="44"/>
      <c r="R83" s="44"/>
    </row>
    <row r="84" spans="1:18" ht="19.05" x14ac:dyDescent="0.35">
      <c r="A84" s="44"/>
      <c r="B84" s="44"/>
      <c r="C84" s="44"/>
      <c r="D84" s="376" t="s">
        <v>31</v>
      </c>
      <c r="E84" s="376"/>
      <c r="F84" s="378">
        <f ca="1">imzatarihi</f>
        <v>45785</v>
      </c>
      <c r="G84" s="253" t="s">
        <v>32</v>
      </c>
      <c r="H84" s="379" t="str">
        <f>IF(kurulusyetkilisi&gt;0,kurulusyetkilisi,"")</f>
        <v/>
      </c>
      <c r="I84" s="44"/>
      <c r="J84" s="44"/>
      <c r="K84" s="44"/>
      <c r="L84" s="44"/>
      <c r="M84" s="403"/>
      <c r="N84" s="62"/>
      <c r="O84" s="44"/>
      <c r="P84" s="403"/>
      <c r="Q84" s="44"/>
      <c r="R84" s="44"/>
    </row>
    <row r="85" spans="1:18" ht="19.05" x14ac:dyDescent="0.35">
      <c r="A85" s="44"/>
      <c r="B85" s="44"/>
      <c r="C85" s="44"/>
      <c r="D85" s="44"/>
      <c r="E85" s="44"/>
      <c r="F85" s="215"/>
      <c r="G85" s="253" t="s">
        <v>33</v>
      </c>
      <c r="H85" s="44"/>
      <c r="I85" s="214"/>
      <c r="J85" s="44"/>
      <c r="K85" s="44"/>
      <c r="L85" s="44"/>
      <c r="M85" s="403"/>
      <c r="N85" s="62"/>
      <c r="O85" s="44"/>
      <c r="P85" s="403"/>
      <c r="Q85" s="44"/>
      <c r="R85" s="44"/>
    </row>
    <row r="86" spans="1:18" x14ac:dyDescent="0.3">
      <c r="A86" s="44"/>
      <c r="B86" s="44"/>
      <c r="C86" s="44"/>
      <c r="D86" s="44"/>
      <c r="E86" s="44"/>
      <c r="F86" s="44"/>
      <c r="G86" s="44"/>
      <c r="H86" s="44"/>
      <c r="I86" s="44"/>
      <c r="J86" s="405"/>
      <c r="K86" s="44"/>
      <c r="L86" s="403"/>
      <c r="M86" s="403"/>
      <c r="N86" s="62"/>
      <c r="O86" s="44"/>
      <c r="P86" s="403"/>
      <c r="Q86" s="44"/>
      <c r="R86" s="44"/>
    </row>
    <row r="87" spans="1:18" x14ac:dyDescent="0.3">
      <c r="A87" s="44"/>
      <c r="B87" s="44"/>
      <c r="C87" s="44"/>
      <c r="D87" s="44"/>
      <c r="E87" s="44"/>
      <c r="F87" s="44"/>
      <c r="G87" s="44"/>
      <c r="H87" s="44"/>
      <c r="I87" s="44"/>
      <c r="J87" s="405"/>
      <c r="K87" s="44"/>
      <c r="L87" s="403"/>
      <c r="M87" s="403"/>
      <c r="N87" s="62"/>
      <c r="O87" s="44"/>
      <c r="P87" s="403"/>
      <c r="Q87" s="44"/>
      <c r="R87" s="44"/>
    </row>
    <row r="88" spans="1:18" x14ac:dyDescent="0.3">
      <c r="A88" s="679" t="s">
        <v>198</v>
      </c>
      <c r="B88" s="679"/>
      <c r="C88" s="679"/>
      <c r="D88" s="679"/>
      <c r="E88" s="679"/>
      <c r="F88" s="679"/>
      <c r="G88" s="679"/>
      <c r="H88" s="679"/>
      <c r="I88" s="679"/>
      <c r="J88" s="679"/>
      <c r="K88" s="679"/>
      <c r="L88" s="679"/>
      <c r="M88" s="679"/>
      <c r="N88" s="294"/>
      <c r="O88" s="75"/>
      <c r="P88" s="403"/>
      <c r="Q88" s="44"/>
      <c r="R88" s="44"/>
    </row>
    <row r="89" spans="1:18" ht="15.65" customHeight="1" x14ac:dyDescent="0.3">
      <c r="A89" s="635" t="s">
        <v>199</v>
      </c>
      <c r="B89" s="635"/>
      <c r="C89" s="635"/>
      <c r="D89" s="635"/>
      <c r="E89" s="635"/>
      <c r="F89" s="635"/>
      <c r="G89" s="635"/>
      <c r="H89" s="635"/>
      <c r="I89" s="635"/>
      <c r="J89" s="635"/>
      <c r="K89" s="635"/>
      <c r="L89" s="635"/>
      <c r="M89" s="635"/>
      <c r="N89" s="73"/>
      <c r="O89" s="75"/>
      <c r="P89" s="404"/>
      <c r="Q89" s="44"/>
      <c r="R89" s="44"/>
    </row>
    <row r="90" spans="1:18" ht="16" customHeight="1" thickBot="1" x14ac:dyDescent="0.35">
      <c r="A90" s="692" t="s">
        <v>200</v>
      </c>
      <c r="B90" s="692"/>
      <c r="C90" s="692"/>
      <c r="D90" s="692"/>
      <c r="E90" s="692"/>
      <c r="F90" s="692"/>
      <c r="G90" s="692"/>
      <c r="H90" s="692"/>
      <c r="I90" s="692"/>
      <c r="J90" s="692"/>
      <c r="K90" s="692"/>
      <c r="L90" s="692"/>
      <c r="M90" s="692"/>
      <c r="N90" s="73"/>
      <c r="O90" s="75"/>
      <c r="P90" s="404"/>
      <c r="Q90" s="44"/>
      <c r="R90" s="44"/>
    </row>
    <row r="91" spans="1:18" ht="31.75" customHeight="1" thickBot="1" x14ac:dyDescent="0.35">
      <c r="A91" s="673" t="s">
        <v>192</v>
      </c>
      <c r="B91" s="674"/>
      <c r="C91" s="673" t="str">
        <f>IF(ProjeNo&gt;0,ProjeNo,"")</f>
        <v/>
      </c>
      <c r="D91" s="674"/>
      <c r="E91" s="674"/>
      <c r="F91" s="674"/>
      <c r="G91" s="674"/>
      <c r="H91" s="674"/>
      <c r="I91" s="674"/>
      <c r="J91" s="674"/>
      <c r="K91" s="674"/>
      <c r="L91" s="674"/>
      <c r="M91" s="675"/>
      <c r="N91" s="62"/>
      <c r="O91" s="44"/>
      <c r="P91" s="403"/>
      <c r="Q91" s="44"/>
      <c r="R91" s="44"/>
    </row>
    <row r="92" spans="1:18" ht="31.75" customHeight="1" thickBot="1" x14ac:dyDescent="0.35">
      <c r="A92" s="673" t="s">
        <v>194</v>
      </c>
      <c r="B92" s="674"/>
      <c r="C92" s="676" t="str">
        <f>IF(ProjeAdi&gt;0,ProjeAdi,"")</f>
        <v/>
      </c>
      <c r="D92" s="677"/>
      <c r="E92" s="677"/>
      <c r="F92" s="677"/>
      <c r="G92" s="677"/>
      <c r="H92" s="677"/>
      <c r="I92" s="677"/>
      <c r="J92" s="677"/>
      <c r="K92" s="677"/>
      <c r="L92" s="677"/>
      <c r="M92" s="678"/>
      <c r="N92" s="62"/>
      <c r="O92" s="44"/>
      <c r="P92" s="403"/>
      <c r="Q92" s="44"/>
      <c r="R92" s="44"/>
    </row>
    <row r="93" spans="1:18" ht="52" customHeight="1" thickBot="1" x14ac:dyDescent="0.35">
      <c r="A93" s="683" t="s">
        <v>3</v>
      </c>
      <c r="B93" s="683" t="s">
        <v>182</v>
      </c>
      <c r="C93" s="683" t="s">
        <v>183</v>
      </c>
      <c r="D93" s="683" t="s">
        <v>201</v>
      </c>
      <c r="E93" s="683" t="s">
        <v>173</v>
      </c>
      <c r="F93" s="683" t="s">
        <v>202</v>
      </c>
      <c r="G93" s="683" t="s">
        <v>95</v>
      </c>
      <c r="H93" s="683" t="s">
        <v>93</v>
      </c>
      <c r="I93" s="683" t="s">
        <v>94</v>
      </c>
      <c r="J93" s="693" t="s">
        <v>81</v>
      </c>
      <c r="K93" s="683" t="s">
        <v>82</v>
      </c>
      <c r="L93" s="408" t="s">
        <v>83</v>
      </c>
      <c r="M93" s="408" t="s">
        <v>83</v>
      </c>
      <c r="N93" s="62"/>
      <c r="O93" s="44"/>
      <c r="P93" s="403"/>
      <c r="Q93" s="44"/>
      <c r="R93" s="44"/>
    </row>
    <row r="94" spans="1:18" ht="17" thickBot="1" x14ac:dyDescent="0.35">
      <c r="A94" s="685"/>
      <c r="B94" s="684"/>
      <c r="C94" s="684"/>
      <c r="D94" s="685"/>
      <c r="E94" s="684"/>
      <c r="F94" s="685"/>
      <c r="G94" s="685"/>
      <c r="H94" s="685"/>
      <c r="I94" s="685"/>
      <c r="J94" s="694"/>
      <c r="K94" s="685"/>
      <c r="L94" s="407" t="s">
        <v>84</v>
      </c>
      <c r="M94" s="407" t="s">
        <v>87</v>
      </c>
      <c r="N94" s="62"/>
      <c r="O94" s="44"/>
      <c r="P94" s="403"/>
      <c r="Q94" s="44"/>
      <c r="R94" s="44"/>
    </row>
    <row r="95" spans="1:18" ht="37.200000000000003" customHeight="1" x14ac:dyDescent="0.3">
      <c r="A95" s="201">
        <v>46</v>
      </c>
      <c r="B95" s="450"/>
      <c r="C95" s="462"/>
      <c r="D95" s="86"/>
      <c r="E95" s="516"/>
      <c r="F95" s="25"/>
      <c r="G95" s="25"/>
      <c r="H95" s="25"/>
      <c r="I95" s="25"/>
      <c r="J95" s="26"/>
      <c r="K95" s="25"/>
      <c r="L95" s="188"/>
      <c r="M95" s="180"/>
      <c r="N95" s="117" t="str">
        <f>IF(AND(COUNTA(B95:I95)&gt;0,O95=1),"Belge Tarihi,Belge Numarası ve KDV Dahil Tutar doldurulduktan sonra KDV Hariç Tutar doldurulabilir.","")</f>
        <v/>
      </c>
      <c r="O95" s="111">
        <f>IF(COUNTA(J95:K95)+COUNTA(M95)=3,0,1)</f>
        <v>1</v>
      </c>
      <c r="P95" s="113">
        <f>IF(O95=1,0,100000000)</f>
        <v>0</v>
      </c>
      <c r="Q95" s="44"/>
      <c r="R95" s="44"/>
    </row>
    <row r="96" spans="1:18" ht="37.200000000000003" customHeight="1" x14ac:dyDescent="0.3">
      <c r="A96" s="409">
        <v>47</v>
      </c>
      <c r="B96" s="452"/>
      <c r="C96" s="463"/>
      <c r="D96" s="459"/>
      <c r="E96" s="517"/>
      <c r="F96" s="15"/>
      <c r="G96" s="15"/>
      <c r="H96" s="15"/>
      <c r="I96" s="15"/>
      <c r="J96" s="16"/>
      <c r="K96" s="15"/>
      <c r="L96" s="183"/>
      <c r="M96" s="181"/>
      <c r="N96" s="117" t="str">
        <f t="shared" ref="N96:N109" si="9">IF(AND(COUNTA(B96:I96)&gt;0,O96=1),"Belge Tarihi,Belge Numarası ve KDV Dahil Tutar doldurulduktan sonra KDV Hariç Tutar doldurulabilir.","")</f>
        <v/>
      </c>
      <c r="O96" s="111">
        <f t="shared" ref="O96:O109" si="10">IF(COUNTA(J96:K96)+COUNTA(M96)=3,0,1)</f>
        <v>1</v>
      </c>
      <c r="P96" s="113">
        <f t="shared" ref="P96:P109" si="11">IF(O96=1,0,100000000)</f>
        <v>0</v>
      </c>
      <c r="Q96" s="45"/>
      <c r="R96" s="45"/>
    </row>
    <row r="97" spans="1:18" ht="37.200000000000003" customHeight="1" x14ac:dyDescent="0.3">
      <c r="A97" s="409">
        <v>48</v>
      </c>
      <c r="B97" s="452"/>
      <c r="C97" s="463"/>
      <c r="D97" s="459"/>
      <c r="E97" s="517"/>
      <c r="F97" s="15"/>
      <c r="G97" s="15"/>
      <c r="H97" s="15"/>
      <c r="I97" s="15"/>
      <c r="J97" s="16"/>
      <c r="K97" s="15"/>
      <c r="L97" s="183"/>
      <c r="M97" s="181"/>
      <c r="N97" s="117" t="str">
        <f t="shared" si="9"/>
        <v/>
      </c>
      <c r="O97" s="111">
        <f t="shared" si="10"/>
        <v>1</v>
      </c>
      <c r="P97" s="113">
        <f t="shared" si="11"/>
        <v>0</v>
      </c>
      <c r="Q97" s="44"/>
      <c r="R97" s="44"/>
    </row>
    <row r="98" spans="1:18" ht="37.200000000000003" customHeight="1" x14ac:dyDescent="0.3">
      <c r="A98" s="409">
        <v>49</v>
      </c>
      <c r="B98" s="452"/>
      <c r="C98" s="463"/>
      <c r="D98" s="459"/>
      <c r="E98" s="517"/>
      <c r="F98" s="15"/>
      <c r="G98" s="15"/>
      <c r="H98" s="15"/>
      <c r="I98" s="15"/>
      <c r="J98" s="16"/>
      <c r="K98" s="15"/>
      <c r="L98" s="183"/>
      <c r="M98" s="181"/>
      <c r="N98" s="117" t="str">
        <f t="shared" si="9"/>
        <v/>
      </c>
      <c r="O98" s="111">
        <f t="shared" si="10"/>
        <v>1</v>
      </c>
      <c r="P98" s="113">
        <f t="shared" si="11"/>
        <v>0</v>
      </c>
      <c r="Q98" s="44"/>
      <c r="R98" s="44"/>
    </row>
    <row r="99" spans="1:18" ht="37.200000000000003" customHeight="1" x14ac:dyDescent="0.3">
      <c r="A99" s="409">
        <v>50</v>
      </c>
      <c r="B99" s="460"/>
      <c r="C99" s="464"/>
      <c r="D99" s="319"/>
      <c r="E99" s="518"/>
      <c r="F99" s="17"/>
      <c r="G99" s="17"/>
      <c r="H99" s="17"/>
      <c r="I99" s="17"/>
      <c r="J99" s="40"/>
      <c r="K99" s="17"/>
      <c r="L99" s="189"/>
      <c r="M99" s="184"/>
      <c r="N99" s="117" t="str">
        <f t="shared" si="9"/>
        <v/>
      </c>
      <c r="O99" s="111">
        <f t="shared" si="10"/>
        <v>1</v>
      </c>
      <c r="P99" s="113">
        <f t="shared" si="11"/>
        <v>0</v>
      </c>
      <c r="Q99" s="44"/>
      <c r="R99" s="44"/>
    </row>
    <row r="100" spans="1:18" ht="37.200000000000003" customHeight="1" x14ac:dyDescent="0.3">
      <c r="A100" s="409">
        <v>51</v>
      </c>
      <c r="B100" s="460"/>
      <c r="C100" s="464"/>
      <c r="D100" s="319"/>
      <c r="E100" s="518"/>
      <c r="F100" s="17"/>
      <c r="G100" s="17"/>
      <c r="H100" s="17"/>
      <c r="I100" s="17"/>
      <c r="J100" s="40"/>
      <c r="K100" s="17"/>
      <c r="L100" s="189"/>
      <c r="M100" s="184"/>
      <c r="N100" s="117" t="str">
        <f t="shared" si="9"/>
        <v/>
      </c>
      <c r="O100" s="111">
        <f t="shared" si="10"/>
        <v>1</v>
      </c>
      <c r="P100" s="113">
        <f t="shared" si="11"/>
        <v>0</v>
      </c>
      <c r="Q100" s="44"/>
      <c r="R100" s="44"/>
    </row>
    <row r="101" spans="1:18" ht="37.200000000000003" customHeight="1" x14ac:dyDescent="0.3">
      <c r="A101" s="409">
        <v>52</v>
      </c>
      <c r="B101" s="460"/>
      <c r="C101" s="464"/>
      <c r="D101" s="319"/>
      <c r="E101" s="518"/>
      <c r="F101" s="17"/>
      <c r="G101" s="17"/>
      <c r="H101" s="17"/>
      <c r="I101" s="17"/>
      <c r="J101" s="40"/>
      <c r="K101" s="17"/>
      <c r="L101" s="189"/>
      <c r="M101" s="184"/>
      <c r="N101" s="117" t="str">
        <f t="shared" si="9"/>
        <v/>
      </c>
      <c r="O101" s="111">
        <f t="shared" si="10"/>
        <v>1</v>
      </c>
      <c r="P101" s="113">
        <f t="shared" si="11"/>
        <v>0</v>
      </c>
      <c r="Q101" s="44"/>
      <c r="R101" s="44"/>
    </row>
    <row r="102" spans="1:18" ht="37.200000000000003" customHeight="1" x14ac:dyDescent="0.3">
      <c r="A102" s="409">
        <v>53</v>
      </c>
      <c r="B102" s="460"/>
      <c r="C102" s="464"/>
      <c r="D102" s="319"/>
      <c r="E102" s="518"/>
      <c r="F102" s="17"/>
      <c r="G102" s="17"/>
      <c r="H102" s="17"/>
      <c r="I102" s="17"/>
      <c r="J102" s="40"/>
      <c r="K102" s="17"/>
      <c r="L102" s="189"/>
      <c r="M102" s="184"/>
      <c r="N102" s="117" t="str">
        <f t="shared" si="9"/>
        <v/>
      </c>
      <c r="O102" s="111">
        <f t="shared" si="10"/>
        <v>1</v>
      </c>
      <c r="P102" s="113">
        <f t="shared" si="11"/>
        <v>0</v>
      </c>
      <c r="Q102" s="44"/>
      <c r="R102" s="44"/>
    </row>
    <row r="103" spans="1:18" ht="37.200000000000003" customHeight="1" x14ac:dyDescent="0.3">
      <c r="A103" s="410">
        <v>54</v>
      </c>
      <c r="B103" s="460"/>
      <c r="C103" s="464"/>
      <c r="D103" s="319"/>
      <c r="E103" s="518"/>
      <c r="F103" s="17"/>
      <c r="G103" s="17"/>
      <c r="H103" s="17"/>
      <c r="I103" s="17"/>
      <c r="J103" s="40"/>
      <c r="K103" s="17"/>
      <c r="L103" s="189"/>
      <c r="M103" s="184"/>
      <c r="N103" s="117" t="str">
        <f t="shared" si="9"/>
        <v/>
      </c>
      <c r="O103" s="111">
        <f t="shared" si="10"/>
        <v>1</v>
      </c>
      <c r="P103" s="113">
        <f t="shared" si="11"/>
        <v>0</v>
      </c>
      <c r="Q103" s="44"/>
      <c r="R103" s="44"/>
    </row>
    <row r="104" spans="1:18" ht="37.200000000000003" customHeight="1" x14ac:dyDescent="0.3">
      <c r="A104" s="410">
        <v>55</v>
      </c>
      <c r="B104" s="460"/>
      <c r="C104" s="464"/>
      <c r="D104" s="319"/>
      <c r="E104" s="518"/>
      <c r="F104" s="17"/>
      <c r="G104" s="17"/>
      <c r="H104" s="17"/>
      <c r="I104" s="17"/>
      <c r="J104" s="40"/>
      <c r="K104" s="17"/>
      <c r="L104" s="189"/>
      <c r="M104" s="184"/>
      <c r="N104" s="117" t="str">
        <f t="shared" si="9"/>
        <v/>
      </c>
      <c r="O104" s="111">
        <f t="shared" si="10"/>
        <v>1</v>
      </c>
      <c r="P104" s="113">
        <f t="shared" si="11"/>
        <v>0</v>
      </c>
      <c r="Q104" s="44"/>
      <c r="R104" s="44"/>
    </row>
    <row r="105" spans="1:18" ht="37.200000000000003" customHeight="1" x14ac:dyDescent="0.3">
      <c r="A105" s="410">
        <v>56</v>
      </c>
      <c r="B105" s="460"/>
      <c r="C105" s="464"/>
      <c r="D105" s="319"/>
      <c r="E105" s="518"/>
      <c r="F105" s="17"/>
      <c r="G105" s="17"/>
      <c r="H105" s="17"/>
      <c r="I105" s="17"/>
      <c r="J105" s="40"/>
      <c r="K105" s="17"/>
      <c r="L105" s="189"/>
      <c r="M105" s="184"/>
      <c r="N105" s="117" t="str">
        <f t="shared" si="9"/>
        <v/>
      </c>
      <c r="O105" s="111">
        <f t="shared" si="10"/>
        <v>1</v>
      </c>
      <c r="P105" s="113">
        <f t="shared" si="11"/>
        <v>0</v>
      </c>
      <c r="Q105" s="44"/>
      <c r="R105" s="44"/>
    </row>
    <row r="106" spans="1:18" ht="37.200000000000003" customHeight="1" x14ac:dyDescent="0.3">
      <c r="A106" s="410">
        <v>57</v>
      </c>
      <c r="B106" s="460"/>
      <c r="C106" s="464"/>
      <c r="D106" s="319"/>
      <c r="E106" s="518"/>
      <c r="F106" s="17"/>
      <c r="G106" s="17"/>
      <c r="H106" s="17"/>
      <c r="I106" s="17"/>
      <c r="J106" s="40"/>
      <c r="K106" s="17"/>
      <c r="L106" s="189"/>
      <c r="M106" s="184"/>
      <c r="N106" s="117" t="str">
        <f t="shared" si="9"/>
        <v/>
      </c>
      <c r="O106" s="111">
        <f t="shared" si="10"/>
        <v>1</v>
      </c>
      <c r="P106" s="113">
        <f t="shared" si="11"/>
        <v>0</v>
      </c>
      <c r="Q106" s="44"/>
      <c r="R106" s="44"/>
    </row>
    <row r="107" spans="1:18" ht="37.200000000000003" customHeight="1" x14ac:dyDescent="0.3">
      <c r="A107" s="410">
        <v>58</v>
      </c>
      <c r="B107" s="460"/>
      <c r="C107" s="464"/>
      <c r="D107" s="319"/>
      <c r="E107" s="518"/>
      <c r="F107" s="17"/>
      <c r="G107" s="17"/>
      <c r="H107" s="17"/>
      <c r="I107" s="17"/>
      <c r="J107" s="40"/>
      <c r="K107" s="17"/>
      <c r="L107" s="189"/>
      <c r="M107" s="184"/>
      <c r="N107" s="117" t="str">
        <f t="shared" si="9"/>
        <v/>
      </c>
      <c r="O107" s="111">
        <f t="shared" si="10"/>
        <v>1</v>
      </c>
      <c r="P107" s="113">
        <f t="shared" si="11"/>
        <v>0</v>
      </c>
      <c r="Q107" s="44"/>
      <c r="R107" s="44"/>
    </row>
    <row r="108" spans="1:18" ht="37.200000000000003" customHeight="1" x14ac:dyDescent="0.3">
      <c r="A108" s="410">
        <v>59</v>
      </c>
      <c r="B108" s="460"/>
      <c r="C108" s="464"/>
      <c r="D108" s="319"/>
      <c r="E108" s="518"/>
      <c r="F108" s="17"/>
      <c r="G108" s="17"/>
      <c r="H108" s="17"/>
      <c r="I108" s="17"/>
      <c r="J108" s="40"/>
      <c r="K108" s="17"/>
      <c r="L108" s="189"/>
      <c r="M108" s="184"/>
      <c r="N108" s="117" t="str">
        <f t="shared" si="9"/>
        <v/>
      </c>
      <c r="O108" s="111">
        <f t="shared" si="10"/>
        <v>1</v>
      </c>
      <c r="P108" s="113">
        <f t="shared" si="11"/>
        <v>0</v>
      </c>
      <c r="Q108" s="44"/>
      <c r="R108" s="44"/>
    </row>
    <row r="109" spans="1:18" ht="37.200000000000003" customHeight="1" thickBot="1" x14ac:dyDescent="0.35">
      <c r="A109" s="411">
        <v>60</v>
      </c>
      <c r="B109" s="461"/>
      <c r="C109" s="465"/>
      <c r="D109" s="89"/>
      <c r="E109" s="519"/>
      <c r="F109" s="19"/>
      <c r="G109" s="19"/>
      <c r="H109" s="19"/>
      <c r="I109" s="19"/>
      <c r="J109" s="42"/>
      <c r="K109" s="19"/>
      <c r="L109" s="190"/>
      <c r="M109" s="185"/>
      <c r="N109" s="117" t="str">
        <f t="shared" si="9"/>
        <v/>
      </c>
      <c r="O109" s="111">
        <f t="shared" si="10"/>
        <v>1</v>
      </c>
      <c r="P109" s="113">
        <f t="shared" si="11"/>
        <v>0</v>
      </c>
      <c r="Q109" s="115">
        <f>IF(COUNTA(L95:L109)&gt;0,1,0)</f>
        <v>0</v>
      </c>
      <c r="R109" s="44"/>
    </row>
    <row r="110" spans="1:18" ht="37.200000000000003" customHeight="1" thickBot="1" x14ac:dyDescent="0.35">
      <c r="A110" s="695" t="s">
        <v>203</v>
      </c>
      <c r="B110" s="695"/>
      <c r="C110" s="695"/>
      <c r="D110" s="695"/>
      <c r="E110" s="695"/>
      <c r="F110" s="695"/>
      <c r="G110" s="695"/>
      <c r="H110" s="695"/>
      <c r="I110" s="695"/>
      <c r="J110" s="405"/>
      <c r="K110" s="331" t="s">
        <v>34</v>
      </c>
      <c r="L110" s="191">
        <f>SUM(L95:L109)+L81</f>
        <v>0</v>
      </c>
      <c r="M110" s="191">
        <f>SUM(M95:M109)+M81</f>
        <v>0</v>
      </c>
      <c r="N110" s="2"/>
      <c r="O110" s="44"/>
      <c r="P110" s="403"/>
      <c r="Q110" s="44"/>
      <c r="R110" s="44"/>
    </row>
    <row r="111" spans="1:18" ht="37.200000000000003" customHeight="1" x14ac:dyDescent="0.3">
      <c r="A111" s="115" t="s">
        <v>133</v>
      </c>
      <c r="B111" s="44"/>
      <c r="C111" s="44"/>
      <c r="D111" s="44"/>
      <c r="E111" s="44"/>
      <c r="F111" s="44"/>
      <c r="G111" s="44"/>
      <c r="H111" s="44"/>
      <c r="I111" s="44"/>
      <c r="J111" s="405"/>
      <c r="K111" s="44"/>
      <c r="L111" s="403"/>
      <c r="M111" s="403"/>
      <c r="N111" s="106" t="s">
        <v>199</v>
      </c>
      <c r="O111" s="44"/>
      <c r="P111" s="403"/>
      <c r="Q111" s="44"/>
      <c r="R111" s="44"/>
    </row>
    <row r="112" spans="1:18" x14ac:dyDescent="0.3">
      <c r="A112" s="44"/>
      <c r="B112" s="44"/>
      <c r="C112" s="44"/>
      <c r="D112" s="44"/>
      <c r="E112" s="44"/>
      <c r="F112" s="44"/>
      <c r="G112" s="44"/>
      <c r="H112" s="44"/>
      <c r="I112" s="44"/>
      <c r="J112" s="405"/>
      <c r="K112" s="44"/>
      <c r="L112" s="403"/>
      <c r="M112" s="403"/>
      <c r="N112" s="62"/>
      <c r="O112" s="44"/>
      <c r="P112" s="403"/>
      <c r="Q112" s="44"/>
      <c r="R112" s="44"/>
    </row>
    <row r="113" spans="1:18" ht="19.05" x14ac:dyDescent="0.35">
      <c r="A113" s="44"/>
      <c r="B113" s="44"/>
      <c r="C113" s="44"/>
      <c r="D113" s="376" t="s">
        <v>31</v>
      </c>
      <c r="E113" s="376"/>
      <c r="F113" s="378">
        <f ca="1">imzatarihi</f>
        <v>45785</v>
      </c>
      <c r="G113" s="253" t="s">
        <v>32</v>
      </c>
      <c r="H113" s="379" t="str">
        <f>IF(kurulusyetkilisi&gt;0,kurulusyetkilisi,"")</f>
        <v/>
      </c>
      <c r="I113" s="44"/>
      <c r="J113" s="44"/>
      <c r="K113" s="44"/>
      <c r="L113" s="44"/>
      <c r="M113" s="403"/>
      <c r="N113" s="62"/>
      <c r="O113" s="44"/>
      <c r="P113" s="403"/>
      <c r="Q113" s="44"/>
      <c r="R113" s="44"/>
    </row>
    <row r="114" spans="1:18" ht="19.05" x14ac:dyDescent="0.35">
      <c r="A114" s="44"/>
      <c r="B114" s="44"/>
      <c r="C114" s="44"/>
      <c r="D114" s="44"/>
      <c r="E114" s="44"/>
      <c r="F114" s="215"/>
      <c r="G114" s="253" t="s">
        <v>33</v>
      </c>
      <c r="H114" s="44"/>
      <c r="I114" s="214"/>
      <c r="J114" s="44"/>
      <c r="K114" s="44"/>
      <c r="L114" s="44"/>
      <c r="M114" s="403"/>
      <c r="N114" s="62"/>
      <c r="O114" s="44"/>
      <c r="P114" s="403"/>
      <c r="Q114" s="44"/>
      <c r="R114" s="44"/>
    </row>
    <row r="115" spans="1:18" x14ac:dyDescent="0.3">
      <c r="A115" s="44"/>
      <c r="B115" s="44"/>
      <c r="C115" s="44"/>
      <c r="D115" s="44"/>
      <c r="E115" s="44"/>
      <c r="F115" s="44"/>
      <c r="G115" s="44"/>
      <c r="H115" s="44"/>
      <c r="I115" s="44"/>
      <c r="J115" s="405"/>
      <c r="K115" s="44"/>
      <c r="L115" s="403"/>
      <c r="M115" s="403"/>
      <c r="N115" s="62"/>
      <c r="O115" s="44"/>
      <c r="P115" s="403"/>
      <c r="Q115" s="44"/>
      <c r="R115" s="44"/>
    </row>
    <row r="116" spans="1:18" x14ac:dyDescent="0.3">
      <c r="A116" s="44"/>
      <c r="B116" s="44"/>
      <c r="C116" s="44"/>
      <c r="D116" s="44"/>
      <c r="E116" s="44"/>
      <c r="F116" s="44"/>
      <c r="G116" s="44"/>
      <c r="H116" s="44"/>
      <c r="I116" s="44"/>
      <c r="J116" s="405"/>
      <c r="K116" s="44"/>
      <c r="L116" s="403"/>
      <c r="M116" s="403"/>
      <c r="N116" s="62"/>
      <c r="O116" s="44"/>
      <c r="P116" s="403"/>
      <c r="Q116" s="44"/>
      <c r="R116" s="44"/>
    </row>
    <row r="117" spans="1:18" x14ac:dyDescent="0.3">
      <c r="A117" s="679" t="s">
        <v>198</v>
      </c>
      <c r="B117" s="679"/>
      <c r="C117" s="679"/>
      <c r="D117" s="679"/>
      <c r="E117" s="679"/>
      <c r="F117" s="679"/>
      <c r="G117" s="679"/>
      <c r="H117" s="679"/>
      <c r="I117" s="679"/>
      <c r="J117" s="679"/>
      <c r="K117" s="679"/>
      <c r="L117" s="679"/>
      <c r="M117" s="679"/>
      <c r="N117" s="294"/>
      <c r="O117" s="75"/>
      <c r="P117" s="403"/>
      <c r="Q117" s="44"/>
      <c r="R117" s="44"/>
    </row>
    <row r="118" spans="1:18" ht="15.65" customHeight="1" x14ac:dyDescent="0.3">
      <c r="A118" s="635" t="s">
        <v>199</v>
      </c>
      <c r="B118" s="635"/>
      <c r="C118" s="635"/>
      <c r="D118" s="635"/>
      <c r="E118" s="635"/>
      <c r="F118" s="635"/>
      <c r="G118" s="635"/>
      <c r="H118" s="635"/>
      <c r="I118" s="635"/>
      <c r="J118" s="635"/>
      <c r="K118" s="635"/>
      <c r="L118" s="635"/>
      <c r="M118" s="635"/>
      <c r="N118" s="73"/>
      <c r="O118" s="75"/>
      <c r="P118" s="404"/>
      <c r="Q118" s="44"/>
      <c r="R118" s="44"/>
    </row>
    <row r="119" spans="1:18" ht="16" customHeight="1" thickBot="1" x14ac:dyDescent="0.35">
      <c r="A119" s="692" t="s">
        <v>200</v>
      </c>
      <c r="B119" s="692"/>
      <c r="C119" s="692"/>
      <c r="D119" s="692"/>
      <c r="E119" s="692"/>
      <c r="F119" s="692"/>
      <c r="G119" s="692"/>
      <c r="H119" s="692"/>
      <c r="I119" s="692"/>
      <c r="J119" s="692"/>
      <c r="K119" s="692"/>
      <c r="L119" s="692"/>
      <c r="M119" s="692"/>
      <c r="N119" s="73"/>
      <c r="O119" s="75"/>
      <c r="P119" s="404"/>
      <c r="Q119" s="44"/>
      <c r="R119" s="44"/>
    </row>
    <row r="120" spans="1:18" ht="31.75" customHeight="1" thickBot="1" x14ac:dyDescent="0.35">
      <c r="A120" s="673" t="s">
        <v>192</v>
      </c>
      <c r="B120" s="674"/>
      <c r="C120" s="673" t="str">
        <f>IF(ProjeNo&gt;0,ProjeNo,"")</f>
        <v/>
      </c>
      <c r="D120" s="674"/>
      <c r="E120" s="674"/>
      <c r="F120" s="674"/>
      <c r="G120" s="674"/>
      <c r="H120" s="674"/>
      <c r="I120" s="674"/>
      <c r="J120" s="674"/>
      <c r="K120" s="674"/>
      <c r="L120" s="674"/>
      <c r="M120" s="675"/>
      <c r="N120" s="62"/>
      <c r="O120" s="44"/>
      <c r="P120" s="403"/>
      <c r="Q120" s="44"/>
      <c r="R120" s="44"/>
    </row>
    <row r="121" spans="1:18" ht="31.75" customHeight="1" thickBot="1" x14ac:dyDescent="0.35">
      <c r="A121" s="673" t="s">
        <v>194</v>
      </c>
      <c r="B121" s="674"/>
      <c r="C121" s="676" t="str">
        <f>IF(ProjeAdi&gt;0,ProjeAdi,"")</f>
        <v/>
      </c>
      <c r="D121" s="677"/>
      <c r="E121" s="677"/>
      <c r="F121" s="677"/>
      <c r="G121" s="677"/>
      <c r="H121" s="677"/>
      <c r="I121" s="677"/>
      <c r="J121" s="677"/>
      <c r="K121" s="677"/>
      <c r="L121" s="677"/>
      <c r="M121" s="678"/>
      <c r="N121" s="62"/>
      <c r="O121" s="44"/>
      <c r="P121" s="403"/>
      <c r="Q121" s="44"/>
      <c r="R121" s="44"/>
    </row>
    <row r="122" spans="1:18" ht="52" customHeight="1" thickBot="1" x14ac:dyDescent="0.35">
      <c r="A122" s="683" t="s">
        <v>3</v>
      </c>
      <c r="B122" s="683" t="s">
        <v>182</v>
      </c>
      <c r="C122" s="683" t="s">
        <v>183</v>
      </c>
      <c r="D122" s="683" t="s">
        <v>201</v>
      </c>
      <c r="E122" s="683" t="s">
        <v>173</v>
      </c>
      <c r="F122" s="683" t="s">
        <v>202</v>
      </c>
      <c r="G122" s="683" t="s">
        <v>95</v>
      </c>
      <c r="H122" s="683" t="s">
        <v>93</v>
      </c>
      <c r="I122" s="683" t="s">
        <v>94</v>
      </c>
      <c r="J122" s="693" t="s">
        <v>81</v>
      </c>
      <c r="K122" s="683" t="s">
        <v>82</v>
      </c>
      <c r="L122" s="408" t="s">
        <v>83</v>
      </c>
      <c r="M122" s="408" t="s">
        <v>83</v>
      </c>
      <c r="N122" s="62"/>
      <c r="O122" s="44"/>
      <c r="P122" s="403"/>
      <c r="Q122" s="44"/>
      <c r="R122" s="44"/>
    </row>
    <row r="123" spans="1:18" ht="17" thickBot="1" x14ac:dyDescent="0.35">
      <c r="A123" s="685"/>
      <c r="B123" s="684"/>
      <c r="C123" s="684"/>
      <c r="D123" s="685"/>
      <c r="E123" s="684"/>
      <c r="F123" s="685"/>
      <c r="G123" s="685"/>
      <c r="H123" s="685"/>
      <c r="I123" s="685"/>
      <c r="J123" s="694"/>
      <c r="K123" s="685"/>
      <c r="L123" s="407" t="s">
        <v>84</v>
      </c>
      <c r="M123" s="407" t="s">
        <v>87</v>
      </c>
      <c r="N123" s="62"/>
      <c r="O123" s="44"/>
      <c r="P123" s="403"/>
      <c r="Q123" s="44"/>
      <c r="R123" s="44"/>
    </row>
    <row r="124" spans="1:18" ht="37.200000000000003" customHeight="1" x14ac:dyDescent="0.3">
      <c r="A124" s="201">
        <v>61</v>
      </c>
      <c r="B124" s="450"/>
      <c r="C124" s="462"/>
      <c r="D124" s="86"/>
      <c r="E124" s="516"/>
      <c r="F124" s="25"/>
      <c r="G124" s="25"/>
      <c r="H124" s="25"/>
      <c r="I124" s="25"/>
      <c r="J124" s="26"/>
      <c r="K124" s="25"/>
      <c r="L124" s="188"/>
      <c r="M124" s="180"/>
      <c r="N124" s="117" t="str">
        <f>IF(AND(COUNTA(B124:I124)&gt;0,O124=1),"Belge Tarihi,Belge Numarası ve KDV Dahil Tutar doldurulduktan sonra KDV Hariç Tutar doldurulabilir.","")</f>
        <v/>
      </c>
      <c r="O124" s="111">
        <f>IF(COUNTA(J124:K124)+COUNTA(M124)=3,0,1)</f>
        <v>1</v>
      </c>
      <c r="P124" s="113">
        <f>IF(O124=1,0,100000000)</f>
        <v>0</v>
      </c>
      <c r="Q124" s="44"/>
      <c r="R124" s="44"/>
    </row>
    <row r="125" spans="1:18" ht="37.200000000000003" customHeight="1" x14ac:dyDescent="0.3">
      <c r="A125" s="409">
        <v>62</v>
      </c>
      <c r="B125" s="452"/>
      <c r="C125" s="463"/>
      <c r="D125" s="459"/>
      <c r="E125" s="517"/>
      <c r="F125" s="15"/>
      <c r="G125" s="15"/>
      <c r="H125" s="15"/>
      <c r="I125" s="15"/>
      <c r="J125" s="16"/>
      <c r="K125" s="15"/>
      <c r="L125" s="183"/>
      <c r="M125" s="181"/>
      <c r="N125" s="117" t="str">
        <f t="shared" ref="N125:N138" si="12">IF(AND(COUNTA(B125:I125)&gt;0,O125=1),"Belge Tarihi,Belge Numarası ve KDV Dahil Tutar doldurulduktan sonra KDV Hariç Tutar doldurulabilir.","")</f>
        <v/>
      </c>
      <c r="O125" s="111">
        <f t="shared" ref="O125:O138" si="13">IF(COUNTA(J125:K125)+COUNTA(M125)=3,0,1)</f>
        <v>1</v>
      </c>
      <c r="P125" s="113">
        <f t="shared" ref="P125:P138" si="14">IF(O125=1,0,100000000)</f>
        <v>0</v>
      </c>
      <c r="Q125" s="44"/>
      <c r="R125" s="44"/>
    </row>
    <row r="126" spans="1:18" ht="37.200000000000003" customHeight="1" x14ac:dyDescent="0.3">
      <c r="A126" s="409">
        <v>63</v>
      </c>
      <c r="B126" s="452"/>
      <c r="C126" s="463"/>
      <c r="D126" s="459"/>
      <c r="E126" s="517"/>
      <c r="F126" s="15"/>
      <c r="G126" s="15"/>
      <c r="H126" s="15"/>
      <c r="I126" s="15"/>
      <c r="J126" s="16"/>
      <c r="K126" s="15"/>
      <c r="L126" s="183"/>
      <c r="M126" s="181"/>
      <c r="N126" s="117" t="str">
        <f t="shared" si="12"/>
        <v/>
      </c>
      <c r="O126" s="111">
        <f t="shared" si="13"/>
        <v>1</v>
      </c>
      <c r="P126" s="113">
        <f t="shared" si="14"/>
        <v>0</v>
      </c>
      <c r="Q126" s="45"/>
      <c r="R126" s="45"/>
    </row>
    <row r="127" spans="1:18" ht="37.200000000000003" customHeight="1" x14ac:dyDescent="0.3">
      <c r="A127" s="409">
        <v>64</v>
      </c>
      <c r="B127" s="452"/>
      <c r="C127" s="463"/>
      <c r="D127" s="459"/>
      <c r="E127" s="517"/>
      <c r="F127" s="15"/>
      <c r="G127" s="15"/>
      <c r="H127" s="15"/>
      <c r="I127" s="15"/>
      <c r="J127" s="16"/>
      <c r="K127" s="15"/>
      <c r="L127" s="183"/>
      <c r="M127" s="181"/>
      <c r="N127" s="117" t="str">
        <f t="shared" si="12"/>
        <v/>
      </c>
      <c r="O127" s="111">
        <f t="shared" si="13"/>
        <v>1</v>
      </c>
      <c r="P127" s="113">
        <f t="shared" si="14"/>
        <v>0</v>
      </c>
      <c r="Q127" s="44"/>
      <c r="R127" s="44"/>
    </row>
    <row r="128" spans="1:18" ht="37.200000000000003" customHeight="1" x14ac:dyDescent="0.3">
      <c r="A128" s="409">
        <v>65</v>
      </c>
      <c r="B128" s="460"/>
      <c r="C128" s="464"/>
      <c r="D128" s="319"/>
      <c r="E128" s="518"/>
      <c r="F128" s="17"/>
      <c r="G128" s="17"/>
      <c r="H128" s="17"/>
      <c r="I128" s="17"/>
      <c r="J128" s="40"/>
      <c r="K128" s="17"/>
      <c r="L128" s="189"/>
      <c r="M128" s="184"/>
      <c r="N128" s="117" t="str">
        <f t="shared" si="12"/>
        <v/>
      </c>
      <c r="O128" s="111">
        <f t="shared" si="13"/>
        <v>1</v>
      </c>
      <c r="P128" s="113">
        <f t="shared" si="14"/>
        <v>0</v>
      </c>
      <c r="Q128" s="44"/>
      <c r="R128" s="44"/>
    </row>
    <row r="129" spans="1:18" ht="37.200000000000003" customHeight="1" x14ac:dyDescent="0.3">
      <c r="A129" s="409">
        <v>66</v>
      </c>
      <c r="B129" s="460"/>
      <c r="C129" s="464"/>
      <c r="D129" s="319"/>
      <c r="E129" s="518"/>
      <c r="F129" s="17"/>
      <c r="G129" s="17"/>
      <c r="H129" s="17"/>
      <c r="I129" s="17"/>
      <c r="J129" s="40"/>
      <c r="K129" s="17"/>
      <c r="L129" s="189"/>
      <c r="M129" s="184"/>
      <c r="N129" s="117" t="str">
        <f t="shared" si="12"/>
        <v/>
      </c>
      <c r="O129" s="111">
        <f t="shared" si="13"/>
        <v>1</v>
      </c>
      <c r="P129" s="113">
        <f t="shared" si="14"/>
        <v>0</v>
      </c>
      <c r="Q129" s="44"/>
      <c r="R129" s="44"/>
    </row>
    <row r="130" spans="1:18" ht="37.200000000000003" customHeight="1" x14ac:dyDescent="0.3">
      <c r="A130" s="409">
        <v>67</v>
      </c>
      <c r="B130" s="460"/>
      <c r="C130" s="464"/>
      <c r="D130" s="319"/>
      <c r="E130" s="518"/>
      <c r="F130" s="17"/>
      <c r="G130" s="17"/>
      <c r="H130" s="17"/>
      <c r="I130" s="17"/>
      <c r="J130" s="40"/>
      <c r="K130" s="17"/>
      <c r="L130" s="189"/>
      <c r="M130" s="184"/>
      <c r="N130" s="117" t="str">
        <f t="shared" si="12"/>
        <v/>
      </c>
      <c r="O130" s="111">
        <f t="shared" si="13"/>
        <v>1</v>
      </c>
      <c r="P130" s="113">
        <f t="shared" si="14"/>
        <v>0</v>
      </c>
      <c r="Q130" s="44"/>
      <c r="R130" s="44"/>
    </row>
    <row r="131" spans="1:18" ht="37.200000000000003" customHeight="1" x14ac:dyDescent="0.3">
      <c r="A131" s="409">
        <v>68</v>
      </c>
      <c r="B131" s="460"/>
      <c r="C131" s="464"/>
      <c r="D131" s="319"/>
      <c r="E131" s="518"/>
      <c r="F131" s="17"/>
      <c r="G131" s="17"/>
      <c r="H131" s="17"/>
      <c r="I131" s="17"/>
      <c r="J131" s="40"/>
      <c r="K131" s="17"/>
      <c r="L131" s="189"/>
      <c r="M131" s="184"/>
      <c r="N131" s="117" t="str">
        <f t="shared" si="12"/>
        <v/>
      </c>
      <c r="O131" s="111">
        <f t="shared" si="13"/>
        <v>1</v>
      </c>
      <c r="P131" s="113">
        <f t="shared" si="14"/>
        <v>0</v>
      </c>
      <c r="Q131" s="44"/>
      <c r="R131" s="44"/>
    </row>
    <row r="132" spans="1:18" ht="37.200000000000003" customHeight="1" x14ac:dyDescent="0.3">
      <c r="A132" s="410">
        <v>69</v>
      </c>
      <c r="B132" s="460"/>
      <c r="C132" s="464"/>
      <c r="D132" s="319"/>
      <c r="E132" s="518"/>
      <c r="F132" s="17"/>
      <c r="G132" s="17"/>
      <c r="H132" s="17"/>
      <c r="I132" s="17"/>
      <c r="J132" s="40"/>
      <c r="K132" s="17"/>
      <c r="L132" s="189"/>
      <c r="M132" s="184"/>
      <c r="N132" s="117" t="str">
        <f t="shared" si="12"/>
        <v/>
      </c>
      <c r="O132" s="111">
        <f t="shared" si="13"/>
        <v>1</v>
      </c>
      <c r="P132" s="113">
        <f t="shared" si="14"/>
        <v>0</v>
      </c>
      <c r="Q132" s="44"/>
      <c r="R132" s="44"/>
    </row>
    <row r="133" spans="1:18" ht="37.200000000000003" customHeight="1" x14ac:dyDescent="0.3">
      <c r="A133" s="410">
        <v>70</v>
      </c>
      <c r="B133" s="460"/>
      <c r="C133" s="464"/>
      <c r="D133" s="319"/>
      <c r="E133" s="518"/>
      <c r="F133" s="17"/>
      <c r="G133" s="17"/>
      <c r="H133" s="17"/>
      <c r="I133" s="17"/>
      <c r="J133" s="40"/>
      <c r="K133" s="17"/>
      <c r="L133" s="189"/>
      <c r="M133" s="184"/>
      <c r="N133" s="117" t="str">
        <f t="shared" si="12"/>
        <v/>
      </c>
      <c r="O133" s="111">
        <f t="shared" si="13"/>
        <v>1</v>
      </c>
      <c r="P133" s="113">
        <f t="shared" si="14"/>
        <v>0</v>
      </c>
      <c r="Q133" s="44"/>
      <c r="R133" s="44"/>
    </row>
    <row r="134" spans="1:18" ht="37.200000000000003" customHeight="1" x14ac:dyDescent="0.3">
      <c r="A134" s="410">
        <v>71</v>
      </c>
      <c r="B134" s="460"/>
      <c r="C134" s="464"/>
      <c r="D134" s="319"/>
      <c r="E134" s="518"/>
      <c r="F134" s="17"/>
      <c r="G134" s="17"/>
      <c r="H134" s="17"/>
      <c r="I134" s="17"/>
      <c r="J134" s="40"/>
      <c r="K134" s="17"/>
      <c r="L134" s="189"/>
      <c r="M134" s="184"/>
      <c r="N134" s="117" t="str">
        <f t="shared" si="12"/>
        <v/>
      </c>
      <c r="O134" s="111">
        <f t="shared" si="13"/>
        <v>1</v>
      </c>
      <c r="P134" s="113">
        <f t="shared" si="14"/>
        <v>0</v>
      </c>
      <c r="Q134" s="44"/>
      <c r="R134" s="44"/>
    </row>
    <row r="135" spans="1:18" ht="37.200000000000003" customHeight="1" x14ac:dyDescent="0.3">
      <c r="A135" s="410">
        <v>72</v>
      </c>
      <c r="B135" s="460"/>
      <c r="C135" s="464"/>
      <c r="D135" s="319"/>
      <c r="E135" s="518"/>
      <c r="F135" s="17"/>
      <c r="G135" s="17"/>
      <c r="H135" s="17"/>
      <c r="I135" s="17"/>
      <c r="J135" s="40"/>
      <c r="K135" s="17"/>
      <c r="L135" s="189"/>
      <c r="M135" s="184"/>
      <c r="N135" s="117" t="str">
        <f t="shared" si="12"/>
        <v/>
      </c>
      <c r="O135" s="111">
        <f t="shared" si="13"/>
        <v>1</v>
      </c>
      <c r="P135" s="113">
        <f t="shared" si="14"/>
        <v>0</v>
      </c>
      <c r="Q135" s="44"/>
      <c r="R135" s="44"/>
    </row>
    <row r="136" spans="1:18" ht="37.200000000000003" customHeight="1" x14ac:dyDescent="0.3">
      <c r="A136" s="410">
        <v>73</v>
      </c>
      <c r="B136" s="460"/>
      <c r="C136" s="464"/>
      <c r="D136" s="319"/>
      <c r="E136" s="518"/>
      <c r="F136" s="17"/>
      <c r="G136" s="17"/>
      <c r="H136" s="17"/>
      <c r="I136" s="17"/>
      <c r="J136" s="40"/>
      <c r="K136" s="17"/>
      <c r="L136" s="189"/>
      <c r="M136" s="184"/>
      <c r="N136" s="117" t="str">
        <f t="shared" si="12"/>
        <v/>
      </c>
      <c r="O136" s="111">
        <f t="shared" si="13"/>
        <v>1</v>
      </c>
      <c r="P136" s="113">
        <f t="shared" si="14"/>
        <v>0</v>
      </c>
      <c r="Q136" s="44"/>
      <c r="R136" s="44"/>
    </row>
    <row r="137" spans="1:18" ht="37.200000000000003" customHeight="1" x14ac:dyDescent="0.3">
      <c r="A137" s="410">
        <v>74</v>
      </c>
      <c r="B137" s="460"/>
      <c r="C137" s="464"/>
      <c r="D137" s="319"/>
      <c r="E137" s="518"/>
      <c r="F137" s="17"/>
      <c r="G137" s="17"/>
      <c r="H137" s="17"/>
      <c r="I137" s="17"/>
      <c r="J137" s="40"/>
      <c r="K137" s="17"/>
      <c r="L137" s="189"/>
      <c r="M137" s="184"/>
      <c r="N137" s="117" t="str">
        <f t="shared" si="12"/>
        <v/>
      </c>
      <c r="O137" s="111">
        <f t="shared" si="13"/>
        <v>1</v>
      </c>
      <c r="P137" s="113">
        <f t="shared" si="14"/>
        <v>0</v>
      </c>
      <c r="Q137" s="44"/>
      <c r="R137" s="44"/>
    </row>
    <row r="138" spans="1:18" ht="37.200000000000003" customHeight="1" thickBot="1" x14ac:dyDescent="0.35">
      <c r="A138" s="411">
        <v>75</v>
      </c>
      <c r="B138" s="461"/>
      <c r="C138" s="465"/>
      <c r="D138" s="89"/>
      <c r="E138" s="519"/>
      <c r="F138" s="19"/>
      <c r="G138" s="19"/>
      <c r="H138" s="19"/>
      <c r="I138" s="19"/>
      <c r="J138" s="42"/>
      <c r="K138" s="19"/>
      <c r="L138" s="190"/>
      <c r="M138" s="185"/>
      <c r="N138" s="117" t="str">
        <f t="shared" si="12"/>
        <v/>
      </c>
      <c r="O138" s="111">
        <f t="shared" si="13"/>
        <v>1</v>
      </c>
      <c r="P138" s="113">
        <f t="shared" si="14"/>
        <v>0</v>
      </c>
      <c r="Q138" s="115">
        <f>IF(COUNTA(L124:L138)&gt;0,1,0)</f>
        <v>0</v>
      </c>
      <c r="R138" s="44"/>
    </row>
    <row r="139" spans="1:18" ht="37.200000000000003" customHeight="1" thickBot="1" x14ac:dyDescent="0.35">
      <c r="A139" s="695" t="s">
        <v>203</v>
      </c>
      <c r="B139" s="695"/>
      <c r="C139" s="695"/>
      <c r="D139" s="695"/>
      <c r="E139" s="695"/>
      <c r="F139" s="695"/>
      <c r="G139" s="695"/>
      <c r="H139" s="695"/>
      <c r="I139" s="695"/>
      <c r="J139" s="405"/>
      <c r="K139" s="331" t="s">
        <v>34</v>
      </c>
      <c r="L139" s="191">
        <f>SUM(L124:L138)+L110</f>
        <v>0</v>
      </c>
      <c r="M139" s="191">
        <f>SUM(M124:M138)+M110</f>
        <v>0</v>
      </c>
      <c r="N139" s="2"/>
      <c r="O139" s="44"/>
      <c r="P139" s="403"/>
      <c r="Q139" s="44"/>
      <c r="R139" s="44"/>
    </row>
    <row r="140" spans="1:18" ht="37.200000000000003" customHeight="1" x14ac:dyDescent="0.3">
      <c r="A140" s="115" t="s">
        <v>133</v>
      </c>
      <c r="B140" s="44"/>
      <c r="C140" s="44"/>
      <c r="D140" s="44"/>
      <c r="E140" s="44"/>
      <c r="F140" s="44"/>
      <c r="G140" s="44"/>
      <c r="H140" s="44"/>
      <c r="I140" s="44"/>
      <c r="J140" s="405"/>
      <c r="K140" s="44"/>
      <c r="L140" s="403"/>
      <c r="M140" s="403"/>
      <c r="N140" s="106" t="s">
        <v>199</v>
      </c>
      <c r="O140" s="44"/>
      <c r="P140" s="403"/>
      <c r="Q140" s="44"/>
      <c r="R140" s="44"/>
    </row>
    <row r="141" spans="1:18" x14ac:dyDescent="0.3">
      <c r="A141" s="44"/>
      <c r="B141" s="44"/>
      <c r="C141" s="44"/>
      <c r="D141" s="44"/>
      <c r="E141" s="44"/>
      <c r="F141" s="44"/>
      <c r="G141" s="44"/>
      <c r="H141" s="44"/>
      <c r="I141" s="44"/>
      <c r="J141" s="405"/>
      <c r="K141" s="44"/>
      <c r="L141" s="403"/>
      <c r="M141" s="403"/>
      <c r="N141" s="62"/>
      <c r="O141" s="44"/>
      <c r="P141" s="403"/>
      <c r="Q141" s="44"/>
      <c r="R141" s="44"/>
    </row>
    <row r="142" spans="1:18" ht="19.05" x14ac:dyDescent="0.35">
      <c r="A142" s="44"/>
      <c r="B142" s="44"/>
      <c r="C142" s="44"/>
      <c r="D142" s="376" t="s">
        <v>31</v>
      </c>
      <c r="E142" s="376"/>
      <c r="F142" s="378">
        <f ca="1">imzatarihi</f>
        <v>45785</v>
      </c>
      <c r="G142" s="253" t="s">
        <v>32</v>
      </c>
      <c r="H142" s="379" t="str">
        <f>IF(kurulusyetkilisi&gt;0,kurulusyetkilisi,"")</f>
        <v/>
      </c>
      <c r="I142" s="44"/>
      <c r="J142" s="44"/>
      <c r="K142" s="44"/>
      <c r="L142" s="44"/>
      <c r="M142" s="403"/>
      <c r="N142" s="62"/>
      <c r="O142" s="44"/>
      <c r="P142" s="403"/>
      <c r="Q142" s="44"/>
      <c r="R142" s="44"/>
    </row>
    <row r="143" spans="1:18" ht="19.05" x14ac:dyDescent="0.35">
      <c r="A143" s="44"/>
      <c r="B143" s="44"/>
      <c r="C143" s="44"/>
      <c r="D143" s="44"/>
      <c r="E143" s="44"/>
      <c r="F143" s="215"/>
      <c r="G143" s="253" t="s">
        <v>33</v>
      </c>
      <c r="H143" s="44"/>
      <c r="I143" s="214"/>
      <c r="J143" s="44"/>
      <c r="K143" s="44"/>
      <c r="L143" s="44"/>
      <c r="M143" s="403"/>
      <c r="N143" s="62"/>
      <c r="O143" s="44"/>
      <c r="P143" s="403"/>
      <c r="Q143" s="44"/>
      <c r="R143" s="44"/>
    </row>
    <row r="144" spans="1:18" x14ac:dyDescent="0.3">
      <c r="A144" s="44"/>
      <c r="B144" s="44"/>
      <c r="C144" s="44"/>
      <c r="D144" s="44"/>
      <c r="E144" s="44"/>
      <c r="F144" s="44"/>
      <c r="G144" s="44"/>
      <c r="H144" s="44"/>
      <c r="I144" s="44"/>
      <c r="J144" s="405"/>
      <c r="K144" s="44"/>
      <c r="L144" s="403"/>
      <c r="M144" s="403"/>
      <c r="N144" s="62"/>
      <c r="O144" s="44"/>
      <c r="P144" s="403"/>
      <c r="Q144" s="44"/>
      <c r="R144" s="44"/>
    </row>
    <row r="145" spans="1:18" x14ac:dyDescent="0.3">
      <c r="A145" s="44"/>
      <c r="B145" s="44"/>
      <c r="C145" s="44"/>
      <c r="D145" s="44"/>
      <c r="E145" s="44"/>
      <c r="F145" s="44"/>
      <c r="G145" s="44"/>
      <c r="H145" s="44"/>
      <c r="I145" s="44"/>
      <c r="J145" s="405"/>
      <c r="K145" s="44"/>
      <c r="L145" s="403"/>
      <c r="M145" s="403"/>
      <c r="N145" s="62"/>
      <c r="O145" s="44"/>
      <c r="P145" s="403"/>
      <c r="Q145" s="44"/>
      <c r="R145" s="44"/>
    </row>
    <row r="146" spans="1:18" x14ac:dyDescent="0.3">
      <c r="A146" s="679" t="s">
        <v>198</v>
      </c>
      <c r="B146" s="679"/>
      <c r="C146" s="679"/>
      <c r="D146" s="679"/>
      <c r="E146" s="679"/>
      <c r="F146" s="679"/>
      <c r="G146" s="679"/>
      <c r="H146" s="679"/>
      <c r="I146" s="679"/>
      <c r="J146" s="679"/>
      <c r="K146" s="679"/>
      <c r="L146" s="679"/>
      <c r="M146" s="679"/>
      <c r="N146" s="294"/>
      <c r="O146" s="75"/>
      <c r="P146" s="403"/>
      <c r="Q146" s="44"/>
      <c r="R146" s="44"/>
    </row>
    <row r="147" spans="1:18" ht="15.65" customHeight="1" x14ac:dyDescent="0.3">
      <c r="A147" s="635" t="s">
        <v>199</v>
      </c>
      <c r="B147" s="635"/>
      <c r="C147" s="635"/>
      <c r="D147" s="635"/>
      <c r="E147" s="635"/>
      <c r="F147" s="635"/>
      <c r="G147" s="635"/>
      <c r="H147" s="635"/>
      <c r="I147" s="635"/>
      <c r="J147" s="635"/>
      <c r="K147" s="635"/>
      <c r="L147" s="635"/>
      <c r="M147" s="635"/>
      <c r="N147" s="73"/>
      <c r="O147" s="75"/>
      <c r="P147" s="404"/>
      <c r="Q147" s="44"/>
      <c r="R147" s="44"/>
    </row>
    <row r="148" spans="1:18" ht="16" customHeight="1" thickBot="1" x14ac:dyDescent="0.35">
      <c r="A148" s="692" t="s">
        <v>200</v>
      </c>
      <c r="B148" s="692"/>
      <c r="C148" s="692"/>
      <c r="D148" s="692"/>
      <c r="E148" s="692"/>
      <c r="F148" s="692"/>
      <c r="G148" s="692"/>
      <c r="H148" s="692"/>
      <c r="I148" s="692"/>
      <c r="J148" s="692"/>
      <c r="K148" s="692"/>
      <c r="L148" s="692"/>
      <c r="M148" s="692"/>
      <c r="N148" s="73"/>
      <c r="O148" s="75"/>
      <c r="P148" s="404"/>
      <c r="Q148" s="44"/>
      <c r="R148" s="44"/>
    </row>
    <row r="149" spans="1:18" ht="31.75" customHeight="1" thickBot="1" x14ac:dyDescent="0.35">
      <c r="A149" s="673" t="s">
        <v>192</v>
      </c>
      <c r="B149" s="674"/>
      <c r="C149" s="673" t="str">
        <f>IF(ProjeNo&gt;0,ProjeNo,"")</f>
        <v/>
      </c>
      <c r="D149" s="674"/>
      <c r="E149" s="674"/>
      <c r="F149" s="674"/>
      <c r="G149" s="674"/>
      <c r="H149" s="674"/>
      <c r="I149" s="674"/>
      <c r="J149" s="674"/>
      <c r="K149" s="674"/>
      <c r="L149" s="674"/>
      <c r="M149" s="675"/>
      <c r="N149" s="62"/>
      <c r="O149" s="44"/>
      <c r="P149" s="403"/>
      <c r="Q149" s="44"/>
      <c r="R149" s="44"/>
    </row>
    <row r="150" spans="1:18" ht="31.75" customHeight="1" thickBot="1" x14ac:dyDescent="0.35">
      <c r="A150" s="673" t="s">
        <v>194</v>
      </c>
      <c r="B150" s="674"/>
      <c r="C150" s="676" t="str">
        <f>IF(ProjeAdi&gt;0,ProjeAdi,"")</f>
        <v/>
      </c>
      <c r="D150" s="677"/>
      <c r="E150" s="677"/>
      <c r="F150" s="677"/>
      <c r="G150" s="677"/>
      <c r="H150" s="677"/>
      <c r="I150" s="677"/>
      <c r="J150" s="677"/>
      <c r="K150" s="677"/>
      <c r="L150" s="677"/>
      <c r="M150" s="678"/>
      <c r="N150" s="62"/>
      <c r="O150" s="44"/>
      <c r="P150" s="403"/>
      <c r="Q150" s="44"/>
      <c r="R150" s="44"/>
    </row>
    <row r="151" spans="1:18" ht="52" customHeight="1" thickBot="1" x14ac:dyDescent="0.35">
      <c r="A151" s="683" t="s">
        <v>3</v>
      </c>
      <c r="B151" s="683" t="s">
        <v>182</v>
      </c>
      <c r="C151" s="683" t="s">
        <v>183</v>
      </c>
      <c r="D151" s="683" t="s">
        <v>201</v>
      </c>
      <c r="E151" s="683" t="s">
        <v>173</v>
      </c>
      <c r="F151" s="683" t="s">
        <v>202</v>
      </c>
      <c r="G151" s="683" t="s">
        <v>95</v>
      </c>
      <c r="H151" s="683" t="s">
        <v>93</v>
      </c>
      <c r="I151" s="683" t="s">
        <v>94</v>
      </c>
      <c r="J151" s="693" t="s">
        <v>81</v>
      </c>
      <c r="K151" s="683" t="s">
        <v>82</v>
      </c>
      <c r="L151" s="408" t="s">
        <v>83</v>
      </c>
      <c r="M151" s="408" t="s">
        <v>83</v>
      </c>
      <c r="N151" s="62"/>
      <c r="O151" s="44"/>
      <c r="P151" s="403"/>
      <c r="Q151" s="44"/>
      <c r="R151" s="44"/>
    </row>
    <row r="152" spans="1:18" ht="17" thickBot="1" x14ac:dyDescent="0.35">
      <c r="A152" s="685"/>
      <c r="B152" s="684"/>
      <c r="C152" s="684"/>
      <c r="D152" s="685"/>
      <c r="E152" s="684"/>
      <c r="F152" s="685"/>
      <c r="G152" s="685"/>
      <c r="H152" s="685"/>
      <c r="I152" s="685"/>
      <c r="J152" s="694"/>
      <c r="K152" s="685"/>
      <c r="L152" s="407" t="s">
        <v>84</v>
      </c>
      <c r="M152" s="407" t="s">
        <v>87</v>
      </c>
      <c r="N152" s="62"/>
      <c r="O152" s="44"/>
      <c r="P152" s="403"/>
      <c r="Q152" s="44"/>
      <c r="R152" s="44"/>
    </row>
    <row r="153" spans="1:18" ht="37.200000000000003" customHeight="1" x14ac:dyDescent="0.3">
      <c r="A153" s="201">
        <v>76</v>
      </c>
      <c r="B153" s="450"/>
      <c r="C153" s="462"/>
      <c r="D153" s="86"/>
      <c r="E153" s="516"/>
      <c r="F153" s="25"/>
      <c r="G153" s="25"/>
      <c r="H153" s="25"/>
      <c r="I153" s="25"/>
      <c r="J153" s="26"/>
      <c r="K153" s="25"/>
      <c r="L153" s="188"/>
      <c r="M153" s="180"/>
      <c r="N153" s="117" t="str">
        <f>IF(AND(COUNTA(B153:I153)&gt;0,O153=1),"Belge Tarihi,Belge Numarası ve KDV Dahil Tutar doldurulduktan sonra KDV Hariç Tutar doldurulabilir.","")</f>
        <v/>
      </c>
      <c r="O153" s="111">
        <f>IF(COUNTA(J153:K153)+COUNTA(M153)=3,0,1)</f>
        <v>1</v>
      </c>
      <c r="P153" s="113">
        <f>IF(O153=1,0,100000000)</f>
        <v>0</v>
      </c>
      <c r="Q153" s="44"/>
      <c r="R153" s="44"/>
    </row>
    <row r="154" spans="1:18" ht="37.200000000000003" customHeight="1" x14ac:dyDescent="0.3">
      <c r="A154" s="409">
        <v>77</v>
      </c>
      <c r="B154" s="452"/>
      <c r="C154" s="463"/>
      <c r="D154" s="459"/>
      <c r="E154" s="517"/>
      <c r="F154" s="15"/>
      <c r="G154" s="15"/>
      <c r="H154" s="15"/>
      <c r="I154" s="15"/>
      <c r="J154" s="16"/>
      <c r="K154" s="15"/>
      <c r="L154" s="183"/>
      <c r="M154" s="181"/>
      <c r="N154" s="117" t="str">
        <f t="shared" ref="N154:N167" si="15">IF(AND(COUNTA(B154:I154)&gt;0,O154=1),"Belge Tarihi,Belge Numarası ve KDV Dahil Tutar doldurulduktan sonra KDV Hariç Tutar doldurulabilir.","")</f>
        <v/>
      </c>
      <c r="O154" s="111">
        <f t="shared" ref="O154:O167" si="16">IF(COUNTA(J154:K154)+COUNTA(M154)=3,0,1)</f>
        <v>1</v>
      </c>
      <c r="P154" s="113">
        <f t="shared" ref="P154:P167" si="17">IF(O154=1,0,100000000)</f>
        <v>0</v>
      </c>
      <c r="Q154" s="44"/>
      <c r="R154" s="44"/>
    </row>
    <row r="155" spans="1:18" ht="37.200000000000003" customHeight="1" x14ac:dyDescent="0.3">
      <c r="A155" s="409">
        <v>78</v>
      </c>
      <c r="B155" s="452"/>
      <c r="C155" s="463"/>
      <c r="D155" s="459"/>
      <c r="E155" s="517"/>
      <c r="F155" s="15"/>
      <c r="G155" s="15"/>
      <c r="H155" s="15"/>
      <c r="I155" s="15"/>
      <c r="J155" s="16"/>
      <c r="K155" s="15"/>
      <c r="L155" s="183"/>
      <c r="M155" s="181"/>
      <c r="N155" s="117" t="str">
        <f t="shared" si="15"/>
        <v/>
      </c>
      <c r="O155" s="111">
        <f t="shared" si="16"/>
        <v>1</v>
      </c>
      <c r="P155" s="113">
        <f t="shared" si="17"/>
        <v>0</v>
      </c>
      <c r="Q155" s="44"/>
      <c r="R155" s="44"/>
    </row>
    <row r="156" spans="1:18" ht="37.200000000000003" customHeight="1" x14ac:dyDescent="0.3">
      <c r="A156" s="409">
        <v>79</v>
      </c>
      <c r="B156" s="452"/>
      <c r="C156" s="463"/>
      <c r="D156" s="459"/>
      <c r="E156" s="517"/>
      <c r="F156" s="15"/>
      <c r="G156" s="15"/>
      <c r="H156" s="15"/>
      <c r="I156" s="15"/>
      <c r="J156" s="16"/>
      <c r="K156" s="15"/>
      <c r="L156" s="183"/>
      <c r="M156" s="181"/>
      <c r="N156" s="117" t="str">
        <f t="shared" si="15"/>
        <v/>
      </c>
      <c r="O156" s="111">
        <f t="shared" si="16"/>
        <v>1</v>
      </c>
      <c r="P156" s="113">
        <f t="shared" si="17"/>
        <v>0</v>
      </c>
      <c r="Q156" s="45"/>
      <c r="R156" s="45"/>
    </row>
    <row r="157" spans="1:18" ht="37.200000000000003" customHeight="1" x14ac:dyDescent="0.3">
      <c r="A157" s="409">
        <v>80</v>
      </c>
      <c r="B157" s="460"/>
      <c r="C157" s="464"/>
      <c r="D157" s="319"/>
      <c r="E157" s="518"/>
      <c r="F157" s="17"/>
      <c r="G157" s="17"/>
      <c r="H157" s="17"/>
      <c r="I157" s="17"/>
      <c r="J157" s="40"/>
      <c r="K157" s="17"/>
      <c r="L157" s="189"/>
      <c r="M157" s="184"/>
      <c r="N157" s="117" t="str">
        <f t="shared" si="15"/>
        <v/>
      </c>
      <c r="O157" s="111">
        <f t="shared" si="16"/>
        <v>1</v>
      </c>
      <c r="P157" s="113">
        <f t="shared" si="17"/>
        <v>0</v>
      </c>
      <c r="Q157" s="44"/>
      <c r="R157" s="44"/>
    </row>
    <row r="158" spans="1:18" ht="37.200000000000003" customHeight="1" x14ac:dyDescent="0.3">
      <c r="A158" s="409">
        <v>81</v>
      </c>
      <c r="B158" s="460"/>
      <c r="C158" s="464"/>
      <c r="D158" s="319"/>
      <c r="E158" s="518"/>
      <c r="F158" s="17"/>
      <c r="G158" s="17"/>
      <c r="H158" s="17"/>
      <c r="I158" s="17"/>
      <c r="J158" s="40"/>
      <c r="K158" s="17"/>
      <c r="L158" s="189"/>
      <c r="M158" s="184"/>
      <c r="N158" s="117" t="str">
        <f t="shared" si="15"/>
        <v/>
      </c>
      <c r="O158" s="111">
        <f t="shared" si="16"/>
        <v>1</v>
      </c>
      <c r="P158" s="113">
        <f t="shared" si="17"/>
        <v>0</v>
      </c>
      <c r="Q158" s="44"/>
      <c r="R158" s="44"/>
    </row>
    <row r="159" spans="1:18" ht="37.200000000000003" customHeight="1" x14ac:dyDescent="0.3">
      <c r="A159" s="409">
        <v>82</v>
      </c>
      <c r="B159" s="460"/>
      <c r="C159" s="464"/>
      <c r="D159" s="319"/>
      <c r="E159" s="518"/>
      <c r="F159" s="17"/>
      <c r="G159" s="17"/>
      <c r="H159" s="17"/>
      <c r="I159" s="17"/>
      <c r="J159" s="40"/>
      <c r="K159" s="17"/>
      <c r="L159" s="189"/>
      <c r="M159" s="184"/>
      <c r="N159" s="117" t="str">
        <f t="shared" si="15"/>
        <v/>
      </c>
      <c r="O159" s="111">
        <f t="shared" si="16"/>
        <v>1</v>
      </c>
      <c r="P159" s="113">
        <f t="shared" si="17"/>
        <v>0</v>
      </c>
      <c r="Q159" s="44"/>
      <c r="R159" s="44"/>
    </row>
    <row r="160" spans="1:18" ht="37.200000000000003" customHeight="1" x14ac:dyDescent="0.3">
      <c r="A160" s="409">
        <v>83</v>
      </c>
      <c r="B160" s="460"/>
      <c r="C160" s="464"/>
      <c r="D160" s="319"/>
      <c r="E160" s="518"/>
      <c r="F160" s="17"/>
      <c r="G160" s="17"/>
      <c r="H160" s="17"/>
      <c r="I160" s="17"/>
      <c r="J160" s="40"/>
      <c r="K160" s="17"/>
      <c r="L160" s="189"/>
      <c r="M160" s="184"/>
      <c r="N160" s="117" t="str">
        <f t="shared" si="15"/>
        <v/>
      </c>
      <c r="O160" s="111">
        <f t="shared" si="16"/>
        <v>1</v>
      </c>
      <c r="P160" s="113">
        <f t="shared" si="17"/>
        <v>0</v>
      </c>
      <c r="Q160" s="44"/>
      <c r="R160" s="44"/>
    </row>
    <row r="161" spans="1:18" ht="37.200000000000003" customHeight="1" x14ac:dyDescent="0.3">
      <c r="A161" s="410">
        <v>84</v>
      </c>
      <c r="B161" s="460"/>
      <c r="C161" s="464"/>
      <c r="D161" s="319"/>
      <c r="E161" s="518"/>
      <c r="F161" s="17"/>
      <c r="G161" s="17"/>
      <c r="H161" s="17"/>
      <c r="I161" s="17"/>
      <c r="J161" s="40"/>
      <c r="K161" s="17"/>
      <c r="L161" s="189"/>
      <c r="M161" s="184"/>
      <c r="N161" s="117" t="str">
        <f t="shared" si="15"/>
        <v/>
      </c>
      <c r="O161" s="111">
        <f t="shared" si="16"/>
        <v>1</v>
      </c>
      <c r="P161" s="113">
        <f t="shared" si="17"/>
        <v>0</v>
      </c>
      <c r="Q161" s="44"/>
      <c r="R161" s="44"/>
    </row>
    <row r="162" spans="1:18" ht="37.200000000000003" customHeight="1" x14ac:dyDescent="0.3">
      <c r="A162" s="410">
        <v>85</v>
      </c>
      <c r="B162" s="460"/>
      <c r="C162" s="464"/>
      <c r="D162" s="319"/>
      <c r="E162" s="518"/>
      <c r="F162" s="17"/>
      <c r="G162" s="17"/>
      <c r="H162" s="17"/>
      <c r="I162" s="17"/>
      <c r="J162" s="40"/>
      <c r="K162" s="17"/>
      <c r="L162" s="189"/>
      <c r="M162" s="184"/>
      <c r="N162" s="117" t="str">
        <f t="shared" si="15"/>
        <v/>
      </c>
      <c r="O162" s="111">
        <f t="shared" si="16"/>
        <v>1</v>
      </c>
      <c r="P162" s="113">
        <f t="shared" si="17"/>
        <v>0</v>
      </c>
      <c r="Q162" s="44"/>
      <c r="R162" s="44"/>
    </row>
    <row r="163" spans="1:18" ht="37.200000000000003" customHeight="1" x14ac:dyDescent="0.3">
      <c r="A163" s="410">
        <v>86</v>
      </c>
      <c r="B163" s="460"/>
      <c r="C163" s="464"/>
      <c r="D163" s="319"/>
      <c r="E163" s="518"/>
      <c r="F163" s="17"/>
      <c r="G163" s="17"/>
      <c r="H163" s="17"/>
      <c r="I163" s="17"/>
      <c r="J163" s="40"/>
      <c r="K163" s="17"/>
      <c r="L163" s="189"/>
      <c r="M163" s="184"/>
      <c r="N163" s="117" t="str">
        <f t="shared" si="15"/>
        <v/>
      </c>
      <c r="O163" s="111">
        <f t="shared" si="16"/>
        <v>1</v>
      </c>
      <c r="P163" s="113">
        <f t="shared" si="17"/>
        <v>0</v>
      </c>
      <c r="Q163" s="44"/>
      <c r="R163" s="44"/>
    </row>
    <row r="164" spans="1:18" ht="37.200000000000003" customHeight="1" x14ac:dyDescent="0.3">
      <c r="A164" s="410">
        <v>87</v>
      </c>
      <c r="B164" s="460"/>
      <c r="C164" s="464"/>
      <c r="D164" s="319"/>
      <c r="E164" s="518"/>
      <c r="F164" s="17"/>
      <c r="G164" s="17"/>
      <c r="H164" s="17"/>
      <c r="I164" s="17"/>
      <c r="J164" s="40"/>
      <c r="K164" s="17"/>
      <c r="L164" s="189"/>
      <c r="M164" s="184"/>
      <c r="N164" s="117" t="str">
        <f t="shared" si="15"/>
        <v/>
      </c>
      <c r="O164" s="111">
        <f t="shared" si="16"/>
        <v>1</v>
      </c>
      <c r="P164" s="113">
        <f t="shared" si="17"/>
        <v>0</v>
      </c>
      <c r="Q164" s="44"/>
      <c r="R164" s="44"/>
    </row>
    <row r="165" spans="1:18" ht="37.200000000000003" customHeight="1" x14ac:dyDescent="0.3">
      <c r="A165" s="410">
        <v>88</v>
      </c>
      <c r="B165" s="460"/>
      <c r="C165" s="464"/>
      <c r="D165" s="319"/>
      <c r="E165" s="518"/>
      <c r="F165" s="17"/>
      <c r="G165" s="17"/>
      <c r="H165" s="17"/>
      <c r="I165" s="17"/>
      <c r="J165" s="40"/>
      <c r="K165" s="17"/>
      <c r="L165" s="189"/>
      <c r="M165" s="184"/>
      <c r="N165" s="117" t="str">
        <f t="shared" si="15"/>
        <v/>
      </c>
      <c r="O165" s="111">
        <f t="shared" si="16"/>
        <v>1</v>
      </c>
      <c r="P165" s="113">
        <f t="shared" si="17"/>
        <v>0</v>
      </c>
      <c r="Q165" s="44"/>
      <c r="R165" s="44"/>
    </row>
    <row r="166" spans="1:18" ht="37.200000000000003" customHeight="1" x14ac:dyDescent="0.3">
      <c r="A166" s="410">
        <v>89</v>
      </c>
      <c r="B166" s="460"/>
      <c r="C166" s="464"/>
      <c r="D166" s="319"/>
      <c r="E166" s="518"/>
      <c r="F166" s="17"/>
      <c r="G166" s="17"/>
      <c r="H166" s="17"/>
      <c r="I166" s="17"/>
      <c r="J166" s="40"/>
      <c r="K166" s="17"/>
      <c r="L166" s="189"/>
      <c r="M166" s="184"/>
      <c r="N166" s="117" t="str">
        <f t="shared" si="15"/>
        <v/>
      </c>
      <c r="O166" s="111">
        <f t="shared" si="16"/>
        <v>1</v>
      </c>
      <c r="P166" s="113">
        <f t="shared" si="17"/>
        <v>0</v>
      </c>
      <c r="Q166" s="44"/>
      <c r="R166" s="44"/>
    </row>
    <row r="167" spans="1:18" ht="37.200000000000003" customHeight="1" thickBot="1" x14ac:dyDescent="0.35">
      <c r="A167" s="411">
        <v>90</v>
      </c>
      <c r="B167" s="461"/>
      <c r="C167" s="465"/>
      <c r="D167" s="89"/>
      <c r="E167" s="519"/>
      <c r="F167" s="19"/>
      <c r="G167" s="19"/>
      <c r="H167" s="19"/>
      <c r="I167" s="19"/>
      <c r="J167" s="42"/>
      <c r="K167" s="19"/>
      <c r="L167" s="190"/>
      <c r="M167" s="185"/>
      <c r="N167" s="117" t="str">
        <f t="shared" si="15"/>
        <v/>
      </c>
      <c r="O167" s="111">
        <f t="shared" si="16"/>
        <v>1</v>
      </c>
      <c r="P167" s="113">
        <f t="shared" si="17"/>
        <v>0</v>
      </c>
      <c r="Q167" s="115">
        <f>IF(COUNTA(L153:L167)&gt;0,1,0)</f>
        <v>0</v>
      </c>
      <c r="R167" s="44"/>
    </row>
    <row r="168" spans="1:18" ht="37.200000000000003" customHeight="1" thickBot="1" x14ac:dyDescent="0.35">
      <c r="A168" s="695" t="s">
        <v>203</v>
      </c>
      <c r="B168" s="695"/>
      <c r="C168" s="695"/>
      <c r="D168" s="695"/>
      <c r="E168" s="695"/>
      <c r="F168" s="695"/>
      <c r="G168" s="695"/>
      <c r="H168" s="695"/>
      <c r="I168" s="695"/>
      <c r="J168" s="405"/>
      <c r="K168" s="331" t="s">
        <v>34</v>
      </c>
      <c r="L168" s="191">
        <f>SUM(L153:L167)+L139</f>
        <v>0</v>
      </c>
      <c r="M168" s="191">
        <f>SUM(M153:M167)+M139</f>
        <v>0</v>
      </c>
      <c r="N168" s="2"/>
      <c r="O168" s="44"/>
      <c r="P168" s="403"/>
      <c r="Q168" s="44"/>
      <c r="R168" s="44"/>
    </row>
    <row r="169" spans="1:18" ht="37.200000000000003" customHeight="1" x14ac:dyDescent="0.3">
      <c r="A169" s="115" t="s">
        <v>133</v>
      </c>
      <c r="B169" s="44"/>
      <c r="C169" s="44"/>
      <c r="D169" s="44"/>
      <c r="E169" s="44"/>
      <c r="F169" s="44"/>
      <c r="G169" s="44"/>
      <c r="H169" s="44"/>
      <c r="I169" s="44"/>
      <c r="J169" s="405"/>
      <c r="K169" s="44"/>
      <c r="L169" s="403"/>
      <c r="M169" s="403"/>
      <c r="N169" s="106" t="s">
        <v>199</v>
      </c>
      <c r="O169" s="44"/>
      <c r="P169" s="403"/>
      <c r="Q169" s="44"/>
      <c r="R169" s="44"/>
    </row>
    <row r="170" spans="1:18" x14ac:dyDescent="0.3">
      <c r="A170" s="44"/>
      <c r="B170" s="44"/>
      <c r="C170" s="44"/>
      <c r="D170" s="44"/>
      <c r="E170" s="44"/>
      <c r="F170" s="44"/>
      <c r="G170" s="44"/>
      <c r="H170" s="44"/>
      <c r="I170" s="44"/>
      <c r="J170" s="405"/>
      <c r="K170" s="44"/>
      <c r="L170" s="403"/>
      <c r="M170" s="403"/>
      <c r="N170" s="62"/>
      <c r="O170" s="44"/>
      <c r="P170" s="403"/>
      <c r="Q170" s="44"/>
      <c r="R170" s="44"/>
    </row>
    <row r="171" spans="1:18" ht="19.05" x14ac:dyDescent="0.35">
      <c r="A171" s="44"/>
      <c r="B171" s="44"/>
      <c r="C171" s="44"/>
      <c r="D171" s="376" t="s">
        <v>31</v>
      </c>
      <c r="E171" s="376"/>
      <c r="F171" s="378">
        <f ca="1">imzatarihi</f>
        <v>45785</v>
      </c>
      <c r="G171" s="253" t="s">
        <v>32</v>
      </c>
      <c r="H171" s="379" t="str">
        <f>IF(kurulusyetkilisi&gt;0,kurulusyetkilisi,"")</f>
        <v/>
      </c>
      <c r="I171" s="44"/>
      <c r="J171" s="44"/>
      <c r="K171" s="44"/>
      <c r="L171" s="44"/>
      <c r="M171" s="403"/>
      <c r="N171" s="62"/>
      <c r="O171" s="44"/>
      <c r="P171" s="403"/>
      <c r="Q171" s="44"/>
      <c r="R171" s="44"/>
    </row>
    <row r="172" spans="1:18" ht="19.05" x14ac:dyDescent="0.35">
      <c r="A172" s="44"/>
      <c r="B172" s="44"/>
      <c r="C172" s="44"/>
      <c r="D172" s="44"/>
      <c r="E172" s="44"/>
      <c r="F172" s="215"/>
      <c r="G172" s="253" t="s">
        <v>33</v>
      </c>
      <c r="H172" s="44"/>
      <c r="I172" s="214"/>
      <c r="J172" s="44"/>
      <c r="K172" s="44"/>
      <c r="L172" s="44"/>
      <c r="M172" s="403"/>
      <c r="N172" s="62"/>
      <c r="O172" s="44"/>
      <c r="P172" s="403"/>
      <c r="Q172" s="44"/>
      <c r="R172" s="44"/>
    </row>
    <row r="173" spans="1:18" x14ac:dyDescent="0.3">
      <c r="A173" s="44"/>
      <c r="B173" s="44"/>
      <c r="C173" s="44"/>
      <c r="D173" s="44"/>
      <c r="E173" s="44"/>
      <c r="F173" s="44"/>
      <c r="G173" s="44"/>
      <c r="H173" s="44"/>
      <c r="I173" s="44"/>
      <c r="J173" s="405"/>
      <c r="K173" s="44"/>
      <c r="L173" s="403"/>
      <c r="M173" s="403"/>
      <c r="N173" s="62"/>
      <c r="O173" s="44"/>
      <c r="P173" s="403"/>
      <c r="Q173" s="44"/>
      <c r="R173" s="44"/>
    </row>
    <row r="174" spans="1:18" x14ac:dyDescent="0.3">
      <c r="A174" s="44"/>
      <c r="B174" s="44"/>
      <c r="C174" s="44"/>
      <c r="D174" s="44"/>
      <c r="E174" s="44"/>
      <c r="F174" s="44"/>
      <c r="G174" s="44"/>
      <c r="H174" s="44"/>
      <c r="I174" s="44"/>
      <c r="J174" s="405"/>
      <c r="K174" s="44"/>
      <c r="L174" s="403"/>
      <c r="M174" s="403"/>
      <c r="N174" s="62"/>
      <c r="O174" s="44"/>
      <c r="P174" s="403"/>
      <c r="Q174" s="44"/>
      <c r="R174" s="44"/>
    </row>
    <row r="175" spans="1:18" x14ac:dyDescent="0.3">
      <c r="A175" s="44"/>
      <c r="B175" s="44"/>
      <c r="C175" s="44"/>
      <c r="D175" s="44"/>
      <c r="E175" s="44"/>
      <c r="F175" s="44"/>
      <c r="G175" s="44"/>
      <c r="H175" s="44"/>
      <c r="I175" s="44"/>
      <c r="J175" s="405"/>
      <c r="K175" s="44"/>
      <c r="L175" s="403"/>
      <c r="M175" s="403"/>
      <c r="N175" s="62"/>
      <c r="O175" s="44"/>
      <c r="P175" s="403"/>
      <c r="Q175" s="44"/>
      <c r="R175" s="44"/>
    </row>
    <row r="176" spans="1:18" x14ac:dyDescent="0.3">
      <c r="A176" s="44"/>
      <c r="B176" s="44"/>
      <c r="C176" s="44"/>
      <c r="D176" s="44"/>
      <c r="E176" s="44"/>
      <c r="F176" s="44"/>
      <c r="G176" s="44"/>
      <c r="H176" s="44"/>
      <c r="I176" s="44"/>
      <c r="J176" s="405"/>
      <c r="K176" s="44"/>
      <c r="L176" s="403"/>
      <c r="M176" s="403"/>
      <c r="N176" s="62"/>
      <c r="O176" s="44"/>
      <c r="P176" s="403"/>
      <c r="Q176" s="44"/>
      <c r="R176" s="44"/>
    </row>
    <row r="177" spans="1:18" x14ac:dyDescent="0.3">
      <c r="A177" s="44"/>
      <c r="B177" s="44"/>
      <c r="C177" s="44"/>
      <c r="D177" s="44"/>
      <c r="E177" s="44"/>
      <c r="F177" s="44"/>
      <c r="G177" s="44"/>
      <c r="H177" s="44"/>
      <c r="I177" s="44"/>
      <c r="J177" s="405"/>
      <c r="K177" s="44"/>
      <c r="L177" s="403"/>
      <c r="M177" s="403"/>
      <c r="N177" s="62"/>
      <c r="O177" s="44"/>
      <c r="P177" s="403"/>
      <c r="Q177" s="44"/>
      <c r="R177" s="44"/>
    </row>
    <row r="178" spans="1:18" x14ac:dyDescent="0.3">
      <c r="A178" s="44"/>
      <c r="B178" s="44"/>
      <c r="C178" s="44"/>
      <c r="D178" s="44"/>
      <c r="E178" s="44"/>
      <c r="F178" s="44"/>
      <c r="G178" s="44"/>
      <c r="H178" s="44"/>
      <c r="I178" s="44"/>
      <c r="J178" s="405"/>
      <c r="K178" s="44"/>
      <c r="L178" s="403"/>
      <c r="M178" s="403"/>
      <c r="N178" s="62"/>
      <c r="O178" s="44"/>
      <c r="P178" s="403"/>
      <c r="Q178" s="44"/>
      <c r="R178" s="44"/>
    </row>
    <row r="179" spans="1:18" x14ac:dyDescent="0.3">
      <c r="A179" s="44"/>
      <c r="B179" s="44"/>
      <c r="C179" s="44"/>
      <c r="D179" s="44"/>
      <c r="E179" s="44"/>
      <c r="F179" s="44"/>
      <c r="G179" s="44"/>
      <c r="H179" s="44"/>
      <c r="I179" s="44"/>
      <c r="J179" s="405"/>
      <c r="K179" s="44"/>
      <c r="L179" s="403"/>
      <c r="M179" s="403"/>
      <c r="N179" s="62"/>
      <c r="O179" s="44"/>
      <c r="P179" s="403"/>
      <c r="Q179" s="44"/>
      <c r="R179" s="44"/>
    </row>
    <row r="180" spans="1:18" x14ac:dyDescent="0.3">
      <c r="A180" s="44"/>
      <c r="B180" s="44"/>
      <c r="C180" s="44"/>
      <c r="D180" s="44"/>
      <c r="E180" s="44"/>
      <c r="F180" s="44"/>
      <c r="G180" s="44"/>
      <c r="H180" s="44"/>
      <c r="I180" s="44"/>
      <c r="J180" s="405"/>
      <c r="K180" s="44"/>
      <c r="L180" s="403"/>
      <c r="M180" s="403"/>
      <c r="N180" s="62"/>
      <c r="O180" s="44"/>
      <c r="P180" s="403"/>
      <c r="Q180" s="44"/>
      <c r="R180" s="44"/>
    </row>
    <row r="181" spans="1:18" x14ac:dyDescent="0.3">
      <c r="A181" s="44"/>
      <c r="B181" s="44"/>
      <c r="C181" s="44"/>
      <c r="D181" s="44"/>
      <c r="E181" s="44"/>
      <c r="F181" s="44"/>
      <c r="G181" s="44"/>
      <c r="H181" s="44"/>
      <c r="I181" s="44"/>
      <c r="J181" s="405"/>
      <c r="K181" s="44"/>
      <c r="L181" s="403"/>
      <c r="M181" s="403"/>
      <c r="N181" s="62"/>
      <c r="O181" s="44"/>
      <c r="P181" s="403"/>
      <c r="Q181" s="44"/>
      <c r="R181" s="44"/>
    </row>
    <row r="182" spans="1:18" x14ac:dyDescent="0.3">
      <c r="A182" s="44"/>
      <c r="B182" s="44"/>
      <c r="C182" s="44"/>
      <c r="D182" s="44"/>
      <c r="E182" s="44"/>
      <c r="F182" s="44"/>
      <c r="G182" s="44"/>
      <c r="H182" s="44"/>
      <c r="I182" s="44"/>
      <c r="J182" s="405"/>
      <c r="K182" s="44"/>
      <c r="L182" s="403"/>
      <c r="M182" s="403"/>
      <c r="N182" s="62"/>
      <c r="O182" s="44"/>
      <c r="P182" s="403"/>
      <c r="Q182" s="44"/>
      <c r="R182" s="44"/>
    </row>
    <row r="183" spans="1:18" x14ac:dyDescent="0.3">
      <c r="A183" s="44"/>
      <c r="B183" s="44"/>
      <c r="C183" s="44"/>
      <c r="D183" s="44"/>
      <c r="E183" s="44"/>
      <c r="F183" s="44"/>
      <c r="G183" s="44"/>
      <c r="H183" s="44"/>
      <c r="I183" s="44"/>
      <c r="J183" s="405"/>
      <c r="K183" s="44"/>
      <c r="L183" s="403"/>
      <c r="M183" s="403"/>
      <c r="N183" s="62"/>
      <c r="O183" s="44"/>
      <c r="P183" s="403"/>
      <c r="Q183" s="44"/>
      <c r="R183" s="44"/>
    </row>
    <row r="184" spans="1:18" x14ac:dyDescent="0.3">
      <c r="A184" s="44"/>
      <c r="B184" s="44"/>
      <c r="C184" s="44"/>
      <c r="D184" s="44"/>
      <c r="E184" s="44"/>
      <c r="F184" s="44"/>
      <c r="G184" s="44"/>
      <c r="H184" s="44"/>
      <c r="I184" s="44"/>
      <c r="J184" s="405"/>
      <c r="K184" s="44"/>
      <c r="L184" s="403"/>
      <c r="M184" s="403"/>
      <c r="N184" s="62"/>
      <c r="O184" s="44"/>
      <c r="P184" s="403"/>
      <c r="Q184" s="44"/>
      <c r="R184" s="44"/>
    </row>
    <row r="185" spans="1:18" x14ac:dyDescent="0.3">
      <c r="A185" s="44"/>
      <c r="B185" s="44"/>
      <c r="C185" s="44"/>
      <c r="D185" s="44"/>
      <c r="E185" s="44"/>
      <c r="F185" s="44"/>
      <c r="G185" s="44"/>
      <c r="H185" s="44"/>
      <c r="I185" s="44"/>
      <c r="J185" s="405"/>
      <c r="K185" s="44"/>
      <c r="L185" s="403"/>
      <c r="M185" s="403"/>
      <c r="N185" s="62"/>
      <c r="O185" s="44"/>
      <c r="P185" s="403"/>
      <c r="Q185" s="44"/>
      <c r="R185" s="44"/>
    </row>
    <row r="186" spans="1:18" x14ac:dyDescent="0.3">
      <c r="A186" s="44"/>
      <c r="B186" s="44"/>
      <c r="C186" s="44"/>
      <c r="D186" s="44"/>
      <c r="E186" s="44"/>
      <c r="F186" s="44"/>
      <c r="G186" s="44"/>
      <c r="H186" s="44"/>
      <c r="I186" s="44"/>
      <c r="J186" s="405"/>
      <c r="K186" s="44"/>
      <c r="L186" s="403"/>
      <c r="M186" s="403"/>
      <c r="N186" s="62"/>
      <c r="O186" s="44"/>
      <c r="P186" s="403"/>
      <c r="Q186" s="45"/>
      <c r="R186" s="45"/>
    </row>
    <row r="187" spans="1:18" x14ac:dyDescent="0.3">
      <c r="A187" s="44"/>
      <c r="B187" s="44"/>
      <c r="C187" s="44"/>
      <c r="D187" s="44"/>
      <c r="E187" s="44"/>
      <c r="F187" s="44"/>
      <c r="G187" s="44"/>
      <c r="H187" s="44"/>
      <c r="I187" s="44"/>
      <c r="J187" s="405"/>
      <c r="K187" s="44"/>
      <c r="L187" s="403"/>
      <c r="M187" s="403"/>
      <c r="N187" s="62"/>
      <c r="O187" s="44"/>
      <c r="P187" s="403"/>
      <c r="Q187" s="44"/>
      <c r="R187" s="44"/>
    </row>
    <row r="188" spans="1:18" x14ac:dyDescent="0.3">
      <c r="A188" s="44"/>
      <c r="B188" s="44"/>
      <c r="C188" s="44"/>
      <c r="D188" s="44"/>
      <c r="E188" s="44"/>
      <c r="F188" s="44"/>
      <c r="G188" s="44"/>
      <c r="H188" s="44"/>
      <c r="I188" s="44"/>
      <c r="J188" s="405"/>
      <c r="K188" s="44"/>
      <c r="L188" s="403"/>
      <c r="M188" s="403"/>
      <c r="N188" s="62"/>
      <c r="O188" s="44"/>
      <c r="P188" s="403"/>
      <c r="Q188" s="44"/>
      <c r="R188" s="44"/>
    </row>
    <row r="189" spans="1:18" x14ac:dyDescent="0.3">
      <c r="A189" s="44"/>
      <c r="B189" s="44"/>
      <c r="C189" s="44"/>
      <c r="D189" s="44"/>
      <c r="E189" s="44"/>
      <c r="F189" s="44"/>
      <c r="G189" s="44"/>
      <c r="H189" s="44"/>
      <c r="I189" s="44"/>
      <c r="J189" s="405"/>
      <c r="K189" s="44"/>
      <c r="L189" s="403"/>
      <c r="M189" s="403"/>
      <c r="N189" s="62"/>
      <c r="O189" s="44"/>
      <c r="P189" s="403"/>
      <c r="Q189" s="44"/>
      <c r="R189" s="44"/>
    </row>
    <row r="190" spans="1:18" x14ac:dyDescent="0.3">
      <c r="A190" s="44"/>
      <c r="B190" s="44"/>
      <c r="C190" s="44"/>
      <c r="D190" s="44"/>
      <c r="E190" s="44"/>
      <c r="F190" s="44"/>
      <c r="G190" s="44"/>
      <c r="H190" s="44"/>
      <c r="I190" s="44"/>
      <c r="J190" s="405"/>
      <c r="K190" s="44"/>
      <c r="L190" s="403"/>
      <c r="M190" s="403"/>
      <c r="N190" s="62"/>
      <c r="O190" s="44"/>
      <c r="P190" s="403"/>
      <c r="Q190" s="44"/>
      <c r="R190" s="44"/>
    </row>
    <row r="191" spans="1:18" x14ac:dyDescent="0.3">
      <c r="A191" s="44"/>
      <c r="B191" s="44"/>
      <c r="C191" s="44"/>
      <c r="D191" s="44"/>
      <c r="E191" s="44"/>
      <c r="F191" s="44"/>
      <c r="G191" s="44"/>
      <c r="H191" s="44"/>
      <c r="I191" s="44"/>
      <c r="J191" s="405"/>
      <c r="K191" s="44"/>
      <c r="L191" s="403"/>
      <c r="M191" s="403"/>
      <c r="N191" s="62"/>
      <c r="O191" s="44"/>
      <c r="P191" s="403"/>
      <c r="Q191" s="44"/>
      <c r="R191" s="44"/>
    </row>
    <row r="192" spans="1:18" x14ac:dyDescent="0.3">
      <c r="A192" s="44"/>
      <c r="B192" s="44"/>
      <c r="C192" s="44"/>
      <c r="D192" s="44"/>
      <c r="E192" s="44"/>
      <c r="F192" s="44"/>
      <c r="G192" s="44"/>
      <c r="H192" s="44"/>
      <c r="I192" s="44"/>
      <c r="J192" s="405"/>
      <c r="K192" s="44"/>
      <c r="L192" s="403"/>
      <c r="M192" s="403"/>
      <c r="N192" s="62"/>
      <c r="O192" s="44"/>
      <c r="P192" s="403"/>
      <c r="Q192" s="44"/>
      <c r="R192" s="44"/>
    </row>
    <row r="193" spans="1:18" x14ac:dyDescent="0.3">
      <c r="A193" s="44"/>
      <c r="B193" s="44"/>
      <c r="C193" s="44"/>
      <c r="D193" s="44"/>
      <c r="E193" s="44"/>
      <c r="F193" s="44"/>
      <c r="G193" s="44"/>
      <c r="H193" s="44"/>
      <c r="I193" s="44"/>
      <c r="J193" s="405"/>
      <c r="K193" s="44"/>
      <c r="L193" s="403"/>
      <c r="M193" s="403"/>
      <c r="N193" s="62"/>
      <c r="O193" s="44"/>
      <c r="P193" s="403"/>
      <c r="Q193" s="44"/>
      <c r="R193" s="44"/>
    </row>
    <row r="194" spans="1:18" x14ac:dyDescent="0.3">
      <c r="A194" s="44"/>
      <c r="B194" s="44"/>
      <c r="C194" s="44"/>
      <c r="D194" s="44"/>
      <c r="E194" s="44"/>
      <c r="F194" s="44"/>
      <c r="G194" s="44"/>
      <c r="H194" s="44"/>
      <c r="I194" s="44"/>
      <c r="J194" s="405"/>
      <c r="K194" s="44"/>
      <c r="L194" s="403"/>
      <c r="M194" s="403"/>
      <c r="N194" s="62"/>
      <c r="O194" s="44"/>
      <c r="P194" s="403"/>
      <c r="Q194" s="44"/>
      <c r="R194" s="44"/>
    </row>
    <row r="195" spans="1:18" x14ac:dyDescent="0.3">
      <c r="A195" s="44"/>
      <c r="B195" s="44"/>
      <c r="C195" s="44"/>
      <c r="D195" s="44"/>
      <c r="E195" s="44"/>
      <c r="F195" s="44"/>
      <c r="G195" s="44"/>
      <c r="H195" s="44"/>
      <c r="I195" s="44"/>
      <c r="J195" s="405"/>
      <c r="K195" s="44"/>
      <c r="L195" s="403"/>
      <c r="M195" s="403"/>
      <c r="N195" s="62"/>
      <c r="O195" s="44"/>
      <c r="P195" s="403"/>
      <c r="Q195" s="44"/>
      <c r="R195" s="44"/>
    </row>
    <row r="196" spans="1:18" x14ac:dyDescent="0.3">
      <c r="A196" s="44"/>
      <c r="B196" s="44"/>
      <c r="C196" s="44"/>
      <c r="D196" s="44"/>
      <c r="E196" s="44"/>
      <c r="F196" s="44"/>
      <c r="G196" s="44"/>
      <c r="H196" s="44"/>
      <c r="I196" s="44"/>
      <c r="J196" s="405"/>
      <c r="K196" s="44"/>
      <c r="L196" s="403"/>
      <c r="M196" s="403"/>
      <c r="N196" s="62"/>
      <c r="O196" s="44"/>
      <c r="P196" s="403"/>
      <c r="Q196" s="44"/>
      <c r="R196" s="44"/>
    </row>
    <row r="197" spans="1:18" x14ac:dyDescent="0.3">
      <c r="A197" s="44"/>
      <c r="B197" s="44"/>
      <c r="C197" s="44"/>
      <c r="D197" s="44"/>
      <c r="E197" s="44"/>
      <c r="F197" s="44"/>
      <c r="G197" s="44"/>
      <c r="H197" s="44"/>
      <c r="I197" s="44"/>
      <c r="J197" s="405"/>
      <c r="K197" s="44"/>
      <c r="L197" s="403"/>
      <c r="M197" s="403"/>
      <c r="N197" s="62"/>
      <c r="O197" s="44"/>
      <c r="P197" s="403"/>
      <c r="Q197" s="44"/>
      <c r="R197" s="44"/>
    </row>
    <row r="198" spans="1:18" x14ac:dyDescent="0.3">
      <c r="A198" s="44"/>
      <c r="B198" s="44"/>
      <c r="C198" s="44"/>
      <c r="D198" s="44"/>
      <c r="E198" s="44"/>
      <c r="F198" s="44"/>
      <c r="G198" s="44"/>
      <c r="H198" s="44"/>
      <c r="I198" s="44"/>
      <c r="J198" s="405"/>
      <c r="K198" s="44"/>
      <c r="L198" s="403"/>
      <c r="M198" s="403"/>
      <c r="N198" s="62"/>
      <c r="O198" s="44"/>
      <c r="P198" s="403"/>
      <c r="Q198" s="44"/>
      <c r="R198" s="44"/>
    </row>
    <row r="199" spans="1:18" x14ac:dyDescent="0.3">
      <c r="A199" s="44"/>
      <c r="B199" s="44"/>
      <c r="C199" s="44"/>
      <c r="D199" s="44"/>
      <c r="E199" s="44"/>
      <c r="F199" s="44"/>
      <c r="G199" s="44"/>
      <c r="H199" s="44"/>
      <c r="I199" s="44"/>
      <c r="J199" s="405"/>
      <c r="K199" s="44"/>
      <c r="L199" s="403"/>
      <c r="M199" s="403"/>
      <c r="N199" s="62"/>
      <c r="O199" s="44"/>
      <c r="P199" s="403"/>
      <c r="Q199" s="44"/>
      <c r="R199" s="44"/>
    </row>
    <row r="200" spans="1:18" x14ac:dyDescent="0.3">
      <c r="A200" s="44"/>
      <c r="B200" s="44"/>
      <c r="C200" s="44"/>
      <c r="D200" s="44"/>
      <c r="E200" s="44"/>
      <c r="F200" s="44"/>
      <c r="G200" s="44"/>
      <c r="H200" s="44"/>
      <c r="I200" s="44"/>
      <c r="J200" s="405"/>
      <c r="K200" s="44"/>
      <c r="L200" s="403"/>
      <c r="M200" s="403"/>
      <c r="N200" s="62"/>
      <c r="O200" s="44"/>
      <c r="P200" s="403"/>
      <c r="Q200" s="44"/>
      <c r="R200" s="44"/>
    </row>
    <row r="201" spans="1:18" x14ac:dyDescent="0.3">
      <c r="A201" s="44"/>
      <c r="B201" s="44"/>
      <c r="C201" s="44"/>
      <c r="D201" s="44"/>
      <c r="E201" s="44"/>
      <c r="F201" s="44"/>
      <c r="G201" s="44"/>
      <c r="H201" s="44"/>
      <c r="I201" s="44"/>
      <c r="J201" s="405"/>
      <c r="K201" s="44"/>
      <c r="L201" s="403"/>
      <c r="M201" s="403"/>
      <c r="N201" s="62"/>
      <c r="O201" s="44"/>
      <c r="P201" s="403"/>
      <c r="Q201" s="44"/>
      <c r="R201" s="44"/>
    </row>
    <row r="202" spans="1:18" x14ac:dyDescent="0.3">
      <c r="A202" s="44"/>
      <c r="B202" s="44"/>
      <c r="C202" s="44"/>
      <c r="D202" s="44"/>
      <c r="E202" s="44"/>
      <c r="F202" s="44"/>
      <c r="G202" s="44"/>
      <c r="H202" s="44"/>
      <c r="I202" s="44"/>
      <c r="J202" s="405"/>
      <c r="K202" s="44"/>
      <c r="L202" s="403"/>
      <c r="M202" s="403"/>
      <c r="N202" s="62"/>
      <c r="O202" s="44"/>
      <c r="P202" s="403"/>
      <c r="Q202" s="115">
        <v>0</v>
      </c>
      <c r="R202" s="44"/>
    </row>
  </sheetData>
  <sheetProtection algorithmName="SHA-512" hashValue="L+8APdPtqYae9Ej/Qlum+6xPKqCVG/N4G43jN1GjRXjcNIS8T22hJPKXBNLctl2n8Y4RJO8ucBbz6juqqQaW2w==" saltValue="+a02dn3j1ABaqumhcrJvTg==" spinCount="100000" sheet="1" objects="1" scenarios="1"/>
  <mergeCells count="113">
    <mergeCell ref="A1:M1"/>
    <mergeCell ref="A2:M2"/>
    <mergeCell ref="A3:M3"/>
    <mergeCell ref="J6:J7"/>
    <mergeCell ref="K6:K7"/>
    <mergeCell ref="A4:B4"/>
    <mergeCell ref="A5:B5"/>
    <mergeCell ref="C4:M4"/>
    <mergeCell ref="C5:M5"/>
    <mergeCell ref="A33:B33"/>
    <mergeCell ref="C33:M33"/>
    <mergeCell ref="A34:B34"/>
    <mergeCell ref="C34:M34"/>
    <mergeCell ref="A23:I23"/>
    <mergeCell ref="A30:M30"/>
    <mergeCell ref="A31:M31"/>
    <mergeCell ref="A32:M32"/>
    <mergeCell ref="A6:A7"/>
    <mergeCell ref="D6:D7"/>
    <mergeCell ref="F6:F7"/>
    <mergeCell ref="G6:G7"/>
    <mergeCell ref="H6:H7"/>
    <mergeCell ref="I6:I7"/>
    <mergeCell ref="A62:B62"/>
    <mergeCell ref="C62:M62"/>
    <mergeCell ref="A63:B63"/>
    <mergeCell ref="C63:M63"/>
    <mergeCell ref="J35:J36"/>
    <mergeCell ref="K35:K36"/>
    <mergeCell ref="A52:I52"/>
    <mergeCell ref="A59:M59"/>
    <mergeCell ref="A60:M60"/>
    <mergeCell ref="A61:M61"/>
    <mergeCell ref="A35:A36"/>
    <mergeCell ref="D35:D36"/>
    <mergeCell ref="F35:F36"/>
    <mergeCell ref="G35:G36"/>
    <mergeCell ref="H35:H36"/>
    <mergeCell ref="I35:I36"/>
    <mergeCell ref="A91:B91"/>
    <mergeCell ref="C91:M91"/>
    <mergeCell ref="A92:B92"/>
    <mergeCell ref="C92:M92"/>
    <mergeCell ref="J64:J65"/>
    <mergeCell ref="K64:K65"/>
    <mergeCell ref="A81:I81"/>
    <mergeCell ref="A88:M88"/>
    <mergeCell ref="A89:M89"/>
    <mergeCell ref="A90:M90"/>
    <mergeCell ref="A64:A65"/>
    <mergeCell ref="D64:D65"/>
    <mergeCell ref="F64:F65"/>
    <mergeCell ref="G64:G65"/>
    <mergeCell ref="H64:H65"/>
    <mergeCell ref="I64:I65"/>
    <mergeCell ref="A117:M117"/>
    <mergeCell ref="A118:M118"/>
    <mergeCell ref="A119:M119"/>
    <mergeCell ref="C93:C94"/>
    <mergeCell ref="A93:A94"/>
    <mergeCell ref="D93:D94"/>
    <mergeCell ref="F93:F94"/>
    <mergeCell ref="G93:G94"/>
    <mergeCell ref="H93:H94"/>
    <mergeCell ref="I93:I94"/>
    <mergeCell ref="A168:I168"/>
    <mergeCell ref="B6:B7"/>
    <mergeCell ref="C6:C7"/>
    <mergeCell ref="B35:B36"/>
    <mergeCell ref="C35:C36"/>
    <mergeCell ref="B64:B65"/>
    <mergeCell ref="C64:C65"/>
    <mergeCell ref="B93:B94"/>
    <mergeCell ref="A151:A152"/>
    <mergeCell ref="D151:D152"/>
    <mergeCell ref="F151:F152"/>
    <mergeCell ref="G151:G152"/>
    <mergeCell ref="H151:H152"/>
    <mergeCell ref="I151:I152"/>
    <mergeCell ref="A139:I139"/>
    <mergeCell ref="A146:M146"/>
    <mergeCell ref="A147:M147"/>
    <mergeCell ref="A148:M148"/>
    <mergeCell ref="B122:B123"/>
    <mergeCell ref="C122:C123"/>
    <mergeCell ref="A122:A123"/>
    <mergeCell ref="D122:D123"/>
    <mergeCell ref="F122:F123"/>
    <mergeCell ref="G122:G123"/>
    <mergeCell ref="A149:B149"/>
    <mergeCell ref="C149:M149"/>
    <mergeCell ref="A150:B150"/>
    <mergeCell ref="C150:M150"/>
    <mergeCell ref="E6:E7"/>
    <mergeCell ref="E35:E36"/>
    <mergeCell ref="E93:E94"/>
    <mergeCell ref="E122:E123"/>
    <mergeCell ref="E151:E152"/>
    <mergeCell ref="B151:B152"/>
    <mergeCell ref="C151:C152"/>
    <mergeCell ref="J151:J152"/>
    <mergeCell ref="K151:K152"/>
    <mergeCell ref="J122:J123"/>
    <mergeCell ref="K122:K123"/>
    <mergeCell ref="H122:H123"/>
    <mergeCell ref="I122:I123"/>
    <mergeCell ref="A120:B120"/>
    <mergeCell ref="C120:M120"/>
    <mergeCell ref="A121:B121"/>
    <mergeCell ref="C121:M121"/>
    <mergeCell ref="J93:J94"/>
    <mergeCell ref="K93:K94"/>
    <mergeCell ref="A110:I110"/>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L153:L167 L37:L51 L66:L80 L95:L109 L124:L138 L8:L22" xr:uid="{00000000-0002-0000-1000-000000000000}">
      <formula1>0</formula1>
      <formula2>P8</formula2>
    </dataValidation>
    <dataValidation type="list" allowBlank="1" showInputMessage="1" showErrorMessage="1" sqref="E8 E37 E95 E124 E153" xr:uid="{00000000-0002-0000-1000-000001000000}">
      <formula1>hizmetEkonKod</formula1>
    </dataValidation>
  </dataValidations>
  <pageMargins left="0.7" right="0.7" top="0.75" bottom="0.75" header="0.3" footer="0.3"/>
  <pageSetup paperSize="9" scale="40" orientation="landscape" r:id="rId1"/>
  <ignoredErrors>
    <ignoredError sqref="N8:N22 N153:N167 N124:N138 N95:N109 N66:N80 N37:N51"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ayfa23"/>
  <dimension ref="A1:U202"/>
  <sheetViews>
    <sheetView showGridLines="0" zoomScale="70" zoomScaleNormal="70" zoomScaleSheetLayoutView="50" workbookViewId="0">
      <selection activeCell="B8" sqref="B8"/>
    </sheetView>
  </sheetViews>
  <sheetFormatPr defaultColWidth="8.875" defaultRowHeight="16.3" x14ac:dyDescent="0.3"/>
  <cols>
    <col min="1" max="1" width="6.625" style="22" customWidth="1"/>
    <col min="2" max="2" width="12.75" style="22" customWidth="1"/>
    <col min="3" max="3" width="30.75" style="22" customWidth="1"/>
    <col min="4" max="4" width="14.125" style="22" customWidth="1"/>
    <col min="5" max="5" width="35.75" style="22" customWidth="1"/>
    <col min="6" max="6" width="19.75" style="22" customWidth="1"/>
    <col min="7" max="7" width="45.25" style="22" customWidth="1"/>
    <col min="8" max="8" width="41.75" style="22" customWidth="1"/>
    <col min="9" max="9" width="40.75" style="22" customWidth="1"/>
    <col min="10" max="10" width="16.75" style="187" customWidth="1"/>
    <col min="11" max="11" width="30.75" style="22" customWidth="1"/>
    <col min="12" max="13" width="16.75" style="295" customWidth="1"/>
    <col min="14" max="14" width="52.375" customWidth="1"/>
    <col min="15" max="15" width="8.875" style="22" hidden="1" customWidth="1"/>
    <col min="16" max="16" width="29.625" style="295" hidden="1" customWidth="1"/>
    <col min="17" max="17" width="11.75" style="22" hidden="1" customWidth="1"/>
    <col min="18" max="19" width="8.875" style="22" hidden="1" customWidth="1"/>
    <col min="20" max="20" width="15" style="22" hidden="1" customWidth="1"/>
    <col min="21" max="21" width="30.625" style="22" hidden="1" customWidth="1"/>
    <col min="22" max="16384" width="8.875" style="22"/>
  </cols>
  <sheetData>
    <row r="1" spans="1:21" x14ac:dyDescent="0.3">
      <c r="A1" s="679" t="s">
        <v>198</v>
      </c>
      <c r="B1" s="679"/>
      <c r="C1" s="679"/>
      <c r="D1" s="679"/>
      <c r="E1" s="679"/>
      <c r="F1" s="679"/>
      <c r="G1" s="679"/>
      <c r="H1" s="679"/>
      <c r="I1" s="679"/>
      <c r="J1" s="679"/>
      <c r="K1" s="679"/>
      <c r="L1" s="679"/>
      <c r="M1" s="679"/>
      <c r="N1" s="294"/>
      <c r="O1" s="75"/>
      <c r="P1" s="403"/>
      <c r="Q1" s="44"/>
      <c r="R1" s="105" t="str">
        <f>CONCATENATE("A1:M",SUM(Q:Q)*29)</f>
        <v>A1:M29</v>
      </c>
      <c r="S1" s="44"/>
      <c r="T1" s="44"/>
      <c r="U1" s="44"/>
    </row>
    <row r="2" spans="1:21" ht="15.65" customHeight="1" x14ac:dyDescent="0.3">
      <c r="A2" s="635" t="s">
        <v>199</v>
      </c>
      <c r="B2" s="635"/>
      <c r="C2" s="635"/>
      <c r="D2" s="635"/>
      <c r="E2" s="635"/>
      <c r="F2" s="635"/>
      <c r="G2" s="635"/>
      <c r="H2" s="635"/>
      <c r="I2" s="635"/>
      <c r="J2" s="635"/>
      <c r="K2" s="635"/>
      <c r="L2" s="635"/>
      <c r="M2" s="635"/>
      <c r="N2" s="73"/>
      <c r="O2" s="75"/>
      <c r="P2" s="404"/>
      <c r="Q2" s="44"/>
      <c r="R2" s="44"/>
      <c r="S2" s="44"/>
      <c r="T2" s="44"/>
      <c r="U2" s="44"/>
    </row>
    <row r="3" spans="1:21" ht="16" customHeight="1" thickBot="1" x14ac:dyDescent="0.35">
      <c r="A3" s="692" t="s">
        <v>204</v>
      </c>
      <c r="B3" s="692"/>
      <c r="C3" s="692"/>
      <c r="D3" s="692"/>
      <c r="E3" s="692"/>
      <c r="F3" s="692"/>
      <c r="G3" s="692"/>
      <c r="H3" s="692"/>
      <c r="I3" s="692"/>
      <c r="J3" s="692"/>
      <c r="K3" s="692"/>
      <c r="L3" s="692"/>
      <c r="M3" s="692"/>
      <c r="N3" s="73"/>
      <c r="O3" s="75"/>
      <c r="P3" s="404"/>
      <c r="Q3" s="44"/>
      <c r="R3" s="44"/>
      <c r="S3" s="44"/>
      <c r="T3" s="44"/>
      <c r="U3" s="44"/>
    </row>
    <row r="4" spans="1:21" ht="31.75" customHeight="1" thickBot="1" x14ac:dyDescent="0.35">
      <c r="A4" s="673" t="s">
        <v>192</v>
      </c>
      <c r="B4" s="674"/>
      <c r="C4" s="673" t="str">
        <f>IF(ProjeNo&gt;0,ProjeNo,"")</f>
        <v/>
      </c>
      <c r="D4" s="674"/>
      <c r="E4" s="674"/>
      <c r="F4" s="674"/>
      <c r="G4" s="674"/>
      <c r="H4" s="674"/>
      <c r="I4" s="674"/>
      <c r="J4" s="674"/>
      <c r="K4" s="674"/>
      <c r="L4" s="674"/>
      <c r="M4" s="675"/>
      <c r="N4" s="62"/>
      <c r="O4" s="44"/>
      <c r="P4" s="403"/>
      <c r="Q4" s="44"/>
      <c r="R4" s="44"/>
      <c r="S4" s="44"/>
      <c r="T4" s="44"/>
      <c r="U4" s="44"/>
    </row>
    <row r="5" spans="1:21" ht="31.75" customHeight="1" thickBot="1" x14ac:dyDescent="0.35">
      <c r="A5" s="673" t="s">
        <v>194</v>
      </c>
      <c r="B5" s="674"/>
      <c r="C5" s="689" t="str">
        <f>IF(ProjeAdi&gt;0,ProjeAdi,"")</f>
        <v/>
      </c>
      <c r="D5" s="690"/>
      <c r="E5" s="690"/>
      <c r="F5" s="690"/>
      <c r="G5" s="690"/>
      <c r="H5" s="690"/>
      <c r="I5" s="690"/>
      <c r="J5" s="690"/>
      <c r="K5" s="690"/>
      <c r="L5" s="690"/>
      <c r="M5" s="691"/>
      <c r="N5" s="62"/>
      <c r="O5" s="44"/>
      <c r="P5" s="403"/>
      <c r="Q5" s="44"/>
      <c r="R5" s="44"/>
      <c r="S5" s="44"/>
      <c r="T5" s="44"/>
      <c r="U5" s="44"/>
    </row>
    <row r="6" spans="1:21" ht="51.65" customHeight="1" thickBot="1" x14ac:dyDescent="0.35">
      <c r="A6" s="683" t="s">
        <v>3</v>
      </c>
      <c r="B6" s="683" t="s">
        <v>182</v>
      </c>
      <c r="C6" s="683" t="s">
        <v>183</v>
      </c>
      <c r="D6" s="683" t="s">
        <v>201</v>
      </c>
      <c r="E6" s="683" t="s">
        <v>173</v>
      </c>
      <c r="F6" s="685" t="s">
        <v>202</v>
      </c>
      <c r="G6" s="685" t="s">
        <v>95</v>
      </c>
      <c r="H6" s="685" t="s">
        <v>93</v>
      </c>
      <c r="I6" s="685" t="s">
        <v>94</v>
      </c>
      <c r="J6" s="694" t="s">
        <v>81</v>
      </c>
      <c r="K6" s="685" t="s">
        <v>82</v>
      </c>
      <c r="L6" s="406" t="s">
        <v>83</v>
      </c>
      <c r="M6" s="406" t="s">
        <v>83</v>
      </c>
      <c r="N6" s="62"/>
      <c r="O6" s="44"/>
      <c r="P6" s="403"/>
      <c r="Q6" s="45"/>
      <c r="R6" s="45"/>
      <c r="S6" s="44"/>
      <c r="T6" s="44"/>
      <c r="U6" s="44"/>
    </row>
    <row r="7" spans="1:21" ht="17" thickBot="1" x14ac:dyDescent="0.35">
      <c r="A7" s="685"/>
      <c r="B7" s="685"/>
      <c r="C7" s="685"/>
      <c r="D7" s="685"/>
      <c r="E7" s="684"/>
      <c r="F7" s="685"/>
      <c r="G7" s="685"/>
      <c r="H7" s="685"/>
      <c r="I7" s="685"/>
      <c r="J7" s="694"/>
      <c r="K7" s="685"/>
      <c r="L7" s="407" t="s">
        <v>84</v>
      </c>
      <c r="M7" s="407" t="s">
        <v>87</v>
      </c>
      <c r="N7" s="62"/>
      <c r="O7" s="44"/>
      <c r="P7" s="403"/>
      <c r="Q7" s="44"/>
      <c r="R7" s="44"/>
      <c r="S7" s="44"/>
      <c r="T7" s="44"/>
      <c r="U7" s="44"/>
    </row>
    <row r="8" spans="1:21" ht="47.4" customHeight="1" x14ac:dyDescent="0.3">
      <c r="A8" s="388">
        <v>1</v>
      </c>
      <c r="B8" s="450"/>
      <c r="C8" s="451"/>
      <c r="D8" s="86"/>
      <c r="E8" s="516"/>
      <c r="F8" s="25"/>
      <c r="G8" s="25"/>
      <c r="H8" s="25"/>
      <c r="I8" s="25"/>
      <c r="J8" s="26"/>
      <c r="K8" s="25"/>
      <c r="L8" s="188"/>
      <c r="M8" s="180"/>
      <c r="N8" s="117" t="str">
        <f>IF(AND(COUNTA(B8:J8)&gt;0,O8=1),"Belge Tarihi,Belge Numarası, KDV Dahil Tutar doldurulduktan sonra KDV Hariç Tutar doldurulabilir.","")</f>
        <v/>
      </c>
      <c r="O8" s="111">
        <f>IF(COUNTA(J8:K8)+COUNTA(M8:M8)=3,0,1)</f>
        <v>1</v>
      </c>
      <c r="P8" s="113">
        <f>IF(O8=1,0,100000000)</f>
        <v>0</v>
      </c>
      <c r="Q8" s="44"/>
      <c r="R8" s="44"/>
      <c r="S8" s="44"/>
      <c r="T8" s="412"/>
      <c r="U8" s="44"/>
    </row>
    <row r="9" spans="1:21" ht="47.4" customHeight="1" x14ac:dyDescent="0.3">
      <c r="A9" s="389">
        <v>2</v>
      </c>
      <c r="B9" s="452"/>
      <c r="C9" s="453"/>
      <c r="D9" s="459"/>
      <c r="E9" s="517"/>
      <c r="F9" s="15"/>
      <c r="G9" s="15"/>
      <c r="H9" s="15"/>
      <c r="I9" s="15"/>
      <c r="J9" s="16"/>
      <c r="K9" s="15"/>
      <c r="L9" s="189"/>
      <c r="M9" s="181"/>
      <c r="N9" s="117" t="str">
        <f t="shared" ref="N9:N22" si="0">IF(AND(COUNTA(B9:J9)&gt;0,O9=1),"Belge Tarihi,Belge Numarası, KDV Dahil Tutar doldurulduktan sonra KDV Hariç Tutar doldurulabilir.","")</f>
        <v/>
      </c>
      <c r="O9" s="111">
        <f t="shared" ref="O9:O22" si="1">IF(COUNTA(J9:K9)+COUNTA(M9:M9)=3,0,1)</f>
        <v>1</v>
      </c>
      <c r="P9" s="113">
        <f t="shared" ref="P9:P22" si="2">IF(O9=1,0,100000000)</f>
        <v>0</v>
      </c>
      <c r="Q9" s="44"/>
      <c r="R9" s="44"/>
      <c r="S9" s="44"/>
      <c r="T9" s="413"/>
      <c r="U9" t="s">
        <v>266</v>
      </c>
    </row>
    <row r="10" spans="1:21" ht="47.4" customHeight="1" x14ac:dyDescent="0.3">
      <c r="A10" s="389">
        <v>3</v>
      </c>
      <c r="B10" s="452"/>
      <c r="C10" s="453"/>
      <c r="D10" s="459"/>
      <c r="E10" s="517"/>
      <c r="F10" s="15"/>
      <c r="G10" s="15"/>
      <c r="H10" s="15"/>
      <c r="I10" s="15"/>
      <c r="J10" s="16"/>
      <c r="K10" s="15"/>
      <c r="L10" s="189"/>
      <c r="M10" s="181"/>
      <c r="N10" s="117" t="str">
        <f t="shared" si="0"/>
        <v/>
      </c>
      <c r="O10" s="111">
        <f t="shared" si="1"/>
        <v>1</v>
      </c>
      <c r="P10" s="113">
        <f t="shared" si="2"/>
        <v>0</v>
      </c>
      <c r="Q10" s="44"/>
      <c r="R10" s="44"/>
      <c r="S10" s="44"/>
      <c r="T10" s="115"/>
      <c r="U10" t="s">
        <v>267</v>
      </c>
    </row>
    <row r="11" spans="1:21" ht="47.4" customHeight="1" x14ac:dyDescent="0.3">
      <c r="A11" s="389">
        <v>4</v>
      </c>
      <c r="B11" s="452"/>
      <c r="C11" s="453"/>
      <c r="D11" s="459"/>
      <c r="E11" s="517"/>
      <c r="F11" s="15"/>
      <c r="G11" s="15"/>
      <c r="H11" s="15"/>
      <c r="I11" s="15"/>
      <c r="J11" s="16"/>
      <c r="K11" s="15"/>
      <c r="L11" s="189"/>
      <c r="M11" s="181"/>
      <c r="N11" s="117" t="str">
        <f t="shared" si="0"/>
        <v/>
      </c>
      <c r="O11" s="111">
        <f t="shared" si="1"/>
        <v>1</v>
      </c>
      <c r="P11" s="113">
        <f t="shared" si="2"/>
        <v>0</v>
      </c>
      <c r="Q11" s="44"/>
      <c r="R11" s="44"/>
      <c r="S11" s="44"/>
      <c r="T11" s="115"/>
      <c r="U11" t="s">
        <v>268</v>
      </c>
    </row>
    <row r="12" spans="1:21" ht="47.4" customHeight="1" x14ac:dyDescent="0.3">
      <c r="A12" s="399">
        <v>5</v>
      </c>
      <c r="B12" s="460"/>
      <c r="C12" s="469"/>
      <c r="D12" s="319"/>
      <c r="E12" s="518"/>
      <c r="F12" s="17"/>
      <c r="G12" s="17"/>
      <c r="H12" s="17"/>
      <c r="I12" s="17"/>
      <c r="J12" s="40"/>
      <c r="K12" s="17"/>
      <c r="L12" s="189"/>
      <c r="M12" s="184"/>
      <c r="N12" s="117" t="str">
        <f t="shared" si="0"/>
        <v/>
      </c>
      <c r="O12" s="111">
        <f t="shared" si="1"/>
        <v>1</v>
      </c>
      <c r="P12" s="113">
        <f t="shared" si="2"/>
        <v>0</v>
      </c>
      <c r="Q12" s="44"/>
      <c r="R12" s="44"/>
      <c r="S12" s="44"/>
      <c r="T12" s="115"/>
      <c r="U12" t="s">
        <v>269</v>
      </c>
    </row>
    <row r="13" spans="1:21" ht="47.4" customHeight="1" x14ac:dyDescent="0.3">
      <c r="A13" s="399">
        <v>6</v>
      </c>
      <c r="B13" s="460"/>
      <c r="C13" s="469"/>
      <c r="D13" s="319"/>
      <c r="E13" s="518"/>
      <c r="F13" s="17"/>
      <c r="G13" s="17"/>
      <c r="H13" s="17"/>
      <c r="I13" s="17"/>
      <c r="J13" s="40"/>
      <c r="K13" s="17"/>
      <c r="L13" s="189"/>
      <c r="M13" s="184"/>
      <c r="N13" s="117" t="str">
        <f t="shared" si="0"/>
        <v/>
      </c>
      <c r="O13" s="111">
        <f t="shared" si="1"/>
        <v>1</v>
      </c>
      <c r="P13" s="113">
        <f t="shared" si="2"/>
        <v>0</v>
      </c>
      <c r="Q13" s="44"/>
      <c r="R13" s="44"/>
      <c r="S13" s="44"/>
      <c r="T13" s="115"/>
      <c r="U13" t="s">
        <v>270</v>
      </c>
    </row>
    <row r="14" spans="1:21" ht="47.4" customHeight="1" x14ac:dyDescent="0.3">
      <c r="A14" s="399">
        <v>7</v>
      </c>
      <c r="B14" s="460"/>
      <c r="C14" s="469"/>
      <c r="D14" s="319"/>
      <c r="E14" s="518"/>
      <c r="F14" s="17"/>
      <c r="G14" s="17"/>
      <c r="H14" s="17"/>
      <c r="I14" s="17"/>
      <c r="J14" s="40"/>
      <c r="K14" s="17"/>
      <c r="L14" s="189"/>
      <c r="M14" s="184"/>
      <c r="N14" s="117" t="str">
        <f t="shared" si="0"/>
        <v/>
      </c>
      <c r="O14" s="111">
        <f t="shared" si="1"/>
        <v>1</v>
      </c>
      <c r="P14" s="113">
        <f t="shared" si="2"/>
        <v>0</v>
      </c>
      <c r="Q14" s="44"/>
      <c r="R14" s="44"/>
      <c r="S14" s="44"/>
      <c r="T14" s="115"/>
      <c r="U14" t="s">
        <v>271</v>
      </c>
    </row>
    <row r="15" spans="1:21" ht="47.4" customHeight="1" x14ac:dyDescent="0.3">
      <c r="A15" s="399">
        <v>8</v>
      </c>
      <c r="B15" s="460"/>
      <c r="C15" s="469"/>
      <c r="D15" s="319"/>
      <c r="E15" s="518"/>
      <c r="F15" s="17"/>
      <c r="G15" s="17"/>
      <c r="H15" s="17"/>
      <c r="I15" s="17"/>
      <c r="J15" s="40"/>
      <c r="K15" s="17"/>
      <c r="L15" s="189"/>
      <c r="M15" s="184"/>
      <c r="N15" s="117" t="str">
        <f t="shared" si="0"/>
        <v/>
      </c>
      <c r="O15" s="111">
        <f t="shared" si="1"/>
        <v>1</v>
      </c>
      <c r="P15" s="113">
        <f t="shared" si="2"/>
        <v>0</v>
      </c>
      <c r="Q15" s="44"/>
      <c r="R15" s="44"/>
      <c r="S15" s="44"/>
      <c r="T15" s="115"/>
      <c r="U15" t="s">
        <v>272</v>
      </c>
    </row>
    <row r="16" spans="1:21" ht="47.4" customHeight="1" x14ac:dyDescent="0.3">
      <c r="A16" s="399">
        <v>9</v>
      </c>
      <c r="B16" s="460"/>
      <c r="C16" s="469"/>
      <c r="D16" s="319"/>
      <c r="E16" s="518"/>
      <c r="F16" s="17"/>
      <c r="G16" s="17"/>
      <c r="H16" s="17"/>
      <c r="I16" s="17"/>
      <c r="J16" s="40"/>
      <c r="K16" s="17"/>
      <c r="L16" s="189"/>
      <c r="M16" s="184"/>
      <c r="N16" s="117" t="str">
        <f t="shared" si="0"/>
        <v/>
      </c>
      <c r="O16" s="111">
        <f t="shared" si="1"/>
        <v>1</v>
      </c>
      <c r="P16" s="113">
        <f t="shared" si="2"/>
        <v>0</v>
      </c>
      <c r="Q16" s="44"/>
      <c r="R16" s="44"/>
      <c r="S16" s="44"/>
      <c r="T16" s="115"/>
      <c r="U16" t="s">
        <v>273</v>
      </c>
    </row>
    <row r="17" spans="1:21" ht="47.4" customHeight="1" x14ac:dyDescent="0.3">
      <c r="A17" s="399">
        <v>10</v>
      </c>
      <c r="B17" s="460"/>
      <c r="C17" s="469"/>
      <c r="D17" s="319"/>
      <c r="E17" s="518"/>
      <c r="F17" s="17"/>
      <c r="G17" s="17"/>
      <c r="H17" s="17"/>
      <c r="I17" s="17"/>
      <c r="J17" s="40"/>
      <c r="K17" s="17"/>
      <c r="L17" s="189"/>
      <c r="M17" s="184"/>
      <c r="N17" s="117" t="str">
        <f t="shared" si="0"/>
        <v/>
      </c>
      <c r="O17" s="111">
        <f t="shared" si="1"/>
        <v>1</v>
      </c>
      <c r="P17" s="113">
        <f t="shared" si="2"/>
        <v>0</v>
      </c>
      <c r="Q17" s="44"/>
      <c r="R17" s="44"/>
      <c r="S17" s="44"/>
      <c r="T17" s="115"/>
      <c r="U17" t="s">
        <v>274</v>
      </c>
    </row>
    <row r="18" spans="1:21" ht="47.4" customHeight="1" x14ac:dyDescent="0.3">
      <c r="A18" s="399">
        <v>11</v>
      </c>
      <c r="B18" s="460"/>
      <c r="C18" s="469"/>
      <c r="D18" s="319"/>
      <c r="E18" s="518"/>
      <c r="F18" s="17"/>
      <c r="G18" s="17"/>
      <c r="H18" s="17"/>
      <c r="I18" s="17"/>
      <c r="J18" s="40"/>
      <c r="K18" s="17"/>
      <c r="L18" s="189"/>
      <c r="M18" s="184"/>
      <c r="N18" s="117" t="str">
        <f t="shared" si="0"/>
        <v/>
      </c>
      <c r="O18" s="111">
        <f t="shared" si="1"/>
        <v>1</v>
      </c>
      <c r="P18" s="113">
        <f t="shared" si="2"/>
        <v>0</v>
      </c>
      <c r="Q18" s="44"/>
      <c r="R18" s="44"/>
      <c r="S18" s="44"/>
      <c r="T18" s="115"/>
      <c r="U18" t="s">
        <v>275</v>
      </c>
    </row>
    <row r="19" spans="1:21" ht="47.4" customHeight="1" x14ac:dyDescent="0.3">
      <c r="A19" s="399">
        <v>12</v>
      </c>
      <c r="B19" s="460"/>
      <c r="C19" s="469"/>
      <c r="D19" s="319"/>
      <c r="E19" s="518"/>
      <c r="F19" s="17"/>
      <c r="G19" s="17"/>
      <c r="H19" s="17"/>
      <c r="I19" s="17"/>
      <c r="J19" s="40"/>
      <c r="K19" s="17"/>
      <c r="L19" s="189"/>
      <c r="M19" s="184"/>
      <c r="N19" s="117" t="str">
        <f t="shared" si="0"/>
        <v/>
      </c>
      <c r="O19" s="111">
        <f t="shared" si="1"/>
        <v>1</v>
      </c>
      <c r="P19" s="113">
        <f t="shared" si="2"/>
        <v>0</v>
      </c>
      <c r="Q19" s="44"/>
      <c r="R19" s="44"/>
      <c r="S19" s="44"/>
      <c r="T19" s="115"/>
      <c r="U19" t="s">
        <v>276</v>
      </c>
    </row>
    <row r="20" spans="1:21" ht="47.4" customHeight="1" x14ac:dyDescent="0.3">
      <c r="A20" s="399">
        <v>13</v>
      </c>
      <c r="B20" s="460"/>
      <c r="C20" s="469"/>
      <c r="D20" s="319"/>
      <c r="E20" s="518"/>
      <c r="F20" s="17"/>
      <c r="G20" s="17"/>
      <c r="H20" s="17"/>
      <c r="I20" s="17"/>
      <c r="J20" s="40"/>
      <c r="K20" s="17"/>
      <c r="L20" s="189"/>
      <c r="M20" s="184"/>
      <c r="N20" s="117" t="str">
        <f t="shared" si="0"/>
        <v/>
      </c>
      <c r="O20" s="111">
        <f t="shared" si="1"/>
        <v>1</v>
      </c>
      <c r="P20" s="113">
        <f t="shared" si="2"/>
        <v>0</v>
      </c>
      <c r="Q20" s="44"/>
      <c r="R20" s="44"/>
      <c r="S20" s="44"/>
      <c r="T20" s="115"/>
      <c r="U20" t="s">
        <v>277</v>
      </c>
    </row>
    <row r="21" spans="1:21" ht="47.4" customHeight="1" x14ac:dyDescent="0.3">
      <c r="A21" s="399">
        <v>14</v>
      </c>
      <c r="B21" s="460"/>
      <c r="C21" s="469"/>
      <c r="D21" s="319"/>
      <c r="E21" s="518"/>
      <c r="F21" s="17"/>
      <c r="G21" s="17"/>
      <c r="H21" s="17"/>
      <c r="I21" s="17"/>
      <c r="J21" s="40"/>
      <c r="K21" s="17"/>
      <c r="L21" s="189"/>
      <c r="M21" s="184"/>
      <c r="N21" s="117" t="str">
        <f t="shared" si="0"/>
        <v/>
      </c>
      <c r="O21" s="111">
        <f t="shared" si="1"/>
        <v>1</v>
      </c>
      <c r="P21" s="113">
        <f t="shared" si="2"/>
        <v>0</v>
      </c>
      <c r="Q21" s="44"/>
      <c r="R21" s="44"/>
      <c r="S21" s="44"/>
      <c r="T21" s="115"/>
      <c r="U21" t="s">
        <v>278</v>
      </c>
    </row>
    <row r="22" spans="1:21" ht="47.4" customHeight="1" thickBot="1" x14ac:dyDescent="0.35">
      <c r="A22" s="400">
        <v>15</v>
      </c>
      <c r="B22" s="461"/>
      <c r="C22" s="470"/>
      <c r="D22" s="89"/>
      <c r="E22" s="519"/>
      <c r="F22" s="19"/>
      <c r="G22" s="19"/>
      <c r="H22" s="19"/>
      <c r="I22" s="19"/>
      <c r="J22" s="42"/>
      <c r="K22" s="19"/>
      <c r="L22" s="190"/>
      <c r="M22" s="185"/>
      <c r="N22" s="117" t="str">
        <f t="shared" si="0"/>
        <v/>
      </c>
      <c r="O22" s="111">
        <f t="shared" si="1"/>
        <v>1</v>
      </c>
      <c r="P22" s="113">
        <f t="shared" si="2"/>
        <v>0</v>
      </c>
      <c r="Q22" s="115">
        <v>1</v>
      </c>
      <c r="R22" s="44"/>
      <c r="S22" s="44"/>
      <c r="T22" s="115"/>
      <c r="U22" t="s">
        <v>279</v>
      </c>
    </row>
    <row r="23" spans="1:21" ht="47.4" customHeight="1" thickBot="1" x14ac:dyDescent="0.35">
      <c r="A23" s="696" t="s">
        <v>203</v>
      </c>
      <c r="B23" s="696"/>
      <c r="C23" s="696"/>
      <c r="D23" s="696"/>
      <c r="E23" s="696"/>
      <c r="F23" s="696"/>
      <c r="G23" s="696"/>
      <c r="H23" s="696"/>
      <c r="I23" s="696"/>
      <c r="J23" s="405"/>
      <c r="K23" s="383" t="s">
        <v>34</v>
      </c>
      <c r="L23" s="297">
        <f>SUM(L8:L22)</f>
        <v>0</v>
      </c>
      <c r="M23" s="297">
        <f>SUM(M8:M22)</f>
        <v>0</v>
      </c>
      <c r="N23" s="2"/>
      <c r="O23" s="44"/>
      <c r="P23" s="403"/>
      <c r="Q23" s="44"/>
      <c r="R23" s="44"/>
      <c r="S23" s="44"/>
      <c r="T23" s="115"/>
      <c r="U23" t="s">
        <v>280</v>
      </c>
    </row>
    <row r="24" spans="1:21" ht="37.200000000000003" customHeight="1" x14ac:dyDescent="0.3">
      <c r="A24" s="115" t="s">
        <v>133</v>
      </c>
      <c r="B24" s="44"/>
      <c r="C24" s="44"/>
      <c r="D24" s="44"/>
      <c r="E24" s="44"/>
      <c r="F24" s="44"/>
      <c r="G24" s="44"/>
      <c r="H24" s="44"/>
      <c r="I24" s="44"/>
      <c r="J24" s="405"/>
      <c r="K24" s="44"/>
      <c r="L24" s="403"/>
      <c r="M24" s="403"/>
      <c r="N24" s="106" t="s">
        <v>199</v>
      </c>
      <c r="O24" s="44"/>
      <c r="P24" s="403"/>
      <c r="Q24" s="44"/>
      <c r="R24" s="44"/>
      <c r="S24" s="44"/>
      <c r="T24" s="115"/>
      <c r="U24" t="s">
        <v>281</v>
      </c>
    </row>
    <row r="25" spans="1:21" x14ac:dyDescent="0.3">
      <c r="A25" s="44"/>
      <c r="B25" s="44"/>
      <c r="C25" s="44"/>
      <c r="D25" s="44"/>
      <c r="E25" s="44"/>
      <c r="F25" s="44"/>
      <c r="G25" s="44"/>
      <c r="H25" s="44"/>
      <c r="I25" s="44"/>
      <c r="J25" s="405"/>
      <c r="K25" s="44"/>
      <c r="L25" s="403"/>
      <c r="M25" s="403"/>
      <c r="N25" s="62"/>
      <c r="O25" s="44"/>
      <c r="P25" s="403"/>
      <c r="Q25" s="44"/>
      <c r="R25" s="44"/>
      <c r="S25" s="44"/>
      <c r="T25" s="115"/>
      <c r="U25" t="s">
        <v>282</v>
      </c>
    </row>
    <row r="26" spans="1:21" ht="19.05" x14ac:dyDescent="0.35">
      <c r="A26" s="44"/>
      <c r="B26" s="44"/>
      <c r="C26" s="44"/>
      <c r="D26" s="376" t="s">
        <v>31</v>
      </c>
      <c r="E26" s="376"/>
      <c r="F26" s="378">
        <f ca="1">imzatarihi</f>
        <v>45785</v>
      </c>
      <c r="G26" s="253" t="s">
        <v>32</v>
      </c>
      <c r="H26" s="379" t="str">
        <f>IF(kurulusyetkilisi&gt;0,kurulusyetkilisi,"")</f>
        <v/>
      </c>
      <c r="I26" s="44"/>
      <c r="J26" s="44"/>
      <c r="K26" s="44"/>
      <c r="L26" s="44"/>
      <c r="M26" s="403"/>
      <c r="N26" s="62"/>
      <c r="O26" s="44"/>
      <c r="P26" s="403"/>
      <c r="Q26" s="44"/>
      <c r="R26" s="44"/>
      <c r="S26" s="44"/>
      <c r="T26" s="115"/>
      <c r="U26" t="s">
        <v>283</v>
      </c>
    </row>
    <row r="27" spans="1:21" ht="19.05" x14ac:dyDescent="0.35">
      <c r="A27" s="44"/>
      <c r="B27" s="44"/>
      <c r="C27" s="44"/>
      <c r="D27" s="44"/>
      <c r="E27" s="44"/>
      <c r="F27" s="215"/>
      <c r="G27" s="253" t="s">
        <v>33</v>
      </c>
      <c r="H27" s="44"/>
      <c r="I27" s="214"/>
      <c r="J27" s="44"/>
      <c r="K27" s="44"/>
      <c r="L27" s="44"/>
      <c r="M27" s="403"/>
      <c r="N27" s="62"/>
      <c r="O27" s="44"/>
      <c r="P27" s="403"/>
      <c r="Q27" s="44"/>
      <c r="R27" s="44"/>
      <c r="S27" s="44"/>
      <c r="T27" s="115"/>
      <c r="U27" t="s">
        <v>284</v>
      </c>
    </row>
    <row r="28" spans="1:21" x14ac:dyDescent="0.3">
      <c r="A28" s="44"/>
      <c r="B28" s="44"/>
      <c r="C28" s="44"/>
      <c r="D28" s="44"/>
      <c r="E28" s="44"/>
      <c r="F28" s="44"/>
      <c r="G28" s="44"/>
      <c r="H28" s="44"/>
      <c r="I28" s="44"/>
      <c r="J28" s="405"/>
      <c r="K28" s="44"/>
      <c r="L28" s="403"/>
      <c r="M28" s="403"/>
      <c r="N28" s="62"/>
      <c r="O28" s="44"/>
      <c r="P28" s="403"/>
      <c r="Q28" s="44"/>
      <c r="R28" s="44"/>
      <c r="S28" s="44"/>
      <c r="T28" s="115"/>
      <c r="U28" t="s">
        <v>285</v>
      </c>
    </row>
    <row r="29" spans="1:21" x14ac:dyDescent="0.3">
      <c r="A29" s="44"/>
      <c r="B29" s="44"/>
      <c r="C29" s="44"/>
      <c r="D29" s="44"/>
      <c r="E29" s="44"/>
      <c r="F29" s="44"/>
      <c r="G29" s="44"/>
      <c r="H29" s="44"/>
      <c r="I29" s="44"/>
      <c r="J29" s="405"/>
      <c r="K29" s="44"/>
      <c r="L29" s="403"/>
      <c r="M29" s="403"/>
      <c r="N29" s="62"/>
      <c r="O29" s="44"/>
      <c r="P29" s="403"/>
      <c r="Q29" s="44"/>
      <c r="R29" s="44"/>
      <c r="S29" s="44"/>
      <c r="T29" s="115"/>
      <c r="U29" t="s">
        <v>286</v>
      </c>
    </row>
    <row r="30" spans="1:21" x14ac:dyDescent="0.3">
      <c r="A30" s="679" t="s">
        <v>198</v>
      </c>
      <c r="B30" s="679"/>
      <c r="C30" s="679"/>
      <c r="D30" s="679"/>
      <c r="E30" s="679"/>
      <c r="F30" s="679"/>
      <c r="G30" s="679"/>
      <c r="H30" s="679"/>
      <c r="I30" s="679"/>
      <c r="J30" s="679"/>
      <c r="K30" s="679"/>
      <c r="L30" s="679"/>
      <c r="M30" s="679"/>
      <c r="N30" s="294"/>
      <c r="O30" s="75"/>
      <c r="P30" s="403"/>
      <c r="Q30" s="44"/>
      <c r="R30" s="44"/>
      <c r="S30" s="44"/>
      <c r="T30" s="115"/>
      <c r="U30" t="s">
        <v>287</v>
      </c>
    </row>
    <row r="31" spans="1:21" ht="15.65" customHeight="1" x14ac:dyDescent="0.3">
      <c r="A31" s="635" t="s">
        <v>199</v>
      </c>
      <c r="B31" s="635"/>
      <c r="C31" s="635"/>
      <c r="D31" s="635"/>
      <c r="E31" s="635"/>
      <c r="F31" s="635"/>
      <c r="G31" s="635"/>
      <c r="H31" s="635"/>
      <c r="I31" s="635"/>
      <c r="J31" s="635"/>
      <c r="K31" s="635"/>
      <c r="L31" s="635"/>
      <c r="M31" s="635"/>
      <c r="N31" s="73"/>
      <c r="O31" s="75"/>
      <c r="P31" s="404"/>
      <c r="Q31" s="44"/>
      <c r="R31" s="44"/>
      <c r="S31" s="44"/>
      <c r="T31" s="115"/>
      <c r="U31" t="s">
        <v>288</v>
      </c>
    </row>
    <row r="32" spans="1:21" ht="16" customHeight="1" thickBot="1" x14ac:dyDescent="0.35">
      <c r="A32" s="692" t="s">
        <v>204</v>
      </c>
      <c r="B32" s="692"/>
      <c r="C32" s="692"/>
      <c r="D32" s="692"/>
      <c r="E32" s="692"/>
      <c r="F32" s="692"/>
      <c r="G32" s="692"/>
      <c r="H32" s="692"/>
      <c r="I32" s="692"/>
      <c r="J32" s="692"/>
      <c r="K32" s="692"/>
      <c r="L32" s="692"/>
      <c r="M32" s="692"/>
      <c r="N32" s="73"/>
      <c r="O32" s="75"/>
      <c r="P32" s="404"/>
      <c r="Q32" s="44"/>
      <c r="R32" s="44"/>
      <c r="S32" s="44"/>
      <c r="T32" s="115"/>
      <c r="U32" t="s">
        <v>289</v>
      </c>
    </row>
    <row r="33" spans="1:21" ht="31.75" customHeight="1" thickBot="1" x14ac:dyDescent="0.35">
      <c r="A33" s="673" t="s">
        <v>192</v>
      </c>
      <c r="B33" s="674"/>
      <c r="C33" s="673" t="str">
        <f>IF(ProjeNo&gt;0,ProjeNo,"")</f>
        <v/>
      </c>
      <c r="D33" s="674"/>
      <c r="E33" s="674"/>
      <c r="F33" s="674"/>
      <c r="G33" s="674"/>
      <c r="H33" s="674"/>
      <c r="I33" s="674"/>
      <c r="J33" s="674"/>
      <c r="K33" s="674"/>
      <c r="L33" s="674"/>
      <c r="M33" s="675"/>
      <c r="N33" s="62"/>
      <c r="O33" s="44"/>
      <c r="P33" s="403"/>
      <c r="Q33" s="44"/>
      <c r="R33" s="44"/>
      <c r="S33" s="44"/>
      <c r="T33" s="115"/>
      <c r="U33" t="s">
        <v>290</v>
      </c>
    </row>
    <row r="34" spans="1:21" ht="31.75" customHeight="1" thickBot="1" x14ac:dyDescent="0.35">
      <c r="A34" s="673" t="s">
        <v>194</v>
      </c>
      <c r="B34" s="674"/>
      <c r="C34" s="689" t="str">
        <f>IF(ProjeAdi&gt;0,ProjeAdi,"")</f>
        <v/>
      </c>
      <c r="D34" s="690"/>
      <c r="E34" s="690"/>
      <c r="F34" s="690"/>
      <c r="G34" s="690"/>
      <c r="H34" s="690"/>
      <c r="I34" s="690"/>
      <c r="J34" s="690"/>
      <c r="K34" s="690"/>
      <c r="L34" s="690"/>
      <c r="M34" s="691"/>
      <c r="N34" s="62"/>
      <c r="O34" s="44"/>
      <c r="P34" s="403"/>
      <c r="Q34" s="44"/>
      <c r="R34" s="44"/>
      <c r="S34" s="44"/>
      <c r="T34" s="115"/>
      <c r="U34" t="s">
        <v>291</v>
      </c>
    </row>
    <row r="35" spans="1:21" ht="52" customHeight="1" thickBot="1" x14ac:dyDescent="0.35">
      <c r="A35" s="683" t="s">
        <v>3</v>
      </c>
      <c r="B35" s="683" t="s">
        <v>182</v>
      </c>
      <c r="C35" s="683" t="s">
        <v>183</v>
      </c>
      <c r="D35" s="683" t="s">
        <v>201</v>
      </c>
      <c r="E35" s="683" t="s">
        <v>173</v>
      </c>
      <c r="F35" s="683" t="s">
        <v>202</v>
      </c>
      <c r="G35" s="683" t="s">
        <v>95</v>
      </c>
      <c r="H35" s="683" t="s">
        <v>93</v>
      </c>
      <c r="I35" s="683" t="s">
        <v>94</v>
      </c>
      <c r="J35" s="693" t="s">
        <v>81</v>
      </c>
      <c r="K35" s="683" t="s">
        <v>82</v>
      </c>
      <c r="L35" s="408" t="s">
        <v>83</v>
      </c>
      <c r="M35" s="408" t="s">
        <v>83</v>
      </c>
      <c r="N35" s="62"/>
      <c r="O35" s="44"/>
      <c r="P35" s="403"/>
      <c r="Q35" s="44"/>
      <c r="R35" s="44"/>
      <c r="S35" s="44"/>
      <c r="T35" s="115"/>
      <c r="U35" t="s">
        <v>292</v>
      </c>
    </row>
    <row r="36" spans="1:21" ht="17" thickBot="1" x14ac:dyDescent="0.35">
      <c r="A36" s="685"/>
      <c r="B36" s="684"/>
      <c r="C36" s="684"/>
      <c r="D36" s="685"/>
      <c r="E36" s="684"/>
      <c r="F36" s="685"/>
      <c r="G36" s="685"/>
      <c r="H36" s="685"/>
      <c r="I36" s="685"/>
      <c r="J36" s="694"/>
      <c r="K36" s="685"/>
      <c r="L36" s="407" t="s">
        <v>84</v>
      </c>
      <c r="M36" s="407" t="s">
        <v>87</v>
      </c>
      <c r="N36" s="62"/>
      <c r="O36" s="44"/>
      <c r="P36" s="403"/>
      <c r="Q36" s="45"/>
      <c r="R36" s="45"/>
      <c r="S36" s="44"/>
      <c r="T36" s="115"/>
      <c r="U36" t="s">
        <v>293</v>
      </c>
    </row>
    <row r="37" spans="1:21" ht="37.200000000000003" customHeight="1" x14ac:dyDescent="0.3">
      <c r="A37" s="388">
        <v>16</v>
      </c>
      <c r="B37" s="477"/>
      <c r="C37" s="451"/>
      <c r="D37" s="478"/>
      <c r="E37" s="516"/>
      <c r="F37" s="479"/>
      <c r="G37" s="479"/>
      <c r="H37" s="479"/>
      <c r="I37" s="479"/>
      <c r="J37" s="480"/>
      <c r="K37" s="479"/>
      <c r="L37" s="188"/>
      <c r="M37" s="481"/>
      <c r="N37" s="117" t="str">
        <f>IF(AND(COUNTA(B37:J37)&gt;0,O37=1),"Belge Tarihi,Belge Numarası, KDV Dahil Tutar doldurulduktan sonra KDV Hariç Tutar doldurulabilir.","")</f>
        <v/>
      </c>
      <c r="O37" s="111">
        <f>IF(COUNTA(J37:K37)+COUNTA(M37:M37)=3,0,1)</f>
        <v>1</v>
      </c>
      <c r="P37" s="113">
        <f>IF(O37=1,0,100000000)</f>
        <v>0</v>
      </c>
      <c r="Q37" s="44"/>
      <c r="R37" s="44"/>
      <c r="S37" s="44"/>
      <c r="T37" s="115"/>
      <c r="U37" t="s">
        <v>294</v>
      </c>
    </row>
    <row r="38" spans="1:21" ht="37.200000000000003" customHeight="1" x14ac:dyDescent="0.3">
      <c r="A38" s="389">
        <v>17</v>
      </c>
      <c r="B38" s="452"/>
      <c r="C38" s="453"/>
      <c r="D38" s="459"/>
      <c r="E38" s="517"/>
      <c r="F38" s="15"/>
      <c r="G38" s="15"/>
      <c r="H38" s="15"/>
      <c r="I38" s="15"/>
      <c r="J38" s="16"/>
      <c r="K38" s="15"/>
      <c r="L38" s="189"/>
      <c r="M38" s="181"/>
      <c r="N38" s="117" t="str">
        <f t="shared" ref="N38:N51" si="3">IF(AND(COUNTA(B38:J38)&gt;0,O38=1),"Belge Tarihi,Belge Numarası, KDV Dahil Tutar doldurulduktan sonra KDV Hariç Tutar doldurulabilir.","")</f>
        <v/>
      </c>
      <c r="O38" s="111">
        <f t="shared" ref="O38:O51" si="4">IF(COUNTA(J38:K38)+COUNTA(M38:M38)=3,0,1)</f>
        <v>1</v>
      </c>
      <c r="P38" s="113">
        <f t="shared" ref="P38:P51" si="5">IF(O38=1,0,100000000)</f>
        <v>0</v>
      </c>
      <c r="Q38" s="44"/>
      <c r="R38" s="44"/>
      <c r="S38" s="44"/>
      <c r="T38" s="115"/>
      <c r="U38" t="s">
        <v>295</v>
      </c>
    </row>
    <row r="39" spans="1:21" ht="37.200000000000003" customHeight="1" x14ac:dyDescent="0.3">
      <c r="A39" s="389">
        <v>18</v>
      </c>
      <c r="B39" s="452"/>
      <c r="C39" s="453"/>
      <c r="D39" s="459"/>
      <c r="E39" s="517"/>
      <c r="F39" s="15"/>
      <c r="G39" s="15"/>
      <c r="H39" s="15"/>
      <c r="I39" s="15"/>
      <c r="J39" s="16"/>
      <c r="K39" s="15"/>
      <c r="L39" s="189"/>
      <c r="M39" s="181"/>
      <c r="N39" s="117" t="str">
        <f t="shared" si="3"/>
        <v/>
      </c>
      <c r="O39" s="111">
        <f t="shared" si="4"/>
        <v>1</v>
      </c>
      <c r="P39" s="113">
        <f t="shared" si="5"/>
        <v>0</v>
      </c>
      <c r="Q39" s="44"/>
      <c r="R39" s="44"/>
      <c r="S39" s="44"/>
      <c r="T39" s="115"/>
      <c r="U39" t="s">
        <v>296</v>
      </c>
    </row>
    <row r="40" spans="1:21" ht="37.200000000000003" customHeight="1" x14ac:dyDescent="0.3">
      <c r="A40" s="389">
        <v>19</v>
      </c>
      <c r="B40" s="452"/>
      <c r="C40" s="453"/>
      <c r="D40" s="459"/>
      <c r="E40" s="517"/>
      <c r="F40" s="15"/>
      <c r="G40" s="15"/>
      <c r="H40" s="15"/>
      <c r="I40" s="15"/>
      <c r="J40" s="16"/>
      <c r="K40" s="15"/>
      <c r="L40" s="189"/>
      <c r="M40" s="181"/>
      <c r="N40" s="117" t="str">
        <f t="shared" si="3"/>
        <v/>
      </c>
      <c r="O40" s="111">
        <f t="shared" si="4"/>
        <v>1</v>
      </c>
      <c r="P40" s="113">
        <f t="shared" si="5"/>
        <v>0</v>
      </c>
      <c r="Q40" s="44"/>
      <c r="R40" s="44"/>
      <c r="S40" s="44"/>
      <c r="T40" s="115"/>
      <c r="U40" t="s">
        <v>297</v>
      </c>
    </row>
    <row r="41" spans="1:21" ht="37.200000000000003" customHeight="1" x14ac:dyDescent="0.3">
      <c r="A41" s="389">
        <v>20</v>
      </c>
      <c r="B41" s="460"/>
      <c r="C41" s="469"/>
      <c r="D41" s="319"/>
      <c r="E41" s="518"/>
      <c r="F41" s="17"/>
      <c r="G41" s="17"/>
      <c r="H41" s="17"/>
      <c r="I41" s="17"/>
      <c r="J41" s="40"/>
      <c r="K41" s="17"/>
      <c r="L41" s="189"/>
      <c r="M41" s="184"/>
      <c r="N41" s="117" t="str">
        <f t="shared" si="3"/>
        <v/>
      </c>
      <c r="O41" s="111">
        <f t="shared" si="4"/>
        <v>1</v>
      </c>
      <c r="P41" s="113">
        <f t="shared" si="5"/>
        <v>0</v>
      </c>
      <c r="Q41" s="44"/>
      <c r="R41" s="44"/>
      <c r="S41" s="44"/>
      <c r="T41" s="115"/>
      <c r="U41" t="s">
        <v>298</v>
      </c>
    </row>
    <row r="42" spans="1:21" ht="37.200000000000003" customHeight="1" x14ac:dyDescent="0.3">
      <c r="A42" s="389">
        <v>21</v>
      </c>
      <c r="B42" s="460"/>
      <c r="C42" s="469"/>
      <c r="D42" s="319"/>
      <c r="E42" s="518"/>
      <c r="F42" s="17"/>
      <c r="G42" s="17"/>
      <c r="H42" s="17"/>
      <c r="I42" s="17"/>
      <c r="J42" s="40"/>
      <c r="K42" s="17"/>
      <c r="L42" s="189"/>
      <c r="M42" s="184"/>
      <c r="N42" s="117" t="str">
        <f t="shared" si="3"/>
        <v/>
      </c>
      <c r="O42" s="111">
        <f t="shared" si="4"/>
        <v>1</v>
      </c>
      <c r="P42" s="113">
        <f t="shared" si="5"/>
        <v>0</v>
      </c>
      <c r="Q42" s="44"/>
      <c r="R42" s="44"/>
      <c r="S42" s="44"/>
      <c r="T42" s="115"/>
      <c r="U42" t="s">
        <v>299</v>
      </c>
    </row>
    <row r="43" spans="1:21" ht="37.200000000000003" customHeight="1" x14ac:dyDescent="0.3">
      <c r="A43" s="389">
        <v>22</v>
      </c>
      <c r="B43" s="460"/>
      <c r="C43" s="469"/>
      <c r="D43" s="319"/>
      <c r="E43" s="518"/>
      <c r="F43" s="17"/>
      <c r="G43" s="17"/>
      <c r="H43" s="17"/>
      <c r="I43" s="17"/>
      <c r="J43" s="40"/>
      <c r="K43" s="17"/>
      <c r="L43" s="189"/>
      <c r="M43" s="184"/>
      <c r="N43" s="117" t="str">
        <f t="shared" si="3"/>
        <v/>
      </c>
      <c r="O43" s="111">
        <f t="shared" si="4"/>
        <v>1</v>
      </c>
      <c r="P43" s="113">
        <f t="shared" si="5"/>
        <v>0</v>
      </c>
      <c r="Q43" s="44"/>
      <c r="R43" s="44"/>
      <c r="S43" s="44"/>
      <c r="T43" s="115"/>
      <c r="U43" t="s">
        <v>300</v>
      </c>
    </row>
    <row r="44" spans="1:21" ht="37.200000000000003" customHeight="1" x14ac:dyDescent="0.3">
      <c r="A44" s="389">
        <v>23</v>
      </c>
      <c r="B44" s="460"/>
      <c r="C44" s="469"/>
      <c r="D44" s="319"/>
      <c r="E44" s="518"/>
      <c r="F44" s="17"/>
      <c r="G44" s="17"/>
      <c r="H44" s="17"/>
      <c r="I44" s="17"/>
      <c r="J44" s="40"/>
      <c r="K44" s="17"/>
      <c r="L44" s="189"/>
      <c r="M44" s="184"/>
      <c r="N44" s="117" t="str">
        <f t="shared" si="3"/>
        <v/>
      </c>
      <c r="O44" s="111">
        <f t="shared" si="4"/>
        <v>1</v>
      </c>
      <c r="P44" s="113">
        <f t="shared" si="5"/>
        <v>0</v>
      </c>
      <c r="Q44" s="44"/>
      <c r="R44" s="44"/>
      <c r="S44" s="44"/>
      <c r="T44" s="115"/>
      <c r="U44" t="s">
        <v>301</v>
      </c>
    </row>
    <row r="45" spans="1:21" ht="37.200000000000003" customHeight="1" x14ac:dyDescent="0.3">
      <c r="A45" s="399">
        <v>24</v>
      </c>
      <c r="B45" s="460"/>
      <c r="C45" s="469"/>
      <c r="D45" s="319"/>
      <c r="E45" s="518"/>
      <c r="F45" s="17"/>
      <c r="G45" s="17"/>
      <c r="H45" s="17"/>
      <c r="I45" s="17"/>
      <c r="J45" s="40"/>
      <c r="K45" s="17"/>
      <c r="L45" s="189"/>
      <c r="M45" s="184"/>
      <c r="N45" s="117" t="str">
        <f t="shared" si="3"/>
        <v/>
      </c>
      <c r="O45" s="111">
        <f t="shared" si="4"/>
        <v>1</v>
      </c>
      <c r="P45" s="113">
        <f t="shared" si="5"/>
        <v>0</v>
      </c>
      <c r="Q45" s="44"/>
      <c r="R45" s="44"/>
      <c r="S45" s="44"/>
      <c r="T45" s="115"/>
      <c r="U45" t="s">
        <v>302</v>
      </c>
    </row>
    <row r="46" spans="1:21" ht="37.200000000000003" customHeight="1" x14ac:dyDescent="0.3">
      <c r="A46" s="399">
        <v>25</v>
      </c>
      <c r="B46" s="460"/>
      <c r="C46" s="469"/>
      <c r="D46" s="319"/>
      <c r="E46" s="518"/>
      <c r="F46" s="17"/>
      <c r="G46" s="17"/>
      <c r="H46" s="17"/>
      <c r="I46" s="17"/>
      <c r="J46" s="40"/>
      <c r="K46" s="17"/>
      <c r="L46" s="189"/>
      <c r="M46" s="184"/>
      <c r="N46" s="117" t="str">
        <f t="shared" si="3"/>
        <v/>
      </c>
      <c r="O46" s="111">
        <f t="shared" si="4"/>
        <v>1</v>
      </c>
      <c r="P46" s="113">
        <f t="shared" si="5"/>
        <v>0</v>
      </c>
      <c r="Q46" s="44"/>
      <c r="R46" s="44"/>
      <c r="S46" s="44"/>
      <c r="T46" s="115"/>
      <c r="U46" t="s">
        <v>303</v>
      </c>
    </row>
    <row r="47" spans="1:21" ht="37.200000000000003" customHeight="1" x14ac:dyDescent="0.3">
      <c r="A47" s="399">
        <v>26</v>
      </c>
      <c r="B47" s="460"/>
      <c r="C47" s="469"/>
      <c r="D47" s="319"/>
      <c r="E47" s="518"/>
      <c r="F47" s="17"/>
      <c r="G47" s="17"/>
      <c r="H47" s="17"/>
      <c r="I47" s="17"/>
      <c r="J47" s="40"/>
      <c r="K47" s="17"/>
      <c r="L47" s="189"/>
      <c r="M47" s="184"/>
      <c r="N47" s="117" t="str">
        <f t="shared" si="3"/>
        <v/>
      </c>
      <c r="O47" s="111">
        <f t="shared" si="4"/>
        <v>1</v>
      </c>
      <c r="P47" s="113">
        <f t="shared" si="5"/>
        <v>0</v>
      </c>
      <c r="Q47" s="44"/>
      <c r="R47" s="44"/>
      <c r="S47" s="44"/>
      <c r="T47" s="115"/>
      <c r="U47" t="s">
        <v>304</v>
      </c>
    </row>
    <row r="48" spans="1:21" ht="37.200000000000003" customHeight="1" x14ac:dyDescent="0.3">
      <c r="A48" s="399">
        <v>27</v>
      </c>
      <c r="B48" s="460"/>
      <c r="C48" s="469"/>
      <c r="D48" s="319"/>
      <c r="E48" s="518"/>
      <c r="F48" s="17"/>
      <c r="G48" s="17"/>
      <c r="H48" s="17"/>
      <c r="I48" s="17"/>
      <c r="J48" s="40"/>
      <c r="K48" s="17"/>
      <c r="L48" s="189"/>
      <c r="M48" s="184"/>
      <c r="N48" s="117" t="str">
        <f t="shared" si="3"/>
        <v/>
      </c>
      <c r="O48" s="111">
        <f t="shared" si="4"/>
        <v>1</v>
      </c>
      <c r="P48" s="113">
        <f t="shared" si="5"/>
        <v>0</v>
      </c>
      <c r="Q48" s="44"/>
      <c r="R48" s="44"/>
      <c r="S48" s="44"/>
      <c r="T48" s="115"/>
      <c r="U48" t="s">
        <v>305</v>
      </c>
    </row>
    <row r="49" spans="1:21" ht="37.200000000000003" customHeight="1" x14ac:dyDescent="0.3">
      <c r="A49" s="399">
        <v>28</v>
      </c>
      <c r="B49" s="460"/>
      <c r="C49" s="469"/>
      <c r="D49" s="319"/>
      <c r="E49" s="518"/>
      <c r="F49" s="17"/>
      <c r="G49" s="17"/>
      <c r="H49" s="17"/>
      <c r="I49" s="17"/>
      <c r="J49" s="40"/>
      <c r="K49" s="17"/>
      <c r="L49" s="189"/>
      <c r="M49" s="184"/>
      <c r="N49" s="117" t="str">
        <f t="shared" si="3"/>
        <v/>
      </c>
      <c r="O49" s="111">
        <f t="shared" si="4"/>
        <v>1</v>
      </c>
      <c r="P49" s="113">
        <f t="shared" si="5"/>
        <v>0</v>
      </c>
      <c r="Q49" s="44"/>
      <c r="R49" s="44"/>
      <c r="S49" s="44"/>
      <c r="T49" s="115"/>
      <c r="U49" t="s">
        <v>306</v>
      </c>
    </row>
    <row r="50" spans="1:21" ht="37.200000000000003" customHeight="1" x14ac:dyDescent="0.3">
      <c r="A50" s="399">
        <v>29</v>
      </c>
      <c r="B50" s="460"/>
      <c r="C50" s="469"/>
      <c r="D50" s="319"/>
      <c r="E50" s="518"/>
      <c r="F50" s="17"/>
      <c r="G50" s="17"/>
      <c r="H50" s="17"/>
      <c r="I50" s="17"/>
      <c r="J50" s="40"/>
      <c r="K50" s="17"/>
      <c r="L50" s="189"/>
      <c r="M50" s="184"/>
      <c r="N50" s="117" t="str">
        <f t="shared" si="3"/>
        <v/>
      </c>
      <c r="O50" s="111">
        <f t="shared" si="4"/>
        <v>1</v>
      </c>
      <c r="P50" s="113">
        <f t="shared" si="5"/>
        <v>0</v>
      </c>
      <c r="Q50" s="44"/>
      <c r="R50" s="44"/>
      <c r="S50" s="44"/>
      <c r="T50" s="115"/>
      <c r="U50" t="s">
        <v>307</v>
      </c>
    </row>
    <row r="51" spans="1:21" ht="37.200000000000003" customHeight="1" thickBot="1" x14ac:dyDescent="0.35">
      <c r="A51" s="400">
        <v>30</v>
      </c>
      <c r="B51" s="461"/>
      <c r="C51" s="470"/>
      <c r="D51" s="89"/>
      <c r="E51" s="519"/>
      <c r="F51" s="19"/>
      <c r="G51" s="19"/>
      <c r="H51" s="19"/>
      <c r="I51" s="19"/>
      <c r="J51" s="42"/>
      <c r="K51" s="19"/>
      <c r="L51" s="190"/>
      <c r="M51" s="185"/>
      <c r="N51" s="117" t="str">
        <f t="shared" si="3"/>
        <v/>
      </c>
      <c r="O51" s="111">
        <f t="shared" si="4"/>
        <v>1</v>
      </c>
      <c r="P51" s="113">
        <f t="shared" si="5"/>
        <v>0</v>
      </c>
      <c r="Q51" s="115">
        <f>IF(COUNTA(L37:M51)&gt;0,1,0)</f>
        <v>0</v>
      </c>
      <c r="R51" s="44"/>
      <c r="S51" s="44"/>
      <c r="T51" s="115"/>
      <c r="U51" s="115" t="s">
        <v>214</v>
      </c>
    </row>
    <row r="52" spans="1:21" ht="37.200000000000003" customHeight="1" thickBot="1" x14ac:dyDescent="0.35">
      <c r="A52" s="695" t="s">
        <v>203</v>
      </c>
      <c r="B52" s="695"/>
      <c r="C52" s="695"/>
      <c r="D52" s="695"/>
      <c r="E52" s="695"/>
      <c r="F52" s="695"/>
      <c r="G52" s="695"/>
      <c r="H52" s="695"/>
      <c r="I52" s="695"/>
      <c r="J52" s="405"/>
      <c r="K52" s="331" t="s">
        <v>34</v>
      </c>
      <c r="L52" s="191">
        <f>SUM(L37:L51)+L23</f>
        <v>0</v>
      </c>
      <c r="M52" s="191">
        <f>SUM(M37:M51)+M23</f>
        <v>0</v>
      </c>
      <c r="N52" s="2"/>
      <c r="O52" s="44"/>
      <c r="P52" s="403"/>
      <c r="Q52" s="44"/>
      <c r="R52" s="44"/>
      <c r="S52" s="44"/>
      <c r="T52" s="115"/>
      <c r="U52" s="115"/>
    </row>
    <row r="53" spans="1:21" ht="37.200000000000003" customHeight="1" x14ac:dyDescent="0.3">
      <c r="A53" s="115" t="s">
        <v>133</v>
      </c>
      <c r="B53" s="44"/>
      <c r="C53" s="44"/>
      <c r="D53" s="44"/>
      <c r="E53" s="44"/>
      <c r="F53" s="44"/>
      <c r="G53" s="44"/>
      <c r="H53" s="44"/>
      <c r="I53" s="44"/>
      <c r="J53" s="405"/>
      <c r="K53" s="44"/>
      <c r="L53" s="403"/>
      <c r="M53" s="403"/>
      <c r="N53" s="106" t="s">
        <v>199</v>
      </c>
      <c r="O53" s="44"/>
      <c r="P53" s="403"/>
      <c r="Q53" s="44"/>
      <c r="R53" s="44"/>
      <c r="S53" s="44"/>
      <c r="T53" s="115"/>
      <c r="U53" s="115"/>
    </row>
    <row r="54" spans="1:21" x14ac:dyDescent="0.3">
      <c r="A54" s="44"/>
      <c r="B54" s="44"/>
      <c r="C54" s="44"/>
      <c r="D54" s="44"/>
      <c r="E54" s="44"/>
      <c r="F54" s="44"/>
      <c r="G54" s="44"/>
      <c r="H54" s="44"/>
      <c r="I54" s="44"/>
      <c r="J54" s="405"/>
      <c r="K54" s="44"/>
      <c r="L54" s="403"/>
      <c r="M54" s="403"/>
      <c r="N54" s="62"/>
      <c r="O54" s="44"/>
      <c r="P54" s="403"/>
      <c r="Q54" s="44"/>
      <c r="R54" s="44"/>
      <c r="S54" s="44"/>
      <c r="T54" s="44"/>
      <c r="U54" s="44"/>
    </row>
    <row r="55" spans="1:21" ht="19.05" x14ac:dyDescent="0.35">
      <c r="A55" s="44"/>
      <c r="B55" s="44"/>
      <c r="C55" s="44"/>
      <c r="D55" s="376" t="s">
        <v>31</v>
      </c>
      <c r="E55" s="376"/>
      <c r="F55" s="378">
        <f ca="1">imzatarihi</f>
        <v>45785</v>
      </c>
      <c r="G55" s="253" t="s">
        <v>32</v>
      </c>
      <c r="H55" s="379" t="str">
        <f>IF(kurulusyetkilisi&gt;0,kurulusyetkilisi,"")</f>
        <v/>
      </c>
      <c r="I55" s="44"/>
      <c r="J55" s="44"/>
      <c r="K55" s="44"/>
      <c r="L55" s="44"/>
      <c r="M55" s="403"/>
      <c r="N55" s="62"/>
      <c r="O55" s="44"/>
      <c r="P55" s="403"/>
      <c r="Q55" s="44"/>
      <c r="R55" s="44"/>
      <c r="S55" s="44"/>
      <c r="T55" s="44"/>
      <c r="U55" s="44"/>
    </row>
    <row r="56" spans="1:21" ht="19.05" x14ac:dyDescent="0.35">
      <c r="A56" s="44"/>
      <c r="B56" s="44"/>
      <c r="C56" s="44"/>
      <c r="D56" s="44"/>
      <c r="E56" s="44"/>
      <c r="F56" s="215"/>
      <c r="G56" s="253" t="s">
        <v>33</v>
      </c>
      <c r="H56" s="44"/>
      <c r="I56" s="214"/>
      <c r="J56" s="44"/>
      <c r="K56" s="44"/>
      <c r="L56" s="44"/>
      <c r="M56" s="403"/>
      <c r="N56" s="62"/>
      <c r="O56" s="44"/>
      <c r="P56" s="403"/>
      <c r="Q56" s="44"/>
      <c r="R56" s="44"/>
      <c r="S56" s="44"/>
      <c r="T56" s="44"/>
      <c r="U56" s="44"/>
    </row>
    <row r="57" spans="1:21" x14ac:dyDescent="0.3">
      <c r="A57" s="44"/>
      <c r="B57" s="44"/>
      <c r="C57" s="44"/>
      <c r="D57" s="44"/>
      <c r="E57" s="44"/>
      <c r="F57" s="44"/>
      <c r="G57" s="44"/>
      <c r="H57" s="44"/>
      <c r="I57" s="44"/>
      <c r="J57" s="405"/>
      <c r="K57" s="44"/>
      <c r="L57" s="403"/>
      <c r="M57" s="403"/>
      <c r="N57" s="62"/>
      <c r="O57" s="44"/>
      <c r="P57" s="403"/>
      <c r="Q57" s="44"/>
      <c r="R57" s="44"/>
      <c r="S57" s="44"/>
      <c r="T57" s="44"/>
      <c r="U57" s="44"/>
    </row>
    <row r="58" spans="1:21" x14ac:dyDescent="0.3">
      <c r="A58" s="44"/>
      <c r="B58" s="44"/>
      <c r="C58" s="44"/>
      <c r="D58" s="44"/>
      <c r="E58" s="44"/>
      <c r="F58" s="44"/>
      <c r="G58" s="44"/>
      <c r="H58" s="44"/>
      <c r="I58" s="44"/>
      <c r="J58" s="405"/>
      <c r="K58" s="44"/>
      <c r="L58" s="403"/>
      <c r="M58" s="403"/>
      <c r="N58" s="62"/>
      <c r="O58" s="44"/>
      <c r="P58" s="403"/>
      <c r="Q58" s="44"/>
      <c r="R58" s="44"/>
      <c r="S58" s="44"/>
      <c r="T58" s="44"/>
      <c r="U58" s="44"/>
    </row>
    <row r="59" spans="1:21" x14ac:dyDescent="0.3">
      <c r="A59" s="679" t="s">
        <v>198</v>
      </c>
      <c r="B59" s="679"/>
      <c r="C59" s="679"/>
      <c r="D59" s="679"/>
      <c r="E59" s="679"/>
      <c r="F59" s="679"/>
      <c r="G59" s="679"/>
      <c r="H59" s="679"/>
      <c r="I59" s="679"/>
      <c r="J59" s="679"/>
      <c r="K59" s="679"/>
      <c r="L59" s="679"/>
      <c r="M59" s="679"/>
      <c r="N59" s="294"/>
      <c r="O59" s="75"/>
      <c r="P59" s="403"/>
      <c r="Q59" s="44"/>
      <c r="R59" s="44"/>
      <c r="S59" s="44"/>
      <c r="T59" s="44"/>
      <c r="U59" s="44"/>
    </row>
    <row r="60" spans="1:21" ht="15.65" customHeight="1" x14ac:dyDescent="0.3">
      <c r="A60" s="635" t="s">
        <v>199</v>
      </c>
      <c r="B60" s="635"/>
      <c r="C60" s="635"/>
      <c r="D60" s="635"/>
      <c r="E60" s="635"/>
      <c r="F60" s="635"/>
      <c r="G60" s="635"/>
      <c r="H60" s="635"/>
      <c r="I60" s="635"/>
      <c r="J60" s="635"/>
      <c r="K60" s="635"/>
      <c r="L60" s="635"/>
      <c r="M60" s="635"/>
      <c r="N60" s="73"/>
      <c r="O60" s="75"/>
      <c r="P60" s="404"/>
      <c r="Q60" s="44"/>
      <c r="R60" s="44"/>
      <c r="S60" s="44"/>
      <c r="T60" s="44"/>
      <c r="U60" s="44"/>
    </row>
    <row r="61" spans="1:21" ht="16" customHeight="1" thickBot="1" x14ac:dyDescent="0.35">
      <c r="A61" s="692" t="s">
        <v>204</v>
      </c>
      <c r="B61" s="692"/>
      <c r="C61" s="692"/>
      <c r="D61" s="692"/>
      <c r="E61" s="692"/>
      <c r="F61" s="692"/>
      <c r="G61" s="692"/>
      <c r="H61" s="692"/>
      <c r="I61" s="692"/>
      <c r="J61" s="692"/>
      <c r="K61" s="692"/>
      <c r="L61" s="692"/>
      <c r="M61" s="692"/>
      <c r="N61" s="73"/>
      <c r="O61" s="75"/>
      <c r="P61" s="404"/>
      <c r="Q61" s="44"/>
      <c r="R61" s="44"/>
      <c r="S61" s="44"/>
      <c r="T61" s="44"/>
      <c r="U61" s="44"/>
    </row>
    <row r="62" spans="1:21" ht="31.75" customHeight="1" thickBot="1" x14ac:dyDescent="0.35">
      <c r="A62" s="673" t="s">
        <v>192</v>
      </c>
      <c r="B62" s="674"/>
      <c r="C62" s="673" t="str">
        <f>IF(ProjeNo&gt;0,ProjeNo,"")</f>
        <v/>
      </c>
      <c r="D62" s="674"/>
      <c r="E62" s="674"/>
      <c r="F62" s="674"/>
      <c r="G62" s="674"/>
      <c r="H62" s="674"/>
      <c r="I62" s="674"/>
      <c r="J62" s="674"/>
      <c r="K62" s="674"/>
      <c r="L62" s="674"/>
      <c r="M62" s="675"/>
      <c r="N62" s="62"/>
      <c r="O62" s="44"/>
      <c r="P62" s="403"/>
      <c r="Q62" s="44"/>
      <c r="R62" s="44"/>
      <c r="S62" s="44"/>
      <c r="T62" s="44"/>
      <c r="U62" s="44"/>
    </row>
    <row r="63" spans="1:21" ht="31.75" customHeight="1" thickBot="1" x14ac:dyDescent="0.35">
      <c r="A63" s="673" t="s">
        <v>194</v>
      </c>
      <c r="B63" s="674"/>
      <c r="C63" s="689" t="str">
        <f>IF(ProjeAdi&gt;0,ProjeAdi,"")</f>
        <v/>
      </c>
      <c r="D63" s="690"/>
      <c r="E63" s="690"/>
      <c r="F63" s="690"/>
      <c r="G63" s="690"/>
      <c r="H63" s="690"/>
      <c r="I63" s="690"/>
      <c r="J63" s="690"/>
      <c r="K63" s="690"/>
      <c r="L63" s="690"/>
      <c r="M63" s="691"/>
      <c r="N63" s="62"/>
      <c r="O63" s="44"/>
      <c r="P63" s="403"/>
      <c r="Q63" s="44"/>
      <c r="R63" s="44"/>
      <c r="S63" s="44"/>
      <c r="T63" s="44"/>
      <c r="U63" s="44"/>
    </row>
    <row r="64" spans="1:21" ht="52" customHeight="1" thickBot="1" x14ac:dyDescent="0.35">
      <c r="A64" s="683" t="s">
        <v>3</v>
      </c>
      <c r="B64" s="683" t="s">
        <v>182</v>
      </c>
      <c r="C64" s="683" t="s">
        <v>183</v>
      </c>
      <c r="D64" s="683" t="s">
        <v>201</v>
      </c>
      <c r="E64" s="683" t="s">
        <v>173</v>
      </c>
      <c r="F64" s="683" t="s">
        <v>202</v>
      </c>
      <c r="G64" s="683" t="s">
        <v>95</v>
      </c>
      <c r="H64" s="683" t="s">
        <v>93</v>
      </c>
      <c r="I64" s="683" t="s">
        <v>94</v>
      </c>
      <c r="J64" s="693" t="s">
        <v>81</v>
      </c>
      <c r="K64" s="683" t="s">
        <v>82</v>
      </c>
      <c r="L64" s="408" t="s">
        <v>83</v>
      </c>
      <c r="M64" s="408" t="s">
        <v>83</v>
      </c>
      <c r="N64" s="62"/>
      <c r="O64" s="44"/>
      <c r="P64" s="403"/>
      <c r="Q64" s="44"/>
      <c r="R64" s="44"/>
      <c r="S64" s="44"/>
      <c r="T64" s="44"/>
      <c r="U64" s="44"/>
    </row>
    <row r="65" spans="1:21" ht="17" thickBot="1" x14ac:dyDescent="0.35">
      <c r="A65" s="685"/>
      <c r="B65" s="684"/>
      <c r="C65" s="684"/>
      <c r="D65" s="685"/>
      <c r="E65" s="684"/>
      <c r="F65" s="685"/>
      <c r="G65" s="685"/>
      <c r="H65" s="685"/>
      <c r="I65" s="685"/>
      <c r="J65" s="694"/>
      <c r="K65" s="685"/>
      <c r="L65" s="407" t="s">
        <v>84</v>
      </c>
      <c r="M65" s="407" t="s">
        <v>87</v>
      </c>
      <c r="N65" s="62"/>
      <c r="O65" s="44"/>
      <c r="P65" s="403"/>
      <c r="Q65" s="44"/>
      <c r="R65" s="44"/>
      <c r="S65" s="44"/>
      <c r="T65" s="44"/>
      <c r="U65" s="44"/>
    </row>
    <row r="66" spans="1:21" ht="37.200000000000003" customHeight="1" x14ac:dyDescent="0.3">
      <c r="A66" s="201">
        <v>31</v>
      </c>
      <c r="B66" s="450"/>
      <c r="C66" s="451"/>
      <c r="D66" s="86"/>
      <c r="E66" s="516"/>
      <c r="F66" s="25"/>
      <c r="G66" s="25"/>
      <c r="H66" s="25"/>
      <c r="I66" s="25"/>
      <c r="J66" s="26"/>
      <c r="K66" s="25"/>
      <c r="L66" s="188"/>
      <c r="M66" s="180"/>
      <c r="N66" s="117" t="str">
        <f>IF(AND(COUNTA(B66:J66)&gt;0,O66=1),"Belge Tarihi,Belge Numarası, KDV Dahil Tutar doldurulduktan sonra KDV Hariç Tutar doldurulabilir.","")</f>
        <v/>
      </c>
      <c r="O66" s="111">
        <f>IF(COUNTA(J66:K66)+COUNTA(M66:M66)=3,0,1)</f>
        <v>1</v>
      </c>
      <c r="P66" s="113">
        <f>IF(O66=1,0,100000000)</f>
        <v>0</v>
      </c>
      <c r="Q66" s="45"/>
      <c r="R66" s="45"/>
      <c r="S66" s="44"/>
      <c r="T66" s="44"/>
      <c r="U66" s="44"/>
    </row>
    <row r="67" spans="1:21" ht="37.200000000000003" customHeight="1" x14ac:dyDescent="0.3">
      <c r="A67" s="409">
        <v>32</v>
      </c>
      <c r="B67" s="452"/>
      <c r="C67" s="453"/>
      <c r="D67" s="459"/>
      <c r="E67" s="517"/>
      <c r="F67" s="15"/>
      <c r="G67" s="15"/>
      <c r="H67" s="15"/>
      <c r="I67" s="15"/>
      <c r="J67" s="16"/>
      <c r="K67" s="15"/>
      <c r="L67" s="189"/>
      <c r="M67" s="181"/>
      <c r="N67" s="117" t="str">
        <f t="shared" ref="N67:N80" si="6">IF(AND(COUNTA(B67:J67)&gt;0,O67=1),"Belge Tarihi,Belge Numarası, KDV Dahil Tutar doldurulduktan sonra KDV Hariç Tutar doldurulabilir.","")</f>
        <v/>
      </c>
      <c r="O67" s="111">
        <f t="shared" ref="O67:O80" si="7">IF(COUNTA(J67:K67)+COUNTA(M67:M67)=3,0,1)</f>
        <v>1</v>
      </c>
      <c r="P67" s="113">
        <f t="shared" ref="P67:P80" si="8">IF(O67=1,0,100000000)</f>
        <v>0</v>
      </c>
      <c r="Q67" s="44"/>
      <c r="R67" s="44"/>
      <c r="S67" s="44"/>
      <c r="T67" s="44"/>
      <c r="U67" s="44"/>
    </row>
    <row r="68" spans="1:21" ht="37.200000000000003" customHeight="1" x14ac:dyDescent="0.3">
      <c r="A68" s="409">
        <v>33</v>
      </c>
      <c r="B68" s="452"/>
      <c r="C68" s="453"/>
      <c r="D68" s="459"/>
      <c r="E68" s="517"/>
      <c r="F68" s="15"/>
      <c r="G68" s="15"/>
      <c r="H68" s="15"/>
      <c r="I68" s="15"/>
      <c r="J68" s="16"/>
      <c r="K68" s="15"/>
      <c r="L68" s="189"/>
      <c r="M68" s="181"/>
      <c r="N68" s="117" t="str">
        <f t="shared" si="6"/>
        <v/>
      </c>
      <c r="O68" s="111">
        <f t="shared" si="7"/>
        <v>1</v>
      </c>
      <c r="P68" s="113">
        <f t="shared" si="8"/>
        <v>0</v>
      </c>
      <c r="Q68" s="44"/>
      <c r="R68" s="44"/>
      <c r="S68" s="44"/>
      <c r="T68" s="44"/>
      <c r="U68" s="44"/>
    </row>
    <row r="69" spans="1:21" ht="37.200000000000003" customHeight="1" x14ac:dyDescent="0.3">
      <c r="A69" s="409">
        <v>34</v>
      </c>
      <c r="B69" s="452"/>
      <c r="C69" s="453"/>
      <c r="D69" s="459"/>
      <c r="E69" s="517"/>
      <c r="F69" s="15"/>
      <c r="G69" s="15"/>
      <c r="H69" s="15"/>
      <c r="I69" s="15"/>
      <c r="J69" s="16"/>
      <c r="K69" s="15"/>
      <c r="L69" s="189"/>
      <c r="M69" s="181"/>
      <c r="N69" s="117" t="str">
        <f t="shared" si="6"/>
        <v/>
      </c>
      <c r="O69" s="111">
        <f t="shared" si="7"/>
        <v>1</v>
      </c>
      <c r="P69" s="113">
        <f t="shared" si="8"/>
        <v>0</v>
      </c>
      <c r="Q69" s="44"/>
      <c r="R69" s="44"/>
      <c r="S69" s="44"/>
      <c r="T69" s="44"/>
      <c r="U69" s="44"/>
    </row>
    <row r="70" spans="1:21" ht="37.200000000000003" customHeight="1" x14ac:dyDescent="0.3">
      <c r="A70" s="409">
        <v>35</v>
      </c>
      <c r="B70" s="460"/>
      <c r="C70" s="469"/>
      <c r="D70" s="319"/>
      <c r="E70" s="518"/>
      <c r="F70" s="17"/>
      <c r="G70" s="17"/>
      <c r="H70" s="17"/>
      <c r="I70" s="17"/>
      <c r="J70" s="40"/>
      <c r="K70" s="17"/>
      <c r="L70" s="189"/>
      <c r="M70" s="184"/>
      <c r="N70" s="117" t="str">
        <f t="shared" si="6"/>
        <v/>
      </c>
      <c r="O70" s="111">
        <f t="shared" si="7"/>
        <v>1</v>
      </c>
      <c r="P70" s="113">
        <f t="shared" si="8"/>
        <v>0</v>
      </c>
      <c r="Q70" s="44"/>
      <c r="R70" s="44"/>
      <c r="S70" s="44"/>
      <c r="T70" s="44"/>
      <c r="U70" s="44"/>
    </row>
    <row r="71" spans="1:21" ht="37.200000000000003" customHeight="1" x14ac:dyDescent="0.3">
      <c r="A71" s="409">
        <v>36</v>
      </c>
      <c r="B71" s="460"/>
      <c r="C71" s="469"/>
      <c r="D71" s="319"/>
      <c r="E71" s="518"/>
      <c r="F71" s="17"/>
      <c r="G71" s="17"/>
      <c r="H71" s="17"/>
      <c r="I71" s="17"/>
      <c r="J71" s="40"/>
      <c r="K71" s="17"/>
      <c r="L71" s="189"/>
      <c r="M71" s="184"/>
      <c r="N71" s="117" t="str">
        <f t="shared" si="6"/>
        <v/>
      </c>
      <c r="O71" s="111">
        <f t="shared" si="7"/>
        <v>1</v>
      </c>
      <c r="P71" s="113">
        <f t="shared" si="8"/>
        <v>0</v>
      </c>
      <c r="Q71" s="44"/>
      <c r="R71" s="44"/>
      <c r="S71" s="44"/>
      <c r="T71" s="44"/>
      <c r="U71" s="44"/>
    </row>
    <row r="72" spans="1:21" ht="37.200000000000003" customHeight="1" x14ac:dyDescent="0.3">
      <c r="A72" s="409">
        <v>37</v>
      </c>
      <c r="B72" s="460"/>
      <c r="C72" s="469"/>
      <c r="D72" s="319"/>
      <c r="E72" s="518"/>
      <c r="F72" s="17"/>
      <c r="G72" s="17"/>
      <c r="H72" s="17"/>
      <c r="I72" s="17"/>
      <c r="J72" s="40"/>
      <c r="K72" s="17"/>
      <c r="L72" s="189"/>
      <c r="M72" s="184"/>
      <c r="N72" s="117" t="str">
        <f t="shared" si="6"/>
        <v/>
      </c>
      <c r="O72" s="111">
        <f t="shared" si="7"/>
        <v>1</v>
      </c>
      <c r="P72" s="113">
        <f t="shared" si="8"/>
        <v>0</v>
      </c>
      <c r="Q72" s="44"/>
      <c r="R72" s="44"/>
      <c r="S72" s="44"/>
      <c r="T72" s="44"/>
      <c r="U72" s="44"/>
    </row>
    <row r="73" spans="1:21" ht="37.200000000000003" customHeight="1" x14ac:dyDescent="0.3">
      <c r="A73" s="409">
        <v>38</v>
      </c>
      <c r="B73" s="460"/>
      <c r="C73" s="469"/>
      <c r="D73" s="319"/>
      <c r="E73" s="518"/>
      <c r="F73" s="17"/>
      <c r="G73" s="17"/>
      <c r="H73" s="17"/>
      <c r="I73" s="17"/>
      <c r="J73" s="40"/>
      <c r="K73" s="17"/>
      <c r="L73" s="189"/>
      <c r="M73" s="184"/>
      <c r="N73" s="117" t="str">
        <f t="shared" si="6"/>
        <v/>
      </c>
      <c r="O73" s="111">
        <f t="shared" si="7"/>
        <v>1</v>
      </c>
      <c r="P73" s="113">
        <f t="shared" si="8"/>
        <v>0</v>
      </c>
      <c r="Q73" s="44"/>
      <c r="R73" s="44"/>
      <c r="S73" s="44"/>
      <c r="T73" s="44"/>
      <c r="U73" s="44"/>
    </row>
    <row r="74" spans="1:21" ht="37.200000000000003" customHeight="1" x14ac:dyDescent="0.3">
      <c r="A74" s="410">
        <v>39</v>
      </c>
      <c r="B74" s="460"/>
      <c r="C74" s="469"/>
      <c r="D74" s="319"/>
      <c r="E74" s="518"/>
      <c r="F74" s="17"/>
      <c r="G74" s="17"/>
      <c r="H74" s="17"/>
      <c r="I74" s="17"/>
      <c r="J74" s="40"/>
      <c r="K74" s="17"/>
      <c r="L74" s="189"/>
      <c r="M74" s="184"/>
      <c r="N74" s="117" t="str">
        <f t="shared" si="6"/>
        <v/>
      </c>
      <c r="O74" s="111">
        <f t="shared" si="7"/>
        <v>1</v>
      </c>
      <c r="P74" s="113">
        <f t="shared" si="8"/>
        <v>0</v>
      </c>
      <c r="Q74" s="44"/>
      <c r="R74" s="44"/>
      <c r="S74" s="44"/>
      <c r="T74" s="44"/>
      <c r="U74" s="44"/>
    </row>
    <row r="75" spans="1:21" ht="37.200000000000003" customHeight="1" x14ac:dyDescent="0.3">
      <c r="A75" s="410">
        <v>40</v>
      </c>
      <c r="B75" s="460"/>
      <c r="C75" s="469"/>
      <c r="D75" s="319"/>
      <c r="E75" s="518"/>
      <c r="F75" s="17"/>
      <c r="G75" s="17"/>
      <c r="H75" s="17"/>
      <c r="I75" s="17"/>
      <c r="J75" s="40"/>
      <c r="K75" s="17"/>
      <c r="L75" s="189"/>
      <c r="M75" s="184"/>
      <c r="N75" s="117" t="str">
        <f t="shared" si="6"/>
        <v/>
      </c>
      <c r="O75" s="111">
        <f t="shared" si="7"/>
        <v>1</v>
      </c>
      <c r="P75" s="113">
        <f t="shared" si="8"/>
        <v>0</v>
      </c>
      <c r="Q75" s="44"/>
      <c r="R75" s="44"/>
      <c r="S75" s="44"/>
      <c r="T75" s="44"/>
      <c r="U75" s="44"/>
    </row>
    <row r="76" spans="1:21" ht="37.200000000000003" customHeight="1" x14ac:dyDescent="0.3">
      <c r="A76" s="410">
        <v>41</v>
      </c>
      <c r="B76" s="460"/>
      <c r="C76" s="469"/>
      <c r="D76" s="319"/>
      <c r="E76" s="518"/>
      <c r="F76" s="17"/>
      <c r="G76" s="17"/>
      <c r="H76" s="17"/>
      <c r="I76" s="17"/>
      <c r="J76" s="40"/>
      <c r="K76" s="17"/>
      <c r="L76" s="189"/>
      <c r="M76" s="184"/>
      <c r="N76" s="117" t="str">
        <f t="shared" si="6"/>
        <v/>
      </c>
      <c r="O76" s="111">
        <f t="shared" si="7"/>
        <v>1</v>
      </c>
      <c r="P76" s="113">
        <f t="shared" si="8"/>
        <v>0</v>
      </c>
      <c r="Q76" s="44"/>
      <c r="R76" s="44"/>
      <c r="S76" s="44"/>
      <c r="T76" s="44"/>
      <c r="U76" s="44"/>
    </row>
    <row r="77" spans="1:21" ht="37.200000000000003" customHeight="1" x14ac:dyDescent="0.3">
      <c r="A77" s="410">
        <v>42</v>
      </c>
      <c r="B77" s="460"/>
      <c r="C77" s="469"/>
      <c r="D77" s="319"/>
      <c r="E77" s="518"/>
      <c r="F77" s="17"/>
      <c r="G77" s="17"/>
      <c r="H77" s="17"/>
      <c r="I77" s="17"/>
      <c r="J77" s="40"/>
      <c r="K77" s="17"/>
      <c r="L77" s="189"/>
      <c r="M77" s="184"/>
      <c r="N77" s="117" t="str">
        <f t="shared" si="6"/>
        <v/>
      </c>
      <c r="O77" s="111">
        <f t="shared" si="7"/>
        <v>1</v>
      </c>
      <c r="P77" s="113">
        <f t="shared" si="8"/>
        <v>0</v>
      </c>
      <c r="Q77" s="44"/>
      <c r="R77" s="44"/>
      <c r="S77" s="44"/>
      <c r="T77" s="44"/>
      <c r="U77" s="44"/>
    </row>
    <row r="78" spans="1:21" ht="37.200000000000003" customHeight="1" x14ac:dyDescent="0.3">
      <c r="A78" s="410">
        <v>43</v>
      </c>
      <c r="B78" s="460"/>
      <c r="C78" s="469"/>
      <c r="D78" s="319"/>
      <c r="E78" s="518"/>
      <c r="F78" s="17"/>
      <c r="G78" s="17"/>
      <c r="H78" s="17"/>
      <c r="I78" s="17"/>
      <c r="J78" s="40"/>
      <c r="K78" s="17"/>
      <c r="L78" s="189"/>
      <c r="M78" s="184"/>
      <c r="N78" s="117" t="str">
        <f t="shared" si="6"/>
        <v/>
      </c>
      <c r="O78" s="111">
        <f t="shared" si="7"/>
        <v>1</v>
      </c>
      <c r="P78" s="113">
        <f t="shared" si="8"/>
        <v>0</v>
      </c>
      <c r="Q78" s="44"/>
      <c r="R78" s="44"/>
      <c r="S78" s="44"/>
      <c r="T78" s="44"/>
      <c r="U78" s="44"/>
    </row>
    <row r="79" spans="1:21" ht="37.200000000000003" customHeight="1" x14ac:dyDescent="0.3">
      <c r="A79" s="410">
        <v>44</v>
      </c>
      <c r="B79" s="460"/>
      <c r="C79" s="469"/>
      <c r="D79" s="319"/>
      <c r="E79" s="518"/>
      <c r="F79" s="17"/>
      <c r="G79" s="17"/>
      <c r="H79" s="17"/>
      <c r="I79" s="17"/>
      <c r="J79" s="40"/>
      <c r="K79" s="17"/>
      <c r="L79" s="189"/>
      <c r="M79" s="184"/>
      <c r="N79" s="117" t="str">
        <f t="shared" si="6"/>
        <v/>
      </c>
      <c r="O79" s="111">
        <f t="shared" si="7"/>
        <v>1</v>
      </c>
      <c r="P79" s="113">
        <f t="shared" si="8"/>
        <v>0</v>
      </c>
      <c r="Q79" s="44"/>
      <c r="R79" s="44"/>
      <c r="S79" s="44"/>
      <c r="T79" s="44"/>
      <c r="U79" s="44"/>
    </row>
    <row r="80" spans="1:21" ht="37.200000000000003" customHeight="1" thickBot="1" x14ac:dyDescent="0.35">
      <c r="A80" s="411">
        <v>45</v>
      </c>
      <c r="B80" s="461"/>
      <c r="C80" s="470"/>
      <c r="D80" s="89"/>
      <c r="E80" s="519"/>
      <c r="F80" s="19"/>
      <c r="G80" s="19"/>
      <c r="H80" s="19"/>
      <c r="I80" s="19"/>
      <c r="J80" s="42"/>
      <c r="K80" s="19"/>
      <c r="L80" s="190"/>
      <c r="M80" s="185"/>
      <c r="N80" s="117" t="str">
        <f t="shared" si="6"/>
        <v/>
      </c>
      <c r="O80" s="111">
        <f t="shared" si="7"/>
        <v>1</v>
      </c>
      <c r="P80" s="113">
        <f t="shared" si="8"/>
        <v>0</v>
      </c>
      <c r="Q80" s="115">
        <f>IF(COUNTA(L66:M80)&gt;0,1,0)</f>
        <v>0</v>
      </c>
      <c r="R80" s="44"/>
      <c r="S80" s="44"/>
      <c r="T80" s="44"/>
      <c r="U80" s="44"/>
    </row>
    <row r="81" spans="1:21" ht="37.200000000000003" customHeight="1" thickBot="1" x14ac:dyDescent="0.35">
      <c r="A81" s="695" t="s">
        <v>203</v>
      </c>
      <c r="B81" s="695"/>
      <c r="C81" s="695"/>
      <c r="D81" s="695"/>
      <c r="E81" s="695"/>
      <c r="F81" s="695"/>
      <c r="G81" s="695"/>
      <c r="H81" s="695"/>
      <c r="I81" s="695"/>
      <c r="J81" s="405"/>
      <c r="K81" s="331" t="s">
        <v>34</v>
      </c>
      <c r="L81" s="191">
        <f>SUM(L66:L80)+L52</f>
        <v>0</v>
      </c>
      <c r="M81" s="191">
        <f>SUM(M66:M80)+M52</f>
        <v>0</v>
      </c>
      <c r="N81" s="2"/>
      <c r="O81" s="44"/>
      <c r="P81" s="403"/>
      <c r="Q81" s="44"/>
      <c r="R81" s="44"/>
      <c r="S81" s="44"/>
      <c r="T81" s="44"/>
      <c r="U81" s="44"/>
    </row>
    <row r="82" spans="1:21" ht="37.200000000000003" customHeight="1" x14ac:dyDescent="0.3">
      <c r="A82" s="115" t="s">
        <v>133</v>
      </c>
      <c r="B82" s="44"/>
      <c r="C82" s="44"/>
      <c r="D82" s="44"/>
      <c r="E82" s="44"/>
      <c r="F82" s="44"/>
      <c r="G82" s="44"/>
      <c r="H82" s="44"/>
      <c r="I82" s="44"/>
      <c r="J82" s="405"/>
      <c r="K82" s="44"/>
      <c r="L82" s="403"/>
      <c r="M82" s="403"/>
      <c r="N82" s="106" t="s">
        <v>199</v>
      </c>
      <c r="O82" s="44"/>
      <c r="P82" s="403"/>
      <c r="Q82" s="44"/>
      <c r="R82" s="44"/>
      <c r="S82" s="44"/>
      <c r="T82" s="44"/>
      <c r="U82" s="44"/>
    </row>
    <row r="83" spans="1:21" x14ac:dyDescent="0.3">
      <c r="A83" s="44"/>
      <c r="B83" s="44"/>
      <c r="C83" s="44"/>
      <c r="D83" s="44"/>
      <c r="E83" s="44"/>
      <c r="F83" s="44"/>
      <c r="G83" s="44"/>
      <c r="H83" s="44"/>
      <c r="I83" s="44"/>
      <c r="J83" s="405"/>
      <c r="K83" s="44"/>
      <c r="L83" s="403"/>
      <c r="M83" s="403"/>
      <c r="N83" s="62"/>
      <c r="O83" s="44"/>
      <c r="P83" s="403"/>
      <c r="Q83" s="44"/>
      <c r="R83" s="44"/>
      <c r="S83" s="44"/>
      <c r="T83" s="44"/>
      <c r="U83" s="44"/>
    </row>
    <row r="84" spans="1:21" ht="19.05" x14ac:dyDescent="0.35">
      <c r="A84" s="44"/>
      <c r="B84" s="44"/>
      <c r="C84" s="44"/>
      <c r="D84" s="376" t="s">
        <v>31</v>
      </c>
      <c r="E84" s="376"/>
      <c r="F84" s="378">
        <f ca="1">imzatarihi</f>
        <v>45785</v>
      </c>
      <c r="G84" s="253" t="s">
        <v>32</v>
      </c>
      <c r="H84" s="379" t="str">
        <f>IF(kurulusyetkilisi&gt;0,kurulusyetkilisi,"")</f>
        <v/>
      </c>
      <c r="I84" s="44"/>
      <c r="J84" s="44"/>
      <c r="K84" s="44"/>
      <c r="L84" s="44"/>
      <c r="M84" s="403"/>
      <c r="N84" s="62"/>
      <c r="O84" s="44"/>
      <c r="P84" s="403"/>
      <c r="Q84" s="44"/>
      <c r="R84" s="44"/>
      <c r="S84" s="44"/>
      <c r="T84" s="44"/>
      <c r="U84" s="44"/>
    </row>
    <row r="85" spans="1:21" ht="19.05" x14ac:dyDescent="0.35">
      <c r="A85" s="44"/>
      <c r="B85" s="44"/>
      <c r="C85" s="44"/>
      <c r="D85" s="44"/>
      <c r="E85" s="44"/>
      <c r="F85" s="215"/>
      <c r="G85" s="253" t="s">
        <v>33</v>
      </c>
      <c r="H85" s="44"/>
      <c r="I85" s="214"/>
      <c r="J85" s="44"/>
      <c r="K85" s="44"/>
      <c r="L85" s="44"/>
      <c r="M85" s="403"/>
      <c r="N85" s="62"/>
      <c r="O85" s="44"/>
      <c r="P85" s="403"/>
      <c r="Q85" s="44"/>
      <c r="R85" s="44"/>
      <c r="S85" s="44"/>
      <c r="T85" s="44"/>
      <c r="U85" s="44"/>
    </row>
    <row r="86" spans="1:21" x14ac:dyDescent="0.3">
      <c r="A86" s="44"/>
      <c r="B86" s="44"/>
      <c r="C86" s="44"/>
      <c r="D86" s="44"/>
      <c r="E86" s="44"/>
      <c r="F86" s="44"/>
      <c r="G86" s="44"/>
      <c r="H86" s="44"/>
      <c r="I86" s="44"/>
      <c r="J86" s="405"/>
      <c r="K86" s="44"/>
      <c r="L86" s="403"/>
      <c r="M86" s="403"/>
      <c r="N86" s="62"/>
      <c r="O86" s="44"/>
      <c r="P86" s="403"/>
      <c r="Q86" s="44"/>
      <c r="R86" s="44"/>
      <c r="S86" s="44"/>
      <c r="T86" s="44"/>
      <c r="U86" s="44"/>
    </row>
    <row r="87" spans="1:21" x14ac:dyDescent="0.3">
      <c r="A87" s="44"/>
      <c r="B87" s="44"/>
      <c r="C87" s="44"/>
      <c r="D87" s="44"/>
      <c r="E87" s="44"/>
      <c r="F87" s="44"/>
      <c r="G87" s="44"/>
      <c r="H87" s="44"/>
      <c r="I87" s="44"/>
      <c r="J87" s="405"/>
      <c r="K87" s="44"/>
      <c r="L87" s="403"/>
      <c r="M87" s="403"/>
      <c r="N87" s="62"/>
      <c r="O87" s="44"/>
      <c r="P87" s="403"/>
      <c r="Q87" s="44"/>
      <c r="R87" s="44"/>
      <c r="S87" s="44"/>
      <c r="T87" s="44"/>
      <c r="U87" s="44"/>
    </row>
    <row r="88" spans="1:21" x14ac:dyDescent="0.3">
      <c r="A88" s="679" t="s">
        <v>198</v>
      </c>
      <c r="B88" s="679"/>
      <c r="C88" s="679"/>
      <c r="D88" s="679"/>
      <c r="E88" s="679"/>
      <c r="F88" s="679"/>
      <c r="G88" s="679"/>
      <c r="H88" s="679"/>
      <c r="I88" s="679"/>
      <c r="J88" s="679"/>
      <c r="K88" s="679"/>
      <c r="L88" s="679"/>
      <c r="M88" s="679"/>
      <c r="N88" s="294"/>
      <c r="O88" s="75"/>
      <c r="P88" s="403"/>
      <c r="Q88" s="44"/>
      <c r="R88" s="44"/>
      <c r="S88" s="44"/>
      <c r="T88" s="44"/>
      <c r="U88" s="44"/>
    </row>
    <row r="89" spans="1:21" ht="15.65" customHeight="1" x14ac:dyDescent="0.3">
      <c r="A89" s="635" t="s">
        <v>199</v>
      </c>
      <c r="B89" s="635"/>
      <c r="C89" s="635"/>
      <c r="D89" s="635"/>
      <c r="E89" s="635"/>
      <c r="F89" s="635"/>
      <c r="G89" s="635"/>
      <c r="H89" s="635"/>
      <c r="I89" s="635"/>
      <c r="J89" s="635"/>
      <c r="K89" s="635"/>
      <c r="L89" s="635"/>
      <c r="M89" s="635"/>
      <c r="N89" s="73"/>
      <c r="O89" s="75"/>
      <c r="P89" s="404"/>
      <c r="Q89" s="44"/>
      <c r="R89" s="44"/>
      <c r="S89" s="44"/>
      <c r="T89" s="44"/>
      <c r="U89" s="44"/>
    </row>
    <row r="90" spans="1:21" ht="16" customHeight="1" thickBot="1" x14ac:dyDescent="0.35">
      <c r="A90" s="692" t="s">
        <v>204</v>
      </c>
      <c r="B90" s="692"/>
      <c r="C90" s="692"/>
      <c r="D90" s="692"/>
      <c r="E90" s="692"/>
      <c r="F90" s="692"/>
      <c r="G90" s="692"/>
      <c r="H90" s="692"/>
      <c r="I90" s="692"/>
      <c r="J90" s="692"/>
      <c r="K90" s="692"/>
      <c r="L90" s="692"/>
      <c r="M90" s="692"/>
      <c r="N90" s="73"/>
      <c r="O90" s="75"/>
      <c r="P90" s="404"/>
      <c r="Q90" s="44"/>
      <c r="R90" s="44"/>
      <c r="S90" s="44"/>
      <c r="T90" s="44"/>
      <c r="U90" s="44"/>
    </row>
    <row r="91" spans="1:21" ht="31.75" customHeight="1" thickBot="1" x14ac:dyDescent="0.35">
      <c r="A91" s="673" t="s">
        <v>192</v>
      </c>
      <c r="B91" s="674"/>
      <c r="C91" s="673" t="str">
        <f>IF(ProjeNo&gt;0,ProjeNo,"")</f>
        <v/>
      </c>
      <c r="D91" s="674"/>
      <c r="E91" s="674"/>
      <c r="F91" s="674"/>
      <c r="G91" s="674"/>
      <c r="H91" s="674"/>
      <c r="I91" s="674"/>
      <c r="J91" s="674"/>
      <c r="K91" s="674"/>
      <c r="L91" s="674"/>
      <c r="M91" s="675"/>
      <c r="N91" s="62"/>
      <c r="O91" s="44"/>
      <c r="P91" s="403"/>
      <c r="Q91" s="44"/>
      <c r="R91" s="44"/>
      <c r="S91" s="44"/>
      <c r="T91" s="44"/>
      <c r="U91" s="44"/>
    </row>
    <row r="92" spans="1:21" ht="31.75" customHeight="1" thickBot="1" x14ac:dyDescent="0.35">
      <c r="A92" s="673" t="s">
        <v>194</v>
      </c>
      <c r="B92" s="674"/>
      <c r="C92" s="689" t="str">
        <f>IF(ProjeAdi&gt;0,ProjeAdi,"")</f>
        <v/>
      </c>
      <c r="D92" s="690"/>
      <c r="E92" s="690"/>
      <c r="F92" s="690"/>
      <c r="G92" s="690"/>
      <c r="H92" s="690"/>
      <c r="I92" s="690"/>
      <c r="J92" s="690"/>
      <c r="K92" s="690"/>
      <c r="L92" s="690"/>
      <c r="M92" s="691"/>
      <c r="N92" s="62"/>
      <c r="O92" s="44"/>
      <c r="P92" s="403"/>
      <c r="Q92" s="44"/>
      <c r="R92" s="44"/>
      <c r="S92" s="44"/>
      <c r="T92" s="44"/>
      <c r="U92" s="44"/>
    </row>
    <row r="93" spans="1:21" ht="52" customHeight="1" thickBot="1" x14ac:dyDescent="0.35">
      <c r="A93" s="683" t="s">
        <v>3</v>
      </c>
      <c r="B93" s="683" t="s">
        <v>182</v>
      </c>
      <c r="C93" s="683" t="s">
        <v>183</v>
      </c>
      <c r="D93" s="683" t="s">
        <v>201</v>
      </c>
      <c r="E93" s="683" t="s">
        <v>173</v>
      </c>
      <c r="F93" s="683" t="s">
        <v>202</v>
      </c>
      <c r="G93" s="683" t="s">
        <v>95</v>
      </c>
      <c r="H93" s="683" t="s">
        <v>93</v>
      </c>
      <c r="I93" s="683" t="s">
        <v>94</v>
      </c>
      <c r="J93" s="693" t="s">
        <v>81</v>
      </c>
      <c r="K93" s="683" t="s">
        <v>82</v>
      </c>
      <c r="L93" s="408" t="s">
        <v>83</v>
      </c>
      <c r="M93" s="408" t="s">
        <v>83</v>
      </c>
      <c r="N93" s="62"/>
      <c r="O93" s="44"/>
      <c r="P93" s="403"/>
      <c r="Q93" s="44"/>
      <c r="R93" s="44"/>
      <c r="S93" s="44"/>
      <c r="T93" s="44"/>
      <c r="U93" s="44"/>
    </row>
    <row r="94" spans="1:21" ht="17" thickBot="1" x14ac:dyDescent="0.35">
      <c r="A94" s="685"/>
      <c r="B94" s="684"/>
      <c r="C94" s="684"/>
      <c r="D94" s="685"/>
      <c r="E94" s="684"/>
      <c r="F94" s="685"/>
      <c r="G94" s="685"/>
      <c r="H94" s="685"/>
      <c r="I94" s="685"/>
      <c r="J94" s="694"/>
      <c r="K94" s="685"/>
      <c r="L94" s="407" t="s">
        <v>84</v>
      </c>
      <c r="M94" s="407" t="s">
        <v>87</v>
      </c>
      <c r="N94" s="62"/>
      <c r="O94" s="44"/>
      <c r="P94" s="403"/>
      <c r="Q94" s="44"/>
      <c r="R94" s="44"/>
      <c r="S94" s="44"/>
      <c r="T94" s="44"/>
      <c r="U94" s="44"/>
    </row>
    <row r="95" spans="1:21" ht="37.200000000000003" customHeight="1" x14ac:dyDescent="0.3">
      <c r="A95" s="201">
        <v>46</v>
      </c>
      <c r="B95" s="450"/>
      <c r="C95" s="451"/>
      <c r="D95" s="86"/>
      <c r="E95" s="516"/>
      <c r="F95" s="25"/>
      <c r="G95" s="25"/>
      <c r="H95" s="25"/>
      <c r="I95" s="25"/>
      <c r="J95" s="26"/>
      <c r="K95" s="25"/>
      <c r="L95" s="188"/>
      <c r="M95" s="180"/>
      <c r="N95" s="117" t="str">
        <f>IF(AND(COUNTA(B95:J95)&gt;0,O95=1),"Belge Tarihi,Belge Numarası, KDV Dahil Tutar doldurulduktan sonra KDV Hariç Tutar doldurulabilir.","")</f>
        <v/>
      </c>
      <c r="O95" s="111">
        <f>IF(COUNTA(J95:K95)+COUNTA(M95:M95)=3,0,1)</f>
        <v>1</v>
      </c>
      <c r="P95" s="113">
        <f>IF(O95=1,0,100000000)</f>
        <v>0</v>
      </c>
      <c r="Q95" s="44"/>
      <c r="R95" s="44"/>
      <c r="S95" s="44"/>
      <c r="T95" s="44"/>
      <c r="U95" s="44"/>
    </row>
    <row r="96" spans="1:21" ht="37.200000000000003" customHeight="1" x14ac:dyDescent="0.3">
      <c r="A96" s="409">
        <v>47</v>
      </c>
      <c r="B96" s="452"/>
      <c r="C96" s="453"/>
      <c r="D96" s="459"/>
      <c r="E96" s="517"/>
      <c r="F96" s="15"/>
      <c r="G96" s="15"/>
      <c r="H96" s="15"/>
      <c r="I96" s="15"/>
      <c r="J96" s="16"/>
      <c r="K96" s="15"/>
      <c r="L96" s="189"/>
      <c r="M96" s="181"/>
      <c r="N96" s="117" t="str">
        <f t="shared" ref="N96:N109" si="9">IF(AND(COUNTA(B96:J96)&gt;0,O96=1),"Belge Tarihi,Belge Numarası, KDV Dahil Tutar doldurulduktan sonra KDV Hariç Tutar doldurulabilir.","")</f>
        <v/>
      </c>
      <c r="O96" s="111">
        <f t="shared" ref="O96:O109" si="10">IF(COUNTA(J96:K96)+COUNTA(M96:M96)=3,0,1)</f>
        <v>1</v>
      </c>
      <c r="P96" s="113">
        <f t="shared" ref="P96:P109" si="11">IF(O96=1,0,100000000)</f>
        <v>0</v>
      </c>
      <c r="Q96" s="45"/>
      <c r="R96" s="45"/>
      <c r="S96" s="44"/>
      <c r="T96" s="44"/>
      <c r="U96" s="44"/>
    </row>
    <row r="97" spans="1:21" ht="37.200000000000003" customHeight="1" x14ac:dyDescent="0.3">
      <c r="A97" s="409">
        <v>48</v>
      </c>
      <c r="B97" s="452"/>
      <c r="C97" s="453"/>
      <c r="D97" s="459"/>
      <c r="E97" s="517"/>
      <c r="F97" s="15"/>
      <c r="G97" s="15"/>
      <c r="H97" s="15"/>
      <c r="I97" s="15"/>
      <c r="J97" s="16"/>
      <c r="K97" s="15"/>
      <c r="L97" s="189"/>
      <c r="M97" s="181"/>
      <c r="N97" s="117" t="str">
        <f t="shared" si="9"/>
        <v/>
      </c>
      <c r="O97" s="111">
        <f t="shared" si="10"/>
        <v>1</v>
      </c>
      <c r="P97" s="113">
        <f t="shared" si="11"/>
        <v>0</v>
      </c>
      <c r="Q97" s="44"/>
      <c r="R97" s="44"/>
      <c r="S97" s="44"/>
      <c r="T97" s="44"/>
      <c r="U97" s="44"/>
    </row>
    <row r="98" spans="1:21" ht="37.200000000000003" customHeight="1" x14ac:dyDescent="0.3">
      <c r="A98" s="409">
        <v>49</v>
      </c>
      <c r="B98" s="452"/>
      <c r="C98" s="453"/>
      <c r="D98" s="459"/>
      <c r="E98" s="517"/>
      <c r="F98" s="15"/>
      <c r="G98" s="15"/>
      <c r="H98" s="15"/>
      <c r="I98" s="15"/>
      <c r="J98" s="16"/>
      <c r="K98" s="15"/>
      <c r="L98" s="189"/>
      <c r="M98" s="181"/>
      <c r="N98" s="117" t="str">
        <f t="shared" si="9"/>
        <v/>
      </c>
      <c r="O98" s="111">
        <f t="shared" si="10"/>
        <v>1</v>
      </c>
      <c r="P98" s="113">
        <f t="shared" si="11"/>
        <v>0</v>
      </c>
      <c r="Q98" s="44"/>
      <c r="R98" s="44"/>
      <c r="S98" s="44"/>
      <c r="T98" s="44"/>
      <c r="U98" s="44"/>
    </row>
    <row r="99" spans="1:21" ht="37.200000000000003" customHeight="1" x14ac:dyDescent="0.3">
      <c r="A99" s="409">
        <v>50</v>
      </c>
      <c r="B99" s="460"/>
      <c r="C99" s="469"/>
      <c r="D99" s="319"/>
      <c r="E99" s="518"/>
      <c r="F99" s="17"/>
      <c r="G99" s="17"/>
      <c r="H99" s="17"/>
      <c r="I99" s="17"/>
      <c r="J99" s="40"/>
      <c r="K99" s="17"/>
      <c r="L99" s="189"/>
      <c r="M99" s="184"/>
      <c r="N99" s="117" t="str">
        <f t="shared" si="9"/>
        <v/>
      </c>
      <c r="O99" s="111">
        <f t="shared" si="10"/>
        <v>1</v>
      </c>
      <c r="P99" s="113">
        <f t="shared" si="11"/>
        <v>0</v>
      </c>
      <c r="Q99" s="44"/>
      <c r="R99" s="44"/>
      <c r="S99" s="44"/>
      <c r="T99" s="44"/>
      <c r="U99" s="44"/>
    </row>
    <row r="100" spans="1:21" ht="37.200000000000003" customHeight="1" x14ac:dyDescent="0.3">
      <c r="A100" s="409">
        <v>51</v>
      </c>
      <c r="B100" s="460"/>
      <c r="C100" s="469"/>
      <c r="D100" s="319"/>
      <c r="E100" s="518"/>
      <c r="F100" s="17"/>
      <c r="G100" s="17"/>
      <c r="H100" s="17"/>
      <c r="I100" s="17"/>
      <c r="J100" s="40"/>
      <c r="K100" s="17"/>
      <c r="L100" s="189"/>
      <c r="M100" s="184"/>
      <c r="N100" s="117" t="str">
        <f t="shared" si="9"/>
        <v/>
      </c>
      <c r="O100" s="111">
        <f t="shared" si="10"/>
        <v>1</v>
      </c>
      <c r="P100" s="113">
        <f t="shared" si="11"/>
        <v>0</v>
      </c>
      <c r="Q100" s="44"/>
      <c r="R100" s="44"/>
      <c r="S100" s="44"/>
      <c r="T100" s="44"/>
      <c r="U100" s="44"/>
    </row>
    <row r="101" spans="1:21" ht="37.200000000000003" customHeight="1" x14ac:dyDescent="0.3">
      <c r="A101" s="409">
        <v>52</v>
      </c>
      <c r="B101" s="460"/>
      <c r="C101" s="469"/>
      <c r="D101" s="319"/>
      <c r="E101" s="518"/>
      <c r="F101" s="17"/>
      <c r="G101" s="17"/>
      <c r="H101" s="17"/>
      <c r="I101" s="17"/>
      <c r="J101" s="40"/>
      <c r="K101" s="17"/>
      <c r="L101" s="189"/>
      <c r="M101" s="184"/>
      <c r="N101" s="117" t="str">
        <f t="shared" si="9"/>
        <v/>
      </c>
      <c r="O101" s="111">
        <f t="shared" si="10"/>
        <v>1</v>
      </c>
      <c r="P101" s="113">
        <f t="shared" si="11"/>
        <v>0</v>
      </c>
      <c r="Q101" s="44"/>
      <c r="R101" s="44"/>
      <c r="S101" s="44"/>
      <c r="T101" s="44"/>
      <c r="U101" s="44"/>
    </row>
    <row r="102" spans="1:21" ht="37.200000000000003" customHeight="1" x14ac:dyDescent="0.3">
      <c r="A102" s="409">
        <v>53</v>
      </c>
      <c r="B102" s="460"/>
      <c r="C102" s="469"/>
      <c r="D102" s="319"/>
      <c r="E102" s="518"/>
      <c r="F102" s="17"/>
      <c r="G102" s="17"/>
      <c r="H102" s="17"/>
      <c r="I102" s="17"/>
      <c r="J102" s="40"/>
      <c r="K102" s="17"/>
      <c r="L102" s="189"/>
      <c r="M102" s="184"/>
      <c r="N102" s="117" t="str">
        <f t="shared" si="9"/>
        <v/>
      </c>
      <c r="O102" s="111">
        <f t="shared" si="10"/>
        <v>1</v>
      </c>
      <c r="P102" s="113">
        <f t="shared" si="11"/>
        <v>0</v>
      </c>
      <c r="Q102" s="44"/>
      <c r="R102" s="44"/>
      <c r="S102" s="44"/>
      <c r="T102" s="44"/>
      <c r="U102" s="44"/>
    </row>
    <row r="103" spans="1:21" ht="37.200000000000003" customHeight="1" x14ac:dyDescent="0.3">
      <c r="A103" s="410">
        <v>54</v>
      </c>
      <c r="B103" s="460"/>
      <c r="C103" s="469"/>
      <c r="D103" s="319"/>
      <c r="E103" s="518"/>
      <c r="F103" s="17"/>
      <c r="G103" s="17"/>
      <c r="H103" s="17"/>
      <c r="I103" s="17"/>
      <c r="J103" s="40"/>
      <c r="K103" s="17"/>
      <c r="L103" s="189"/>
      <c r="M103" s="184"/>
      <c r="N103" s="117" t="str">
        <f t="shared" si="9"/>
        <v/>
      </c>
      <c r="O103" s="111">
        <f t="shared" si="10"/>
        <v>1</v>
      </c>
      <c r="P103" s="113">
        <f t="shared" si="11"/>
        <v>0</v>
      </c>
      <c r="Q103" s="44"/>
      <c r="R103" s="44"/>
      <c r="S103" s="44"/>
      <c r="T103" s="44"/>
      <c r="U103" s="44"/>
    </row>
    <row r="104" spans="1:21" ht="37.200000000000003" customHeight="1" x14ac:dyDescent="0.3">
      <c r="A104" s="410">
        <v>55</v>
      </c>
      <c r="B104" s="460"/>
      <c r="C104" s="469"/>
      <c r="D104" s="319"/>
      <c r="E104" s="518"/>
      <c r="F104" s="17"/>
      <c r="G104" s="17"/>
      <c r="H104" s="17"/>
      <c r="I104" s="17"/>
      <c r="J104" s="40"/>
      <c r="K104" s="17"/>
      <c r="L104" s="189"/>
      <c r="M104" s="184"/>
      <c r="N104" s="117" t="str">
        <f t="shared" si="9"/>
        <v/>
      </c>
      <c r="O104" s="111">
        <f t="shared" si="10"/>
        <v>1</v>
      </c>
      <c r="P104" s="113">
        <f t="shared" si="11"/>
        <v>0</v>
      </c>
      <c r="Q104" s="44"/>
      <c r="R104" s="44"/>
      <c r="S104" s="44"/>
      <c r="T104" s="44"/>
      <c r="U104" s="44"/>
    </row>
    <row r="105" spans="1:21" ht="37.200000000000003" customHeight="1" x14ac:dyDescent="0.3">
      <c r="A105" s="410">
        <v>56</v>
      </c>
      <c r="B105" s="460"/>
      <c r="C105" s="469"/>
      <c r="D105" s="319"/>
      <c r="E105" s="518"/>
      <c r="F105" s="17"/>
      <c r="G105" s="17"/>
      <c r="H105" s="17"/>
      <c r="I105" s="17"/>
      <c r="J105" s="40"/>
      <c r="K105" s="17"/>
      <c r="L105" s="189"/>
      <c r="M105" s="184"/>
      <c r="N105" s="117" t="str">
        <f t="shared" si="9"/>
        <v/>
      </c>
      <c r="O105" s="111">
        <f t="shared" si="10"/>
        <v>1</v>
      </c>
      <c r="P105" s="113">
        <f t="shared" si="11"/>
        <v>0</v>
      </c>
      <c r="Q105" s="44"/>
      <c r="R105" s="44"/>
      <c r="S105" s="44"/>
      <c r="T105" s="44"/>
      <c r="U105" s="44"/>
    </row>
    <row r="106" spans="1:21" ht="37.200000000000003" customHeight="1" x14ac:dyDescent="0.3">
      <c r="A106" s="410">
        <v>57</v>
      </c>
      <c r="B106" s="460"/>
      <c r="C106" s="469"/>
      <c r="D106" s="319"/>
      <c r="E106" s="518"/>
      <c r="F106" s="17"/>
      <c r="G106" s="17"/>
      <c r="H106" s="17"/>
      <c r="I106" s="17"/>
      <c r="J106" s="40"/>
      <c r="K106" s="17"/>
      <c r="L106" s="189"/>
      <c r="M106" s="184"/>
      <c r="N106" s="117" t="str">
        <f t="shared" si="9"/>
        <v/>
      </c>
      <c r="O106" s="111">
        <f t="shared" si="10"/>
        <v>1</v>
      </c>
      <c r="P106" s="113">
        <f t="shared" si="11"/>
        <v>0</v>
      </c>
      <c r="Q106" s="44"/>
      <c r="R106" s="44"/>
      <c r="S106" s="44"/>
      <c r="T106" s="44"/>
      <c r="U106" s="44"/>
    </row>
    <row r="107" spans="1:21" ht="37.200000000000003" customHeight="1" x14ac:dyDescent="0.3">
      <c r="A107" s="410">
        <v>58</v>
      </c>
      <c r="B107" s="460"/>
      <c r="C107" s="469"/>
      <c r="D107" s="319"/>
      <c r="E107" s="518"/>
      <c r="F107" s="17"/>
      <c r="G107" s="17"/>
      <c r="H107" s="17"/>
      <c r="I107" s="17"/>
      <c r="J107" s="40"/>
      <c r="K107" s="17"/>
      <c r="L107" s="189"/>
      <c r="M107" s="184"/>
      <c r="N107" s="117" t="str">
        <f t="shared" si="9"/>
        <v/>
      </c>
      <c r="O107" s="111">
        <f t="shared" si="10"/>
        <v>1</v>
      </c>
      <c r="P107" s="113">
        <f t="shared" si="11"/>
        <v>0</v>
      </c>
      <c r="Q107" s="44"/>
      <c r="R107" s="44"/>
      <c r="S107" s="44"/>
      <c r="T107" s="44"/>
      <c r="U107" s="44"/>
    </row>
    <row r="108" spans="1:21" ht="37.200000000000003" customHeight="1" x14ac:dyDescent="0.3">
      <c r="A108" s="410">
        <v>59</v>
      </c>
      <c r="B108" s="460"/>
      <c r="C108" s="469"/>
      <c r="D108" s="319"/>
      <c r="E108" s="518"/>
      <c r="F108" s="17"/>
      <c r="G108" s="17"/>
      <c r="H108" s="17"/>
      <c r="I108" s="17"/>
      <c r="J108" s="40"/>
      <c r="K108" s="17"/>
      <c r="L108" s="189"/>
      <c r="M108" s="184"/>
      <c r="N108" s="117" t="str">
        <f t="shared" si="9"/>
        <v/>
      </c>
      <c r="O108" s="111">
        <f t="shared" si="10"/>
        <v>1</v>
      </c>
      <c r="P108" s="113">
        <f t="shared" si="11"/>
        <v>0</v>
      </c>
      <c r="Q108" s="44"/>
      <c r="R108" s="44"/>
      <c r="S108" s="44"/>
      <c r="T108" s="44"/>
      <c r="U108" s="44"/>
    </row>
    <row r="109" spans="1:21" ht="37.200000000000003" customHeight="1" thickBot="1" x14ac:dyDescent="0.35">
      <c r="A109" s="411">
        <v>60</v>
      </c>
      <c r="B109" s="461"/>
      <c r="C109" s="470"/>
      <c r="D109" s="89"/>
      <c r="E109" s="519"/>
      <c r="F109" s="19"/>
      <c r="G109" s="19"/>
      <c r="H109" s="19"/>
      <c r="I109" s="19"/>
      <c r="J109" s="42"/>
      <c r="K109" s="19"/>
      <c r="L109" s="190"/>
      <c r="M109" s="185"/>
      <c r="N109" s="117" t="str">
        <f t="shared" si="9"/>
        <v/>
      </c>
      <c r="O109" s="111">
        <f t="shared" si="10"/>
        <v>1</v>
      </c>
      <c r="P109" s="113">
        <f t="shared" si="11"/>
        <v>0</v>
      </c>
      <c r="Q109" s="115">
        <f>IF(COUNTA(L95:M109)&gt;0,1,0)</f>
        <v>0</v>
      </c>
      <c r="R109" s="44"/>
      <c r="S109" s="44"/>
      <c r="T109" s="44"/>
      <c r="U109" s="44"/>
    </row>
    <row r="110" spans="1:21" ht="37.200000000000003" customHeight="1" thickBot="1" x14ac:dyDescent="0.35">
      <c r="A110" s="695" t="s">
        <v>203</v>
      </c>
      <c r="B110" s="695"/>
      <c r="C110" s="695"/>
      <c r="D110" s="695"/>
      <c r="E110" s="695"/>
      <c r="F110" s="695"/>
      <c r="G110" s="695"/>
      <c r="H110" s="695"/>
      <c r="I110" s="695"/>
      <c r="J110" s="405"/>
      <c r="K110" s="331" t="s">
        <v>34</v>
      </c>
      <c r="L110" s="191">
        <f>SUM(L95:L109)+L81</f>
        <v>0</v>
      </c>
      <c r="M110" s="191">
        <f>SUM(M95:M109)+M81</f>
        <v>0</v>
      </c>
      <c r="N110" s="2"/>
      <c r="O110" s="44"/>
      <c r="P110" s="403"/>
      <c r="Q110" s="44"/>
      <c r="R110" s="44"/>
      <c r="S110" s="44"/>
      <c r="T110" s="44"/>
      <c r="U110" s="44"/>
    </row>
    <row r="111" spans="1:21" ht="37.200000000000003" customHeight="1" x14ac:dyDescent="0.3">
      <c r="A111" s="115" t="s">
        <v>133</v>
      </c>
      <c r="B111" s="44"/>
      <c r="C111" s="44"/>
      <c r="D111" s="44"/>
      <c r="E111" s="44"/>
      <c r="F111" s="44"/>
      <c r="G111" s="44"/>
      <c r="H111" s="44"/>
      <c r="I111" s="44"/>
      <c r="J111" s="405"/>
      <c r="K111" s="44"/>
      <c r="L111" s="403"/>
      <c r="M111" s="403"/>
      <c r="N111" s="106" t="s">
        <v>199</v>
      </c>
      <c r="O111" s="44"/>
      <c r="P111" s="403"/>
      <c r="Q111" s="44"/>
      <c r="R111" s="44"/>
      <c r="S111" s="44"/>
      <c r="T111" s="44"/>
      <c r="U111" s="44"/>
    </row>
    <row r="112" spans="1:21" x14ac:dyDescent="0.3">
      <c r="A112" s="44"/>
      <c r="B112" s="44"/>
      <c r="C112" s="44"/>
      <c r="D112" s="44"/>
      <c r="E112" s="44"/>
      <c r="F112" s="44"/>
      <c r="G112" s="44"/>
      <c r="H112" s="44"/>
      <c r="I112" s="44"/>
      <c r="J112" s="405"/>
      <c r="K112" s="44"/>
      <c r="L112" s="403"/>
      <c r="M112" s="403"/>
      <c r="N112" s="62"/>
      <c r="O112" s="44"/>
      <c r="P112" s="403"/>
      <c r="Q112" s="44"/>
      <c r="R112" s="44"/>
      <c r="S112" s="44"/>
      <c r="T112" s="44"/>
      <c r="U112" s="44"/>
    </row>
    <row r="113" spans="1:21" ht="19.05" x14ac:dyDescent="0.35">
      <c r="A113" s="44"/>
      <c r="B113" s="44"/>
      <c r="C113" s="44"/>
      <c r="D113" s="376" t="s">
        <v>31</v>
      </c>
      <c r="E113" s="376"/>
      <c r="F113" s="378">
        <f ca="1">imzatarihi</f>
        <v>45785</v>
      </c>
      <c r="G113" s="253" t="s">
        <v>32</v>
      </c>
      <c r="H113" s="379" t="str">
        <f>IF(kurulusyetkilisi&gt;0,kurulusyetkilisi,"")</f>
        <v/>
      </c>
      <c r="I113" s="44"/>
      <c r="J113" s="44"/>
      <c r="K113" s="44"/>
      <c r="L113" s="44"/>
      <c r="M113" s="403"/>
      <c r="N113" s="62"/>
      <c r="O113" s="44"/>
      <c r="P113" s="403"/>
      <c r="Q113" s="44"/>
      <c r="R113" s="44"/>
      <c r="S113" s="44"/>
      <c r="T113" s="44"/>
      <c r="U113" s="44"/>
    </row>
    <row r="114" spans="1:21" ht="19.05" x14ac:dyDescent="0.35">
      <c r="A114" s="44"/>
      <c r="B114" s="44"/>
      <c r="C114" s="44"/>
      <c r="D114" s="44"/>
      <c r="E114" s="44"/>
      <c r="F114" s="215"/>
      <c r="G114" s="253" t="s">
        <v>33</v>
      </c>
      <c r="H114" s="44"/>
      <c r="I114" s="214"/>
      <c r="J114" s="44"/>
      <c r="K114" s="44"/>
      <c r="L114" s="44"/>
      <c r="M114" s="403"/>
      <c r="N114" s="62"/>
      <c r="O114" s="44"/>
      <c r="P114" s="403"/>
      <c r="Q114" s="44"/>
      <c r="R114" s="44"/>
      <c r="S114" s="44"/>
      <c r="T114" s="44"/>
      <c r="U114" s="44"/>
    </row>
    <row r="115" spans="1:21" x14ac:dyDescent="0.3">
      <c r="A115" s="44"/>
      <c r="B115" s="44"/>
      <c r="C115" s="44"/>
      <c r="D115" s="44"/>
      <c r="E115" s="44"/>
      <c r="F115" s="44"/>
      <c r="G115" s="44"/>
      <c r="H115" s="44"/>
      <c r="I115" s="44"/>
      <c r="J115" s="405"/>
      <c r="K115" s="44"/>
      <c r="L115" s="403"/>
      <c r="M115" s="403"/>
      <c r="N115" s="62"/>
      <c r="O115" s="44"/>
      <c r="P115" s="403"/>
      <c r="Q115" s="44"/>
      <c r="R115" s="44"/>
      <c r="S115" s="44"/>
      <c r="T115" s="44"/>
      <c r="U115" s="44"/>
    </row>
    <row r="116" spans="1:21" x14ac:dyDescent="0.3">
      <c r="A116" s="44"/>
      <c r="B116" s="44"/>
      <c r="C116" s="44"/>
      <c r="D116" s="44"/>
      <c r="E116" s="44"/>
      <c r="F116" s="44"/>
      <c r="G116" s="44"/>
      <c r="H116" s="44"/>
      <c r="I116" s="44"/>
      <c r="J116" s="405"/>
      <c r="K116" s="44"/>
      <c r="L116" s="403"/>
      <c r="M116" s="403"/>
      <c r="N116" s="62"/>
      <c r="O116" s="44"/>
      <c r="P116" s="403"/>
      <c r="Q116" s="44"/>
      <c r="R116" s="44"/>
      <c r="S116" s="44"/>
      <c r="T116" s="44"/>
      <c r="U116" s="44"/>
    </row>
    <row r="117" spans="1:21" x14ac:dyDescent="0.3">
      <c r="A117" s="679" t="s">
        <v>198</v>
      </c>
      <c r="B117" s="679"/>
      <c r="C117" s="679"/>
      <c r="D117" s="679"/>
      <c r="E117" s="679"/>
      <c r="F117" s="679"/>
      <c r="G117" s="679"/>
      <c r="H117" s="679"/>
      <c r="I117" s="679"/>
      <c r="J117" s="679"/>
      <c r="K117" s="679"/>
      <c r="L117" s="679"/>
      <c r="M117" s="679"/>
      <c r="N117" s="294"/>
      <c r="O117" s="75"/>
      <c r="P117" s="403"/>
      <c r="Q117" s="44"/>
      <c r="R117" s="44"/>
      <c r="S117" s="44"/>
      <c r="T117" s="44"/>
      <c r="U117" s="44"/>
    </row>
    <row r="118" spans="1:21" ht="15.65" customHeight="1" x14ac:dyDescent="0.3">
      <c r="A118" s="635" t="s">
        <v>199</v>
      </c>
      <c r="B118" s="635"/>
      <c r="C118" s="635"/>
      <c r="D118" s="635"/>
      <c r="E118" s="635"/>
      <c r="F118" s="635"/>
      <c r="G118" s="635"/>
      <c r="H118" s="635"/>
      <c r="I118" s="635"/>
      <c r="J118" s="635"/>
      <c r="K118" s="635"/>
      <c r="L118" s="635"/>
      <c r="M118" s="635"/>
      <c r="N118" s="73"/>
      <c r="O118" s="75"/>
      <c r="P118" s="404"/>
      <c r="Q118" s="44"/>
      <c r="R118" s="44"/>
      <c r="S118" s="44"/>
      <c r="T118" s="44"/>
      <c r="U118" s="44"/>
    </row>
    <row r="119" spans="1:21" ht="16" customHeight="1" thickBot="1" x14ac:dyDescent="0.35">
      <c r="A119" s="692" t="s">
        <v>204</v>
      </c>
      <c r="B119" s="692"/>
      <c r="C119" s="692"/>
      <c r="D119" s="692"/>
      <c r="E119" s="692"/>
      <c r="F119" s="692"/>
      <c r="G119" s="692"/>
      <c r="H119" s="692"/>
      <c r="I119" s="692"/>
      <c r="J119" s="692"/>
      <c r="K119" s="692"/>
      <c r="L119" s="692"/>
      <c r="M119" s="692"/>
      <c r="N119" s="73"/>
      <c r="O119" s="75"/>
      <c r="P119" s="404"/>
      <c r="Q119" s="44"/>
      <c r="R119" s="44"/>
      <c r="S119" s="44"/>
      <c r="T119" s="44"/>
      <c r="U119" s="44"/>
    </row>
    <row r="120" spans="1:21" ht="31.75" customHeight="1" thickBot="1" x14ac:dyDescent="0.35">
      <c r="A120" s="673" t="s">
        <v>192</v>
      </c>
      <c r="B120" s="674"/>
      <c r="C120" s="673" t="str">
        <f>IF(ProjeNo&gt;0,ProjeNo,"")</f>
        <v/>
      </c>
      <c r="D120" s="674"/>
      <c r="E120" s="674"/>
      <c r="F120" s="674"/>
      <c r="G120" s="674"/>
      <c r="H120" s="674"/>
      <c r="I120" s="674"/>
      <c r="J120" s="674"/>
      <c r="K120" s="674"/>
      <c r="L120" s="674"/>
      <c r="M120" s="675"/>
      <c r="N120" s="62"/>
      <c r="O120" s="44"/>
      <c r="P120" s="403"/>
      <c r="Q120" s="44"/>
      <c r="R120" s="44"/>
      <c r="S120" s="44"/>
      <c r="T120" s="44"/>
      <c r="U120" s="44"/>
    </row>
    <row r="121" spans="1:21" ht="31.75" customHeight="1" thickBot="1" x14ac:dyDescent="0.35">
      <c r="A121" s="673" t="s">
        <v>194</v>
      </c>
      <c r="B121" s="674"/>
      <c r="C121" s="689" t="str">
        <f>IF(ProjeAdi&gt;0,ProjeAdi,"")</f>
        <v/>
      </c>
      <c r="D121" s="690"/>
      <c r="E121" s="690"/>
      <c r="F121" s="690"/>
      <c r="G121" s="690"/>
      <c r="H121" s="690"/>
      <c r="I121" s="690"/>
      <c r="J121" s="690"/>
      <c r="K121" s="690"/>
      <c r="L121" s="690"/>
      <c r="M121" s="691"/>
      <c r="N121" s="62"/>
      <c r="O121" s="44"/>
      <c r="P121" s="403"/>
      <c r="Q121" s="44"/>
      <c r="R121" s="44"/>
      <c r="S121" s="44"/>
      <c r="T121" s="44"/>
      <c r="U121" s="44"/>
    </row>
    <row r="122" spans="1:21" ht="52" customHeight="1" thickBot="1" x14ac:dyDescent="0.35">
      <c r="A122" s="683" t="s">
        <v>3</v>
      </c>
      <c r="B122" s="683" t="s">
        <v>182</v>
      </c>
      <c r="C122" s="683" t="s">
        <v>183</v>
      </c>
      <c r="D122" s="683" t="s">
        <v>201</v>
      </c>
      <c r="E122" s="683" t="s">
        <v>173</v>
      </c>
      <c r="F122" s="683" t="s">
        <v>202</v>
      </c>
      <c r="G122" s="683" t="s">
        <v>95</v>
      </c>
      <c r="H122" s="683" t="s">
        <v>93</v>
      </c>
      <c r="I122" s="683" t="s">
        <v>94</v>
      </c>
      <c r="J122" s="693" t="s">
        <v>81</v>
      </c>
      <c r="K122" s="683" t="s">
        <v>82</v>
      </c>
      <c r="L122" s="408" t="s">
        <v>83</v>
      </c>
      <c r="M122" s="408" t="s">
        <v>83</v>
      </c>
      <c r="N122" s="62"/>
      <c r="O122" s="44"/>
      <c r="P122" s="403"/>
      <c r="Q122" s="44"/>
      <c r="R122" s="44"/>
      <c r="S122" s="44"/>
      <c r="T122" s="44"/>
      <c r="U122" s="44"/>
    </row>
    <row r="123" spans="1:21" ht="17" thickBot="1" x14ac:dyDescent="0.35">
      <c r="A123" s="685"/>
      <c r="B123" s="684"/>
      <c r="C123" s="684"/>
      <c r="D123" s="685"/>
      <c r="E123" s="684"/>
      <c r="F123" s="685"/>
      <c r="G123" s="685"/>
      <c r="H123" s="685"/>
      <c r="I123" s="685"/>
      <c r="J123" s="694"/>
      <c r="K123" s="685"/>
      <c r="L123" s="407" t="s">
        <v>84</v>
      </c>
      <c r="M123" s="407" t="s">
        <v>87</v>
      </c>
      <c r="N123" s="62"/>
      <c r="O123" s="44"/>
      <c r="P123" s="403"/>
      <c r="Q123" s="44"/>
      <c r="R123" s="44"/>
      <c r="S123" s="44"/>
      <c r="T123" s="44"/>
      <c r="U123" s="44"/>
    </row>
    <row r="124" spans="1:21" ht="37.200000000000003" customHeight="1" x14ac:dyDescent="0.3">
      <c r="A124" s="201">
        <v>61</v>
      </c>
      <c r="B124" s="450"/>
      <c r="C124" s="451"/>
      <c r="D124" s="86"/>
      <c r="E124" s="516"/>
      <c r="F124" s="25"/>
      <c r="G124" s="25"/>
      <c r="H124" s="25"/>
      <c r="I124" s="25"/>
      <c r="J124" s="26"/>
      <c r="K124" s="25"/>
      <c r="L124" s="188"/>
      <c r="M124" s="180"/>
      <c r="N124" s="117" t="str">
        <f>IF(AND(COUNTA(B124:J124)&gt;0,O124=1),"Belge Tarihi,Belge Numarası, KDV Dahil Tutar doldurulduktan sonra KDV Hariç Tutar doldurulabilir.","")</f>
        <v/>
      </c>
      <c r="O124" s="111">
        <f>IF(COUNTA(J124:K124)+COUNTA(M124:M124)=3,0,1)</f>
        <v>1</v>
      </c>
      <c r="P124" s="113">
        <f>IF(O124=1,0,100000000)</f>
        <v>0</v>
      </c>
      <c r="Q124" s="44"/>
      <c r="R124" s="44"/>
      <c r="S124" s="44"/>
      <c r="T124" s="44"/>
      <c r="U124" s="44"/>
    </row>
    <row r="125" spans="1:21" ht="37.200000000000003" customHeight="1" x14ac:dyDescent="0.3">
      <c r="A125" s="409">
        <v>62</v>
      </c>
      <c r="B125" s="452"/>
      <c r="C125" s="453"/>
      <c r="D125" s="459"/>
      <c r="E125" s="517"/>
      <c r="F125" s="15"/>
      <c r="G125" s="15"/>
      <c r="H125" s="15"/>
      <c r="I125" s="15"/>
      <c r="J125" s="16"/>
      <c r="K125" s="15"/>
      <c r="L125" s="189"/>
      <c r="M125" s="181"/>
      <c r="N125" s="117" t="str">
        <f t="shared" ref="N125:N138" si="12">IF(AND(COUNTA(B125:J125)&gt;0,O125=1),"Belge Tarihi,Belge Numarası, KDV Dahil Tutar doldurulduktan sonra KDV Hariç Tutar doldurulabilir.","")</f>
        <v/>
      </c>
      <c r="O125" s="111">
        <f t="shared" ref="O125:O138" si="13">IF(COUNTA(J125:K125)+COUNTA(M125:M125)=3,0,1)</f>
        <v>1</v>
      </c>
      <c r="P125" s="113">
        <f t="shared" ref="P125:P138" si="14">IF(O125=1,0,100000000)</f>
        <v>0</v>
      </c>
      <c r="Q125" s="44"/>
      <c r="R125" s="44"/>
      <c r="S125" s="44"/>
      <c r="T125" s="44"/>
      <c r="U125" s="44"/>
    </row>
    <row r="126" spans="1:21" ht="37.200000000000003" customHeight="1" x14ac:dyDescent="0.3">
      <c r="A126" s="409">
        <v>63</v>
      </c>
      <c r="B126" s="452"/>
      <c r="C126" s="453"/>
      <c r="D126" s="459"/>
      <c r="E126" s="517"/>
      <c r="F126" s="15"/>
      <c r="G126" s="15"/>
      <c r="H126" s="15"/>
      <c r="I126" s="15"/>
      <c r="J126" s="16"/>
      <c r="K126" s="15"/>
      <c r="L126" s="189"/>
      <c r="M126" s="181"/>
      <c r="N126" s="117" t="str">
        <f t="shared" si="12"/>
        <v/>
      </c>
      <c r="O126" s="111">
        <f t="shared" si="13"/>
        <v>1</v>
      </c>
      <c r="P126" s="113">
        <f t="shared" si="14"/>
        <v>0</v>
      </c>
      <c r="Q126" s="45"/>
      <c r="R126" s="45"/>
      <c r="S126" s="44"/>
      <c r="T126" s="44"/>
      <c r="U126" s="44"/>
    </row>
    <row r="127" spans="1:21" ht="37.200000000000003" customHeight="1" x14ac:dyDescent="0.3">
      <c r="A127" s="409">
        <v>64</v>
      </c>
      <c r="B127" s="452"/>
      <c r="C127" s="453"/>
      <c r="D127" s="459"/>
      <c r="E127" s="517"/>
      <c r="F127" s="15"/>
      <c r="G127" s="15"/>
      <c r="H127" s="15"/>
      <c r="I127" s="15"/>
      <c r="J127" s="16"/>
      <c r="K127" s="15"/>
      <c r="L127" s="189"/>
      <c r="M127" s="181"/>
      <c r="N127" s="117" t="str">
        <f t="shared" si="12"/>
        <v/>
      </c>
      <c r="O127" s="111">
        <f t="shared" si="13"/>
        <v>1</v>
      </c>
      <c r="P127" s="113">
        <f t="shared" si="14"/>
        <v>0</v>
      </c>
      <c r="Q127" s="44"/>
      <c r="R127" s="44"/>
      <c r="S127" s="44"/>
      <c r="T127" s="44"/>
      <c r="U127" s="44"/>
    </row>
    <row r="128" spans="1:21" ht="37.200000000000003" customHeight="1" x14ac:dyDescent="0.3">
      <c r="A128" s="409">
        <v>65</v>
      </c>
      <c r="B128" s="460"/>
      <c r="C128" s="469"/>
      <c r="D128" s="319"/>
      <c r="E128" s="518"/>
      <c r="F128" s="17"/>
      <c r="G128" s="17"/>
      <c r="H128" s="17"/>
      <c r="I128" s="17"/>
      <c r="J128" s="40"/>
      <c r="K128" s="17"/>
      <c r="L128" s="189"/>
      <c r="M128" s="184"/>
      <c r="N128" s="117" t="str">
        <f t="shared" si="12"/>
        <v/>
      </c>
      <c r="O128" s="111">
        <f t="shared" si="13"/>
        <v>1</v>
      </c>
      <c r="P128" s="113">
        <f t="shared" si="14"/>
        <v>0</v>
      </c>
      <c r="Q128" s="44"/>
      <c r="R128" s="44"/>
      <c r="S128" s="44"/>
      <c r="T128" s="44"/>
      <c r="U128" s="44"/>
    </row>
    <row r="129" spans="1:21" ht="37.200000000000003" customHeight="1" x14ac:dyDescent="0.3">
      <c r="A129" s="409">
        <v>66</v>
      </c>
      <c r="B129" s="460"/>
      <c r="C129" s="469"/>
      <c r="D129" s="319"/>
      <c r="E129" s="518"/>
      <c r="F129" s="17"/>
      <c r="G129" s="17"/>
      <c r="H129" s="17"/>
      <c r="I129" s="17"/>
      <c r="J129" s="40"/>
      <c r="K129" s="17"/>
      <c r="L129" s="189"/>
      <c r="M129" s="184"/>
      <c r="N129" s="117" t="str">
        <f t="shared" si="12"/>
        <v/>
      </c>
      <c r="O129" s="111">
        <f t="shared" si="13"/>
        <v>1</v>
      </c>
      <c r="P129" s="113">
        <f t="shared" si="14"/>
        <v>0</v>
      </c>
      <c r="Q129" s="44"/>
      <c r="R129" s="44"/>
      <c r="S129" s="44"/>
      <c r="T129" s="44"/>
      <c r="U129" s="44"/>
    </row>
    <row r="130" spans="1:21" ht="37.200000000000003" customHeight="1" x14ac:dyDescent="0.3">
      <c r="A130" s="409">
        <v>67</v>
      </c>
      <c r="B130" s="460"/>
      <c r="C130" s="469"/>
      <c r="D130" s="319"/>
      <c r="E130" s="518"/>
      <c r="F130" s="17"/>
      <c r="G130" s="17"/>
      <c r="H130" s="17"/>
      <c r="I130" s="17"/>
      <c r="J130" s="40"/>
      <c r="K130" s="17"/>
      <c r="L130" s="189"/>
      <c r="M130" s="184"/>
      <c r="N130" s="117" t="str">
        <f t="shared" si="12"/>
        <v/>
      </c>
      <c r="O130" s="111">
        <f t="shared" si="13"/>
        <v>1</v>
      </c>
      <c r="P130" s="113">
        <f t="shared" si="14"/>
        <v>0</v>
      </c>
      <c r="Q130" s="44"/>
      <c r="R130" s="44"/>
      <c r="S130" s="44"/>
      <c r="T130" s="44"/>
      <c r="U130" s="44"/>
    </row>
    <row r="131" spans="1:21" ht="37.200000000000003" customHeight="1" x14ac:dyDescent="0.3">
      <c r="A131" s="409">
        <v>68</v>
      </c>
      <c r="B131" s="460"/>
      <c r="C131" s="469"/>
      <c r="D131" s="319"/>
      <c r="E131" s="518"/>
      <c r="F131" s="17"/>
      <c r="G131" s="17"/>
      <c r="H131" s="17"/>
      <c r="I131" s="17"/>
      <c r="J131" s="40"/>
      <c r="K131" s="17"/>
      <c r="L131" s="189"/>
      <c r="M131" s="184"/>
      <c r="N131" s="117" t="str">
        <f t="shared" si="12"/>
        <v/>
      </c>
      <c r="O131" s="111">
        <f t="shared" si="13"/>
        <v>1</v>
      </c>
      <c r="P131" s="113">
        <f t="shared" si="14"/>
        <v>0</v>
      </c>
      <c r="Q131" s="44"/>
      <c r="R131" s="44"/>
      <c r="S131" s="44"/>
      <c r="T131" s="44"/>
      <c r="U131" s="44"/>
    </row>
    <row r="132" spans="1:21" ht="37.200000000000003" customHeight="1" x14ac:dyDescent="0.3">
      <c r="A132" s="410">
        <v>69</v>
      </c>
      <c r="B132" s="460"/>
      <c r="C132" s="469"/>
      <c r="D132" s="319"/>
      <c r="E132" s="518"/>
      <c r="F132" s="17"/>
      <c r="G132" s="17"/>
      <c r="H132" s="17"/>
      <c r="I132" s="17"/>
      <c r="J132" s="40"/>
      <c r="K132" s="17"/>
      <c r="L132" s="189"/>
      <c r="M132" s="184"/>
      <c r="N132" s="117" t="str">
        <f t="shared" si="12"/>
        <v/>
      </c>
      <c r="O132" s="111">
        <f t="shared" si="13"/>
        <v>1</v>
      </c>
      <c r="P132" s="113">
        <f t="shared" si="14"/>
        <v>0</v>
      </c>
      <c r="Q132" s="44"/>
      <c r="R132" s="44"/>
      <c r="S132" s="44"/>
      <c r="T132" s="44"/>
      <c r="U132" s="44"/>
    </row>
    <row r="133" spans="1:21" ht="37.200000000000003" customHeight="1" x14ac:dyDescent="0.3">
      <c r="A133" s="410">
        <v>70</v>
      </c>
      <c r="B133" s="460"/>
      <c r="C133" s="469"/>
      <c r="D133" s="319"/>
      <c r="E133" s="518"/>
      <c r="F133" s="17"/>
      <c r="G133" s="17"/>
      <c r="H133" s="17"/>
      <c r="I133" s="17"/>
      <c r="J133" s="40"/>
      <c r="K133" s="17"/>
      <c r="L133" s="189"/>
      <c r="M133" s="184"/>
      <c r="N133" s="117" t="str">
        <f t="shared" si="12"/>
        <v/>
      </c>
      <c r="O133" s="111">
        <f t="shared" si="13"/>
        <v>1</v>
      </c>
      <c r="P133" s="113">
        <f t="shared" si="14"/>
        <v>0</v>
      </c>
      <c r="Q133" s="44"/>
      <c r="R133" s="44"/>
      <c r="S133" s="44"/>
      <c r="T133" s="44"/>
      <c r="U133" s="44"/>
    </row>
    <row r="134" spans="1:21" ht="37.200000000000003" customHeight="1" x14ac:dyDescent="0.3">
      <c r="A134" s="410">
        <v>71</v>
      </c>
      <c r="B134" s="460"/>
      <c r="C134" s="469"/>
      <c r="D134" s="319"/>
      <c r="E134" s="518"/>
      <c r="F134" s="17"/>
      <c r="G134" s="17"/>
      <c r="H134" s="17"/>
      <c r="I134" s="17"/>
      <c r="J134" s="40"/>
      <c r="K134" s="17"/>
      <c r="L134" s="189"/>
      <c r="M134" s="184"/>
      <c r="N134" s="117" t="str">
        <f t="shared" si="12"/>
        <v/>
      </c>
      <c r="O134" s="111">
        <f t="shared" si="13"/>
        <v>1</v>
      </c>
      <c r="P134" s="113">
        <f t="shared" si="14"/>
        <v>0</v>
      </c>
      <c r="Q134" s="44"/>
      <c r="R134" s="44"/>
      <c r="S134" s="44"/>
      <c r="T134" s="44"/>
      <c r="U134" s="44"/>
    </row>
    <row r="135" spans="1:21" ht="37.200000000000003" customHeight="1" x14ac:dyDescent="0.3">
      <c r="A135" s="410">
        <v>72</v>
      </c>
      <c r="B135" s="460"/>
      <c r="C135" s="469"/>
      <c r="D135" s="319"/>
      <c r="E135" s="518"/>
      <c r="F135" s="17"/>
      <c r="G135" s="17"/>
      <c r="H135" s="17"/>
      <c r="I135" s="17"/>
      <c r="J135" s="40"/>
      <c r="K135" s="17"/>
      <c r="L135" s="189"/>
      <c r="M135" s="184"/>
      <c r="N135" s="117" t="str">
        <f t="shared" si="12"/>
        <v/>
      </c>
      <c r="O135" s="111">
        <f t="shared" si="13"/>
        <v>1</v>
      </c>
      <c r="P135" s="113">
        <f t="shared" si="14"/>
        <v>0</v>
      </c>
      <c r="Q135" s="44"/>
      <c r="R135" s="44"/>
      <c r="S135" s="44"/>
      <c r="T135" s="44"/>
      <c r="U135" s="44"/>
    </row>
    <row r="136" spans="1:21" ht="37.200000000000003" customHeight="1" x14ac:dyDescent="0.3">
      <c r="A136" s="410">
        <v>73</v>
      </c>
      <c r="B136" s="460"/>
      <c r="C136" s="469"/>
      <c r="D136" s="319"/>
      <c r="E136" s="518"/>
      <c r="F136" s="17"/>
      <c r="G136" s="17"/>
      <c r="H136" s="17"/>
      <c r="I136" s="17"/>
      <c r="J136" s="40"/>
      <c r="K136" s="17"/>
      <c r="L136" s="189"/>
      <c r="M136" s="184"/>
      <c r="N136" s="117" t="str">
        <f t="shared" si="12"/>
        <v/>
      </c>
      <c r="O136" s="111">
        <f t="shared" si="13"/>
        <v>1</v>
      </c>
      <c r="P136" s="113">
        <f t="shared" si="14"/>
        <v>0</v>
      </c>
      <c r="Q136" s="44"/>
      <c r="R136" s="44"/>
      <c r="S136" s="44"/>
      <c r="T136" s="44"/>
      <c r="U136" s="44"/>
    </row>
    <row r="137" spans="1:21" ht="37.200000000000003" customHeight="1" x14ac:dyDescent="0.3">
      <c r="A137" s="410">
        <v>74</v>
      </c>
      <c r="B137" s="460"/>
      <c r="C137" s="469"/>
      <c r="D137" s="319"/>
      <c r="E137" s="518"/>
      <c r="F137" s="17"/>
      <c r="G137" s="17"/>
      <c r="H137" s="17"/>
      <c r="I137" s="17"/>
      <c r="J137" s="40"/>
      <c r="K137" s="17"/>
      <c r="L137" s="189"/>
      <c r="M137" s="184"/>
      <c r="N137" s="117" t="str">
        <f t="shared" si="12"/>
        <v/>
      </c>
      <c r="O137" s="111">
        <f t="shared" si="13"/>
        <v>1</v>
      </c>
      <c r="P137" s="113">
        <f t="shared" si="14"/>
        <v>0</v>
      </c>
      <c r="Q137" s="44"/>
      <c r="R137" s="44"/>
      <c r="S137" s="44"/>
      <c r="T137" s="44"/>
      <c r="U137" s="44"/>
    </row>
    <row r="138" spans="1:21" ht="37.200000000000003" customHeight="1" thickBot="1" x14ac:dyDescent="0.35">
      <c r="A138" s="411">
        <v>75</v>
      </c>
      <c r="B138" s="461"/>
      <c r="C138" s="470"/>
      <c r="D138" s="89"/>
      <c r="E138" s="519"/>
      <c r="F138" s="19"/>
      <c r="G138" s="19"/>
      <c r="H138" s="19"/>
      <c r="I138" s="19"/>
      <c r="J138" s="42"/>
      <c r="K138" s="19"/>
      <c r="L138" s="190"/>
      <c r="M138" s="185"/>
      <c r="N138" s="117" t="str">
        <f t="shared" si="12"/>
        <v/>
      </c>
      <c r="O138" s="111">
        <f t="shared" si="13"/>
        <v>1</v>
      </c>
      <c r="P138" s="113">
        <f t="shared" si="14"/>
        <v>0</v>
      </c>
      <c r="Q138" s="115">
        <f>IF(COUNTA(L124:M138)&gt;0,1,0)</f>
        <v>0</v>
      </c>
      <c r="R138" s="44"/>
      <c r="S138" s="44"/>
      <c r="T138" s="44"/>
      <c r="U138" s="44"/>
    </row>
    <row r="139" spans="1:21" ht="37.200000000000003" customHeight="1" thickBot="1" x14ac:dyDescent="0.35">
      <c r="A139" s="695" t="s">
        <v>203</v>
      </c>
      <c r="B139" s="695"/>
      <c r="C139" s="695"/>
      <c r="D139" s="695"/>
      <c r="E139" s="695"/>
      <c r="F139" s="695"/>
      <c r="G139" s="695"/>
      <c r="H139" s="695"/>
      <c r="I139" s="695"/>
      <c r="J139" s="405"/>
      <c r="K139" s="331" t="s">
        <v>34</v>
      </c>
      <c r="L139" s="191">
        <f>SUM(L124:L138)+L110</f>
        <v>0</v>
      </c>
      <c r="M139" s="191">
        <f>SUM(M124:M138)+M110</f>
        <v>0</v>
      </c>
      <c r="N139" s="2"/>
      <c r="O139" s="44"/>
      <c r="P139" s="403"/>
      <c r="Q139" s="44"/>
      <c r="R139" s="44"/>
      <c r="S139" s="44"/>
      <c r="T139" s="44"/>
      <c r="U139" s="44"/>
    </row>
    <row r="140" spans="1:21" ht="37.200000000000003" customHeight="1" x14ac:dyDescent="0.3">
      <c r="A140" s="115" t="s">
        <v>133</v>
      </c>
      <c r="B140" s="44"/>
      <c r="C140" s="44"/>
      <c r="D140" s="44"/>
      <c r="E140" s="44"/>
      <c r="F140" s="44"/>
      <c r="G140" s="44"/>
      <c r="H140" s="44"/>
      <c r="I140" s="44"/>
      <c r="J140" s="405"/>
      <c r="K140" s="44"/>
      <c r="L140" s="403"/>
      <c r="M140" s="403"/>
      <c r="N140" s="106" t="s">
        <v>199</v>
      </c>
      <c r="O140" s="44"/>
      <c r="P140" s="403"/>
      <c r="Q140" s="44"/>
      <c r="R140" s="44"/>
      <c r="S140" s="44"/>
      <c r="T140" s="44"/>
      <c r="U140" s="44"/>
    </row>
    <row r="141" spans="1:21" x14ac:dyDescent="0.3">
      <c r="A141" s="44"/>
      <c r="B141" s="44"/>
      <c r="C141" s="44"/>
      <c r="D141" s="44"/>
      <c r="E141" s="44"/>
      <c r="F141" s="44"/>
      <c r="G141" s="44"/>
      <c r="H141" s="44"/>
      <c r="I141" s="44"/>
      <c r="J141" s="405"/>
      <c r="K141" s="44"/>
      <c r="L141" s="403"/>
      <c r="M141" s="403"/>
      <c r="N141" s="62"/>
      <c r="O141" s="44"/>
      <c r="P141" s="403"/>
      <c r="Q141" s="44"/>
      <c r="R141" s="44"/>
      <c r="S141" s="44"/>
      <c r="T141" s="44"/>
      <c r="U141" s="44"/>
    </row>
    <row r="142" spans="1:21" ht="19.05" x14ac:dyDescent="0.35">
      <c r="A142" s="44"/>
      <c r="B142" s="44"/>
      <c r="C142" s="44"/>
      <c r="D142" s="376" t="s">
        <v>31</v>
      </c>
      <c r="E142" s="376"/>
      <c r="F142" s="378">
        <f ca="1">imzatarihi</f>
        <v>45785</v>
      </c>
      <c r="G142" s="253" t="s">
        <v>32</v>
      </c>
      <c r="H142" s="379" t="str">
        <f>IF(kurulusyetkilisi&gt;0,kurulusyetkilisi,"")</f>
        <v/>
      </c>
      <c r="I142" s="44"/>
      <c r="J142" s="44"/>
      <c r="K142" s="44"/>
      <c r="L142" s="44"/>
      <c r="M142" s="403"/>
      <c r="N142" s="62"/>
      <c r="O142" s="44"/>
      <c r="P142" s="403"/>
      <c r="Q142" s="44"/>
      <c r="R142" s="44"/>
      <c r="S142" s="44"/>
      <c r="T142" s="44"/>
      <c r="U142" s="44"/>
    </row>
    <row r="143" spans="1:21" ht="19.05" x14ac:dyDescent="0.35">
      <c r="A143" s="44"/>
      <c r="B143" s="44"/>
      <c r="C143" s="44"/>
      <c r="D143" s="44"/>
      <c r="E143" s="44"/>
      <c r="F143" s="215"/>
      <c r="G143" s="253" t="s">
        <v>33</v>
      </c>
      <c r="H143" s="44"/>
      <c r="I143" s="214"/>
      <c r="J143" s="44"/>
      <c r="K143" s="44"/>
      <c r="L143" s="44"/>
      <c r="M143" s="403"/>
      <c r="N143" s="62"/>
      <c r="O143" s="44"/>
      <c r="P143" s="403"/>
      <c r="Q143" s="44"/>
      <c r="R143" s="44"/>
      <c r="S143" s="44"/>
      <c r="T143" s="44"/>
      <c r="U143" s="44"/>
    </row>
    <row r="144" spans="1:21" x14ac:dyDescent="0.3">
      <c r="A144" s="44"/>
      <c r="B144" s="44"/>
      <c r="C144" s="44"/>
      <c r="D144" s="44"/>
      <c r="E144" s="44"/>
      <c r="F144" s="44"/>
      <c r="G144" s="44"/>
      <c r="H144" s="44"/>
      <c r="I144" s="44"/>
      <c r="J144" s="405"/>
      <c r="K144" s="44"/>
      <c r="L144" s="403"/>
      <c r="M144" s="403"/>
      <c r="N144" s="62"/>
      <c r="O144" s="44"/>
      <c r="P144" s="403"/>
      <c r="Q144" s="44"/>
      <c r="R144" s="44"/>
      <c r="S144" s="44"/>
      <c r="T144" s="44"/>
      <c r="U144" s="44"/>
    </row>
    <row r="145" spans="1:21" x14ac:dyDescent="0.3">
      <c r="A145" s="44"/>
      <c r="B145" s="44"/>
      <c r="C145" s="44"/>
      <c r="D145" s="44"/>
      <c r="E145" s="44"/>
      <c r="F145" s="44"/>
      <c r="G145" s="44"/>
      <c r="H145" s="44"/>
      <c r="I145" s="44"/>
      <c r="J145" s="405"/>
      <c r="K145" s="44"/>
      <c r="L145" s="403"/>
      <c r="M145" s="403"/>
      <c r="N145" s="62"/>
      <c r="O145" s="44"/>
      <c r="P145" s="403"/>
      <c r="Q145" s="44"/>
      <c r="R145" s="44"/>
      <c r="S145" s="44"/>
      <c r="T145" s="44"/>
      <c r="U145" s="44"/>
    </row>
    <row r="146" spans="1:21" x14ac:dyDescent="0.3">
      <c r="A146" s="679" t="s">
        <v>198</v>
      </c>
      <c r="B146" s="679"/>
      <c r="C146" s="679"/>
      <c r="D146" s="679"/>
      <c r="E146" s="679"/>
      <c r="F146" s="679"/>
      <c r="G146" s="679"/>
      <c r="H146" s="679"/>
      <c r="I146" s="679"/>
      <c r="J146" s="679"/>
      <c r="K146" s="679"/>
      <c r="L146" s="679"/>
      <c r="M146" s="679"/>
      <c r="N146" s="294"/>
      <c r="O146" s="75"/>
      <c r="P146" s="403"/>
      <c r="Q146" s="44"/>
      <c r="R146" s="44"/>
      <c r="S146" s="44"/>
      <c r="T146" s="44"/>
      <c r="U146" s="44"/>
    </row>
    <row r="147" spans="1:21" ht="15.65" customHeight="1" x14ac:dyDescent="0.3">
      <c r="A147" s="635" t="s">
        <v>199</v>
      </c>
      <c r="B147" s="635"/>
      <c r="C147" s="635"/>
      <c r="D147" s="635"/>
      <c r="E147" s="635"/>
      <c r="F147" s="635"/>
      <c r="G147" s="635"/>
      <c r="H147" s="635"/>
      <c r="I147" s="635"/>
      <c r="J147" s="635"/>
      <c r="K147" s="635"/>
      <c r="L147" s="635"/>
      <c r="M147" s="635"/>
      <c r="N147" s="73"/>
      <c r="O147" s="75"/>
      <c r="P147" s="404"/>
      <c r="Q147" s="44"/>
      <c r="R147" s="44"/>
      <c r="S147" s="44"/>
      <c r="T147" s="44"/>
      <c r="U147" s="44"/>
    </row>
    <row r="148" spans="1:21" ht="16" customHeight="1" thickBot="1" x14ac:dyDescent="0.35">
      <c r="A148" s="692" t="s">
        <v>204</v>
      </c>
      <c r="B148" s="692"/>
      <c r="C148" s="692"/>
      <c r="D148" s="692"/>
      <c r="E148" s="692"/>
      <c r="F148" s="692"/>
      <c r="G148" s="692"/>
      <c r="H148" s="692"/>
      <c r="I148" s="692"/>
      <c r="J148" s="692"/>
      <c r="K148" s="692"/>
      <c r="L148" s="692"/>
      <c r="M148" s="692"/>
      <c r="N148" s="73"/>
      <c r="O148" s="75"/>
      <c r="P148" s="404"/>
      <c r="Q148" s="44"/>
      <c r="R148" s="44"/>
      <c r="S148" s="44"/>
      <c r="T148" s="44"/>
      <c r="U148" s="44"/>
    </row>
    <row r="149" spans="1:21" ht="31.75" customHeight="1" thickBot="1" x14ac:dyDescent="0.35">
      <c r="A149" s="673" t="s">
        <v>192</v>
      </c>
      <c r="B149" s="674"/>
      <c r="C149" s="673" t="str">
        <f>IF(ProjeNo&gt;0,ProjeNo,"")</f>
        <v/>
      </c>
      <c r="D149" s="674"/>
      <c r="E149" s="674"/>
      <c r="F149" s="674"/>
      <c r="G149" s="674"/>
      <c r="H149" s="674"/>
      <c r="I149" s="674"/>
      <c r="J149" s="674"/>
      <c r="K149" s="674"/>
      <c r="L149" s="674"/>
      <c r="M149" s="675"/>
      <c r="N149" s="62"/>
      <c r="O149" s="44"/>
      <c r="P149" s="403"/>
      <c r="Q149" s="44"/>
      <c r="R149" s="44"/>
      <c r="S149" s="44"/>
      <c r="T149" s="44"/>
      <c r="U149" s="44"/>
    </row>
    <row r="150" spans="1:21" ht="31.75" customHeight="1" thickBot="1" x14ac:dyDescent="0.35">
      <c r="A150" s="673" t="s">
        <v>194</v>
      </c>
      <c r="B150" s="674"/>
      <c r="C150" s="689" t="str">
        <f>IF(ProjeAdi&gt;0,ProjeAdi,"")</f>
        <v/>
      </c>
      <c r="D150" s="690"/>
      <c r="E150" s="690"/>
      <c r="F150" s="690"/>
      <c r="G150" s="690"/>
      <c r="H150" s="690"/>
      <c r="I150" s="690"/>
      <c r="J150" s="690"/>
      <c r="K150" s="690"/>
      <c r="L150" s="690"/>
      <c r="M150" s="691"/>
      <c r="N150" s="62"/>
      <c r="O150" s="44"/>
      <c r="P150" s="403"/>
      <c r="Q150" s="44"/>
      <c r="R150" s="44"/>
      <c r="S150" s="44"/>
      <c r="T150" s="44"/>
      <c r="U150" s="44"/>
    </row>
    <row r="151" spans="1:21" ht="52" customHeight="1" thickBot="1" x14ac:dyDescent="0.35">
      <c r="A151" s="683" t="s">
        <v>3</v>
      </c>
      <c r="B151" s="683" t="s">
        <v>182</v>
      </c>
      <c r="C151" s="683" t="s">
        <v>183</v>
      </c>
      <c r="D151" s="683" t="s">
        <v>201</v>
      </c>
      <c r="E151" s="683" t="s">
        <v>173</v>
      </c>
      <c r="F151" s="683" t="s">
        <v>202</v>
      </c>
      <c r="G151" s="683" t="s">
        <v>95</v>
      </c>
      <c r="H151" s="683" t="s">
        <v>93</v>
      </c>
      <c r="I151" s="683" t="s">
        <v>94</v>
      </c>
      <c r="J151" s="693" t="s">
        <v>81</v>
      </c>
      <c r="K151" s="683" t="s">
        <v>82</v>
      </c>
      <c r="L151" s="408" t="s">
        <v>83</v>
      </c>
      <c r="M151" s="408" t="s">
        <v>83</v>
      </c>
      <c r="N151" s="62"/>
      <c r="O151" s="44"/>
      <c r="P151" s="403"/>
      <c r="Q151" s="44"/>
      <c r="R151" s="44"/>
      <c r="S151" s="44"/>
      <c r="T151" s="44"/>
      <c r="U151" s="44"/>
    </row>
    <row r="152" spans="1:21" ht="17" thickBot="1" x14ac:dyDescent="0.35">
      <c r="A152" s="685"/>
      <c r="B152" s="684"/>
      <c r="C152" s="684"/>
      <c r="D152" s="685"/>
      <c r="E152" s="684"/>
      <c r="F152" s="685"/>
      <c r="G152" s="685"/>
      <c r="H152" s="685"/>
      <c r="I152" s="685"/>
      <c r="J152" s="694"/>
      <c r="K152" s="685"/>
      <c r="L152" s="407" t="s">
        <v>84</v>
      </c>
      <c r="M152" s="407" t="s">
        <v>87</v>
      </c>
      <c r="N152" s="62"/>
      <c r="O152" s="44"/>
      <c r="P152" s="403"/>
      <c r="Q152" s="44"/>
      <c r="R152" s="44"/>
      <c r="S152" s="44"/>
      <c r="T152" s="44"/>
      <c r="U152" s="44"/>
    </row>
    <row r="153" spans="1:21" ht="37.200000000000003" customHeight="1" x14ac:dyDescent="0.3">
      <c r="A153" s="201">
        <v>76</v>
      </c>
      <c r="B153" s="450"/>
      <c r="C153" s="451"/>
      <c r="D153" s="86"/>
      <c r="E153" s="516"/>
      <c r="F153" s="25"/>
      <c r="G153" s="25"/>
      <c r="H153" s="25"/>
      <c r="I153" s="25"/>
      <c r="J153" s="26"/>
      <c r="K153" s="25"/>
      <c r="L153" s="188"/>
      <c r="M153" s="180"/>
      <c r="N153" s="117" t="str">
        <f>IF(AND(COUNTA(B153:J153)&gt;0,O153=1),"Belge Tarihi,Belge Numarası, KDV Dahil Tutar doldurulduktan sonra KDV Hariç Tutar doldurulabilir.","")</f>
        <v/>
      </c>
      <c r="O153" s="111">
        <f>IF(COUNTA(J153:K153)+COUNTA(M153:M153)=3,0,1)</f>
        <v>1</v>
      </c>
      <c r="P153" s="113">
        <f>IF(O153=1,0,100000000)</f>
        <v>0</v>
      </c>
      <c r="Q153" s="44"/>
      <c r="R153" s="44"/>
      <c r="S153" s="44"/>
      <c r="T153" s="44"/>
      <c r="U153" s="44"/>
    </row>
    <row r="154" spans="1:21" ht="37.200000000000003" customHeight="1" x14ac:dyDescent="0.3">
      <c r="A154" s="409">
        <v>77</v>
      </c>
      <c r="B154" s="452"/>
      <c r="C154" s="453"/>
      <c r="D154" s="459"/>
      <c r="E154" s="517"/>
      <c r="F154" s="15"/>
      <c r="G154" s="15"/>
      <c r="H154" s="15"/>
      <c r="I154" s="15"/>
      <c r="J154" s="16"/>
      <c r="K154" s="15"/>
      <c r="L154" s="189"/>
      <c r="M154" s="181"/>
      <c r="N154" s="117" t="str">
        <f t="shared" ref="N154:N167" si="15">IF(AND(COUNTA(B154:J154)&gt;0,O154=1),"Belge Tarihi,Belge Numarası, KDV Dahil Tutar doldurulduktan sonra KDV Hariç Tutar doldurulabilir.","")</f>
        <v/>
      </c>
      <c r="O154" s="111">
        <f t="shared" ref="O154:O167" si="16">IF(COUNTA(J154:K154)+COUNTA(M154:M154)=3,0,1)</f>
        <v>1</v>
      </c>
      <c r="P154" s="113">
        <f t="shared" ref="P154:P167" si="17">IF(O154=1,0,100000000)</f>
        <v>0</v>
      </c>
      <c r="Q154" s="44"/>
      <c r="R154" s="44"/>
      <c r="S154" s="44"/>
      <c r="T154" s="44"/>
      <c r="U154" s="44"/>
    </row>
    <row r="155" spans="1:21" ht="37.200000000000003" customHeight="1" x14ac:dyDescent="0.3">
      <c r="A155" s="409">
        <v>78</v>
      </c>
      <c r="B155" s="452"/>
      <c r="C155" s="453"/>
      <c r="D155" s="459"/>
      <c r="E155" s="517"/>
      <c r="F155" s="15"/>
      <c r="G155" s="15"/>
      <c r="H155" s="15"/>
      <c r="I155" s="15"/>
      <c r="J155" s="16"/>
      <c r="K155" s="15"/>
      <c r="L155" s="189"/>
      <c r="M155" s="181"/>
      <c r="N155" s="117" t="str">
        <f t="shared" si="15"/>
        <v/>
      </c>
      <c r="O155" s="111">
        <f t="shared" si="16"/>
        <v>1</v>
      </c>
      <c r="P155" s="113">
        <f t="shared" si="17"/>
        <v>0</v>
      </c>
      <c r="Q155" s="44"/>
      <c r="R155" s="44"/>
      <c r="S155" s="44"/>
      <c r="T155" s="44"/>
      <c r="U155" s="44"/>
    </row>
    <row r="156" spans="1:21" ht="37.200000000000003" customHeight="1" x14ac:dyDescent="0.3">
      <c r="A156" s="409">
        <v>79</v>
      </c>
      <c r="B156" s="452"/>
      <c r="C156" s="453"/>
      <c r="D156" s="459"/>
      <c r="E156" s="517"/>
      <c r="F156" s="15"/>
      <c r="G156" s="15"/>
      <c r="H156" s="15"/>
      <c r="I156" s="15"/>
      <c r="J156" s="16"/>
      <c r="K156" s="15"/>
      <c r="L156" s="189"/>
      <c r="M156" s="181"/>
      <c r="N156" s="117" t="str">
        <f t="shared" si="15"/>
        <v/>
      </c>
      <c r="O156" s="111">
        <f t="shared" si="16"/>
        <v>1</v>
      </c>
      <c r="P156" s="113">
        <f t="shared" si="17"/>
        <v>0</v>
      </c>
      <c r="Q156" s="45"/>
      <c r="R156" s="45"/>
      <c r="S156" s="44"/>
      <c r="T156" s="44"/>
      <c r="U156" s="44"/>
    </row>
    <row r="157" spans="1:21" ht="37.200000000000003" customHeight="1" x14ac:dyDescent="0.3">
      <c r="A157" s="409">
        <v>80</v>
      </c>
      <c r="B157" s="460"/>
      <c r="C157" s="469"/>
      <c r="D157" s="319"/>
      <c r="E157" s="518"/>
      <c r="F157" s="17"/>
      <c r="G157" s="17"/>
      <c r="H157" s="17"/>
      <c r="I157" s="17"/>
      <c r="J157" s="40"/>
      <c r="K157" s="17"/>
      <c r="L157" s="189"/>
      <c r="M157" s="184"/>
      <c r="N157" s="117" t="str">
        <f t="shared" si="15"/>
        <v/>
      </c>
      <c r="O157" s="111">
        <f t="shared" si="16"/>
        <v>1</v>
      </c>
      <c r="P157" s="113">
        <f t="shared" si="17"/>
        <v>0</v>
      </c>
      <c r="Q157" s="44"/>
      <c r="R157" s="44"/>
      <c r="S157" s="44"/>
      <c r="T157" s="44"/>
      <c r="U157" s="44"/>
    </row>
    <row r="158" spans="1:21" ht="37.200000000000003" customHeight="1" x14ac:dyDescent="0.3">
      <c r="A158" s="409">
        <v>81</v>
      </c>
      <c r="B158" s="460"/>
      <c r="C158" s="469"/>
      <c r="D158" s="319"/>
      <c r="E158" s="518"/>
      <c r="F158" s="17"/>
      <c r="G158" s="17"/>
      <c r="H158" s="17"/>
      <c r="I158" s="17"/>
      <c r="J158" s="40"/>
      <c r="K158" s="17"/>
      <c r="L158" s="189"/>
      <c r="M158" s="184"/>
      <c r="N158" s="117" t="str">
        <f t="shared" si="15"/>
        <v/>
      </c>
      <c r="O158" s="111">
        <f t="shared" si="16"/>
        <v>1</v>
      </c>
      <c r="P158" s="113">
        <f t="shared" si="17"/>
        <v>0</v>
      </c>
      <c r="Q158" s="44"/>
      <c r="R158" s="44"/>
      <c r="S158" s="44"/>
      <c r="T158" s="44"/>
      <c r="U158" s="44"/>
    </row>
    <row r="159" spans="1:21" ht="37.200000000000003" customHeight="1" x14ac:dyDescent="0.3">
      <c r="A159" s="409">
        <v>82</v>
      </c>
      <c r="B159" s="460"/>
      <c r="C159" s="469"/>
      <c r="D159" s="319"/>
      <c r="E159" s="518"/>
      <c r="F159" s="17"/>
      <c r="G159" s="17"/>
      <c r="H159" s="17"/>
      <c r="I159" s="17"/>
      <c r="J159" s="40"/>
      <c r="K159" s="17"/>
      <c r="L159" s="189"/>
      <c r="M159" s="184"/>
      <c r="N159" s="117" t="str">
        <f t="shared" si="15"/>
        <v/>
      </c>
      <c r="O159" s="111">
        <f t="shared" si="16"/>
        <v>1</v>
      </c>
      <c r="P159" s="113">
        <f t="shared" si="17"/>
        <v>0</v>
      </c>
      <c r="Q159" s="44"/>
      <c r="R159" s="44"/>
      <c r="S159" s="44"/>
      <c r="T159" s="44"/>
      <c r="U159" s="44"/>
    </row>
    <row r="160" spans="1:21" ht="37.200000000000003" customHeight="1" x14ac:dyDescent="0.3">
      <c r="A160" s="409">
        <v>83</v>
      </c>
      <c r="B160" s="460"/>
      <c r="C160" s="469"/>
      <c r="D160" s="319"/>
      <c r="E160" s="518"/>
      <c r="F160" s="17"/>
      <c r="G160" s="17"/>
      <c r="H160" s="17"/>
      <c r="I160" s="17"/>
      <c r="J160" s="40"/>
      <c r="K160" s="17"/>
      <c r="L160" s="189"/>
      <c r="M160" s="184"/>
      <c r="N160" s="117" t="str">
        <f t="shared" si="15"/>
        <v/>
      </c>
      <c r="O160" s="111">
        <f t="shared" si="16"/>
        <v>1</v>
      </c>
      <c r="P160" s="113">
        <f t="shared" si="17"/>
        <v>0</v>
      </c>
      <c r="Q160" s="44"/>
      <c r="R160" s="44"/>
      <c r="S160" s="44"/>
      <c r="T160" s="44"/>
      <c r="U160" s="44"/>
    </row>
    <row r="161" spans="1:21" ht="37.200000000000003" customHeight="1" x14ac:dyDescent="0.3">
      <c r="A161" s="410">
        <v>84</v>
      </c>
      <c r="B161" s="460"/>
      <c r="C161" s="469"/>
      <c r="D161" s="319"/>
      <c r="E161" s="518"/>
      <c r="F161" s="17"/>
      <c r="G161" s="17"/>
      <c r="H161" s="17"/>
      <c r="I161" s="17"/>
      <c r="J161" s="40"/>
      <c r="K161" s="17"/>
      <c r="L161" s="189"/>
      <c r="M161" s="184"/>
      <c r="N161" s="117" t="str">
        <f t="shared" si="15"/>
        <v/>
      </c>
      <c r="O161" s="111">
        <f t="shared" si="16"/>
        <v>1</v>
      </c>
      <c r="P161" s="113">
        <f t="shared" si="17"/>
        <v>0</v>
      </c>
      <c r="Q161" s="44"/>
      <c r="R161" s="44"/>
      <c r="S161" s="44"/>
      <c r="T161" s="44"/>
      <c r="U161" s="44"/>
    </row>
    <row r="162" spans="1:21" ht="37.200000000000003" customHeight="1" x14ac:dyDescent="0.3">
      <c r="A162" s="410">
        <v>85</v>
      </c>
      <c r="B162" s="460"/>
      <c r="C162" s="469"/>
      <c r="D162" s="319"/>
      <c r="E162" s="518"/>
      <c r="F162" s="17"/>
      <c r="G162" s="17"/>
      <c r="H162" s="17"/>
      <c r="I162" s="17"/>
      <c r="J162" s="40"/>
      <c r="K162" s="17"/>
      <c r="L162" s="189"/>
      <c r="M162" s="184"/>
      <c r="N162" s="117" t="str">
        <f t="shared" si="15"/>
        <v/>
      </c>
      <c r="O162" s="111">
        <f t="shared" si="16"/>
        <v>1</v>
      </c>
      <c r="P162" s="113">
        <f t="shared" si="17"/>
        <v>0</v>
      </c>
      <c r="Q162" s="44"/>
      <c r="R162" s="44"/>
      <c r="S162" s="44"/>
      <c r="T162" s="44"/>
      <c r="U162" s="44"/>
    </row>
    <row r="163" spans="1:21" ht="37.200000000000003" customHeight="1" x14ac:dyDescent="0.3">
      <c r="A163" s="410">
        <v>86</v>
      </c>
      <c r="B163" s="460"/>
      <c r="C163" s="469"/>
      <c r="D163" s="319"/>
      <c r="E163" s="518"/>
      <c r="F163" s="17"/>
      <c r="G163" s="17"/>
      <c r="H163" s="17"/>
      <c r="I163" s="17"/>
      <c r="J163" s="40"/>
      <c r="K163" s="17"/>
      <c r="L163" s="189"/>
      <c r="M163" s="184"/>
      <c r="N163" s="117" t="str">
        <f t="shared" si="15"/>
        <v/>
      </c>
      <c r="O163" s="111">
        <f t="shared" si="16"/>
        <v>1</v>
      </c>
      <c r="P163" s="113">
        <f t="shared" si="17"/>
        <v>0</v>
      </c>
      <c r="Q163" s="44"/>
      <c r="R163" s="44"/>
      <c r="S163" s="44"/>
      <c r="T163" s="44"/>
      <c r="U163" s="44"/>
    </row>
    <row r="164" spans="1:21" ht="37.200000000000003" customHeight="1" x14ac:dyDescent="0.3">
      <c r="A164" s="410">
        <v>87</v>
      </c>
      <c r="B164" s="460"/>
      <c r="C164" s="469"/>
      <c r="D164" s="319"/>
      <c r="E164" s="518"/>
      <c r="F164" s="17"/>
      <c r="G164" s="17"/>
      <c r="H164" s="17"/>
      <c r="I164" s="17"/>
      <c r="J164" s="40"/>
      <c r="K164" s="17"/>
      <c r="L164" s="189"/>
      <c r="M164" s="184"/>
      <c r="N164" s="117" t="str">
        <f t="shared" si="15"/>
        <v/>
      </c>
      <c r="O164" s="111">
        <f t="shared" si="16"/>
        <v>1</v>
      </c>
      <c r="P164" s="113">
        <f t="shared" si="17"/>
        <v>0</v>
      </c>
      <c r="Q164" s="44"/>
      <c r="R164" s="44"/>
      <c r="S164" s="44"/>
      <c r="T164" s="44"/>
      <c r="U164" s="44"/>
    </row>
    <row r="165" spans="1:21" ht="37.200000000000003" customHeight="1" x14ac:dyDescent="0.3">
      <c r="A165" s="410">
        <v>88</v>
      </c>
      <c r="B165" s="460"/>
      <c r="C165" s="469"/>
      <c r="D165" s="319"/>
      <c r="E165" s="518"/>
      <c r="F165" s="17"/>
      <c r="G165" s="17"/>
      <c r="H165" s="17"/>
      <c r="I165" s="17"/>
      <c r="J165" s="40"/>
      <c r="K165" s="17"/>
      <c r="L165" s="189"/>
      <c r="M165" s="184"/>
      <c r="N165" s="117" t="str">
        <f t="shared" si="15"/>
        <v/>
      </c>
      <c r="O165" s="111">
        <f t="shared" si="16"/>
        <v>1</v>
      </c>
      <c r="P165" s="113">
        <f t="shared" si="17"/>
        <v>0</v>
      </c>
      <c r="Q165" s="44"/>
      <c r="R165" s="44"/>
      <c r="S165" s="44"/>
      <c r="T165" s="44"/>
      <c r="U165" s="44"/>
    </row>
    <row r="166" spans="1:21" ht="37.200000000000003" customHeight="1" x14ac:dyDescent="0.3">
      <c r="A166" s="410">
        <v>89</v>
      </c>
      <c r="B166" s="460"/>
      <c r="C166" s="469"/>
      <c r="D166" s="319"/>
      <c r="E166" s="518"/>
      <c r="F166" s="17"/>
      <c r="G166" s="17"/>
      <c r="H166" s="17"/>
      <c r="I166" s="17"/>
      <c r="J166" s="40"/>
      <c r="K166" s="17"/>
      <c r="L166" s="189"/>
      <c r="M166" s="184"/>
      <c r="N166" s="117" t="str">
        <f t="shared" si="15"/>
        <v/>
      </c>
      <c r="O166" s="111">
        <f t="shared" si="16"/>
        <v>1</v>
      </c>
      <c r="P166" s="113">
        <f t="shared" si="17"/>
        <v>0</v>
      </c>
      <c r="Q166" s="44"/>
      <c r="R166" s="44"/>
      <c r="S166" s="44"/>
      <c r="T166" s="44"/>
      <c r="U166" s="44"/>
    </row>
    <row r="167" spans="1:21" ht="37.200000000000003" customHeight="1" thickBot="1" x14ac:dyDescent="0.35">
      <c r="A167" s="411">
        <v>90</v>
      </c>
      <c r="B167" s="461"/>
      <c r="C167" s="470"/>
      <c r="D167" s="89"/>
      <c r="E167" s="519"/>
      <c r="F167" s="19"/>
      <c r="G167" s="19"/>
      <c r="H167" s="19"/>
      <c r="I167" s="19"/>
      <c r="J167" s="42"/>
      <c r="K167" s="19"/>
      <c r="L167" s="190"/>
      <c r="M167" s="185"/>
      <c r="N167" s="117" t="str">
        <f t="shared" si="15"/>
        <v/>
      </c>
      <c r="O167" s="111">
        <f t="shared" si="16"/>
        <v>1</v>
      </c>
      <c r="P167" s="113">
        <f t="shared" si="17"/>
        <v>0</v>
      </c>
      <c r="Q167" s="115">
        <f>IF(COUNTA(L153:M167)&gt;0,1,0)</f>
        <v>0</v>
      </c>
      <c r="R167" s="44"/>
      <c r="S167" s="44"/>
      <c r="T167" s="44"/>
      <c r="U167" s="44"/>
    </row>
    <row r="168" spans="1:21" ht="37.200000000000003" customHeight="1" thickBot="1" x14ac:dyDescent="0.35">
      <c r="A168" s="695" t="s">
        <v>203</v>
      </c>
      <c r="B168" s="695"/>
      <c r="C168" s="695"/>
      <c r="D168" s="695"/>
      <c r="E168" s="695"/>
      <c r="F168" s="695"/>
      <c r="G168" s="695"/>
      <c r="H168" s="695"/>
      <c r="I168" s="695"/>
      <c r="J168" s="405"/>
      <c r="K168" s="331" t="s">
        <v>34</v>
      </c>
      <c r="L168" s="191">
        <f>SUM(L153:L167)+L139</f>
        <v>0</v>
      </c>
      <c r="M168" s="191">
        <f>SUM(M153:M167)+M139</f>
        <v>0</v>
      </c>
      <c r="N168" s="2"/>
      <c r="O168" s="44"/>
      <c r="P168" s="403"/>
      <c r="Q168" s="44"/>
      <c r="R168" s="44"/>
      <c r="S168" s="44"/>
      <c r="T168" s="44"/>
      <c r="U168" s="44"/>
    </row>
    <row r="169" spans="1:21" ht="37.200000000000003" customHeight="1" x14ac:dyDescent="0.3">
      <c r="A169" s="115" t="s">
        <v>133</v>
      </c>
      <c r="B169" s="44"/>
      <c r="C169" s="44"/>
      <c r="D169" s="44"/>
      <c r="E169" s="44"/>
      <c r="F169" s="44"/>
      <c r="G169" s="44"/>
      <c r="H169" s="44"/>
      <c r="I169" s="44"/>
      <c r="J169" s="405"/>
      <c r="K169" s="44"/>
      <c r="L169" s="403"/>
      <c r="M169" s="403"/>
      <c r="N169" s="106" t="s">
        <v>199</v>
      </c>
      <c r="O169" s="44"/>
      <c r="P169" s="403"/>
      <c r="Q169" s="44"/>
      <c r="R169" s="44"/>
      <c r="S169" s="44"/>
      <c r="T169" s="44"/>
      <c r="U169" s="44"/>
    </row>
    <row r="170" spans="1:21" x14ac:dyDescent="0.3">
      <c r="A170" s="44"/>
      <c r="B170" s="44"/>
      <c r="C170" s="44"/>
      <c r="D170" s="44"/>
      <c r="E170" s="44"/>
      <c r="F170" s="44"/>
      <c r="G170" s="44"/>
      <c r="H170" s="44"/>
      <c r="I170" s="44"/>
      <c r="J170" s="405"/>
      <c r="K170" s="44"/>
      <c r="L170" s="403"/>
      <c r="M170" s="403"/>
      <c r="N170" s="62"/>
      <c r="O170" s="44"/>
      <c r="P170" s="403"/>
      <c r="Q170" s="44"/>
      <c r="R170" s="44"/>
      <c r="S170" s="44"/>
      <c r="T170" s="44"/>
      <c r="U170" s="44"/>
    </row>
    <row r="171" spans="1:21" ht="19.05" x14ac:dyDescent="0.35">
      <c r="A171" s="44"/>
      <c r="B171" s="44"/>
      <c r="C171" s="44"/>
      <c r="D171" s="376" t="s">
        <v>31</v>
      </c>
      <c r="E171" s="376"/>
      <c r="F171" s="378">
        <f ca="1">imzatarihi</f>
        <v>45785</v>
      </c>
      <c r="G171" s="253" t="s">
        <v>32</v>
      </c>
      <c r="H171" s="379" t="str">
        <f>IF(kurulusyetkilisi&gt;0,kurulusyetkilisi,"")</f>
        <v/>
      </c>
      <c r="I171" s="44"/>
      <c r="J171" s="44"/>
      <c r="K171" s="44"/>
      <c r="L171" s="44"/>
      <c r="M171" s="403"/>
      <c r="N171" s="62"/>
      <c r="O171" s="44"/>
      <c r="P171" s="403"/>
      <c r="Q171" s="44"/>
      <c r="R171" s="44"/>
      <c r="S171" s="44"/>
      <c r="T171" s="44"/>
      <c r="U171" s="44"/>
    </row>
    <row r="172" spans="1:21" ht="19.05" x14ac:dyDescent="0.35">
      <c r="A172" s="44"/>
      <c r="B172" s="44"/>
      <c r="C172" s="44"/>
      <c r="D172" s="44"/>
      <c r="E172" s="44"/>
      <c r="F172" s="215"/>
      <c r="G172" s="253" t="s">
        <v>33</v>
      </c>
      <c r="H172" s="44"/>
      <c r="I172" s="214"/>
      <c r="J172" s="44"/>
      <c r="K172" s="44"/>
      <c r="L172" s="44"/>
      <c r="M172" s="403"/>
      <c r="N172" s="62"/>
      <c r="O172" s="44"/>
      <c r="P172" s="403"/>
      <c r="Q172" s="44"/>
      <c r="R172" s="44"/>
      <c r="S172" s="44"/>
      <c r="T172" s="44"/>
      <c r="U172" s="44"/>
    </row>
    <row r="173" spans="1:21" x14ac:dyDescent="0.3">
      <c r="A173" s="44"/>
      <c r="B173" s="44"/>
      <c r="C173" s="44"/>
      <c r="D173" s="44"/>
      <c r="E173" s="44"/>
      <c r="F173" s="44"/>
      <c r="G173" s="44"/>
      <c r="H173" s="44"/>
      <c r="I173" s="44"/>
      <c r="J173" s="405"/>
      <c r="K173" s="44"/>
      <c r="L173" s="403"/>
      <c r="M173" s="403"/>
      <c r="N173" s="62"/>
      <c r="O173" s="44"/>
      <c r="P173" s="403"/>
      <c r="Q173" s="44"/>
      <c r="R173" s="44"/>
      <c r="S173" s="44"/>
      <c r="T173" s="44"/>
      <c r="U173" s="44"/>
    </row>
    <row r="174" spans="1:21" x14ac:dyDescent="0.3">
      <c r="A174" s="44"/>
      <c r="B174" s="44"/>
      <c r="C174" s="44"/>
      <c r="D174" s="44"/>
      <c r="E174" s="44"/>
      <c r="F174" s="44"/>
      <c r="G174" s="44"/>
      <c r="H174" s="44"/>
      <c r="I174" s="44"/>
      <c r="J174" s="405"/>
      <c r="K174" s="44"/>
      <c r="L174" s="403"/>
      <c r="M174" s="403"/>
      <c r="N174" s="62"/>
      <c r="O174" s="44"/>
      <c r="P174" s="403"/>
      <c r="Q174" s="44"/>
      <c r="R174" s="44"/>
      <c r="S174" s="44"/>
      <c r="T174" s="44"/>
      <c r="U174" s="44"/>
    </row>
    <row r="175" spans="1:21" x14ac:dyDescent="0.3">
      <c r="A175" s="44"/>
      <c r="B175" s="44"/>
      <c r="C175" s="44"/>
      <c r="D175" s="44"/>
      <c r="E175" s="44"/>
      <c r="F175" s="44"/>
      <c r="G175" s="44"/>
      <c r="H175" s="44"/>
      <c r="I175" s="44"/>
      <c r="J175" s="405"/>
      <c r="K175" s="44"/>
      <c r="L175" s="403"/>
      <c r="M175" s="403"/>
      <c r="N175" s="62"/>
      <c r="O175" s="44"/>
      <c r="P175" s="403"/>
      <c r="Q175" s="44"/>
      <c r="R175" s="44"/>
      <c r="S175" s="44"/>
      <c r="T175" s="44"/>
      <c r="U175" s="44"/>
    </row>
    <row r="176" spans="1:21" x14ac:dyDescent="0.3">
      <c r="A176" s="44"/>
      <c r="B176" s="44"/>
      <c r="C176" s="44"/>
      <c r="D176" s="44"/>
      <c r="E176" s="44"/>
      <c r="F176" s="44"/>
      <c r="G176" s="44"/>
      <c r="H176" s="44"/>
      <c r="I176" s="44"/>
      <c r="J176" s="405"/>
      <c r="K176" s="44"/>
      <c r="L176" s="403"/>
      <c r="M176" s="403"/>
      <c r="N176" s="62"/>
      <c r="O176" s="44"/>
      <c r="P176" s="403"/>
      <c r="Q176" s="44"/>
      <c r="R176" s="44"/>
      <c r="S176" s="44"/>
      <c r="T176" s="44"/>
      <c r="U176" s="44"/>
    </row>
    <row r="177" spans="1:21" x14ac:dyDescent="0.3">
      <c r="A177" s="44"/>
      <c r="B177" s="44"/>
      <c r="C177" s="44"/>
      <c r="D177" s="44"/>
      <c r="E177" s="44"/>
      <c r="F177" s="44"/>
      <c r="G177" s="44"/>
      <c r="H177" s="44"/>
      <c r="I177" s="44"/>
      <c r="J177" s="405"/>
      <c r="K177" s="44"/>
      <c r="L177" s="403"/>
      <c r="M177" s="403"/>
      <c r="N177" s="62"/>
      <c r="O177" s="44"/>
      <c r="P177" s="403"/>
      <c r="Q177" s="44"/>
      <c r="R177" s="44"/>
      <c r="S177" s="44"/>
      <c r="T177" s="44"/>
      <c r="U177" s="44"/>
    </row>
    <row r="178" spans="1:21" x14ac:dyDescent="0.3">
      <c r="A178" s="44"/>
      <c r="B178" s="44"/>
      <c r="C178" s="44"/>
      <c r="D178" s="44"/>
      <c r="E178" s="44"/>
      <c r="F178" s="44"/>
      <c r="G178" s="44"/>
      <c r="H178" s="44"/>
      <c r="I178" s="44"/>
      <c r="J178" s="405"/>
      <c r="K178" s="44"/>
      <c r="L178" s="403"/>
      <c r="M178" s="403"/>
      <c r="N178" s="62"/>
      <c r="O178" s="44"/>
      <c r="P178" s="403"/>
      <c r="Q178" s="44"/>
      <c r="R178" s="44"/>
      <c r="S178" s="44"/>
      <c r="T178" s="44"/>
      <c r="U178" s="44"/>
    </row>
    <row r="179" spans="1:21" x14ac:dyDescent="0.3">
      <c r="A179" s="44"/>
      <c r="B179" s="44"/>
      <c r="C179" s="44"/>
      <c r="D179" s="44"/>
      <c r="E179" s="44"/>
      <c r="F179" s="44"/>
      <c r="G179" s="44"/>
      <c r="H179" s="44"/>
      <c r="I179" s="44"/>
      <c r="J179" s="405"/>
      <c r="K179" s="44"/>
      <c r="L179" s="403"/>
      <c r="M179" s="403"/>
      <c r="N179" s="62"/>
      <c r="O179" s="44"/>
      <c r="P179" s="403"/>
      <c r="Q179" s="44"/>
      <c r="R179" s="44"/>
      <c r="S179" s="44"/>
      <c r="T179" s="44"/>
      <c r="U179" s="44"/>
    </row>
    <row r="180" spans="1:21" x14ac:dyDescent="0.3">
      <c r="A180" s="44"/>
      <c r="B180" s="44"/>
      <c r="C180" s="44"/>
      <c r="D180" s="44"/>
      <c r="E180" s="44"/>
      <c r="F180" s="44"/>
      <c r="G180" s="44"/>
      <c r="H180" s="44"/>
      <c r="I180" s="44"/>
      <c r="J180" s="405"/>
      <c r="K180" s="44"/>
      <c r="L180" s="403"/>
      <c r="M180" s="403"/>
      <c r="N180" s="62"/>
      <c r="O180" s="44"/>
      <c r="P180" s="403"/>
      <c r="Q180" s="44"/>
      <c r="R180" s="44"/>
      <c r="S180" s="44"/>
      <c r="T180" s="44"/>
      <c r="U180" s="44"/>
    </row>
    <row r="181" spans="1:21" x14ac:dyDescent="0.3">
      <c r="A181" s="44"/>
      <c r="B181" s="44"/>
      <c r="C181" s="44"/>
      <c r="D181" s="44"/>
      <c r="E181" s="44"/>
      <c r="F181" s="44"/>
      <c r="G181" s="44"/>
      <c r="H181" s="44"/>
      <c r="I181" s="44"/>
      <c r="J181" s="405"/>
      <c r="K181" s="44"/>
      <c r="L181" s="403"/>
      <c r="M181" s="403"/>
      <c r="N181" s="62"/>
      <c r="O181" s="44"/>
      <c r="P181" s="403"/>
      <c r="Q181" s="44"/>
      <c r="R181" s="44"/>
      <c r="S181" s="44"/>
      <c r="T181" s="44"/>
      <c r="U181" s="44"/>
    </row>
    <row r="182" spans="1:21" x14ac:dyDescent="0.3">
      <c r="A182" s="44"/>
      <c r="B182" s="44"/>
      <c r="C182" s="44"/>
      <c r="D182" s="44"/>
      <c r="E182" s="44"/>
      <c r="F182" s="44"/>
      <c r="G182" s="44"/>
      <c r="H182" s="44"/>
      <c r="I182" s="44"/>
      <c r="J182" s="405"/>
      <c r="K182" s="44"/>
      <c r="L182" s="403"/>
      <c r="M182" s="403"/>
      <c r="N182" s="62"/>
      <c r="O182" s="44"/>
      <c r="P182" s="403"/>
      <c r="Q182" s="44"/>
      <c r="R182" s="44"/>
      <c r="S182" s="44"/>
      <c r="T182" s="44"/>
      <c r="U182" s="44"/>
    </row>
    <row r="183" spans="1:21" x14ac:dyDescent="0.3">
      <c r="A183" s="44"/>
      <c r="B183" s="44"/>
      <c r="C183" s="44"/>
      <c r="D183" s="44"/>
      <c r="E183" s="44"/>
      <c r="F183" s="44"/>
      <c r="G183" s="44"/>
      <c r="H183" s="44"/>
      <c r="I183" s="44"/>
      <c r="J183" s="405"/>
      <c r="K183" s="44"/>
      <c r="L183" s="403"/>
      <c r="M183" s="403"/>
      <c r="N183" s="62"/>
      <c r="O183" s="44"/>
      <c r="P183" s="403"/>
      <c r="Q183" s="44"/>
      <c r="R183" s="44"/>
      <c r="S183" s="44"/>
      <c r="T183" s="44"/>
      <c r="U183" s="44"/>
    </row>
    <row r="184" spans="1:21" x14ac:dyDescent="0.3">
      <c r="A184" s="44"/>
      <c r="B184" s="44"/>
      <c r="C184" s="44"/>
      <c r="D184" s="44"/>
      <c r="E184" s="44"/>
      <c r="F184" s="44"/>
      <c r="G184" s="44"/>
      <c r="H184" s="44"/>
      <c r="I184" s="44"/>
      <c r="J184" s="405"/>
      <c r="K184" s="44"/>
      <c r="L184" s="403"/>
      <c r="M184" s="403"/>
      <c r="N184" s="62"/>
      <c r="O184" s="44"/>
      <c r="P184" s="403"/>
      <c r="Q184" s="44"/>
      <c r="R184" s="44"/>
      <c r="S184" s="44"/>
      <c r="T184" s="44"/>
      <c r="U184" s="44"/>
    </row>
    <row r="185" spans="1:21" x14ac:dyDescent="0.3">
      <c r="A185" s="44"/>
      <c r="B185" s="44"/>
      <c r="C185" s="44"/>
      <c r="D185" s="44"/>
      <c r="E185" s="44"/>
      <c r="F185" s="44"/>
      <c r="G185" s="44"/>
      <c r="H185" s="44"/>
      <c r="I185" s="44"/>
      <c r="J185" s="405"/>
      <c r="K185" s="44"/>
      <c r="L185" s="403"/>
      <c r="M185" s="403"/>
      <c r="N185" s="62"/>
      <c r="O185" s="44"/>
      <c r="P185" s="403"/>
      <c r="Q185" s="44"/>
      <c r="R185" s="44"/>
      <c r="S185" s="44"/>
      <c r="T185" s="44"/>
      <c r="U185" s="44"/>
    </row>
    <row r="186" spans="1:21" x14ac:dyDescent="0.3">
      <c r="A186" s="44"/>
      <c r="B186" s="44"/>
      <c r="C186" s="44"/>
      <c r="D186" s="44"/>
      <c r="E186" s="44"/>
      <c r="F186" s="44"/>
      <c r="G186" s="44"/>
      <c r="H186" s="44"/>
      <c r="I186" s="44"/>
      <c r="J186" s="405"/>
      <c r="K186" s="44"/>
      <c r="L186" s="403"/>
      <c r="M186" s="403"/>
      <c r="N186" s="62"/>
      <c r="O186" s="44"/>
      <c r="P186" s="403"/>
      <c r="Q186" s="45"/>
      <c r="R186" s="45"/>
      <c r="S186" s="44"/>
      <c r="T186" s="44"/>
      <c r="U186" s="44"/>
    </row>
    <row r="187" spans="1:21" x14ac:dyDescent="0.3">
      <c r="A187" s="44"/>
      <c r="B187" s="44"/>
      <c r="C187" s="44"/>
      <c r="D187" s="44"/>
      <c r="E187" s="44"/>
      <c r="F187" s="44"/>
      <c r="G187" s="44"/>
      <c r="H187" s="44"/>
      <c r="I187" s="44"/>
      <c r="J187" s="405"/>
      <c r="K187" s="44"/>
      <c r="L187" s="403"/>
      <c r="M187" s="403"/>
      <c r="N187" s="62"/>
      <c r="O187" s="44"/>
      <c r="P187" s="403"/>
      <c r="Q187" s="44"/>
      <c r="R187" s="44"/>
      <c r="S187" s="44"/>
      <c r="T187" s="44"/>
      <c r="U187" s="44"/>
    </row>
    <row r="188" spans="1:21" x14ac:dyDescent="0.3">
      <c r="A188" s="44"/>
      <c r="B188" s="44"/>
      <c r="C188" s="44"/>
      <c r="D188" s="44"/>
      <c r="E188" s="44"/>
      <c r="F188" s="44"/>
      <c r="G188" s="44"/>
      <c r="H188" s="44"/>
      <c r="I188" s="44"/>
      <c r="J188" s="405"/>
      <c r="K188" s="44"/>
      <c r="L188" s="403"/>
      <c r="M188" s="403"/>
      <c r="N188" s="62"/>
      <c r="O188" s="44"/>
      <c r="P188" s="403"/>
      <c r="Q188" s="44"/>
      <c r="R188" s="44"/>
      <c r="S188" s="44"/>
      <c r="T188" s="44"/>
      <c r="U188" s="44"/>
    </row>
    <row r="189" spans="1:21" x14ac:dyDescent="0.3">
      <c r="A189" s="44"/>
      <c r="B189" s="44"/>
      <c r="C189" s="44"/>
      <c r="D189" s="44"/>
      <c r="E189" s="44"/>
      <c r="F189" s="44"/>
      <c r="G189" s="44"/>
      <c r="H189" s="44"/>
      <c r="I189" s="44"/>
      <c r="J189" s="405"/>
      <c r="K189" s="44"/>
      <c r="L189" s="403"/>
      <c r="M189" s="403"/>
      <c r="N189" s="62"/>
      <c r="O189" s="44"/>
      <c r="P189" s="403"/>
      <c r="Q189" s="44"/>
      <c r="R189" s="44"/>
      <c r="S189" s="44"/>
      <c r="T189" s="44"/>
      <c r="U189" s="44"/>
    </row>
    <row r="190" spans="1:21" x14ac:dyDescent="0.3">
      <c r="A190" s="44"/>
      <c r="B190" s="44"/>
      <c r="C190" s="44"/>
      <c r="D190" s="44"/>
      <c r="E190" s="44"/>
      <c r="F190" s="44"/>
      <c r="G190" s="44"/>
      <c r="H190" s="44"/>
      <c r="I190" s="44"/>
      <c r="J190" s="405"/>
      <c r="K190" s="44"/>
      <c r="L190" s="403"/>
      <c r="M190" s="403"/>
      <c r="N190" s="62"/>
      <c r="O190" s="44"/>
      <c r="P190" s="403"/>
      <c r="Q190" s="44"/>
      <c r="R190" s="44"/>
      <c r="S190" s="44"/>
      <c r="T190" s="44"/>
      <c r="U190" s="44"/>
    </row>
    <row r="191" spans="1:21" x14ac:dyDescent="0.3">
      <c r="A191" s="44"/>
      <c r="B191" s="44"/>
      <c r="C191" s="44"/>
      <c r="D191" s="44"/>
      <c r="E191" s="44"/>
      <c r="F191" s="44"/>
      <c r="G191" s="44"/>
      <c r="H191" s="44"/>
      <c r="I191" s="44"/>
      <c r="J191" s="405"/>
      <c r="K191" s="44"/>
      <c r="L191" s="403"/>
      <c r="M191" s="403"/>
      <c r="N191" s="62"/>
      <c r="O191" s="44"/>
      <c r="P191" s="403"/>
      <c r="Q191" s="44"/>
      <c r="R191" s="44"/>
      <c r="S191" s="44"/>
      <c r="T191" s="44"/>
      <c r="U191" s="44"/>
    </row>
    <row r="192" spans="1:21" x14ac:dyDescent="0.3">
      <c r="A192" s="44"/>
      <c r="B192" s="44"/>
      <c r="C192" s="44"/>
      <c r="D192" s="44"/>
      <c r="E192" s="44"/>
      <c r="F192" s="44"/>
      <c r="G192" s="44"/>
      <c r="H192" s="44"/>
      <c r="I192" s="44"/>
      <c r="J192" s="405"/>
      <c r="K192" s="44"/>
      <c r="L192" s="403"/>
      <c r="M192" s="403"/>
      <c r="N192" s="62"/>
      <c r="O192" s="44"/>
      <c r="P192" s="403"/>
      <c r="Q192" s="44"/>
      <c r="R192" s="44"/>
      <c r="S192" s="44"/>
      <c r="T192" s="44"/>
      <c r="U192" s="44"/>
    </row>
    <row r="193" spans="1:21" x14ac:dyDescent="0.3">
      <c r="A193" s="44"/>
      <c r="B193" s="44"/>
      <c r="C193" s="44"/>
      <c r="D193" s="44"/>
      <c r="E193" s="44"/>
      <c r="F193" s="44"/>
      <c r="G193" s="44"/>
      <c r="H193" s="44"/>
      <c r="I193" s="44"/>
      <c r="J193" s="405"/>
      <c r="K193" s="44"/>
      <c r="L193" s="403"/>
      <c r="M193" s="403"/>
      <c r="N193" s="62"/>
      <c r="O193" s="44"/>
      <c r="P193" s="403"/>
      <c r="Q193" s="44"/>
      <c r="R193" s="44"/>
      <c r="S193" s="44"/>
      <c r="T193" s="44"/>
      <c r="U193" s="44"/>
    </row>
    <row r="194" spans="1:21" x14ac:dyDescent="0.3">
      <c r="A194" s="44"/>
      <c r="B194" s="44"/>
      <c r="C194" s="44"/>
      <c r="D194" s="44"/>
      <c r="E194" s="44"/>
      <c r="F194" s="44"/>
      <c r="G194" s="44"/>
      <c r="H194" s="44"/>
      <c r="I194" s="44"/>
      <c r="J194" s="405"/>
      <c r="K194" s="44"/>
      <c r="L194" s="403"/>
      <c r="M194" s="403"/>
      <c r="N194" s="62"/>
      <c r="O194" s="44"/>
      <c r="P194" s="403"/>
      <c r="Q194" s="44"/>
      <c r="R194" s="44"/>
      <c r="S194" s="44"/>
      <c r="T194" s="44"/>
      <c r="U194" s="44"/>
    </row>
    <row r="195" spans="1:21" x14ac:dyDescent="0.3">
      <c r="A195" s="44"/>
      <c r="B195" s="44"/>
      <c r="C195" s="44"/>
      <c r="D195" s="44"/>
      <c r="E195" s="44"/>
      <c r="F195" s="44"/>
      <c r="G195" s="44"/>
      <c r="H195" s="44"/>
      <c r="I195" s="44"/>
      <c r="J195" s="405"/>
      <c r="K195" s="44"/>
      <c r="L195" s="403"/>
      <c r="M195" s="403"/>
      <c r="N195" s="62"/>
      <c r="O195" s="44"/>
      <c r="P195" s="403"/>
      <c r="Q195" s="44"/>
      <c r="R195" s="44"/>
      <c r="S195" s="44"/>
      <c r="T195" s="44"/>
      <c r="U195" s="44"/>
    </row>
    <row r="196" spans="1:21" x14ac:dyDescent="0.3">
      <c r="A196" s="44"/>
      <c r="B196" s="44"/>
      <c r="C196" s="44"/>
      <c r="D196" s="44"/>
      <c r="E196" s="44"/>
      <c r="F196" s="44"/>
      <c r="G196" s="44"/>
      <c r="H196" s="44"/>
      <c r="I196" s="44"/>
      <c r="J196" s="405"/>
      <c r="K196" s="44"/>
      <c r="L196" s="403"/>
      <c r="M196" s="403"/>
      <c r="N196" s="62"/>
      <c r="O196" s="44"/>
      <c r="P196" s="403"/>
      <c r="Q196" s="44"/>
      <c r="R196" s="44"/>
      <c r="S196" s="44"/>
      <c r="T196" s="44"/>
      <c r="U196" s="44"/>
    </row>
    <row r="197" spans="1:21" x14ac:dyDescent="0.3">
      <c r="A197" s="44"/>
      <c r="B197" s="44"/>
      <c r="C197" s="44"/>
      <c r="D197" s="44"/>
      <c r="E197" s="44"/>
      <c r="F197" s="44"/>
      <c r="G197" s="44"/>
      <c r="H197" s="44"/>
      <c r="I197" s="44"/>
      <c r="J197" s="405"/>
      <c r="K197" s="44"/>
      <c r="L197" s="403"/>
      <c r="M197" s="403"/>
      <c r="N197" s="62"/>
      <c r="O197" s="44"/>
      <c r="P197" s="403"/>
      <c r="Q197" s="44"/>
      <c r="R197" s="44"/>
      <c r="S197" s="44"/>
      <c r="T197" s="44"/>
      <c r="U197" s="44"/>
    </row>
    <row r="198" spans="1:21" x14ac:dyDescent="0.3">
      <c r="A198" s="44"/>
      <c r="B198" s="44"/>
      <c r="C198" s="44"/>
      <c r="D198" s="44"/>
      <c r="E198" s="44"/>
      <c r="F198" s="44"/>
      <c r="G198" s="44"/>
      <c r="H198" s="44"/>
      <c r="I198" s="44"/>
      <c r="J198" s="405"/>
      <c r="K198" s="44"/>
      <c r="L198" s="403"/>
      <c r="M198" s="403"/>
      <c r="N198" s="62"/>
      <c r="O198" s="44"/>
      <c r="P198" s="403"/>
      <c r="Q198" s="44"/>
      <c r="R198" s="44"/>
      <c r="S198" s="44"/>
      <c r="T198" s="44"/>
      <c r="U198" s="44"/>
    </row>
    <row r="199" spans="1:21" x14ac:dyDescent="0.3">
      <c r="A199" s="44"/>
      <c r="B199" s="44"/>
      <c r="C199" s="44"/>
      <c r="D199" s="44"/>
      <c r="E199" s="44"/>
      <c r="F199" s="44"/>
      <c r="G199" s="44"/>
      <c r="H199" s="44"/>
      <c r="I199" s="44"/>
      <c r="J199" s="405"/>
      <c r="K199" s="44"/>
      <c r="L199" s="403"/>
      <c r="M199" s="403"/>
      <c r="N199" s="62"/>
      <c r="O199" s="44"/>
      <c r="P199" s="403"/>
      <c r="Q199" s="44"/>
      <c r="R199" s="44"/>
      <c r="S199" s="44"/>
      <c r="T199" s="44"/>
      <c r="U199" s="44"/>
    </row>
    <row r="200" spans="1:21" x14ac:dyDescent="0.3">
      <c r="A200" s="44"/>
      <c r="B200" s="44"/>
      <c r="C200" s="44"/>
      <c r="D200" s="44"/>
      <c r="E200" s="44"/>
      <c r="F200" s="44"/>
      <c r="G200" s="44"/>
      <c r="H200" s="44"/>
      <c r="I200" s="44"/>
      <c r="J200" s="405"/>
      <c r="K200" s="44"/>
      <c r="L200" s="403"/>
      <c r="M200" s="403"/>
      <c r="N200" s="62"/>
      <c r="O200" s="44"/>
      <c r="P200" s="403"/>
      <c r="Q200" s="44"/>
      <c r="R200" s="44"/>
      <c r="S200" s="44"/>
      <c r="T200" s="44"/>
      <c r="U200" s="44"/>
    </row>
    <row r="201" spans="1:21" x14ac:dyDescent="0.3">
      <c r="A201" s="44"/>
      <c r="B201" s="44"/>
      <c r="C201" s="44"/>
      <c r="D201" s="44"/>
      <c r="E201" s="44"/>
      <c r="F201" s="44"/>
      <c r="G201" s="44"/>
      <c r="H201" s="44"/>
      <c r="I201" s="44"/>
      <c r="J201" s="405"/>
      <c r="K201" s="44"/>
      <c r="L201" s="403"/>
      <c r="M201" s="403"/>
      <c r="N201" s="62"/>
      <c r="O201" s="44"/>
      <c r="P201" s="403"/>
      <c r="Q201" s="44"/>
      <c r="R201" s="44"/>
      <c r="S201" s="44"/>
      <c r="T201" s="44"/>
      <c r="U201" s="44"/>
    </row>
    <row r="202" spans="1:21" x14ac:dyDescent="0.3">
      <c r="A202" s="44"/>
      <c r="B202" s="44"/>
      <c r="C202" s="44"/>
      <c r="D202" s="44"/>
      <c r="E202" s="44"/>
      <c r="F202" s="44"/>
      <c r="G202" s="44"/>
      <c r="H202" s="44"/>
      <c r="I202" s="44"/>
      <c r="J202" s="405"/>
      <c r="K202" s="44"/>
      <c r="L202" s="403"/>
      <c r="M202" s="403"/>
      <c r="N202" s="62"/>
      <c r="O202" s="44"/>
      <c r="P202" s="403"/>
      <c r="Q202" s="44"/>
      <c r="R202" s="44"/>
      <c r="S202" s="44"/>
      <c r="T202" s="44"/>
      <c r="U202" s="44"/>
    </row>
  </sheetData>
  <sheetProtection algorithmName="SHA-512" hashValue="EOhqE5lHybjEnwDHeK622LLIO+x05NjinKbKkZhDjpsXxLeyjXtljVkXH3r1qcQAxrGZmynRgv5sdgel3MV/Mw==" saltValue="30EEZ0YHjOf0er3BlmNl0Q==" spinCount="100000" sheet="1" objects="1" scenarios="1"/>
  <sortState xmlns:xlrd2="http://schemas.microsoft.com/office/spreadsheetml/2017/richdata2" ref="T10:T54">
    <sortCondition ref="T9:T54"/>
  </sortState>
  <mergeCells count="114">
    <mergeCell ref="A1:M1"/>
    <mergeCell ref="A2:M2"/>
    <mergeCell ref="A3:M3"/>
    <mergeCell ref="J6:J7"/>
    <mergeCell ref="K6:K7"/>
    <mergeCell ref="A4:B4"/>
    <mergeCell ref="A5:B5"/>
    <mergeCell ref="C4:M4"/>
    <mergeCell ref="C5:M5"/>
    <mergeCell ref="A33:B33"/>
    <mergeCell ref="C33:M33"/>
    <mergeCell ref="A34:B34"/>
    <mergeCell ref="C34:M34"/>
    <mergeCell ref="A23:I23"/>
    <mergeCell ref="A30:M30"/>
    <mergeCell ref="A31:M31"/>
    <mergeCell ref="A6:A7"/>
    <mergeCell ref="D6:D7"/>
    <mergeCell ref="F6:F7"/>
    <mergeCell ref="G6:G7"/>
    <mergeCell ref="H6:H7"/>
    <mergeCell ref="I6:I7"/>
    <mergeCell ref="E6:E7"/>
    <mergeCell ref="A32:M32"/>
    <mergeCell ref="B6:B7"/>
    <mergeCell ref="C6:C7"/>
    <mergeCell ref="A62:B62"/>
    <mergeCell ref="C62:M62"/>
    <mergeCell ref="A63:B63"/>
    <mergeCell ref="C63:M63"/>
    <mergeCell ref="J35:J36"/>
    <mergeCell ref="K35:K36"/>
    <mergeCell ref="A52:I52"/>
    <mergeCell ref="A59:M59"/>
    <mergeCell ref="A60:M60"/>
    <mergeCell ref="A35:A36"/>
    <mergeCell ref="D35:D36"/>
    <mergeCell ref="F35:F36"/>
    <mergeCell ref="G35:G36"/>
    <mergeCell ref="H35:H36"/>
    <mergeCell ref="I35:I36"/>
    <mergeCell ref="A61:M61"/>
    <mergeCell ref="B35:B36"/>
    <mergeCell ref="C35:C36"/>
    <mergeCell ref="K64:K65"/>
    <mergeCell ref="A90:M90"/>
    <mergeCell ref="C92:M92"/>
    <mergeCell ref="A91:B91"/>
    <mergeCell ref="C91:M91"/>
    <mergeCell ref="A92:B92"/>
    <mergeCell ref="B64:B65"/>
    <mergeCell ref="C64:C65"/>
    <mergeCell ref="B93:B94"/>
    <mergeCell ref="J64:J65"/>
    <mergeCell ref="A88:M88"/>
    <mergeCell ref="A89:M89"/>
    <mergeCell ref="A64:A65"/>
    <mergeCell ref="F93:F94"/>
    <mergeCell ref="G93:G94"/>
    <mergeCell ref="C93:C94"/>
    <mergeCell ref="A93:A94"/>
    <mergeCell ref="E35:E36"/>
    <mergeCell ref="E64:E65"/>
    <mergeCell ref="E93:E94"/>
    <mergeCell ref="E122:E123"/>
    <mergeCell ref="A122:A123"/>
    <mergeCell ref="A81:I81"/>
    <mergeCell ref="D93:D94"/>
    <mergeCell ref="I93:I94"/>
    <mergeCell ref="K151:K152"/>
    <mergeCell ref="J122:J123"/>
    <mergeCell ref="K122:K123"/>
    <mergeCell ref="D122:D123"/>
    <mergeCell ref="F122:F123"/>
    <mergeCell ref="G122:G123"/>
    <mergeCell ref="H122:H123"/>
    <mergeCell ref="I122:I123"/>
    <mergeCell ref="E151:E152"/>
    <mergeCell ref="D64:D65"/>
    <mergeCell ref="F64:F65"/>
    <mergeCell ref="G64:G65"/>
    <mergeCell ref="H64:H65"/>
    <mergeCell ref="I64:I65"/>
    <mergeCell ref="J93:J94"/>
    <mergeCell ref="K93:K94"/>
    <mergeCell ref="A110:I110"/>
    <mergeCell ref="H93:H94"/>
    <mergeCell ref="A117:M117"/>
    <mergeCell ref="A118:M118"/>
    <mergeCell ref="A120:B120"/>
    <mergeCell ref="C120:M120"/>
    <mergeCell ref="A121:B121"/>
    <mergeCell ref="C121:M121"/>
    <mergeCell ref="A151:A152"/>
    <mergeCell ref="D151:D152"/>
    <mergeCell ref="A139:I139"/>
    <mergeCell ref="A146:M146"/>
    <mergeCell ref="A147:M147"/>
    <mergeCell ref="B122:B123"/>
    <mergeCell ref="C122:C123"/>
    <mergeCell ref="A148:M148"/>
    <mergeCell ref="J151:J152"/>
    <mergeCell ref="A149:B149"/>
    <mergeCell ref="C149:M149"/>
    <mergeCell ref="A119:M119"/>
    <mergeCell ref="A168:I168"/>
    <mergeCell ref="F151:F152"/>
    <mergeCell ref="G151:G152"/>
    <mergeCell ref="H151:H152"/>
    <mergeCell ref="I151:I152"/>
    <mergeCell ref="A150:B150"/>
    <mergeCell ref="C150:M150"/>
    <mergeCell ref="B151:B152"/>
    <mergeCell ref="C151:C152"/>
  </mergeCells>
  <dataValidations xWindow="1142" yWindow="407" count="2">
    <dataValidation type="list" allowBlank="1" showInputMessage="1" showErrorMessage="1" sqref="E8 E37 E66 E95 E124 E153" xr:uid="{00000000-0002-0000-1100-000001000000}">
      <formula1>hizmetEkonKod</formula1>
    </dataValidation>
    <dataValidation type="decimal" allowBlank="1" showInputMessage="1" showErrorMessage="1" error="Belge Tarihi,Belge Numarası, KDV Dahil Tutar ve İşin Yaptırıldığı Ülke doldurulduktan  sonra KDV Hariç Tutar doldurulabilir." prompt="Belge Tarihi,Belge Numarası, KDV Dahil Tutar ve İşin Yaptırıldığı Ülke doldurulduktan  sonra KDV Hariç Tutar doldurulabilir." sqref="L8:L22 L37:L51 L66:L80 L95:L109 L124:L138 L153:L167" xr:uid="{00000000-0002-0000-1100-000002000000}">
      <formula1>0</formula1>
      <formula2>P8</formula2>
    </dataValidation>
  </dataValidations>
  <pageMargins left="0.7" right="0.7" top="0.75" bottom="0.75" header="0.3" footer="0.3"/>
  <pageSetup paperSize="9" scale="36" orientation="landscape" r:id="rId1"/>
  <ignoredErrors>
    <ignoredError sqref="N9:N22 N37:N51 N66:N80 N95:N109 N124:N138 N153:N167"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ayfa18"/>
  <dimension ref="A1:R202"/>
  <sheetViews>
    <sheetView showGridLines="0" zoomScale="70" zoomScaleNormal="70" workbookViewId="0">
      <selection activeCell="B8" sqref="B8"/>
    </sheetView>
  </sheetViews>
  <sheetFormatPr defaultColWidth="8.75" defaultRowHeight="16.3" x14ac:dyDescent="0.3"/>
  <cols>
    <col min="1" max="1" width="6.625" style="22" customWidth="1"/>
    <col min="2" max="2" width="12.75" style="22" customWidth="1"/>
    <col min="3" max="3" width="30.75" style="22" customWidth="1"/>
    <col min="4" max="4" width="14.625" style="22" customWidth="1"/>
    <col min="5" max="5" width="35.75" style="22" customWidth="1"/>
    <col min="6" max="6" width="19.75" style="22" customWidth="1"/>
    <col min="7" max="7" width="45.75" style="22" customWidth="1"/>
    <col min="8" max="8" width="41.75" style="22" customWidth="1"/>
    <col min="9" max="9" width="40.75" style="22" customWidth="1"/>
    <col min="10" max="10" width="16.75" style="187" customWidth="1"/>
    <col min="11" max="11" width="30.75" style="22" customWidth="1"/>
    <col min="12" max="13" width="16.75" style="22" customWidth="1"/>
    <col min="14" max="14" width="51.25" style="63" customWidth="1"/>
    <col min="15" max="15" width="8.75" style="35" hidden="1" customWidth="1"/>
    <col min="16" max="16" width="28.75" style="22" hidden="1" customWidth="1"/>
    <col min="17" max="17" width="11.75" style="22" hidden="1" customWidth="1"/>
    <col min="18" max="18" width="8.75" style="22" hidden="1" customWidth="1"/>
    <col min="19" max="16384" width="8.75" style="22"/>
  </cols>
  <sheetData>
    <row r="1" spans="1:18" x14ac:dyDescent="0.3">
      <c r="A1" s="679" t="s">
        <v>96</v>
      </c>
      <c r="B1" s="679"/>
      <c r="C1" s="679"/>
      <c r="D1" s="679"/>
      <c r="E1" s="679"/>
      <c r="F1" s="679"/>
      <c r="G1" s="679"/>
      <c r="H1" s="679"/>
      <c r="I1" s="679"/>
      <c r="J1" s="679"/>
      <c r="K1" s="679"/>
      <c r="L1" s="679"/>
      <c r="M1" s="679"/>
      <c r="N1" s="74"/>
      <c r="O1" s="76"/>
      <c r="P1" s="44"/>
      <c r="Q1" s="44"/>
      <c r="R1" s="105" t="str">
        <f>CONCATENATE("A1:M",SUM(Q:Q)*27)</f>
        <v>A1:M27</v>
      </c>
    </row>
    <row r="2" spans="1:18" ht="15.65" customHeight="1" x14ac:dyDescent="0.3">
      <c r="A2" s="635" t="str">
        <f>IF(YilDonem&lt;&gt;"",CONCATENATE(YilDonem," dönemine aittir."),"")</f>
        <v/>
      </c>
      <c r="B2" s="635"/>
      <c r="C2" s="635"/>
      <c r="D2" s="635"/>
      <c r="E2" s="635"/>
      <c r="F2" s="635"/>
      <c r="G2" s="635"/>
      <c r="H2" s="635"/>
      <c r="I2" s="635"/>
      <c r="J2" s="635"/>
      <c r="K2" s="635"/>
      <c r="L2" s="635"/>
      <c r="M2" s="635"/>
      <c r="N2" s="414"/>
      <c r="O2" s="76"/>
      <c r="P2" s="75"/>
      <c r="Q2" s="44"/>
      <c r="R2" s="44"/>
    </row>
    <row r="3" spans="1:18" ht="16.149999999999999" customHeight="1" thickBot="1" x14ac:dyDescent="0.35">
      <c r="A3" s="692" t="s">
        <v>99</v>
      </c>
      <c r="B3" s="692"/>
      <c r="C3" s="692"/>
      <c r="D3" s="692"/>
      <c r="E3" s="692"/>
      <c r="F3" s="692"/>
      <c r="G3" s="692"/>
      <c r="H3" s="692"/>
      <c r="I3" s="692"/>
      <c r="J3" s="692"/>
      <c r="K3" s="692"/>
      <c r="L3" s="692"/>
      <c r="M3" s="692"/>
      <c r="N3" s="414"/>
      <c r="O3" s="76"/>
      <c r="P3" s="75"/>
      <c r="Q3" s="44"/>
      <c r="R3" s="44"/>
    </row>
    <row r="4" spans="1:18" ht="31.75" customHeight="1" thickBot="1" x14ac:dyDescent="0.35">
      <c r="A4" s="673" t="s">
        <v>192</v>
      </c>
      <c r="B4" s="674"/>
      <c r="C4" s="673" t="str">
        <f>IF(ProjeNo&gt;0,ProjeNo,"")</f>
        <v/>
      </c>
      <c r="D4" s="674"/>
      <c r="E4" s="674"/>
      <c r="F4" s="674"/>
      <c r="G4" s="674"/>
      <c r="H4" s="674"/>
      <c r="I4" s="674"/>
      <c r="J4" s="674"/>
      <c r="K4" s="674"/>
      <c r="L4" s="674"/>
      <c r="M4" s="675"/>
      <c r="N4" s="49"/>
      <c r="O4" s="37"/>
      <c r="P4" s="44"/>
      <c r="Q4" s="44"/>
      <c r="R4" s="44"/>
    </row>
    <row r="5" spans="1:18" ht="31.75" customHeight="1" thickBot="1" x14ac:dyDescent="0.35">
      <c r="A5" s="673" t="s">
        <v>194</v>
      </c>
      <c r="B5" s="674"/>
      <c r="C5" s="676" t="str">
        <f>IF(ProjeAdi&gt;0,ProjeAdi,"")</f>
        <v/>
      </c>
      <c r="D5" s="677"/>
      <c r="E5" s="677"/>
      <c r="F5" s="677"/>
      <c r="G5" s="677"/>
      <c r="H5" s="677"/>
      <c r="I5" s="677"/>
      <c r="J5" s="677"/>
      <c r="K5" s="677"/>
      <c r="L5" s="677"/>
      <c r="M5" s="678"/>
      <c r="N5" s="49"/>
      <c r="O5" s="37"/>
      <c r="P5" s="44"/>
      <c r="Q5" s="44"/>
      <c r="R5" s="44"/>
    </row>
    <row r="6" spans="1:18" ht="52.15" customHeight="1" thickBot="1" x14ac:dyDescent="0.35">
      <c r="A6" s="683" t="s">
        <v>3</v>
      </c>
      <c r="B6" s="683" t="s">
        <v>182</v>
      </c>
      <c r="C6" s="683" t="s">
        <v>183</v>
      </c>
      <c r="D6" s="683" t="s">
        <v>97</v>
      </c>
      <c r="E6" s="683" t="s">
        <v>173</v>
      </c>
      <c r="F6" s="683" t="s">
        <v>98</v>
      </c>
      <c r="G6" s="683" t="s">
        <v>95</v>
      </c>
      <c r="H6" s="683" t="s">
        <v>93</v>
      </c>
      <c r="I6" s="683" t="s">
        <v>94</v>
      </c>
      <c r="J6" s="693" t="s">
        <v>81</v>
      </c>
      <c r="K6" s="683" t="s">
        <v>82</v>
      </c>
      <c r="L6" s="398" t="s">
        <v>83</v>
      </c>
      <c r="M6" s="398" t="s">
        <v>83</v>
      </c>
      <c r="N6" s="49"/>
      <c r="O6" s="37"/>
      <c r="P6" s="44"/>
      <c r="Q6" s="45"/>
      <c r="R6" s="45"/>
    </row>
    <row r="7" spans="1:18" ht="17" thickBot="1" x14ac:dyDescent="0.35">
      <c r="A7" s="685"/>
      <c r="B7" s="684"/>
      <c r="C7" s="684"/>
      <c r="D7" s="685"/>
      <c r="E7" s="684"/>
      <c r="F7" s="685"/>
      <c r="G7" s="685"/>
      <c r="H7" s="685"/>
      <c r="I7" s="685"/>
      <c r="J7" s="694"/>
      <c r="K7" s="685"/>
      <c r="L7" s="416" t="s">
        <v>84</v>
      </c>
      <c r="M7" s="416" t="s">
        <v>87</v>
      </c>
      <c r="N7" s="49"/>
      <c r="O7" s="37"/>
      <c r="P7" s="44"/>
      <c r="Q7" s="44"/>
      <c r="R7" s="44"/>
    </row>
    <row r="8" spans="1:18" ht="37.200000000000003" customHeight="1" x14ac:dyDescent="0.3">
      <c r="A8" s="388">
        <v>1</v>
      </c>
      <c r="B8" s="450"/>
      <c r="C8" s="451"/>
      <c r="D8" s="86"/>
      <c r="E8" s="516"/>
      <c r="F8" s="25"/>
      <c r="G8" s="25"/>
      <c r="H8" s="25"/>
      <c r="I8" s="25"/>
      <c r="J8" s="26"/>
      <c r="K8" s="25"/>
      <c r="L8" s="188"/>
      <c r="M8" s="180"/>
      <c r="N8" s="112" t="str">
        <f>IF(AND(COUNTA(D8:I8)&gt;0,O8=1),"Belge Tarihi,Belge Numarası ve KDV Dahil Tutar doldurulduktan sonra KDV Hariç Tutar doldurulabilir.","")</f>
        <v/>
      </c>
      <c r="O8" s="111">
        <f>IF(COUNTA(J8:K8)+COUNTA(M8)=3,0,1)</f>
        <v>1</v>
      </c>
      <c r="P8" s="113">
        <f>IF(O8=1,0,100000000)</f>
        <v>0</v>
      </c>
      <c r="Q8" s="44"/>
      <c r="R8" s="44"/>
    </row>
    <row r="9" spans="1:18" ht="37.200000000000003" customHeight="1" x14ac:dyDescent="0.3">
      <c r="A9" s="389">
        <v>2</v>
      </c>
      <c r="B9" s="452"/>
      <c r="C9" s="453"/>
      <c r="D9" s="459"/>
      <c r="E9" s="517"/>
      <c r="F9" s="15"/>
      <c r="G9" s="15"/>
      <c r="H9" s="15"/>
      <c r="I9" s="15"/>
      <c r="J9" s="16"/>
      <c r="K9" s="15"/>
      <c r="L9" s="183"/>
      <c r="M9" s="181"/>
      <c r="N9" s="112" t="str">
        <f t="shared" ref="N9:N14" si="0">IF(AND(COUNTA(D9:I9)&gt;0,O9=1),"Belge Tarihi,Belge Numarası ve KDV Dahil Tutar doldurulduktan sonra KDV Hariç Tutar doldurulabilir.","")</f>
        <v/>
      </c>
      <c r="O9" s="111">
        <f t="shared" ref="O9:O14" si="1">IF(COUNTA(J9:K9)+COUNTA(M9)=3,0,1)</f>
        <v>1</v>
      </c>
      <c r="P9" s="113">
        <f t="shared" ref="P9:P22" si="2">IF(O9=1,0,100000000)</f>
        <v>0</v>
      </c>
      <c r="Q9" s="44"/>
      <c r="R9" s="44"/>
    </row>
    <row r="10" spans="1:18" ht="37.200000000000003" customHeight="1" x14ac:dyDescent="0.3">
      <c r="A10" s="389">
        <v>3</v>
      </c>
      <c r="B10" s="452"/>
      <c r="C10" s="453"/>
      <c r="D10" s="459"/>
      <c r="E10" s="517"/>
      <c r="F10" s="15"/>
      <c r="G10" s="15"/>
      <c r="H10" s="15"/>
      <c r="I10" s="15"/>
      <c r="J10" s="16"/>
      <c r="K10" s="15"/>
      <c r="L10" s="183"/>
      <c r="M10" s="181"/>
      <c r="N10" s="112" t="str">
        <f t="shared" si="0"/>
        <v/>
      </c>
      <c r="O10" s="111">
        <f t="shared" si="1"/>
        <v>1</v>
      </c>
      <c r="P10" s="113">
        <f t="shared" si="2"/>
        <v>0</v>
      </c>
      <c r="Q10" s="44"/>
      <c r="R10" s="44"/>
    </row>
    <row r="11" spans="1:18" ht="37.200000000000003" customHeight="1" x14ac:dyDescent="0.3">
      <c r="A11" s="389">
        <v>4</v>
      </c>
      <c r="B11" s="452"/>
      <c r="C11" s="453"/>
      <c r="D11" s="459"/>
      <c r="E11" s="517"/>
      <c r="F11" s="15"/>
      <c r="G11" s="15"/>
      <c r="H11" s="15"/>
      <c r="I11" s="15"/>
      <c r="J11" s="16"/>
      <c r="K11" s="15"/>
      <c r="L11" s="183"/>
      <c r="M11" s="181"/>
      <c r="N11" s="112" t="str">
        <f t="shared" si="0"/>
        <v/>
      </c>
      <c r="O11" s="111">
        <f t="shared" si="1"/>
        <v>1</v>
      </c>
      <c r="P11" s="113">
        <f t="shared" si="2"/>
        <v>0</v>
      </c>
      <c r="Q11" s="44"/>
      <c r="R11" s="44"/>
    </row>
    <row r="12" spans="1:18" ht="37.200000000000003" customHeight="1" x14ac:dyDescent="0.3">
      <c r="A12" s="389">
        <v>5</v>
      </c>
      <c r="B12" s="452"/>
      <c r="C12" s="453"/>
      <c r="D12" s="459"/>
      <c r="E12" s="517"/>
      <c r="F12" s="15"/>
      <c r="G12" s="15"/>
      <c r="H12" s="15"/>
      <c r="I12" s="15"/>
      <c r="J12" s="16"/>
      <c r="K12" s="15"/>
      <c r="L12" s="183"/>
      <c r="M12" s="181"/>
      <c r="N12" s="112" t="str">
        <f t="shared" si="0"/>
        <v/>
      </c>
      <c r="O12" s="111">
        <f t="shared" si="1"/>
        <v>1</v>
      </c>
      <c r="P12" s="113">
        <f t="shared" si="2"/>
        <v>0</v>
      </c>
      <c r="Q12" s="44"/>
      <c r="R12" s="44"/>
    </row>
    <row r="13" spans="1:18" ht="37.200000000000003" customHeight="1" x14ac:dyDescent="0.3">
      <c r="A13" s="389">
        <v>6</v>
      </c>
      <c r="B13" s="452"/>
      <c r="C13" s="453"/>
      <c r="D13" s="459"/>
      <c r="E13" s="517"/>
      <c r="F13" s="15"/>
      <c r="G13" s="15"/>
      <c r="H13" s="15"/>
      <c r="I13" s="15"/>
      <c r="J13" s="16"/>
      <c r="K13" s="15"/>
      <c r="L13" s="183"/>
      <c r="M13" s="181"/>
      <c r="N13" s="112" t="str">
        <f t="shared" si="0"/>
        <v/>
      </c>
      <c r="O13" s="111">
        <f t="shared" si="1"/>
        <v>1</v>
      </c>
      <c r="P13" s="113">
        <f t="shared" si="2"/>
        <v>0</v>
      </c>
      <c r="Q13" s="44"/>
      <c r="R13" s="44"/>
    </row>
    <row r="14" spans="1:18" ht="37.200000000000003" customHeight="1" x14ac:dyDescent="0.3">
      <c r="A14" s="399">
        <v>7</v>
      </c>
      <c r="B14" s="452"/>
      <c r="C14" s="453"/>
      <c r="D14" s="319"/>
      <c r="E14" s="518"/>
      <c r="F14" s="17"/>
      <c r="G14" s="17"/>
      <c r="H14" s="17"/>
      <c r="I14" s="17"/>
      <c r="J14" s="40"/>
      <c r="K14" s="17"/>
      <c r="L14" s="189"/>
      <c r="M14" s="184"/>
      <c r="N14" s="112" t="str">
        <f t="shared" si="0"/>
        <v/>
      </c>
      <c r="O14" s="111">
        <f t="shared" si="1"/>
        <v>1</v>
      </c>
      <c r="P14" s="113">
        <f t="shared" si="2"/>
        <v>0</v>
      </c>
      <c r="Q14" s="44"/>
      <c r="R14" s="44"/>
    </row>
    <row r="15" spans="1:18" ht="37.200000000000003" customHeight="1" x14ac:dyDescent="0.3">
      <c r="A15" s="399">
        <v>8</v>
      </c>
      <c r="B15" s="452"/>
      <c r="C15" s="453"/>
      <c r="D15" s="319"/>
      <c r="E15" s="518"/>
      <c r="F15" s="17"/>
      <c r="G15" s="17"/>
      <c r="H15" s="17"/>
      <c r="I15" s="17"/>
      <c r="J15" s="40"/>
      <c r="K15" s="17"/>
      <c r="L15" s="189"/>
      <c r="M15" s="184"/>
      <c r="N15" s="112" t="str">
        <f t="shared" ref="N15:N22" si="3">IF(AND(COUNTA(D15:I15)&gt;0,O15=1),"Belge Tarihi,Belge Numarası ve KDV Dahil Tutar doldurulduktan sonra KDV Hariç Tutar doldurulabilir.","")</f>
        <v/>
      </c>
      <c r="O15" s="111">
        <f t="shared" ref="O15:O22" si="4">IF(COUNTA(J15:K15)+COUNTA(M15)=3,0,1)</f>
        <v>1</v>
      </c>
      <c r="P15" s="113">
        <f t="shared" si="2"/>
        <v>0</v>
      </c>
      <c r="Q15" s="44"/>
      <c r="R15" s="44"/>
    </row>
    <row r="16" spans="1:18" ht="37.200000000000003" customHeight="1" x14ac:dyDescent="0.3">
      <c r="A16" s="399">
        <v>9</v>
      </c>
      <c r="B16" s="452"/>
      <c r="C16" s="453"/>
      <c r="D16" s="319"/>
      <c r="E16" s="518"/>
      <c r="F16" s="17"/>
      <c r="G16" s="17"/>
      <c r="H16" s="17"/>
      <c r="I16" s="17"/>
      <c r="J16" s="40"/>
      <c r="K16" s="17"/>
      <c r="L16" s="189"/>
      <c r="M16" s="184"/>
      <c r="N16" s="112" t="str">
        <f t="shared" si="3"/>
        <v/>
      </c>
      <c r="O16" s="111">
        <f t="shared" si="4"/>
        <v>1</v>
      </c>
      <c r="P16" s="113">
        <f t="shared" si="2"/>
        <v>0</v>
      </c>
      <c r="Q16" s="44"/>
      <c r="R16" s="44"/>
    </row>
    <row r="17" spans="1:18" ht="37.200000000000003" customHeight="1" x14ac:dyDescent="0.3">
      <c r="A17" s="399">
        <v>10</v>
      </c>
      <c r="B17" s="452"/>
      <c r="C17" s="453"/>
      <c r="D17" s="319"/>
      <c r="E17" s="518"/>
      <c r="F17" s="17"/>
      <c r="G17" s="17"/>
      <c r="H17" s="17"/>
      <c r="I17" s="17"/>
      <c r="J17" s="40"/>
      <c r="K17" s="17"/>
      <c r="L17" s="189"/>
      <c r="M17" s="184"/>
      <c r="N17" s="112" t="str">
        <f t="shared" si="3"/>
        <v/>
      </c>
      <c r="O17" s="111">
        <f t="shared" si="4"/>
        <v>1</v>
      </c>
      <c r="P17" s="113">
        <f t="shared" si="2"/>
        <v>0</v>
      </c>
      <c r="Q17" s="44"/>
      <c r="R17" s="44"/>
    </row>
    <row r="18" spans="1:18" ht="37.200000000000003" customHeight="1" x14ac:dyDescent="0.3">
      <c r="A18" s="399">
        <v>11</v>
      </c>
      <c r="B18" s="452"/>
      <c r="C18" s="453"/>
      <c r="D18" s="319"/>
      <c r="E18" s="518"/>
      <c r="F18" s="17"/>
      <c r="G18" s="17"/>
      <c r="H18" s="17"/>
      <c r="I18" s="17"/>
      <c r="J18" s="40"/>
      <c r="K18" s="17"/>
      <c r="L18" s="189"/>
      <c r="M18" s="184"/>
      <c r="N18" s="112" t="str">
        <f t="shared" si="3"/>
        <v/>
      </c>
      <c r="O18" s="111">
        <f t="shared" si="4"/>
        <v>1</v>
      </c>
      <c r="P18" s="113">
        <f t="shared" si="2"/>
        <v>0</v>
      </c>
      <c r="Q18" s="44"/>
      <c r="R18" s="44"/>
    </row>
    <row r="19" spans="1:18" ht="37.200000000000003" customHeight="1" x14ac:dyDescent="0.3">
      <c r="A19" s="399">
        <v>12</v>
      </c>
      <c r="B19" s="452"/>
      <c r="C19" s="453"/>
      <c r="D19" s="319"/>
      <c r="E19" s="518"/>
      <c r="F19" s="17"/>
      <c r="G19" s="17"/>
      <c r="H19" s="17"/>
      <c r="I19" s="17"/>
      <c r="J19" s="40"/>
      <c r="K19" s="17"/>
      <c r="L19" s="189"/>
      <c r="M19" s="184"/>
      <c r="N19" s="112" t="str">
        <f t="shared" si="3"/>
        <v/>
      </c>
      <c r="O19" s="111">
        <f t="shared" si="4"/>
        <v>1</v>
      </c>
      <c r="P19" s="113">
        <f t="shared" si="2"/>
        <v>0</v>
      </c>
      <c r="Q19" s="44"/>
      <c r="R19" s="44"/>
    </row>
    <row r="20" spans="1:18" ht="37.200000000000003" customHeight="1" x14ac:dyDescent="0.3">
      <c r="A20" s="399">
        <v>13</v>
      </c>
      <c r="B20" s="452"/>
      <c r="C20" s="453"/>
      <c r="D20" s="319"/>
      <c r="E20" s="518"/>
      <c r="F20" s="17"/>
      <c r="G20" s="17"/>
      <c r="H20" s="17"/>
      <c r="I20" s="17"/>
      <c r="J20" s="40"/>
      <c r="K20" s="17"/>
      <c r="L20" s="189"/>
      <c r="M20" s="184"/>
      <c r="N20" s="112" t="str">
        <f t="shared" si="3"/>
        <v/>
      </c>
      <c r="O20" s="111">
        <f t="shared" si="4"/>
        <v>1</v>
      </c>
      <c r="P20" s="113">
        <f t="shared" si="2"/>
        <v>0</v>
      </c>
      <c r="Q20" s="44"/>
      <c r="R20" s="44"/>
    </row>
    <row r="21" spans="1:18" ht="37.200000000000003" customHeight="1" x14ac:dyDescent="0.3">
      <c r="A21" s="399">
        <v>14</v>
      </c>
      <c r="B21" s="452"/>
      <c r="C21" s="453"/>
      <c r="D21" s="319"/>
      <c r="E21" s="518"/>
      <c r="F21" s="17"/>
      <c r="G21" s="17"/>
      <c r="H21" s="17"/>
      <c r="I21" s="17"/>
      <c r="J21" s="40"/>
      <c r="K21" s="17"/>
      <c r="L21" s="189"/>
      <c r="M21" s="184"/>
      <c r="N21" s="112" t="str">
        <f t="shared" si="3"/>
        <v/>
      </c>
      <c r="O21" s="111">
        <f t="shared" si="4"/>
        <v>1</v>
      </c>
      <c r="P21" s="113">
        <f t="shared" si="2"/>
        <v>0</v>
      </c>
      <c r="Q21" s="44"/>
      <c r="R21" s="44"/>
    </row>
    <row r="22" spans="1:18" ht="37.200000000000003" customHeight="1" thickBot="1" x14ac:dyDescent="0.35">
      <c r="A22" s="399">
        <v>15</v>
      </c>
      <c r="B22" s="454"/>
      <c r="C22" s="455"/>
      <c r="D22" s="89"/>
      <c r="E22" s="519"/>
      <c r="F22" s="19"/>
      <c r="G22" s="19"/>
      <c r="H22" s="19"/>
      <c r="I22" s="19"/>
      <c r="J22" s="42"/>
      <c r="K22" s="19"/>
      <c r="L22" s="190"/>
      <c r="M22" s="185"/>
      <c r="N22" s="112" t="str">
        <f t="shared" si="3"/>
        <v/>
      </c>
      <c r="O22" s="111">
        <f t="shared" si="4"/>
        <v>1</v>
      </c>
      <c r="P22" s="113">
        <f t="shared" si="2"/>
        <v>0</v>
      </c>
      <c r="Q22" s="115">
        <v>1</v>
      </c>
      <c r="R22" s="44"/>
    </row>
    <row r="23" spans="1:18" ht="37.200000000000003" customHeight="1" thickBot="1" x14ac:dyDescent="0.35">
      <c r="A23" s="695" t="s">
        <v>147</v>
      </c>
      <c r="B23" s="695"/>
      <c r="C23" s="695"/>
      <c r="D23" s="695"/>
      <c r="E23" s="695"/>
      <c r="F23" s="695"/>
      <c r="G23" s="695"/>
      <c r="H23" s="695"/>
      <c r="I23" s="695"/>
      <c r="J23" s="698"/>
      <c r="K23" s="331" t="s">
        <v>34</v>
      </c>
      <c r="L23" s="191">
        <f>SUM(L8:L22)</f>
        <v>0</v>
      </c>
      <c r="M23" s="191">
        <f>SUM(M8:M22)</f>
        <v>0</v>
      </c>
      <c r="N23" s="415"/>
      <c r="O23" s="37"/>
      <c r="P23" s="44"/>
      <c r="Q23" s="44"/>
      <c r="R23" s="44"/>
    </row>
    <row r="24" spans="1:18" x14ac:dyDescent="0.3">
      <c r="A24" s="115" t="s">
        <v>133</v>
      </c>
      <c r="B24" s="44"/>
      <c r="C24" s="44"/>
      <c r="D24" s="44"/>
      <c r="E24" s="44"/>
      <c r="F24" s="44"/>
      <c r="G24" s="44"/>
      <c r="H24" s="44"/>
      <c r="I24" s="44"/>
      <c r="J24" s="405"/>
      <c r="K24" s="44"/>
      <c r="L24" s="44"/>
      <c r="M24" s="44"/>
      <c r="N24" s="114" t="str">
        <f t="shared" ref="N24" si="5">IF(AND(L24&gt;0,M24=""),"KDV Dahil Tutar Yazılmalıdır.","")</f>
        <v/>
      </c>
      <c r="O24" s="37"/>
      <c r="P24" s="44"/>
      <c r="Q24" s="44"/>
      <c r="R24" s="44"/>
    </row>
    <row r="25" spans="1:18" x14ac:dyDescent="0.3">
      <c r="A25" s="44"/>
      <c r="B25" s="44"/>
      <c r="C25" s="44"/>
      <c r="D25" s="44"/>
      <c r="E25" s="44"/>
      <c r="F25" s="44"/>
      <c r="G25" s="44"/>
      <c r="H25" s="44"/>
      <c r="I25" s="44"/>
      <c r="J25" s="405"/>
      <c r="K25" s="44"/>
      <c r="L25" s="44"/>
      <c r="M25" s="44"/>
      <c r="N25" s="49"/>
      <c r="O25" s="37"/>
      <c r="P25" s="44"/>
      <c r="Q25" s="44"/>
      <c r="R25" s="44"/>
    </row>
    <row r="26" spans="1:18" ht="19.05" x14ac:dyDescent="0.35">
      <c r="A26" s="44"/>
      <c r="B26" s="44"/>
      <c r="C26" s="44"/>
      <c r="D26" s="376" t="s">
        <v>31</v>
      </c>
      <c r="E26" s="376"/>
      <c r="F26" s="378">
        <f ca="1">imzatarihi</f>
        <v>45785</v>
      </c>
      <c r="G26" s="253" t="s">
        <v>32</v>
      </c>
      <c r="H26" s="379" t="str">
        <f>IF(kurulusyetkilisi&gt;0,kurulusyetkilisi,"")</f>
        <v/>
      </c>
      <c r="I26" s="44"/>
      <c r="J26" s="44"/>
      <c r="K26" s="44"/>
      <c r="L26" s="44"/>
      <c r="M26" s="44"/>
      <c r="N26" s="49"/>
      <c r="O26" s="37"/>
      <c r="P26" s="44"/>
      <c r="Q26" s="44"/>
      <c r="R26" s="44"/>
    </row>
    <row r="27" spans="1:18" ht="19.05" x14ac:dyDescent="0.35">
      <c r="A27" s="44"/>
      <c r="B27" s="44"/>
      <c r="C27" s="44"/>
      <c r="D27" s="44"/>
      <c r="E27" s="44"/>
      <c r="F27" s="215"/>
      <c r="G27" s="253" t="s">
        <v>33</v>
      </c>
      <c r="H27" s="44"/>
      <c r="I27" s="214"/>
      <c r="J27" s="44"/>
      <c r="K27" s="44"/>
      <c r="L27" s="44"/>
      <c r="M27" s="44"/>
      <c r="N27" s="49"/>
      <c r="O27" s="37"/>
      <c r="P27" s="44"/>
      <c r="Q27" s="44"/>
      <c r="R27" s="44"/>
    </row>
    <row r="28" spans="1:18" x14ac:dyDescent="0.3">
      <c r="A28" s="679" t="s">
        <v>96</v>
      </c>
      <c r="B28" s="679"/>
      <c r="C28" s="679"/>
      <c r="D28" s="679"/>
      <c r="E28" s="679"/>
      <c r="F28" s="679"/>
      <c r="G28" s="679"/>
      <c r="H28" s="679"/>
      <c r="I28" s="679"/>
      <c r="J28" s="679"/>
      <c r="K28" s="679"/>
      <c r="L28" s="679"/>
      <c r="M28" s="679"/>
      <c r="N28" s="74"/>
      <c r="O28" s="76"/>
      <c r="P28" s="44"/>
      <c r="Q28" s="44"/>
      <c r="R28" s="44"/>
    </row>
    <row r="29" spans="1:18" ht="15.65" customHeight="1" x14ac:dyDescent="0.3">
      <c r="A29" s="635" t="str">
        <f>IF(YilDonem&lt;&gt;"",CONCATENATE(YilDonem," dönemine aittir."),"")</f>
        <v/>
      </c>
      <c r="B29" s="635"/>
      <c r="C29" s="635"/>
      <c r="D29" s="635"/>
      <c r="E29" s="635"/>
      <c r="F29" s="635"/>
      <c r="G29" s="635"/>
      <c r="H29" s="635"/>
      <c r="I29" s="635"/>
      <c r="J29" s="635"/>
      <c r="K29" s="635"/>
      <c r="L29" s="635"/>
      <c r="M29" s="635"/>
      <c r="N29" s="414"/>
      <c r="O29" s="76"/>
      <c r="P29" s="75"/>
      <c r="Q29" s="44"/>
      <c r="R29" s="44"/>
    </row>
    <row r="30" spans="1:18" ht="16.5" customHeight="1" thickBot="1" x14ac:dyDescent="0.35">
      <c r="A30" s="692" t="s">
        <v>99</v>
      </c>
      <c r="B30" s="692"/>
      <c r="C30" s="692"/>
      <c r="D30" s="692"/>
      <c r="E30" s="692"/>
      <c r="F30" s="692"/>
      <c r="G30" s="692"/>
      <c r="H30" s="692"/>
      <c r="I30" s="692"/>
      <c r="J30" s="692"/>
      <c r="K30" s="692"/>
      <c r="L30" s="692"/>
      <c r="M30" s="692"/>
      <c r="N30" s="414"/>
      <c r="O30" s="76"/>
      <c r="P30" s="75"/>
      <c r="Q30" s="44"/>
      <c r="R30" s="44"/>
    </row>
    <row r="31" spans="1:18" ht="31.75" customHeight="1" thickBot="1" x14ac:dyDescent="0.35">
      <c r="A31" s="673" t="s">
        <v>192</v>
      </c>
      <c r="B31" s="674"/>
      <c r="C31" s="673" t="str">
        <f>IF(ProjeNo&gt;0,ProjeNo,"")</f>
        <v/>
      </c>
      <c r="D31" s="674"/>
      <c r="E31" s="674"/>
      <c r="F31" s="674"/>
      <c r="G31" s="674"/>
      <c r="H31" s="674"/>
      <c r="I31" s="674"/>
      <c r="J31" s="674"/>
      <c r="K31" s="674"/>
      <c r="L31" s="674"/>
      <c r="M31" s="675"/>
      <c r="N31" s="49"/>
      <c r="O31" s="37"/>
      <c r="P31" s="44"/>
      <c r="Q31" s="44"/>
      <c r="R31" s="44"/>
    </row>
    <row r="32" spans="1:18" ht="31.75" customHeight="1" thickBot="1" x14ac:dyDescent="0.35">
      <c r="A32" s="673" t="s">
        <v>194</v>
      </c>
      <c r="B32" s="674"/>
      <c r="C32" s="676" t="str">
        <f>IF(ProjeAdi&gt;0,ProjeAdi,"")</f>
        <v/>
      </c>
      <c r="D32" s="677"/>
      <c r="E32" s="677"/>
      <c r="F32" s="677"/>
      <c r="G32" s="677"/>
      <c r="H32" s="677"/>
      <c r="I32" s="677"/>
      <c r="J32" s="677"/>
      <c r="K32" s="677"/>
      <c r="L32" s="677"/>
      <c r="M32" s="678"/>
      <c r="N32" s="49"/>
      <c r="O32" s="37"/>
      <c r="P32" s="44"/>
      <c r="Q32" s="44"/>
      <c r="R32" s="44"/>
    </row>
    <row r="33" spans="1:18" ht="52.15" customHeight="1" thickBot="1" x14ac:dyDescent="0.35">
      <c r="A33" s="683" t="s">
        <v>3</v>
      </c>
      <c r="B33" s="683" t="s">
        <v>182</v>
      </c>
      <c r="C33" s="683" t="s">
        <v>183</v>
      </c>
      <c r="D33" s="683" t="s">
        <v>97</v>
      </c>
      <c r="E33" s="683" t="s">
        <v>173</v>
      </c>
      <c r="F33" s="683" t="s">
        <v>98</v>
      </c>
      <c r="G33" s="683" t="s">
        <v>95</v>
      </c>
      <c r="H33" s="683" t="s">
        <v>93</v>
      </c>
      <c r="I33" s="683" t="s">
        <v>94</v>
      </c>
      <c r="J33" s="693" t="s">
        <v>81</v>
      </c>
      <c r="K33" s="683" t="s">
        <v>82</v>
      </c>
      <c r="L33" s="398" t="s">
        <v>83</v>
      </c>
      <c r="M33" s="398" t="s">
        <v>83</v>
      </c>
      <c r="N33" s="49"/>
      <c r="O33" s="37"/>
      <c r="P33" s="44"/>
      <c r="Q33" s="44"/>
      <c r="R33" s="44"/>
    </row>
    <row r="34" spans="1:18" ht="17" thickBot="1" x14ac:dyDescent="0.35">
      <c r="A34" s="685"/>
      <c r="B34" s="684"/>
      <c r="C34" s="684"/>
      <c r="D34" s="685"/>
      <c r="E34" s="684"/>
      <c r="F34" s="685"/>
      <c r="G34" s="685"/>
      <c r="H34" s="685"/>
      <c r="I34" s="685"/>
      <c r="J34" s="694"/>
      <c r="K34" s="685"/>
      <c r="L34" s="416" t="s">
        <v>84</v>
      </c>
      <c r="M34" s="416" t="s">
        <v>87</v>
      </c>
      <c r="N34" s="49"/>
      <c r="O34" s="37"/>
      <c r="P34" s="44"/>
      <c r="Q34" s="44"/>
      <c r="R34" s="44"/>
    </row>
    <row r="35" spans="1:18" ht="37.200000000000003" customHeight="1" x14ac:dyDescent="0.3">
      <c r="A35" s="388">
        <v>16</v>
      </c>
      <c r="B35" s="450"/>
      <c r="C35" s="451"/>
      <c r="D35" s="86"/>
      <c r="E35" s="516"/>
      <c r="F35" s="25"/>
      <c r="G35" s="25"/>
      <c r="H35" s="25"/>
      <c r="I35" s="25"/>
      <c r="J35" s="26"/>
      <c r="K35" s="25"/>
      <c r="L35" s="188"/>
      <c r="M35" s="180"/>
      <c r="N35" s="112" t="str">
        <f>IF(AND(COUNTA(D35:I35)&gt;0,O35=1),"Belge Tarihi,Belge Numarası ve KDV Dahil Tutar doldurulduktan sonra KDV Hariç Tutar doldurulabilir.","")</f>
        <v/>
      </c>
      <c r="O35" s="111">
        <f>IF(COUNTA(J35:K35)+COUNTA(M35)=3,0,1)</f>
        <v>1</v>
      </c>
      <c r="P35" s="113">
        <f>IF(O35=1,0,100000000)</f>
        <v>0</v>
      </c>
      <c r="Q35" s="44"/>
      <c r="R35" s="44"/>
    </row>
    <row r="36" spans="1:18" ht="37.200000000000003" customHeight="1" x14ac:dyDescent="0.3">
      <c r="A36" s="389">
        <v>17</v>
      </c>
      <c r="B36" s="452"/>
      <c r="C36" s="453"/>
      <c r="D36" s="459"/>
      <c r="E36" s="517"/>
      <c r="F36" s="15"/>
      <c r="G36" s="15"/>
      <c r="H36" s="15"/>
      <c r="I36" s="15"/>
      <c r="J36" s="16"/>
      <c r="K36" s="15"/>
      <c r="L36" s="183"/>
      <c r="M36" s="181"/>
      <c r="N36" s="112" t="str">
        <f t="shared" ref="N36:N49" si="6">IF(AND(COUNTA(D36:I36)&gt;0,O36=1),"Belge Tarihi,Belge Numarası ve KDV Dahil Tutar doldurulduktan sonra KDV Hariç Tutar doldurulabilir.","")</f>
        <v/>
      </c>
      <c r="O36" s="111">
        <f t="shared" ref="O36:O49" si="7">IF(COUNTA(J36:K36)+COUNTA(M36)=3,0,1)</f>
        <v>1</v>
      </c>
      <c r="P36" s="113">
        <f t="shared" ref="P36:P49" si="8">IF(O36=1,0,100000000)</f>
        <v>0</v>
      </c>
      <c r="Q36" s="45"/>
      <c r="R36" s="45"/>
    </row>
    <row r="37" spans="1:18" ht="37.200000000000003" customHeight="1" x14ac:dyDescent="0.3">
      <c r="A37" s="389">
        <v>18</v>
      </c>
      <c r="B37" s="452"/>
      <c r="C37" s="453"/>
      <c r="D37" s="459"/>
      <c r="E37" s="517"/>
      <c r="F37" s="15"/>
      <c r="G37" s="15"/>
      <c r="H37" s="15"/>
      <c r="I37" s="15"/>
      <c r="J37" s="16"/>
      <c r="K37" s="15"/>
      <c r="L37" s="183"/>
      <c r="M37" s="181"/>
      <c r="N37" s="112" t="str">
        <f t="shared" si="6"/>
        <v/>
      </c>
      <c r="O37" s="111">
        <f t="shared" si="7"/>
        <v>1</v>
      </c>
      <c r="P37" s="113">
        <f t="shared" si="8"/>
        <v>0</v>
      </c>
      <c r="Q37" s="44"/>
      <c r="R37" s="44"/>
    </row>
    <row r="38" spans="1:18" ht="37.200000000000003" customHeight="1" x14ac:dyDescent="0.3">
      <c r="A38" s="389">
        <v>19</v>
      </c>
      <c r="B38" s="452"/>
      <c r="C38" s="453"/>
      <c r="D38" s="459"/>
      <c r="E38" s="517"/>
      <c r="F38" s="15"/>
      <c r="G38" s="15"/>
      <c r="H38" s="15"/>
      <c r="I38" s="15"/>
      <c r="J38" s="16"/>
      <c r="K38" s="15"/>
      <c r="L38" s="183"/>
      <c r="M38" s="181"/>
      <c r="N38" s="112" t="str">
        <f t="shared" si="6"/>
        <v/>
      </c>
      <c r="O38" s="111">
        <f t="shared" si="7"/>
        <v>1</v>
      </c>
      <c r="P38" s="113">
        <f t="shared" si="8"/>
        <v>0</v>
      </c>
      <c r="Q38" s="44"/>
      <c r="R38" s="44"/>
    </row>
    <row r="39" spans="1:18" ht="37.200000000000003" customHeight="1" x14ac:dyDescent="0.3">
      <c r="A39" s="389">
        <v>20</v>
      </c>
      <c r="B39" s="452"/>
      <c r="C39" s="453"/>
      <c r="D39" s="459"/>
      <c r="E39" s="517"/>
      <c r="F39" s="15"/>
      <c r="G39" s="15"/>
      <c r="H39" s="15"/>
      <c r="I39" s="15"/>
      <c r="J39" s="16"/>
      <c r="K39" s="15"/>
      <c r="L39" s="183"/>
      <c r="M39" s="181"/>
      <c r="N39" s="112" t="str">
        <f t="shared" si="6"/>
        <v/>
      </c>
      <c r="O39" s="111">
        <f t="shared" si="7"/>
        <v>1</v>
      </c>
      <c r="P39" s="113">
        <f t="shared" si="8"/>
        <v>0</v>
      </c>
      <c r="Q39" s="44"/>
      <c r="R39" s="44"/>
    </row>
    <row r="40" spans="1:18" ht="37.200000000000003" customHeight="1" x14ac:dyDescent="0.3">
      <c r="A40" s="389">
        <v>21</v>
      </c>
      <c r="B40" s="452"/>
      <c r="C40" s="453"/>
      <c r="D40" s="459"/>
      <c r="E40" s="517"/>
      <c r="F40" s="15"/>
      <c r="G40" s="15"/>
      <c r="H40" s="15"/>
      <c r="I40" s="15"/>
      <c r="J40" s="16"/>
      <c r="K40" s="15"/>
      <c r="L40" s="183"/>
      <c r="M40" s="181"/>
      <c r="N40" s="112" t="str">
        <f t="shared" si="6"/>
        <v/>
      </c>
      <c r="O40" s="111">
        <f t="shared" si="7"/>
        <v>1</v>
      </c>
      <c r="P40" s="113">
        <f t="shared" si="8"/>
        <v>0</v>
      </c>
      <c r="Q40" s="44"/>
      <c r="R40" s="44"/>
    </row>
    <row r="41" spans="1:18" ht="37.200000000000003" customHeight="1" x14ac:dyDescent="0.3">
      <c r="A41" s="399">
        <v>22</v>
      </c>
      <c r="B41" s="452"/>
      <c r="C41" s="453"/>
      <c r="D41" s="319"/>
      <c r="E41" s="518"/>
      <c r="F41" s="17"/>
      <c r="G41" s="17"/>
      <c r="H41" s="17"/>
      <c r="I41" s="17"/>
      <c r="J41" s="40"/>
      <c r="K41" s="17"/>
      <c r="L41" s="189"/>
      <c r="M41" s="184"/>
      <c r="N41" s="112" t="str">
        <f t="shared" si="6"/>
        <v/>
      </c>
      <c r="O41" s="111">
        <f t="shared" si="7"/>
        <v>1</v>
      </c>
      <c r="P41" s="113">
        <f t="shared" si="8"/>
        <v>0</v>
      </c>
      <c r="Q41" s="44"/>
      <c r="R41" s="44"/>
    </row>
    <row r="42" spans="1:18" ht="37.200000000000003" customHeight="1" x14ac:dyDescent="0.3">
      <c r="A42" s="399">
        <v>23</v>
      </c>
      <c r="B42" s="452"/>
      <c r="C42" s="453"/>
      <c r="D42" s="319"/>
      <c r="E42" s="518"/>
      <c r="F42" s="17"/>
      <c r="G42" s="17"/>
      <c r="H42" s="17"/>
      <c r="I42" s="17"/>
      <c r="J42" s="40"/>
      <c r="K42" s="17"/>
      <c r="L42" s="189"/>
      <c r="M42" s="184"/>
      <c r="N42" s="112" t="str">
        <f t="shared" si="6"/>
        <v/>
      </c>
      <c r="O42" s="111">
        <f t="shared" si="7"/>
        <v>1</v>
      </c>
      <c r="P42" s="113">
        <f t="shared" si="8"/>
        <v>0</v>
      </c>
      <c r="Q42" s="44"/>
      <c r="R42" s="44"/>
    </row>
    <row r="43" spans="1:18" ht="37.200000000000003" customHeight="1" x14ac:dyDescent="0.3">
      <c r="A43" s="399">
        <v>24</v>
      </c>
      <c r="B43" s="452"/>
      <c r="C43" s="453"/>
      <c r="D43" s="319"/>
      <c r="E43" s="518"/>
      <c r="F43" s="17"/>
      <c r="G43" s="17"/>
      <c r="H43" s="17"/>
      <c r="I43" s="17"/>
      <c r="J43" s="40"/>
      <c r="K43" s="17"/>
      <c r="L43" s="189"/>
      <c r="M43" s="184"/>
      <c r="N43" s="112" t="str">
        <f t="shared" si="6"/>
        <v/>
      </c>
      <c r="O43" s="111">
        <f t="shared" si="7"/>
        <v>1</v>
      </c>
      <c r="P43" s="113">
        <f t="shared" si="8"/>
        <v>0</v>
      </c>
      <c r="Q43" s="44"/>
      <c r="R43" s="44"/>
    </row>
    <row r="44" spans="1:18" ht="37.200000000000003" customHeight="1" x14ac:dyDescent="0.3">
      <c r="A44" s="399">
        <v>25</v>
      </c>
      <c r="B44" s="452"/>
      <c r="C44" s="453"/>
      <c r="D44" s="319"/>
      <c r="E44" s="518"/>
      <c r="F44" s="17"/>
      <c r="G44" s="17"/>
      <c r="H44" s="17"/>
      <c r="I44" s="17"/>
      <c r="J44" s="40"/>
      <c r="K44" s="17"/>
      <c r="L44" s="189"/>
      <c r="M44" s="184"/>
      <c r="N44" s="112" t="str">
        <f t="shared" si="6"/>
        <v/>
      </c>
      <c r="O44" s="111">
        <f t="shared" si="7"/>
        <v>1</v>
      </c>
      <c r="P44" s="113">
        <f t="shared" si="8"/>
        <v>0</v>
      </c>
      <c r="Q44" s="44"/>
      <c r="R44" s="44"/>
    </row>
    <row r="45" spans="1:18" ht="37.200000000000003" customHeight="1" x14ac:dyDescent="0.3">
      <c r="A45" s="399">
        <v>26</v>
      </c>
      <c r="B45" s="452"/>
      <c r="C45" s="453"/>
      <c r="D45" s="319"/>
      <c r="E45" s="518"/>
      <c r="F45" s="17"/>
      <c r="G45" s="17"/>
      <c r="H45" s="17"/>
      <c r="I45" s="17"/>
      <c r="J45" s="40"/>
      <c r="K45" s="17"/>
      <c r="L45" s="189"/>
      <c r="M45" s="184"/>
      <c r="N45" s="112" t="str">
        <f t="shared" si="6"/>
        <v/>
      </c>
      <c r="O45" s="111">
        <f t="shared" si="7"/>
        <v>1</v>
      </c>
      <c r="P45" s="113">
        <f t="shared" si="8"/>
        <v>0</v>
      </c>
      <c r="Q45" s="44"/>
      <c r="R45" s="44"/>
    </row>
    <row r="46" spans="1:18" ht="37.200000000000003" customHeight="1" x14ac:dyDescent="0.3">
      <c r="A46" s="399">
        <v>27</v>
      </c>
      <c r="B46" s="452"/>
      <c r="C46" s="453"/>
      <c r="D46" s="319"/>
      <c r="E46" s="518"/>
      <c r="F46" s="17"/>
      <c r="G46" s="17"/>
      <c r="H46" s="17"/>
      <c r="I46" s="17"/>
      <c r="J46" s="40"/>
      <c r="K46" s="17"/>
      <c r="L46" s="189"/>
      <c r="M46" s="184"/>
      <c r="N46" s="112" t="str">
        <f t="shared" si="6"/>
        <v/>
      </c>
      <c r="O46" s="111">
        <f t="shared" si="7"/>
        <v>1</v>
      </c>
      <c r="P46" s="113">
        <f t="shared" si="8"/>
        <v>0</v>
      </c>
      <c r="Q46" s="44"/>
      <c r="R46" s="44"/>
    </row>
    <row r="47" spans="1:18" ht="37.200000000000003" customHeight="1" x14ac:dyDescent="0.3">
      <c r="A47" s="399">
        <v>28</v>
      </c>
      <c r="B47" s="452"/>
      <c r="C47" s="453"/>
      <c r="D47" s="319"/>
      <c r="E47" s="518"/>
      <c r="F47" s="17"/>
      <c r="G47" s="17"/>
      <c r="H47" s="17"/>
      <c r="I47" s="17"/>
      <c r="J47" s="40"/>
      <c r="K47" s="17"/>
      <c r="L47" s="189"/>
      <c r="M47" s="184"/>
      <c r="N47" s="112" t="str">
        <f t="shared" si="6"/>
        <v/>
      </c>
      <c r="O47" s="111">
        <f t="shared" si="7"/>
        <v>1</v>
      </c>
      <c r="P47" s="113">
        <f t="shared" si="8"/>
        <v>0</v>
      </c>
      <c r="Q47" s="44"/>
      <c r="R47" s="44"/>
    </row>
    <row r="48" spans="1:18" ht="37.200000000000003" customHeight="1" x14ac:dyDescent="0.3">
      <c r="A48" s="399">
        <v>29</v>
      </c>
      <c r="B48" s="452"/>
      <c r="C48" s="453"/>
      <c r="D48" s="319"/>
      <c r="E48" s="518"/>
      <c r="F48" s="17"/>
      <c r="G48" s="17"/>
      <c r="H48" s="17"/>
      <c r="I48" s="17"/>
      <c r="J48" s="40"/>
      <c r="K48" s="17"/>
      <c r="L48" s="189"/>
      <c r="M48" s="184"/>
      <c r="N48" s="112" t="str">
        <f t="shared" si="6"/>
        <v/>
      </c>
      <c r="O48" s="111">
        <f t="shared" si="7"/>
        <v>1</v>
      </c>
      <c r="P48" s="113">
        <f t="shared" si="8"/>
        <v>0</v>
      </c>
      <c r="Q48" s="44"/>
      <c r="R48" s="44"/>
    </row>
    <row r="49" spans="1:18" ht="37.200000000000003" customHeight="1" thickBot="1" x14ac:dyDescent="0.35">
      <c r="A49" s="400">
        <v>30</v>
      </c>
      <c r="B49" s="454"/>
      <c r="C49" s="455"/>
      <c r="D49" s="89"/>
      <c r="E49" s="519"/>
      <c r="F49" s="19"/>
      <c r="G49" s="19"/>
      <c r="H49" s="19"/>
      <c r="I49" s="19"/>
      <c r="J49" s="42"/>
      <c r="K49" s="19"/>
      <c r="L49" s="190"/>
      <c r="M49" s="185"/>
      <c r="N49" s="112" t="str">
        <f t="shared" si="6"/>
        <v/>
      </c>
      <c r="O49" s="111">
        <f t="shared" si="7"/>
        <v>1</v>
      </c>
      <c r="P49" s="113">
        <f t="shared" si="8"/>
        <v>0</v>
      </c>
      <c r="Q49" s="115">
        <f>IF(COUNTA(J35:M49)&gt;0,1,0)</f>
        <v>0</v>
      </c>
      <c r="R49" s="44"/>
    </row>
    <row r="50" spans="1:18" ht="37.200000000000003" customHeight="1" thickBot="1" x14ac:dyDescent="0.35">
      <c r="A50" s="696" t="s">
        <v>147</v>
      </c>
      <c r="B50" s="696"/>
      <c r="C50" s="696"/>
      <c r="D50" s="696"/>
      <c r="E50" s="696"/>
      <c r="F50" s="696"/>
      <c r="G50" s="696"/>
      <c r="H50" s="696"/>
      <c r="I50" s="696"/>
      <c r="J50" s="697"/>
      <c r="K50" s="383" t="s">
        <v>34</v>
      </c>
      <c r="L50" s="191">
        <f>SUM(L35:L49)+L23</f>
        <v>0</v>
      </c>
      <c r="M50" s="191">
        <f>SUM(M35:M49)+M23</f>
        <v>0</v>
      </c>
      <c r="N50" s="415"/>
      <c r="O50" s="37"/>
      <c r="P50" s="44"/>
      <c r="Q50" s="44"/>
      <c r="R50" s="44"/>
    </row>
    <row r="51" spans="1:18" x14ac:dyDescent="0.3">
      <c r="A51" s="115" t="s">
        <v>133</v>
      </c>
      <c r="B51" s="44"/>
      <c r="C51" s="44"/>
      <c r="D51" s="44"/>
      <c r="E51" s="44"/>
      <c r="F51" s="44"/>
      <c r="G51" s="44"/>
      <c r="H51" s="44"/>
      <c r="I51" s="44"/>
      <c r="J51" s="405"/>
      <c r="K51" s="44"/>
      <c r="L51" s="44"/>
      <c r="M51" s="44"/>
      <c r="N51" s="114" t="str">
        <f t="shared" ref="N51" si="9">IF(AND(L51&gt;0,M51=""),"KDV Dahil Tutar Yazılmalıdır.","")</f>
        <v/>
      </c>
      <c r="O51" s="37"/>
      <c r="P51" s="44"/>
      <c r="Q51" s="44"/>
      <c r="R51" s="44"/>
    </row>
    <row r="52" spans="1:18" x14ac:dyDescent="0.3">
      <c r="A52" s="44"/>
      <c r="B52" s="44"/>
      <c r="C52" s="44"/>
      <c r="D52" s="44"/>
      <c r="E52" s="44"/>
      <c r="F52" s="44"/>
      <c r="G52" s="44"/>
      <c r="H52" s="44"/>
      <c r="I52" s="44"/>
      <c r="J52" s="405"/>
      <c r="K52" s="44"/>
      <c r="L52" s="44"/>
      <c r="M52" s="44"/>
      <c r="N52" s="49"/>
      <c r="O52" s="37"/>
      <c r="P52" s="44"/>
      <c r="Q52" s="44"/>
      <c r="R52" s="44"/>
    </row>
    <row r="53" spans="1:18" ht="19.05" x14ac:dyDescent="0.35">
      <c r="A53" s="44"/>
      <c r="B53" s="44"/>
      <c r="C53" s="44"/>
      <c r="D53" s="376" t="s">
        <v>31</v>
      </c>
      <c r="E53" s="376"/>
      <c r="F53" s="378">
        <f ca="1">imzatarihi</f>
        <v>45785</v>
      </c>
      <c r="G53" s="253" t="s">
        <v>32</v>
      </c>
      <c r="H53" s="379" t="str">
        <f>IF(kurulusyetkilisi&gt;0,kurulusyetkilisi,"")</f>
        <v/>
      </c>
      <c r="I53" s="44"/>
      <c r="J53" s="44"/>
      <c r="K53" s="44"/>
      <c r="L53" s="44"/>
      <c r="M53" s="44"/>
      <c r="N53" s="49"/>
      <c r="O53" s="37"/>
      <c r="P53" s="44"/>
      <c r="Q53" s="44"/>
      <c r="R53" s="44"/>
    </row>
    <row r="54" spans="1:18" ht="19.05" x14ac:dyDescent="0.35">
      <c r="A54" s="44"/>
      <c r="B54" s="44"/>
      <c r="C54" s="44"/>
      <c r="D54" s="44"/>
      <c r="E54" s="44"/>
      <c r="F54" s="215"/>
      <c r="G54" s="253" t="s">
        <v>33</v>
      </c>
      <c r="H54" s="44"/>
      <c r="I54" s="214"/>
      <c r="J54" s="44"/>
      <c r="K54" s="44"/>
      <c r="L54" s="44"/>
      <c r="M54" s="44"/>
      <c r="N54" s="49"/>
      <c r="O54" s="37"/>
      <c r="P54" s="44"/>
      <c r="Q54" s="44"/>
      <c r="R54" s="44"/>
    </row>
    <row r="55" spans="1:18" x14ac:dyDescent="0.3">
      <c r="A55" s="679" t="s">
        <v>96</v>
      </c>
      <c r="B55" s="679"/>
      <c r="C55" s="679"/>
      <c r="D55" s="679"/>
      <c r="E55" s="679"/>
      <c r="F55" s="679"/>
      <c r="G55" s="679"/>
      <c r="H55" s="679"/>
      <c r="I55" s="679"/>
      <c r="J55" s="679"/>
      <c r="K55" s="679"/>
      <c r="L55" s="679"/>
      <c r="M55" s="679"/>
      <c r="N55" s="74"/>
      <c r="O55" s="76"/>
      <c r="P55" s="44"/>
      <c r="Q55" s="44"/>
      <c r="R55" s="44"/>
    </row>
    <row r="56" spans="1:18" ht="15.65" customHeight="1" x14ac:dyDescent="0.3">
      <c r="A56" s="635" t="str">
        <f>IF(YilDonem&lt;&gt;"",CONCATENATE(YilDonem," dönemine aittir."),"")</f>
        <v/>
      </c>
      <c r="B56" s="635"/>
      <c r="C56" s="635"/>
      <c r="D56" s="635"/>
      <c r="E56" s="635"/>
      <c r="F56" s="635"/>
      <c r="G56" s="635"/>
      <c r="H56" s="635"/>
      <c r="I56" s="635"/>
      <c r="J56" s="635"/>
      <c r="K56" s="635"/>
      <c r="L56" s="635"/>
      <c r="M56" s="635"/>
      <c r="N56" s="414"/>
      <c r="O56" s="76"/>
      <c r="P56" s="75"/>
      <c r="Q56" s="44"/>
      <c r="R56" s="44"/>
    </row>
    <row r="57" spans="1:18" ht="16.149999999999999" customHeight="1" thickBot="1" x14ac:dyDescent="0.35">
      <c r="A57" s="692" t="s">
        <v>99</v>
      </c>
      <c r="B57" s="692"/>
      <c r="C57" s="692"/>
      <c r="D57" s="692"/>
      <c r="E57" s="692"/>
      <c r="F57" s="692"/>
      <c r="G57" s="692"/>
      <c r="H57" s="692"/>
      <c r="I57" s="692"/>
      <c r="J57" s="692"/>
      <c r="K57" s="692"/>
      <c r="L57" s="692"/>
      <c r="M57" s="692"/>
      <c r="N57" s="414"/>
      <c r="O57" s="76"/>
      <c r="P57" s="75"/>
      <c r="Q57" s="44"/>
      <c r="R57" s="44"/>
    </row>
    <row r="58" spans="1:18" ht="31.75" customHeight="1" thickBot="1" x14ac:dyDescent="0.35">
      <c r="A58" s="673" t="s">
        <v>192</v>
      </c>
      <c r="B58" s="674"/>
      <c r="C58" s="673" t="str">
        <f>IF(ProjeNo&gt;0,ProjeNo,"")</f>
        <v/>
      </c>
      <c r="D58" s="674"/>
      <c r="E58" s="674"/>
      <c r="F58" s="674"/>
      <c r="G58" s="674"/>
      <c r="H58" s="674"/>
      <c r="I58" s="674"/>
      <c r="J58" s="674"/>
      <c r="K58" s="674"/>
      <c r="L58" s="674"/>
      <c r="M58" s="675"/>
      <c r="N58" s="49"/>
      <c r="O58" s="37"/>
      <c r="P58" s="44"/>
      <c r="Q58" s="44"/>
      <c r="R58" s="44"/>
    </row>
    <row r="59" spans="1:18" ht="31.75" customHeight="1" thickBot="1" x14ac:dyDescent="0.35">
      <c r="A59" s="673" t="s">
        <v>194</v>
      </c>
      <c r="B59" s="674"/>
      <c r="C59" s="676" t="str">
        <f>IF(ProjeAdi&gt;0,ProjeAdi,"")</f>
        <v/>
      </c>
      <c r="D59" s="677"/>
      <c r="E59" s="677"/>
      <c r="F59" s="677"/>
      <c r="G59" s="677"/>
      <c r="H59" s="677"/>
      <c r="I59" s="677"/>
      <c r="J59" s="677"/>
      <c r="K59" s="677"/>
      <c r="L59" s="677"/>
      <c r="M59" s="678"/>
      <c r="N59" s="49"/>
      <c r="O59" s="37"/>
      <c r="P59" s="44"/>
      <c r="Q59" s="44"/>
      <c r="R59" s="44"/>
    </row>
    <row r="60" spans="1:18" ht="52.15" customHeight="1" thickBot="1" x14ac:dyDescent="0.35">
      <c r="A60" s="683" t="s">
        <v>3</v>
      </c>
      <c r="B60" s="683" t="s">
        <v>182</v>
      </c>
      <c r="C60" s="683" t="s">
        <v>183</v>
      </c>
      <c r="D60" s="683" t="s">
        <v>97</v>
      </c>
      <c r="E60" s="683" t="s">
        <v>173</v>
      </c>
      <c r="F60" s="683" t="s">
        <v>98</v>
      </c>
      <c r="G60" s="683" t="s">
        <v>95</v>
      </c>
      <c r="H60" s="683" t="s">
        <v>93</v>
      </c>
      <c r="I60" s="683" t="s">
        <v>94</v>
      </c>
      <c r="J60" s="693" t="s">
        <v>81</v>
      </c>
      <c r="K60" s="683" t="s">
        <v>82</v>
      </c>
      <c r="L60" s="398" t="s">
        <v>83</v>
      </c>
      <c r="M60" s="398" t="s">
        <v>83</v>
      </c>
      <c r="N60" s="49"/>
      <c r="O60" s="37"/>
      <c r="P60" s="44"/>
      <c r="Q60" s="44"/>
      <c r="R60" s="44"/>
    </row>
    <row r="61" spans="1:18" ht="17" thickBot="1" x14ac:dyDescent="0.35">
      <c r="A61" s="685"/>
      <c r="B61" s="684"/>
      <c r="C61" s="684"/>
      <c r="D61" s="685"/>
      <c r="E61" s="684"/>
      <c r="F61" s="685"/>
      <c r="G61" s="685"/>
      <c r="H61" s="685"/>
      <c r="I61" s="685"/>
      <c r="J61" s="694"/>
      <c r="K61" s="685"/>
      <c r="L61" s="416" t="s">
        <v>84</v>
      </c>
      <c r="M61" s="416" t="s">
        <v>87</v>
      </c>
      <c r="N61" s="49"/>
      <c r="O61" s="37"/>
      <c r="P61" s="44"/>
      <c r="Q61" s="44"/>
      <c r="R61" s="44"/>
    </row>
    <row r="62" spans="1:18" ht="37.200000000000003" customHeight="1" x14ac:dyDescent="0.3">
      <c r="A62" s="201">
        <v>31</v>
      </c>
      <c r="B62" s="450"/>
      <c r="C62" s="451"/>
      <c r="D62" s="86"/>
      <c r="E62" s="516"/>
      <c r="F62" s="25"/>
      <c r="G62" s="25"/>
      <c r="H62" s="25"/>
      <c r="I62" s="25"/>
      <c r="J62" s="26"/>
      <c r="K62" s="25"/>
      <c r="L62" s="188"/>
      <c r="M62" s="180"/>
      <c r="N62" s="112" t="str">
        <f>IF(AND(COUNTA(D62:I62)&gt;0,O62=1),"Belge Tarihi,Belge Numarası ve KDV Dahil Tutar doldurulduktan sonra KDV Hariç Tutar doldurulabilir.","")</f>
        <v/>
      </c>
      <c r="O62" s="111">
        <f>IF(COUNTA(J62:K62)+COUNTA(M62)=3,0,1)</f>
        <v>1</v>
      </c>
      <c r="P62" s="113">
        <f>IF(O62=1,0,100000000)</f>
        <v>0</v>
      </c>
      <c r="Q62" s="44"/>
      <c r="R62" s="44"/>
    </row>
    <row r="63" spans="1:18" ht="37.200000000000003" customHeight="1" x14ac:dyDescent="0.3">
      <c r="A63" s="409">
        <v>32</v>
      </c>
      <c r="B63" s="452"/>
      <c r="C63" s="453"/>
      <c r="D63" s="459"/>
      <c r="E63" s="517"/>
      <c r="F63" s="15"/>
      <c r="G63" s="15"/>
      <c r="H63" s="15"/>
      <c r="I63" s="15"/>
      <c r="J63" s="16"/>
      <c r="K63" s="15"/>
      <c r="L63" s="183"/>
      <c r="M63" s="181"/>
      <c r="N63" s="112" t="str">
        <f t="shared" ref="N63:N76" si="10">IF(AND(COUNTA(D63:I63)&gt;0,O63=1),"Belge Tarihi,Belge Numarası ve KDV Dahil Tutar doldurulduktan sonra KDV Hariç Tutar doldurulabilir.","")</f>
        <v/>
      </c>
      <c r="O63" s="111">
        <f t="shared" ref="O63:O76" si="11">IF(COUNTA(J63:K63)+COUNTA(M63)=3,0,1)</f>
        <v>1</v>
      </c>
      <c r="P63" s="113">
        <f t="shared" ref="P63:P76" si="12">IF(O63=1,0,100000000)</f>
        <v>0</v>
      </c>
      <c r="Q63" s="44"/>
      <c r="R63" s="44"/>
    </row>
    <row r="64" spans="1:18" ht="37.200000000000003" customHeight="1" x14ac:dyDescent="0.3">
      <c r="A64" s="409">
        <v>33</v>
      </c>
      <c r="B64" s="452"/>
      <c r="C64" s="453"/>
      <c r="D64" s="459"/>
      <c r="E64" s="517"/>
      <c r="F64" s="15"/>
      <c r="G64" s="15"/>
      <c r="H64" s="15"/>
      <c r="I64" s="15"/>
      <c r="J64" s="16"/>
      <c r="K64" s="15"/>
      <c r="L64" s="183"/>
      <c r="M64" s="181"/>
      <c r="N64" s="112" t="str">
        <f t="shared" si="10"/>
        <v/>
      </c>
      <c r="O64" s="111">
        <f t="shared" si="11"/>
        <v>1</v>
      </c>
      <c r="P64" s="113">
        <f t="shared" si="12"/>
        <v>0</v>
      </c>
      <c r="Q64" s="44"/>
      <c r="R64" s="44"/>
    </row>
    <row r="65" spans="1:18" ht="37.200000000000003" customHeight="1" x14ac:dyDescent="0.3">
      <c r="A65" s="409">
        <v>34</v>
      </c>
      <c r="B65" s="452"/>
      <c r="C65" s="453"/>
      <c r="D65" s="459"/>
      <c r="E65" s="517"/>
      <c r="F65" s="15"/>
      <c r="G65" s="15"/>
      <c r="H65" s="15"/>
      <c r="I65" s="15"/>
      <c r="J65" s="16"/>
      <c r="K65" s="15"/>
      <c r="L65" s="183"/>
      <c r="M65" s="181"/>
      <c r="N65" s="112" t="str">
        <f t="shared" si="10"/>
        <v/>
      </c>
      <c r="O65" s="111">
        <f t="shared" si="11"/>
        <v>1</v>
      </c>
      <c r="P65" s="113">
        <f t="shared" si="12"/>
        <v>0</v>
      </c>
      <c r="Q65" s="44"/>
      <c r="R65" s="44"/>
    </row>
    <row r="66" spans="1:18" ht="37.200000000000003" customHeight="1" x14ac:dyDescent="0.3">
      <c r="A66" s="409">
        <v>35</v>
      </c>
      <c r="B66" s="452"/>
      <c r="C66" s="453"/>
      <c r="D66" s="459"/>
      <c r="E66" s="517"/>
      <c r="F66" s="15"/>
      <c r="G66" s="15"/>
      <c r="H66" s="15"/>
      <c r="I66" s="15"/>
      <c r="J66" s="16"/>
      <c r="K66" s="15"/>
      <c r="L66" s="183"/>
      <c r="M66" s="181"/>
      <c r="N66" s="112" t="str">
        <f t="shared" si="10"/>
        <v/>
      </c>
      <c r="O66" s="111">
        <f t="shared" si="11"/>
        <v>1</v>
      </c>
      <c r="P66" s="113">
        <f t="shared" si="12"/>
        <v>0</v>
      </c>
      <c r="Q66" s="45"/>
      <c r="R66" s="45"/>
    </row>
    <row r="67" spans="1:18" ht="37.200000000000003" customHeight="1" x14ac:dyDescent="0.3">
      <c r="A67" s="409">
        <v>36</v>
      </c>
      <c r="B67" s="452"/>
      <c r="C67" s="453"/>
      <c r="D67" s="459"/>
      <c r="E67" s="517"/>
      <c r="F67" s="15"/>
      <c r="G67" s="15"/>
      <c r="H67" s="15"/>
      <c r="I67" s="15"/>
      <c r="J67" s="16"/>
      <c r="K67" s="15"/>
      <c r="L67" s="183"/>
      <c r="M67" s="181"/>
      <c r="N67" s="112" t="str">
        <f t="shared" si="10"/>
        <v/>
      </c>
      <c r="O67" s="111">
        <f t="shared" si="11"/>
        <v>1</v>
      </c>
      <c r="P67" s="113">
        <f t="shared" si="12"/>
        <v>0</v>
      </c>
      <c r="Q67" s="44"/>
      <c r="R67" s="44"/>
    </row>
    <row r="68" spans="1:18" ht="37.200000000000003" customHeight="1" x14ac:dyDescent="0.3">
      <c r="A68" s="409">
        <v>37</v>
      </c>
      <c r="B68" s="452"/>
      <c r="C68" s="453"/>
      <c r="D68" s="319"/>
      <c r="E68" s="518"/>
      <c r="F68" s="17"/>
      <c r="G68" s="17"/>
      <c r="H68" s="17"/>
      <c r="I68" s="17"/>
      <c r="J68" s="40"/>
      <c r="K68" s="17"/>
      <c r="L68" s="189"/>
      <c r="M68" s="184"/>
      <c r="N68" s="112" t="str">
        <f t="shared" si="10"/>
        <v/>
      </c>
      <c r="O68" s="111">
        <f t="shared" si="11"/>
        <v>1</v>
      </c>
      <c r="P68" s="113">
        <f t="shared" si="12"/>
        <v>0</v>
      </c>
      <c r="Q68" s="44"/>
      <c r="R68" s="44"/>
    </row>
    <row r="69" spans="1:18" ht="37.200000000000003" customHeight="1" x14ac:dyDescent="0.3">
      <c r="A69" s="410">
        <v>38</v>
      </c>
      <c r="B69" s="452"/>
      <c r="C69" s="453"/>
      <c r="D69" s="319"/>
      <c r="E69" s="518"/>
      <c r="F69" s="17"/>
      <c r="G69" s="17"/>
      <c r="H69" s="17"/>
      <c r="I69" s="17"/>
      <c r="J69" s="40"/>
      <c r="K69" s="17"/>
      <c r="L69" s="189"/>
      <c r="M69" s="184"/>
      <c r="N69" s="112" t="str">
        <f t="shared" si="10"/>
        <v/>
      </c>
      <c r="O69" s="111">
        <f t="shared" si="11"/>
        <v>1</v>
      </c>
      <c r="P69" s="113">
        <f t="shared" si="12"/>
        <v>0</v>
      </c>
      <c r="Q69" s="44"/>
      <c r="R69" s="44"/>
    </row>
    <row r="70" spans="1:18" ht="37.200000000000003" customHeight="1" x14ac:dyDescent="0.3">
      <c r="A70" s="410">
        <v>39</v>
      </c>
      <c r="B70" s="452"/>
      <c r="C70" s="453"/>
      <c r="D70" s="319"/>
      <c r="E70" s="518"/>
      <c r="F70" s="17"/>
      <c r="G70" s="17"/>
      <c r="H70" s="17"/>
      <c r="I70" s="17"/>
      <c r="J70" s="40"/>
      <c r="K70" s="17"/>
      <c r="L70" s="189"/>
      <c r="M70" s="184"/>
      <c r="N70" s="112" t="str">
        <f t="shared" si="10"/>
        <v/>
      </c>
      <c r="O70" s="111">
        <f t="shared" si="11"/>
        <v>1</v>
      </c>
      <c r="P70" s="113">
        <f t="shared" si="12"/>
        <v>0</v>
      </c>
      <c r="Q70" s="44"/>
      <c r="R70" s="44"/>
    </row>
    <row r="71" spans="1:18" ht="37.200000000000003" customHeight="1" x14ac:dyDescent="0.3">
      <c r="A71" s="410">
        <v>40</v>
      </c>
      <c r="B71" s="452"/>
      <c r="C71" s="453"/>
      <c r="D71" s="319"/>
      <c r="E71" s="518"/>
      <c r="F71" s="17"/>
      <c r="G71" s="17"/>
      <c r="H71" s="17"/>
      <c r="I71" s="17"/>
      <c r="J71" s="40"/>
      <c r="K71" s="17"/>
      <c r="L71" s="189"/>
      <c r="M71" s="184"/>
      <c r="N71" s="112" t="str">
        <f t="shared" si="10"/>
        <v/>
      </c>
      <c r="O71" s="111">
        <f t="shared" si="11"/>
        <v>1</v>
      </c>
      <c r="P71" s="113">
        <f t="shared" si="12"/>
        <v>0</v>
      </c>
      <c r="Q71" s="44"/>
      <c r="R71" s="44"/>
    </row>
    <row r="72" spans="1:18" ht="37.200000000000003" customHeight="1" x14ac:dyDescent="0.3">
      <c r="A72" s="410">
        <v>41</v>
      </c>
      <c r="B72" s="452"/>
      <c r="C72" s="453"/>
      <c r="D72" s="319"/>
      <c r="E72" s="518"/>
      <c r="F72" s="17"/>
      <c r="G72" s="17"/>
      <c r="H72" s="17"/>
      <c r="I72" s="17"/>
      <c r="J72" s="40"/>
      <c r="K72" s="17"/>
      <c r="L72" s="189"/>
      <c r="M72" s="184"/>
      <c r="N72" s="112" t="str">
        <f t="shared" si="10"/>
        <v/>
      </c>
      <c r="O72" s="111">
        <f t="shared" si="11"/>
        <v>1</v>
      </c>
      <c r="P72" s="113">
        <f t="shared" si="12"/>
        <v>0</v>
      </c>
      <c r="Q72" s="44"/>
      <c r="R72" s="44"/>
    </row>
    <row r="73" spans="1:18" ht="37.200000000000003" customHeight="1" x14ac:dyDescent="0.3">
      <c r="A73" s="410">
        <v>42</v>
      </c>
      <c r="B73" s="452"/>
      <c r="C73" s="453"/>
      <c r="D73" s="319"/>
      <c r="E73" s="518"/>
      <c r="F73" s="17"/>
      <c r="G73" s="17"/>
      <c r="H73" s="17"/>
      <c r="I73" s="17"/>
      <c r="J73" s="40"/>
      <c r="K73" s="17"/>
      <c r="L73" s="189"/>
      <c r="M73" s="184"/>
      <c r="N73" s="112" t="str">
        <f t="shared" si="10"/>
        <v/>
      </c>
      <c r="O73" s="111">
        <f t="shared" si="11"/>
        <v>1</v>
      </c>
      <c r="P73" s="113">
        <f t="shared" si="12"/>
        <v>0</v>
      </c>
      <c r="Q73" s="44"/>
      <c r="R73" s="44"/>
    </row>
    <row r="74" spans="1:18" ht="37.200000000000003" customHeight="1" x14ac:dyDescent="0.3">
      <c r="A74" s="410">
        <v>43</v>
      </c>
      <c r="B74" s="452"/>
      <c r="C74" s="453"/>
      <c r="D74" s="319"/>
      <c r="E74" s="518"/>
      <c r="F74" s="17"/>
      <c r="G74" s="17"/>
      <c r="H74" s="17"/>
      <c r="I74" s="17"/>
      <c r="J74" s="40"/>
      <c r="K74" s="17"/>
      <c r="L74" s="189"/>
      <c r="M74" s="184"/>
      <c r="N74" s="112" t="str">
        <f t="shared" si="10"/>
        <v/>
      </c>
      <c r="O74" s="111">
        <f t="shared" si="11"/>
        <v>1</v>
      </c>
      <c r="P74" s="113">
        <f t="shared" si="12"/>
        <v>0</v>
      </c>
      <c r="Q74" s="44"/>
      <c r="R74" s="44"/>
    </row>
    <row r="75" spans="1:18" ht="37.200000000000003" customHeight="1" x14ac:dyDescent="0.3">
      <c r="A75" s="410">
        <v>44</v>
      </c>
      <c r="B75" s="452"/>
      <c r="C75" s="453"/>
      <c r="D75" s="319"/>
      <c r="E75" s="518"/>
      <c r="F75" s="17"/>
      <c r="G75" s="17"/>
      <c r="H75" s="17"/>
      <c r="I75" s="17"/>
      <c r="J75" s="40"/>
      <c r="K75" s="17"/>
      <c r="L75" s="189"/>
      <c r="M75" s="184"/>
      <c r="N75" s="112" t="str">
        <f t="shared" si="10"/>
        <v/>
      </c>
      <c r="O75" s="111">
        <f t="shared" si="11"/>
        <v>1</v>
      </c>
      <c r="P75" s="113">
        <f t="shared" si="12"/>
        <v>0</v>
      </c>
      <c r="Q75" s="44"/>
      <c r="R75" s="44"/>
    </row>
    <row r="76" spans="1:18" ht="37.200000000000003" customHeight="1" thickBot="1" x14ac:dyDescent="0.35">
      <c r="A76" s="411">
        <v>45</v>
      </c>
      <c r="B76" s="454"/>
      <c r="C76" s="455"/>
      <c r="D76" s="89"/>
      <c r="E76" s="519"/>
      <c r="F76" s="19"/>
      <c r="G76" s="19"/>
      <c r="H76" s="19"/>
      <c r="I76" s="19"/>
      <c r="J76" s="42"/>
      <c r="K76" s="19"/>
      <c r="L76" s="190"/>
      <c r="M76" s="185"/>
      <c r="N76" s="112" t="str">
        <f t="shared" si="10"/>
        <v/>
      </c>
      <c r="O76" s="111">
        <f t="shared" si="11"/>
        <v>1</v>
      </c>
      <c r="P76" s="113">
        <f t="shared" si="12"/>
        <v>0</v>
      </c>
      <c r="Q76" s="115">
        <f>IF(COUNTA(J62:M76)&gt;0,1,0)</f>
        <v>0</v>
      </c>
      <c r="R76" s="44"/>
    </row>
    <row r="77" spans="1:18" ht="37.200000000000003" customHeight="1" thickBot="1" x14ac:dyDescent="0.35">
      <c r="A77" s="696" t="s">
        <v>147</v>
      </c>
      <c r="B77" s="696"/>
      <c r="C77" s="696"/>
      <c r="D77" s="696"/>
      <c r="E77" s="696"/>
      <c r="F77" s="696"/>
      <c r="G77" s="696"/>
      <c r="H77" s="696"/>
      <c r="I77" s="696"/>
      <c r="J77" s="697"/>
      <c r="K77" s="383" t="s">
        <v>34</v>
      </c>
      <c r="L77" s="191">
        <f>SUM(L62:L76)+L50</f>
        <v>0</v>
      </c>
      <c r="M77" s="191">
        <f>SUM(M62:M76)+M50</f>
        <v>0</v>
      </c>
      <c r="N77" s="415"/>
      <c r="O77" s="37"/>
      <c r="P77" s="44"/>
      <c r="Q77" s="44"/>
      <c r="R77" s="44"/>
    </row>
    <row r="78" spans="1:18" x14ac:dyDescent="0.3">
      <c r="A78" s="115" t="s">
        <v>133</v>
      </c>
      <c r="B78" s="44"/>
      <c r="C78" s="44"/>
      <c r="D78" s="44"/>
      <c r="E78" s="44"/>
      <c r="F78" s="44"/>
      <c r="G78" s="44"/>
      <c r="H78" s="44"/>
      <c r="I78" s="44"/>
      <c r="J78" s="405"/>
      <c r="K78" s="44"/>
      <c r="L78" s="44"/>
      <c r="M78" s="44"/>
      <c r="N78" s="114" t="str">
        <f t="shared" ref="N78" si="13">IF(AND(L78&gt;0,M78=""),"KDV Dahil Tutar Yazılmalıdır.","")</f>
        <v/>
      </c>
      <c r="O78" s="37"/>
      <c r="P78" s="44"/>
      <c r="Q78" s="44"/>
      <c r="R78" s="44"/>
    </row>
    <row r="79" spans="1:18" x14ac:dyDescent="0.3">
      <c r="A79" s="44"/>
      <c r="B79" s="44"/>
      <c r="C79" s="44"/>
      <c r="D79" s="44"/>
      <c r="E79" s="44"/>
      <c r="F79" s="44"/>
      <c r="G79" s="44"/>
      <c r="H79" s="44"/>
      <c r="I79" s="44"/>
      <c r="J79" s="405"/>
      <c r="K79" s="44"/>
      <c r="L79" s="44"/>
      <c r="M79" s="44"/>
      <c r="N79" s="49"/>
      <c r="O79" s="37"/>
      <c r="P79" s="44"/>
      <c r="Q79" s="44"/>
      <c r="R79" s="44"/>
    </row>
    <row r="80" spans="1:18" ht="19.05" x14ac:dyDescent="0.35">
      <c r="A80" s="44"/>
      <c r="B80" s="44"/>
      <c r="C80" s="44"/>
      <c r="D80" s="376" t="s">
        <v>31</v>
      </c>
      <c r="E80" s="376"/>
      <c r="F80" s="378">
        <f ca="1">imzatarihi</f>
        <v>45785</v>
      </c>
      <c r="G80" s="253" t="s">
        <v>32</v>
      </c>
      <c r="H80" s="379" t="str">
        <f>IF(kurulusyetkilisi&gt;0,kurulusyetkilisi,"")</f>
        <v/>
      </c>
      <c r="I80" s="44"/>
      <c r="J80" s="44"/>
      <c r="K80" s="44"/>
      <c r="L80" s="44"/>
      <c r="M80" s="44"/>
      <c r="N80" s="49"/>
      <c r="O80" s="37"/>
      <c r="P80" s="44"/>
      <c r="Q80" s="44"/>
      <c r="R80" s="44"/>
    </row>
    <row r="81" spans="1:18" ht="19.05" x14ac:dyDescent="0.35">
      <c r="A81" s="44"/>
      <c r="B81" s="44"/>
      <c r="C81" s="44"/>
      <c r="D81" s="44"/>
      <c r="E81" s="44"/>
      <c r="F81" s="215"/>
      <c r="G81" s="253" t="s">
        <v>33</v>
      </c>
      <c r="H81" s="44"/>
      <c r="I81" s="214"/>
      <c r="J81" s="44"/>
      <c r="K81" s="44"/>
      <c r="L81" s="44"/>
      <c r="M81" s="44"/>
      <c r="N81" s="49"/>
      <c r="O81" s="37"/>
      <c r="P81" s="44"/>
      <c r="Q81" s="44"/>
      <c r="R81" s="44"/>
    </row>
    <row r="82" spans="1:18" x14ac:dyDescent="0.3">
      <c r="A82" s="679" t="s">
        <v>96</v>
      </c>
      <c r="B82" s="679"/>
      <c r="C82" s="679"/>
      <c r="D82" s="679"/>
      <c r="E82" s="679"/>
      <c r="F82" s="679"/>
      <c r="G82" s="679"/>
      <c r="H82" s="679"/>
      <c r="I82" s="679"/>
      <c r="J82" s="679"/>
      <c r="K82" s="679"/>
      <c r="L82" s="679"/>
      <c r="M82" s="679"/>
      <c r="N82" s="74"/>
      <c r="O82" s="76"/>
      <c r="P82" s="44"/>
      <c r="Q82" s="44"/>
      <c r="R82" s="44"/>
    </row>
    <row r="83" spans="1:18" ht="15.65" customHeight="1" x14ac:dyDescent="0.3">
      <c r="A83" s="635" t="str">
        <f>IF(YilDonem&lt;&gt;"",CONCATENATE(YilDonem," dönemine aittir."),"")</f>
        <v/>
      </c>
      <c r="B83" s="635"/>
      <c r="C83" s="635"/>
      <c r="D83" s="635"/>
      <c r="E83" s="635"/>
      <c r="F83" s="635"/>
      <c r="G83" s="635"/>
      <c r="H83" s="635"/>
      <c r="I83" s="635"/>
      <c r="J83" s="635"/>
      <c r="K83" s="635"/>
      <c r="L83" s="635"/>
      <c r="M83" s="635"/>
      <c r="N83" s="414"/>
      <c r="O83" s="76"/>
      <c r="P83" s="75"/>
      <c r="Q83" s="44"/>
      <c r="R83" s="44"/>
    </row>
    <row r="84" spans="1:18" ht="16.149999999999999" customHeight="1" thickBot="1" x14ac:dyDescent="0.35">
      <c r="A84" s="692" t="s">
        <v>99</v>
      </c>
      <c r="B84" s="692"/>
      <c r="C84" s="692"/>
      <c r="D84" s="692"/>
      <c r="E84" s="692"/>
      <c r="F84" s="692"/>
      <c r="G84" s="692"/>
      <c r="H84" s="692"/>
      <c r="I84" s="692"/>
      <c r="J84" s="692"/>
      <c r="K84" s="692"/>
      <c r="L84" s="692"/>
      <c r="M84" s="692"/>
      <c r="N84" s="414"/>
      <c r="O84" s="76"/>
      <c r="P84" s="75"/>
      <c r="Q84" s="44"/>
      <c r="R84" s="44"/>
    </row>
    <row r="85" spans="1:18" ht="31.75" customHeight="1" thickBot="1" x14ac:dyDescent="0.35">
      <c r="A85" s="673" t="s">
        <v>192</v>
      </c>
      <c r="B85" s="674"/>
      <c r="C85" s="673" t="str">
        <f>IF(ProjeNo&gt;0,ProjeNo,"")</f>
        <v/>
      </c>
      <c r="D85" s="674"/>
      <c r="E85" s="674"/>
      <c r="F85" s="674"/>
      <c r="G85" s="674"/>
      <c r="H85" s="674"/>
      <c r="I85" s="674"/>
      <c r="J85" s="674"/>
      <c r="K85" s="674"/>
      <c r="L85" s="674"/>
      <c r="M85" s="675"/>
      <c r="N85" s="49"/>
      <c r="O85" s="37"/>
      <c r="P85" s="44"/>
      <c r="Q85" s="44"/>
      <c r="R85" s="44"/>
    </row>
    <row r="86" spans="1:18" ht="31.75" customHeight="1" thickBot="1" x14ac:dyDescent="0.35">
      <c r="A86" s="673" t="s">
        <v>194</v>
      </c>
      <c r="B86" s="674"/>
      <c r="C86" s="676" t="str">
        <f>IF(ProjeAdi&gt;0,ProjeAdi,"")</f>
        <v/>
      </c>
      <c r="D86" s="677"/>
      <c r="E86" s="677"/>
      <c r="F86" s="677"/>
      <c r="G86" s="677"/>
      <c r="H86" s="677"/>
      <c r="I86" s="677"/>
      <c r="J86" s="677"/>
      <c r="K86" s="677"/>
      <c r="L86" s="677"/>
      <c r="M86" s="678"/>
      <c r="N86" s="49"/>
      <c r="O86" s="37"/>
      <c r="P86" s="44"/>
      <c r="Q86" s="44"/>
      <c r="R86" s="44"/>
    </row>
    <row r="87" spans="1:18" ht="52.15" customHeight="1" thickBot="1" x14ac:dyDescent="0.35">
      <c r="A87" s="683" t="s">
        <v>3</v>
      </c>
      <c r="B87" s="683" t="s">
        <v>182</v>
      </c>
      <c r="C87" s="683" t="s">
        <v>183</v>
      </c>
      <c r="D87" s="683" t="s">
        <v>97</v>
      </c>
      <c r="E87" s="683" t="s">
        <v>173</v>
      </c>
      <c r="F87" s="683" t="s">
        <v>98</v>
      </c>
      <c r="G87" s="683" t="s">
        <v>95</v>
      </c>
      <c r="H87" s="683" t="s">
        <v>93</v>
      </c>
      <c r="I87" s="683" t="s">
        <v>94</v>
      </c>
      <c r="J87" s="693" t="s">
        <v>81</v>
      </c>
      <c r="K87" s="683" t="s">
        <v>82</v>
      </c>
      <c r="L87" s="398" t="s">
        <v>83</v>
      </c>
      <c r="M87" s="398" t="s">
        <v>83</v>
      </c>
      <c r="N87" s="49"/>
      <c r="O87" s="37"/>
      <c r="P87" s="44"/>
      <c r="Q87" s="44"/>
      <c r="R87" s="44"/>
    </row>
    <row r="88" spans="1:18" ht="17" thickBot="1" x14ac:dyDescent="0.35">
      <c r="A88" s="685"/>
      <c r="B88" s="684"/>
      <c r="C88" s="684"/>
      <c r="D88" s="685"/>
      <c r="E88" s="684"/>
      <c r="F88" s="685"/>
      <c r="G88" s="685"/>
      <c r="H88" s="685"/>
      <c r="I88" s="685"/>
      <c r="J88" s="694"/>
      <c r="K88" s="685"/>
      <c r="L88" s="416" t="s">
        <v>84</v>
      </c>
      <c r="M88" s="416" t="s">
        <v>87</v>
      </c>
      <c r="N88" s="49"/>
      <c r="O88" s="37"/>
      <c r="P88" s="44"/>
      <c r="Q88" s="44"/>
      <c r="R88" s="44"/>
    </row>
    <row r="89" spans="1:18" ht="37.200000000000003" customHeight="1" x14ac:dyDescent="0.3">
      <c r="A89" s="201">
        <v>46</v>
      </c>
      <c r="B89" s="450"/>
      <c r="C89" s="451"/>
      <c r="D89" s="86"/>
      <c r="E89" s="516"/>
      <c r="F89" s="25"/>
      <c r="G89" s="25"/>
      <c r="H89" s="25"/>
      <c r="I89" s="25"/>
      <c r="J89" s="26"/>
      <c r="K89" s="25"/>
      <c r="L89" s="188"/>
      <c r="M89" s="180"/>
      <c r="N89" s="112" t="str">
        <f>IF(AND(COUNTA(D89:I89)&gt;0,O89=1),"Belge Tarihi,Belge Numarası ve KDV Dahil Tutar doldurulduktan sonra KDV Hariç Tutar doldurulabilir.","")</f>
        <v/>
      </c>
      <c r="O89" s="111">
        <f>IF(COUNTA(J89:K89)+COUNTA(M89)=3,0,1)</f>
        <v>1</v>
      </c>
      <c r="P89" s="113">
        <f>IF(O89=1,0,100000000)</f>
        <v>0</v>
      </c>
      <c r="Q89" s="44"/>
      <c r="R89" s="44"/>
    </row>
    <row r="90" spans="1:18" ht="37.200000000000003" customHeight="1" x14ac:dyDescent="0.3">
      <c r="A90" s="409">
        <v>47</v>
      </c>
      <c r="B90" s="452"/>
      <c r="C90" s="453"/>
      <c r="D90" s="459"/>
      <c r="E90" s="517"/>
      <c r="F90" s="15"/>
      <c r="G90" s="15"/>
      <c r="H90" s="15"/>
      <c r="I90" s="15"/>
      <c r="J90" s="16"/>
      <c r="K90" s="15"/>
      <c r="L90" s="183"/>
      <c r="M90" s="181"/>
      <c r="N90" s="112" t="str">
        <f t="shared" ref="N90:N103" si="14">IF(AND(COUNTA(D90:I90)&gt;0,O90=1),"Belge Tarihi,Belge Numarası ve KDV Dahil Tutar doldurulduktan sonra KDV Hariç Tutar doldurulabilir.","")</f>
        <v/>
      </c>
      <c r="O90" s="111">
        <f t="shared" ref="O90:O103" si="15">IF(COUNTA(J90:K90)+COUNTA(M90)=3,0,1)</f>
        <v>1</v>
      </c>
      <c r="P90" s="113">
        <f t="shared" ref="P90:P103" si="16">IF(O90=1,0,100000000)</f>
        <v>0</v>
      </c>
      <c r="Q90" s="44"/>
      <c r="R90" s="44"/>
    </row>
    <row r="91" spans="1:18" ht="37.200000000000003" customHeight="1" x14ac:dyDescent="0.3">
      <c r="A91" s="409">
        <v>48</v>
      </c>
      <c r="B91" s="452"/>
      <c r="C91" s="453"/>
      <c r="D91" s="459"/>
      <c r="E91" s="517"/>
      <c r="F91" s="15"/>
      <c r="G91" s="15"/>
      <c r="H91" s="15"/>
      <c r="I91" s="15"/>
      <c r="J91" s="16"/>
      <c r="K91" s="15"/>
      <c r="L91" s="183"/>
      <c r="M91" s="181"/>
      <c r="N91" s="112" t="str">
        <f t="shared" si="14"/>
        <v/>
      </c>
      <c r="O91" s="111">
        <f t="shared" si="15"/>
        <v>1</v>
      </c>
      <c r="P91" s="113">
        <f t="shared" si="16"/>
        <v>0</v>
      </c>
      <c r="Q91" s="44"/>
      <c r="R91" s="44"/>
    </row>
    <row r="92" spans="1:18" ht="37.200000000000003" customHeight="1" x14ac:dyDescent="0.3">
      <c r="A92" s="409">
        <v>49</v>
      </c>
      <c r="B92" s="452"/>
      <c r="C92" s="453"/>
      <c r="D92" s="459"/>
      <c r="E92" s="517"/>
      <c r="F92" s="15"/>
      <c r="G92" s="15"/>
      <c r="H92" s="15"/>
      <c r="I92" s="15"/>
      <c r="J92" s="16"/>
      <c r="K92" s="15"/>
      <c r="L92" s="183"/>
      <c r="M92" s="181"/>
      <c r="N92" s="112" t="str">
        <f t="shared" si="14"/>
        <v/>
      </c>
      <c r="O92" s="111">
        <f t="shared" si="15"/>
        <v>1</v>
      </c>
      <c r="P92" s="113">
        <f t="shared" si="16"/>
        <v>0</v>
      </c>
      <c r="Q92" s="44"/>
      <c r="R92" s="44"/>
    </row>
    <row r="93" spans="1:18" ht="37.200000000000003" customHeight="1" x14ac:dyDescent="0.3">
      <c r="A93" s="409">
        <v>50</v>
      </c>
      <c r="B93" s="452"/>
      <c r="C93" s="453"/>
      <c r="D93" s="459"/>
      <c r="E93" s="517"/>
      <c r="F93" s="15"/>
      <c r="G93" s="15"/>
      <c r="H93" s="15"/>
      <c r="I93" s="15"/>
      <c r="J93" s="16"/>
      <c r="K93" s="15"/>
      <c r="L93" s="183"/>
      <c r="M93" s="181"/>
      <c r="N93" s="112" t="str">
        <f t="shared" si="14"/>
        <v/>
      </c>
      <c r="O93" s="111">
        <f t="shared" si="15"/>
        <v>1</v>
      </c>
      <c r="P93" s="113">
        <f t="shared" si="16"/>
        <v>0</v>
      </c>
      <c r="Q93" s="44"/>
      <c r="R93" s="44"/>
    </row>
    <row r="94" spans="1:18" ht="37.200000000000003" customHeight="1" x14ac:dyDescent="0.3">
      <c r="A94" s="409">
        <v>51</v>
      </c>
      <c r="B94" s="452"/>
      <c r="C94" s="453"/>
      <c r="D94" s="459"/>
      <c r="E94" s="517"/>
      <c r="F94" s="15"/>
      <c r="G94" s="15"/>
      <c r="H94" s="15"/>
      <c r="I94" s="15"/>
      <c r="J94" s="16"/>
      <c r="K94" s="15"/>
      <c r="L94" s="183"/>
      <c r="M94" s="181"/>
      <c r="N94" s="112" t="str">
        <f t="shared" si="14"/>
        <v/>
      </c>
      <c r="O94" s="111">
        <f t="shared" si="15"/>
        <v>1</v>
      </c>
      <c r="P94" s="113">
        <f t="shared" si="16"/>
        <v>0</v>
      </c>
      <c r="Q94" s="44"/>
      <c r="R94" s="44"/>
    </row>
    <row r="95" spans="1:18" ht="37.200000000000003" customHeight="1" x14ac:dyDescent="0.3">
      <c r="A95" s="410">
        <v>52</v>
      </c>
      <c r="B95" s="452"/>
      <c r="C95" s="453"/>
      <c r="D95" s="319"/>
      <c r="E95" s="518"/>
      <c r="F95" s="17"/>
      <c r="G95" s="17"/>
      <c r="H95" s="17"/>
      <c r="I95" s="17"/>
      <c r="J95" s="40"/>
      <c r="K95" s="17"/>
      <c r="L95" s="189"/>
      <c r="M95" s="184"/>
      <c r="N95" s="112" t="str">
        <f t="shared" si="14"/>
        <v/>
      </c>
      <c r="O95" s="111">
        <f t="shared" si="15"/>
        <v>1</v>
      </c>
      <c r="P95" s="113">
        <f t="shared" si="16"/>
        <v>0</v>
      </c>
      <c r="Q95" s="44"/>
      <c r="R95" s="44"/>
    </row>
    <row r="96" spans="1:18" ht="37.200000000000003" customHeight="1" x14ac:dyDescent="0.3">
      <c r="A96" s="410">
        <v>53</v>
      </c>
      <c r="B96" s="452"/>
      <c r="C96" s="453"/>
      <c r="D96" s="319"/>
      <c r="E96" s="518"/>
      <c r="F96" s="17"/>
      <c r="G96" s="17"/>
      <c r="H96" s="17"/>
      <c r="I96" s="17"/>
      <c r="J96" s="40"/>
      <c r="K96" s="17"/>
      <c r="L96" s="189"/>
      <c r="M96" s="184"/>
      <c r="N96" s="112" t="str">
        <f t="shared" si="14"/>
        <v/>
      </c>
      <c r="O96" s="111">
        <f t="shared" si="15"/>
        <v>1</v>
      </c>
      <c r="P96" s="113">
        <f t="shared" si="16"/>
        <v>0</v>
      </c>
      <c r="Q96" s="45"/>
      <c r="R96" s="45"/>
    </row>
    <row r="97" spans="1:18" ht="37.200000000000003" customHeight="1" x14ac:dyDescent="0.3">
      <c r="A97" s="410">
        <v>54</v>
      </c>
      <c r="B97" s="452"/>
      <c r="C97" s="453"/>
      <c r="D97" s="319"/>
      <c r="E97" s="518"/>
      <c r="F97" s="17"/>
      <c r="G97" s="17"/>
      <c r="H97" s="17"/>
      <c r="I97" s="17"/>
      <c r="J97" s="40"/>
      <c r="K97" s="17"/>
      <c r="L97" s="189"/>
      <c r="M97" s="184"/>
      <c r="N97" s="112" t="str">
        <f t="shared" si="14"/>
        <v/>
      </c>
      <c r="O97" s="111">
        <f t="shared" si="15"/>
        <v>1</v>
      </c>
      <c r="P97" s="113">
        <f t="shared" si="16"/>
        <v>0</v>
      </c>
      <c r="Q97" s="44"/>
      <c r="R97" s="44"/>
    </row>
    <row r="98" spans="1:18" ht="37.200000000000003" customHeight="1" x14ac:dyDescent="0.3">
      <c r="A98" s="410">
        <v>55</v>
      </c>
      <c r="B98" s="452"/>
      <c r="C98" s="453"/>
      <c r="D98" s="319"/>
      <c r="E98" s="518"/>
      <c r="F98" s="17"/>
      <c r="G98" s="17"/>
      <c r="H98" s="17"/>
      <c r="I98" s="17"/>
      <c r="J98" s="40"/>
      <c r="K98" s="17"/>
      <c r="L98" s="189"/>
      <c r="M98" s="184"/>
      <c r="N98" s="112" t="str">
        <f t="shared" si="14"/>
        <v/>
      </c>
      <c r="O98" s="111">
        <f t="shared" si="15"/>
        <v>1</v>
      </c>
      <c r="P98" s="113">
        <f t="shared" si="16"/>
        <v>0</v>
      </c>
      <c r="Q98" s="44"/>
      <c r="R98" s="44"/>
    </row>
    <row r="99" spans="1:18" ht="37.200000000000003" customHeight="1" x14ac:dyDescent="0.3">
      <c r="A99" s="410">
        <v>56</v>
      </c>
      <c r="B99" s="452"/>
      <c r="C99" s="453"/>
      <c r="D99" s="319"/>
      <c r="E99" s="518"/>
      <c r="F99" s="17"/>
      <c r="G99" s="17"/>
      <c r="H99" s="17"/>
      <c r="I99" s="17"/>
      <c r="J99" s="40"/>
      <c r="K99" s="17"/>
      <c r="L99" s="189"/>
      <c r="M99" s="184"/>
      <c r="N99" s="112" t="str">
        <f t="shared" si="14"/>
        <v/>
      </c>
      <c r="O99" s="111">
        <f t="shared" si="15"/>
        <v>1</v>
      </c>
      <c r="P99" s="113">
        <f t="shared" si="16"/>
        <v>0</v>
      </c>
      <c r="Q99" s="44"/>
      <c r="R99" s="44"/>
    </row>
    <row r="100" spans="1:18" ht="37.200000000000003" customHeight="1" x14ac:dyDescent="0.3">
      <c r="A100" s="410">
        <v>57</v>
      </c>
      <c r="B100" s="452"/>
      <c r="C100" s="453"/>
      <c r="D100" s="319"/>
      <c r="E100" s="518"/>
      <c r="F100" s="17"/>
      <c r="G100" s="17"/>
      <c r="H100" s="17"/>
      <c r="I100" s="17"/>
      <c r="J100" s="40"/>
      <c r="K100" s="17"/>
      <c r="L100" s="189"/>
      <c r="M100" s="184"/>
      <c r="N100" s="112" t="str">
        <f t="shared" si="14"/>
        <v/>
      </c>
      <c r="O100" s="111">
        <f t="shared" si="15"/>
        <v>1</v>
      </c>
      <c r="P100" s="113">
        <f t="shared" si="16"/>
        <v>0</v>
      </c>
      <c r="Q100" s="44"/>
      <c r="R100" s="44"/>
    </row>
    <row r="101" spans="1:18" ht="37.200000000000003" customHeight="1" x14ac:dyDescent="0.3">
      <c r="A101" s="410">
        <v>58</v>
      </c>
      <c r="B101" s="452"/>
      <c r="C101" s="453"/>
      <c r="D101" s="319"/>
      <c r="E101" s="518"/>
      <c r="F101" s="17"/>
      <c r="G101" s="17"/>
      <c r="H101" s="17"/>
      <c r="I101" s="17"/>
      <c r="J101" s="40"/>
      <c r="K101" s="17"/>
      <c r="L101" s="189"/>
      <c r="M101" s="184"/>
      <c r="N101" s="112" t="str">
        <f t="shared" si="14"/>
        <v/>
      </c>
      <c r="O101" s="111">
        <f t="shared" si="15"/>
        <v>1</v>
      </c>
      <c r="P101" s="113">
        <f t="shared" si="16"/>
        <v>0</v>
      </c>
      <c r="Q101" s="44"/>
      <c r="R101" s="44"/>
    </row>
    <row r="102" spans="1:18" ht="37.200000000000003" customHeight="1" x14ac:dyDescent="0.3">
      <c r="A102" s="410">
        <v>59</v>
      </c>
      <c r="B102" s="452"/>
      <c r="C102" s="453"/>
      <c r="D102" s="319"/>
      <c r="E102" s="518"/>
      <c r="F102" s="17"/>
      <c r="G102" s="17"/>
      <c r="H102" s="17"/>
      <c r="I102" s="17"/>
      <c r="J102" s="40"/>
      <c r="K102" s="17"/>
      <c r="L102" s="189"/>
      <c r="M102" s="184"/>
      <c r="N102" s="112" t="str">
        <f t="shared" si="14"/>
        <v/>
      </c>
      <c r="O102" s="111">
        <f t="shared" si="15"/>
        <v>1</v>
      </c>
      <c r="P102" s="113">
        <f t="shared" si="16"/>
        <v>0</v>
      </c>
      <c r="Q102" s="44"/>
      <c r="R102" s="44"/>
    </row>
    <row r="103" spans="1:18" ht="37.200000000000003" customHeight="1" thickBot="1" x14ac:dyDescent="0.35">
      <c r="A103" s="411">
        <v>60</v>
      </c>
      <c r="B103" s="454"/>
      <c r="C103" s="455"/>
      <c r="D103" s="89"/>
      <c r="E103" s="519"/>
      <c r="F103" s="19"/>
      <c r="G103" s="19"/>
      <c r="H103" s="19"/>
      <c r="I103" s="19"/>
      <c r="J103" s="42"/>
      <c r="K103" s="19"/>
      <c r="L103" s="190"/>
      <c r="M103" s="185"/>
      <c r="N103" s="112" t="str">
        <f t="shared" si="14"/>
        <v/>
      </c>
      <c r="O103" s="111">
        <f t="shared" si="15"/>
        <v>1</v>
      </c>
      <c r="P103" s="113">
        <f t="shared" si="16"/>
        <v>0</v>
      </c>
      <c r="Q103" s="115">
        <f>IF(COUNTA(J89:M103)&gt;0,1,0)</f>
        <v>0</v>
      </c>
      <c r="R103" s="44"/>
    </row>
    <row r="104" spans="1:18" ht="37.200000000000003" customHeight="1" thickBot="1" x14ac:dyDescent="0.35">
      <c r="A104" s="696" t="s">
        <v>147</v>
      </c>
      <c r="B104" s="696"/>
      <c r="C104" s="696"/>
      <c r="D104" s="696"/>
      <c r="E104" s="696"/>
      <c r="F104" s="696"/>
      <c r="G104" s="696"/>
      <c r="H104" s="696"/>
      <c r="I104" s="696"/>
      <c r="J104" s="697"/>
      <c r="K104" s="383" t="s">
        <v>34</v>
      </c>
      <c r="L104" s="191">
        <f>SUM(L89:L103)+L77</f>
        <v>0</v>
      </c>
      <c r="M104" s="191">
        <f>SUM(M89:M103)+M77</f>
        <v>0</v>
      </c>
      <c r="N104" s="415"/>
      <c r="O104" s="37"/>
      <c r="P104" s="44"/>
      <c r="Q104" s="44"/>
      <c r="R104" s="44"/>
    </row>
    <row r="105" spans="1:18" x14ac:dyDescent="0.3">
      <c r="A105" s="115" t="s">
        <v>133</v>
      </c>
      <c r="B105" s="44"/>
      <c r="C105" s="44"/>
      <c r="D105" s="44"/>
      <c r="E105" s="44"/>
      <c r="F105" s="44"/>
      <c r="G105" s="44"/>
      <c r="H105" s="44"/>
      <c r="I105" s="44"/>
      <c r="J105" s="405"/>
      <c r="K105" s="44"/>
      <c r="L105" s="44"/>
      <c r="M105" s="44"/>
      <c r="N105" s="114" t="str">
        <f t="shared" ref="N105" si="17">IF(AND(L105&gt;0,M105=""),"KDV Dahil Tutar Yazılmalıdır.","")</f>
        <v/>
      </c>
      <c r="O105" s="37"/>
      <c r="P105" s="44"/>
      <c r="Q105" s="44"/>
      <c r="R105" s="44"/>
    </row>
    <row r="106" spans="1:18" x14ac:dyDescent="0.3">
      <c r="A106" s="44"/>
      <c r="B106" s="44"/>
      <c r="C106" s="44"/>
      <c r="D106" s="44"/>
      <c r="E106" s="44"/>
      <c r="F106" s="44"/>
      <c r="G106" s="44"/>
      <c r="H106" s="44"/>
      <c r="I106" s="44"/>
      <c r="J106" s="405"/>
      <c r="K106" s="44"/>
      <c r="L106" s="44"/>
      <c r="M106" s="44"/>
      <c r="N106" s="49"/>
      <c r="O106" s="37"/>
      <c r="P106" s="44"/>
      <c r="Q106" s="44"/>
      <c r="R106" s="44"/>
    </row>
    <row r="107" spans="1:18" ht="19.05" x14ac:dyDescent="0.35">
      <c r="A107" s="44"/>
      <c r="B107" s="44"/>
      <c r="C107" s="44"/>
      <c r="D107" s="376" t="s">
        <v>31</v>
      </c>
      <c r="E107" s="376"/>
      <c r="F107" s="378">
        <f ca="1">imzatarihi</f>
        <v>45785</v>
      </c>
      <c r="G107" s="253" t="s">
        <v>32</v>
      </c>
      <c r="H107" s="379" t="str">
        <f>IF(kurulusyetkilisi&gt;0,kurulusyetkilisi,"")</f>
        <v/>
      </c>
      <c r="I107" s="44"/>
      <c r="J107" s="44"/>
      <c r="K107" s="44"/>
      <c r="L107" s="44"/>
      <c r="M107" s="44"/>
      <c r="N107" s="49"/>
      <c r="O107" s="37"/>
      <c r="P107" s="44"/>
      <c r="Q107" s="44"/>
      <c r="R107" s="44"/>
    </row>
    <row r="108" spans="1:18" ht="19.05" x14ac:dyDescent="0.35">
      <c r="A108" s="44"/>
      <c r="B108" s="44"/>
      <c r="C108" s="44"/>
      <c r="D108" s="44"/>
      <c r="E108" s="44"/>
      <c r="F108" s="215"/>
      <c r="G108" s="253" t="s">
        <v>33</v>
      </c>
      <c r="H108" s="44"/>
      <c r="I108" s="214"/>
      <c r="J108" s="44"/>
      <c r="K108" s="44"/>
      <c r="L108" s="44"/>
      <c r="M108" s="44"/>
      <c r="N108" s="49"/>
      <c r="O108" s="37"/>
      <c r="P108" s="44"/>
      <c r="Q108" s="44"/>
      <c r="R108" s="44"/>
    </row>
    <row r="109" spans="1:18" x14ac:dyDescent="0.3">
      <c r="A109" s="679" t="s">
        <v>96</v>
      </c>
      <c r="B109" s="679"/>
      <c r="C109" s="679"/>
      <c r="D109" s="679"/>
      <c r="E109" s="679"/>
      <c r="F109" s="679"/>
      <c r="G109" s="679"/>
      <c r="H109" s="679"/>
      <c r="I109" s="679"/>
      <c r="J109" s="679"/>
      <c r="K109" s="679"/>
      <c r="L109" s="679"/>
      <c r="M109" s="679"/>
      <c r="N109" s="74"/>
      <c r="O109" s="76"/>
      <c r="P109" s="44"/>
      <c r="Q109" s="44"/>
      <c r="R109" s="44"/>
    </row>
    <row r="110" spans="1:18" ht="15.65" customHeight="1" x14ac:dyDescent="0.3">
      <c r="A110" s="635" t="str">
        <f>IF(YilDonem&lt;&gt;"",CONCATENATE(YilDonem," dönemine aittir."),"")</f>
        <v/>
      </c>
      <c r="B110" s="635"/>
      <c r="C110" s="635"/>
      <c r="D110" s="635"/>
      <c r="E110" s="635"/>
      <c r="F110" s="635"/>
      <c r="G110" s="635"/>
      <c r="H110" s="635"/>
      <c r="I110" s="635"/>
      <c r="J110" s="635"/>
      <c r="K110" s="635"/>
      <c r="L110" s="635"/>
      <c r="M110" s="635"/>
      <c r="N110" s="414"/>
      <c r="O110" s="76"/>
      <c r="P110" s="75"/>
      <c r="Q110" s="44"/>
      <c r="R110" s="44"/>
    </row>
    <row r="111" spans="1:18" ht="16.149999999999999" customHeight="1" thickBot="1" x14ac:dyDescent="0.35">
      <c r="A111" s="692" t="s">
        <v>99</v>
      </c>
      <c r="B111" s="692"/>
      <c r="C111" s="692"/>
      <c r="D111" s="692"/>
      <c r="E111" s="692"/>
      <c r="F111" s="692"/>
      <c r="G111" s="692"/>
      <c r="H111" s="692"/>
      <c r="I111" s="692"/>
      <c r="J111" s="692"/>
      <c r="K111" s="692"/>
      <c r="L111" s="692"/>
      <c r="M111" s="692"/>
      <c r="N111" s="414"/>
      <c r="O111" s="76"/>
      <c r="P111" s="75"/>
      <c r="Q111" s="44"/>
      <c r="R111" s="44"/>
    </row>
    <row r="112" spans="1:18" ht="31.75" customHeight="1" thickBot="1" x14ac:dyDescent="0.35">
      <c r="A112" s="673" t="s">
        <v>192</v>
      </c>
      <c r="B112" s="674"/>
      <c r="C112" s="673" t="str">
        <f>IF(ProjeNo&gt;0,ProjeNo,"")</f>
        <v/>
      </c>
      <c r="D112" s="674"/>
      <c r="E112" s="674"/>
      <c r="F112" s="674"/>
      <c r="G112" s="674"/>
      <c r="H112" s="674"/>
      <c r="I112" s="674"/>
      <c r="J112" s="674"/>
      <c r="K112" s="674"/>
      <c r="L112" s="674"/>
      <c r="M112" s="675"/>
      <c r="N112" s="49"/>
      <c r="O112" s="37"/>
      <c r="P112" s="44"/>
      <c r="Q112" s="44"/>
      <c r="R112" s="44"/>
    </row>
    <row r="113" spans="1:18" ht="31.75" customHeight="1" thickBot="1" x14ac:dyDescent="0.35">
      <c r="A113" s="673" t="s">
        <v>194</v>
      </c>
      <c r="B113" s="674"/>
      <c r="C113" s="676" t="str">
        <f>IF(ProjeAdi&gt;0,ProjeAdi,"")</f>
        <v/>
      </c>
      <c r="D113" s="677"/>
      <c r="E113" s="677"/>
      <c r="F113" s="677"/>
      <c r="G113" s="677"/>
      <c r="H113" s="677"/>
      <c r="I113" s="677"/>
      <c r="J113" s="677"/>
      <c r="K113" s="677"/>
      <c r="L113" s="677"/>
      <c r="M113" s="678"/>
      <c r="N113" s="49"/>
      <c r="O113" s="37"/>
      <c r="P113" s="44"/>
      <c r="Q113" s="44"/>
      <c r="R113" s="44"/>
    </row>
    <row r="114" spans="1:18" ht="52.15" customHeight="1" thickBot="1" x14ac:dyDescent="0.35">
      <c r="A114" s="683" t="s">
        <v>3</v>
      </c>
      <c r="B114" s="683" t="s">
        <v>182</v>
      </c>
      <c r="C114" s="683" t="s">
        <v>183</v>
      </c>
      <c r="D114" s="683" t="s">
        <v>97</v>
      </c>
      <c r="E114" s="683" t="s">
        <v>173</v>
      </c>
      <c r="F114" s="683" t="s">
        <v>98</v>
      </c>
      <c r="G114" s="683" t="s">
        <v>95</v>
      </c>
      <c r="H114" s="683" t="s">
        <v>93</v>
      </c>
      <c r="I114" s="683" t="s">
        <v>94</v>
      </c>
      <c r="J114" s="693" t="s">
        <v>81</v>
      </c>
      <c r="K114" s="683" t="s">
        <v>82</v>
      </c>
      <c r="L114" s="398" t="s">
        <v>83</v>
      </c>
      <c r="M114" s="398" t="s">
        <v>83</v>
      </c>
      <c r="N114" s="49"/>
      <c r="O114" s="37"/>
      <c r="P114" s="44"/>
      <c r="Q114" s="44"/>
      <c r="R114" s="44"/>
    </row>
    <row r="115" spans="1:18" ht="17" thickBot="1" x14ac:dyDescent="0.35">
      <c r="A115" s="685"/>
      <c r="B115" s="684"/>
      <c r="C115" s="684"/>
      <c r="D115" s="685"/>
      <c r="E115" s="684"/>
      <c r="F115" s="685"/>
      <c r="G115" s="685"/>
      <c r="H115" s="685"/>
      <c r="I115" s="685"/>
      <c r="J115" s="694"/>
      <c r="K115" s="685"/>
      <c r="L115" s="416" t="s">
        <v>84</v>
      </c>
      <c r="M115" s="416" t="s">
        <v>87</v>
      </c>
      <c r="N115" s="49"/>
      <c r="O115" s="37"/>
      <c r="P115" s="44"/>
      <c r="Q115" s="44"/>
      <c r="R115" s="44"/>
    </row>
    <row r="116" spans="1:18" ht="37.200000000000003" customHeight="1" x14ac:dyDescent="0.3">
      <c r="A116" s="201">
        <v>61</v>
      </c>
      <c r="B116" s="450"/>
      <c r="C116" s="451"/>
      <c r="D116" s="86"/>
      <c r="E116" s="516"/>
      <c r="F116" s="25"/>
      <c r="G116" s="25"/>
      <c r="H116" s="25"/>
      <c r="I116" s="25"/>
      <c r="J116" s="26"/>
      <c r="K116" s="25"/>
      <c r="L116" s="188"/>
      <c r="M116" s="180"/>
      <c r="N116" s="112" t="str">
        <f>IF(AND(COUNTA(D116:I116)&gt;0,O116=1),"Belge Tarihi,Belge Numarası ve KDV Dahil Tutar doldurulduktan sonra KDV Hariç Tutar doldurulabilir.","")</f>
        <v/>
      </c>
      <c r="O116" s="111">
        <f>IF(COUNTA(J116:K116)+COUNTA(M116)=3,0,1)</f>
        <v>1</v>
      </c>
      <c r="P116" s="113">
        <f>IF(O116=1,0,100000000)</f>
        <v>0</v>
      </c>
      <c r="Q116" s="44"/>
      <c r="R116" s="44"/>
    </row>
    <row r="117" spans="1:18" ht="37.200000000000003" customHeight="1" x14ac:dyDescent="0.3">
      <c r="A117" s="409">
        <v>62</v>
      </c>
      <c r="B117" s="452"/>
      <c r="C117" s="453"/>
      <c r="D117" s="459"/>
      <c r="E117" s="517"/>
      <c r="F117" s="15"/>
      <c r="G117" s="15"/>
      <c r="H117" s="15"/>
      <c r="I117" s="15"/>
      <c r="J117" s="16"/>
      <c r="K117" s="15"/>
      <c r="L117" s="183"/>
      <c r="M117" s="181"/>
      <c r="N117" s="112" t="str">
        <f t="shared" ref="N117:N130" si="18">IF(AND(COUNTA(D117:I117)&gt;0,O117=1),"Belge Tarihi,Belge Numarası ve KDV Dahil Tutar doldurulduktan sonra KDV Hariç Tutar doldurulabilir.","")</f>
        <v/>
      </c>
      <c r="O117" s="111">
        <f t="shared" ref="O117:O130" si="19">IF(COUNTA(J117:K117)+COUNTA(M117)=3,0,1)</f>
        <v>1</v>
      </c>
      <c r="P117" s="113">
        <f t="shared" ref="P117:P130" si="20">IF(O117=1,0,100000000)</f>
        <v>0</v>
      </c>
      <c r="Q117" s="44"/>
      <c r="R117" s="44"/>
    </row>
    <row r="118" spans="1:18" ht="37.200000000000003" customHeight="1" x14ac:dyDescent="0.3">
      <c r="A118" s="409">
        <v>63</v>
      </c>
      <c r="B118" s="452"/>
      <c r="C118" s="453"/>
      <c r="D118" s="459"/>
      <c r="E118" s="517"/>
      <c r="F118" s="15"/>
      <c r="G118" s="15"/>
      <c r="H118" s="15"/>
      <c r="I118" s="15"/>
      <c r="J118" s="16"/>
      <c r="K118" s="15"/>
      <c r="L118" s="183"/>
      <c r="M118" s="181"/>
      <c r="N118" s="112" t="str">
        <f t="shared" si="18"/>
        <v/>
      </c>
      <c r="O118" s="111">
        <f t="shared" si="19"/>
        <v>1</v>
      </c>
      <c r="P118" s="113">
        <f t="shared" si="20"/>
        <v>0</v>
      </c>
      <c r="Q118" s="44"/>
      <c r="R118" s="44"/>
    </row>
    <row r="119" spans="1:18" ht="37.200000000000003" customHeight="1" x14ac:dyDescent="0.3">
      <c r="A119" s="409">
        <v>64</v>
      </c>
      <c r="B119" s="452"/>
      <c r="C119" s="453"/>
      <c r="D119" s="459"/>
      <c r="E119" s="517"/>
      <c r="F119" s="15"/>
      <c r="G119" s="15"/>
      <c r="H119" s="15"/>
      <c r="I119" s="15"/>
      <c r="J119" s="16"/>
      <c r="K119" s="15"/>
      <c r="L119" s="183"/>
      <c r="M119" s="181"/>
      <c r="N119" s="112" t="str">
        <f t="shared" si="18"/>
        <v/>
      </c>
      <c r="O119" s="111">
        <f t="shared" si="19"/>
        <v>1</v>
      </c>
      <c r="P119" s="113">
        <f t="shared" si="20"/>
        <v>0</v>
      </c>
      <c r="Q119" s="44"/>
      <c r="R119" s="44"/>
    </row>
    <row r="120" spans="1:18" ht="37.200000000000003" customHeight="1" x14ac:dyDescent="0.3">
      <c r="A120" s="409">
        <v>65</v>
      </c>
      <c r="B120" s="452"/>
      <c r="C120" s="453"/>
      <c r="D120" s="459"/>
      <c r="E120" s="517"/>
      <c r="F120" s="15"/>
      <c r="G120" s="15"/>
      <c r="H120" s="15"/>
      <c r="I120" s="15"/>
      <c r="J120" s="16"/>
      <c r="K120" s="15"/>
      <c r="L120" s="183"/>
      <c r="M120" s="181"/>
      <c r="N120" s="112" t="str">
        <f t="shared" si="18"/>
        <v/>
      </c>
      <c r="O120" s="111">
        <f t="shared" si="19"/>
        <v>1</v>
      </c>
      <c r="P120" s="113">
        <f t="shared" si="20"/>
        <v>0</v>
      </c>
      <c r="Q120" s="44"/>
      <c r="R120" s="44"/>
    </row>
    <row r="121" spans="1:18" ht="37.200000000000003" customHeight="1" x14ac:dyDescent="0.3">
      <c r="A121" s="409">
        <v>66</v>
      </c>
      <c r="B121" s="452"/>
      <c r="C121" s="453"/>
      <c r="D121" s="459"/>
      <c r="E121" s="517"/>
      <c r="F121" s="15"/>
      <c r="G121" s="15"/>
      <c r="H121" s="15"/>
      <c r="I121" s="15"/>
      <c r="J121" s="16"/>
      <c r="K121" s="15"/>
      <c r="L121" s="183"/>
      <c r="M121" s="181"/>
      <c r="N121" s="112" t="str">
        <f t="shared" si="18"/>
        <v/>
      </c>
      <c r="O121" s="111">
        <f t="shared" si="19"/>
        <v>1</v>
      </c>
      <c r="P121" s="113">
        <f t="shared" si="20"/>
        <v>0</v>
      </c>
      <c r="Q121" s="44"/>
      <c r="R121" s="44"/>
    </row>
    <row r="122" spans="1:18" ht="37.200000000000003" customHeight="1" x14ac:dyDescent="0.3">
      <c r="A122" s="410">
        <v>67</v>
      </c>
      <c r="B122" s="452"/>
      <c r="C122" s="453"/>
      <c r="D122" s="319"/>
      <c r="E122" s="518"/>
      <c r="F122" s="17"/>
      <c r="G122" s="17"/>
      <c r="H122" s="17"/>
      <c r="I122" s="17"/>
      <c r="J122" s="40"/>
      <c r="K122" s="17"/>
      <c r="L122" s="189"/>
      <c r="M122" s="184"/>
      <c r="N122" s="112" t="str">
        <f t="shared" si="18"/>
        <v/>
      </c>
      <c r="O122" s="111">
        <f t="shared" si="19"/>
        <v>1</v>
      </c>
      <c r="P122" s="113">
        <f t="shared" si="20"/>
        <v>0</v>
      </c>
      <c r="Q122" s="44"/>
      <c r="R122" s="44"/>
    </row>
    <row r="123" spans="1:18" ht="37.200000000000003" customHeight="1" x14ac:dyDescent="0.3">
      <c r="A123" s="410">
        <v>68</v>
      </c>
      <c r="B123" s="452"/>
      <c r="C123" s="453"/>
      <c r="D123" s="319"/>
      <c r="E123" s="518"/>
      <c r="F123" s="17"/>
      <c r="G123" s="17"/>
      <c r="H123" s="17"/>
      <c r="I123" s="17"/>
      <c r="J123" s="40"/>
      <c r="K123" s="17"/>
      <c r="L123" s="189"/>
      <c r="M123" s="184"/>
      <c r="N123" s="112" t="str">
        <f t="shared" si="18"/>
        <v/>
      </c>
      <c r="O123" s="111">
        <f t="shared" si="19"/>
        <v>1</v>
      </c>
      <c r="P123" s="113">
        <f t="shared" si="20"/>
        <v>0</v>
      </c>
      <c r="Q123" s="44"/>
      <c r="R123" s="44"/>
    </row>
    <row r="124" spans="1:18" ht="37.200000000000003" customHeight="1" x14ac:dyDescent="0.3">
      <c r="A124" s="410">
        <v>69</v>
      </c>
      <c r="B124" s="452"/>
      <c r="C124" s="453"/>
      <c r="D124" s="319"/>
      <c r="E124" s="518"/>
      <c r="F124" s="17"/>
      <c r="G124" s="17"/>
      <c r="H124" s="17"/>
      <c r="I124" s="17"/>
      <c r="J124" s="40"/>
      <c r="K124" s="17"/>
      <c r="L124" s="189"/>
      <c r="M124" s="184"/>
      <c r="N124" s="112" t="str">
        <f t="shared" si="18"/>
        <v/>
      </c>
      <c r="O124" s="111">
        <f t="shared" si="19"/>
        <v>1</v>
      </c>
      <c r="P124" s="113">
        <f t="shared" si="20"/>
        <v>0</v>
      </c>
      <c r="Q124" s="44"/>
      <c r="R124" s="44"/>
    </row>
    <row r="125" spans="1:18" ht="37.200000000000003" customHeight="1" x14ac:dyDescent="0.3">
      <c r="A125" s="410">
        <v>70</v>
      </c>
      <c r="B125" s="452"/>
      <c r="C125" s="453"/>
      <c r="D125" s="319"/>
      <c r="E125" s="518"/>
      <c r="F125" s="17"/>
      <c r="G125" s="17"/>
      <c r="H125" s="17"/>
      <c r="I125" s="17"/>
      <c r="J125" s="40"/>
      <c r="K125" s="17"/>
      <c r="L125" s="189"/>
      <c r="M125" s="184"/>
      <c r="N125" s="112" t="str">
        <f t="shared" si="18"/>
        <v/>
      </c>
      <c r="O125" s="111">
        <f t="shared" si="19"/>
        <v>1</v>
      </c>
      <c r="P125" s="113">
        <f t="shared" si="20"/>
        <v>0</v>
      </c>
      <c r="Q125" s="44"/>
      <c r="R125" s="44"/>
    </row>
    <row r="126" spans="1:18" ht="37.200000000000003" customHeight="1" x14ac:dyDescent="0.3">
      <c r="A126" s="410">
        <v>71</v>
      </c>
      <c r="B126" s="452"/>
      <c r="C126" s="453"/>
      <c r="D126" s="319"/>
      <c r="E126" s="518"/>
      <c r="F126" s="17"/>
      <c r="G126" s="17"/>
      <c r="H126" s="17"/>
      <c r="I126" s="17"/>
      <c r="J126" s="40"/>
      <c r="K126" s="17"/>
      <c r="L126" s="189"/>
      <c r="M126" s="184"/>
      <c r="N126" s="112" t="str">
        <f t="shared" si="18"/>
        <v/>
      </c>
      <c r="O126" s="111">
        <f t="shared" si="19"/>
        <v>1</v>
      </c>
      <c r="P126" s="113">
        <f t="shared" si="20"/>
        <v>0</v>
      </c>
      <c r="Q126" s="45"/>
      <c r="R126" s="45"/>
    </row>
    <row r="127" spans="1:18" ht="37.200000000000003" customHeight="1" x14ac:dyDescent="0.3">
      <c r="A127" s="410">
        <v>72</v>
      </c>
      <c r="B127" s="452"/>
      <c r="C127" s="453"/>
      <c r="D127" s="319"/>
      <c r="E127" s="518"/>
      <c r="F127" s="17"/>
      <c r="G127" s="17"/>
      <c r="H127" s="17"/>
      <c r="I127" s="17"/>
      <c r="J127" s="40"/>
      <c r="K127" s="17"/>
      <c r="L127" s="189"/>
      <c r="M127" s="184"/>
      <c r="N127" s="112" t="str">
        <f t="shared" si="18"/>
        <v/>
      </c>
      <c r="O127" s="111">
        <f t="shared" si="19"/>
        <v>1</v>
      </c>
      <c r="P127" s="113">
        <f t="shared" si="20"/>
        <v>0</v>
      </c>
      <c r="Q127" s="44"/>
      <c r="R127" s="44"/>
    </row>
    <row r="128" spans="1:18" ht="37.200000000000003" customHeight="1" x14ac:dyDescent="0.3">
      <c r="A128" s="410">
        <v>73</v>
      </c>
      <c r="B128" s="452"/>
      <c r="C128" s="453"/>
      <c r="D128" s="319"/>
      <c r="E128" s="518"/>
      <c r="F128" s="17"/>
      <c r="G128" s="17"/>
      <c r="H128" s="17"/>
      <c r="I128" s="17"/>
      <c r="J128" s="40"/>
      <c r="K128" s="17"/>
      <c r="L128" s="189"/>
      <c r="M128" s="184"/>
      <c r="N128" s="112" t="str">
        <f t="shared" si="18"/>
        <v/>
      </c>
      <c r="O128" s="111">
        <f t="shared" si="19"/>
        <v>1</v>
      </c>
      <c r="P128" s="113">
        <f t="shared" si="20"/>
        <v>0</v>
      </c>
      <c r="Q128" s="44"/>
      <c r="R128" s="44"/>
    </row>
    <row r="129" spans="1:18" ht="37.200000000000003" customHeight="1" x14ac:dyDescent="0.3">
      <c r="A129" s="410">
        <v>74</v>
      </c>
      <c r="B129" s="452"/>
      <c r="C129" s="453"/>
      <c r="D129" s="319"/>
      <c r="E129" s="518"/>
      <c r="F129" s="17"/>
      <c r="G129" s="17"/>
      <c r="H129" s="17"/>
      <c r="I129" s="17"/>
      <c r="J129" s="40"/>
      <c r="K129" s="17"/>
      <c r="L129" s="189"/>
      <c r="M129" s="184"/>
      <c r="N129" s="112" t="str">
        <f t="shared" si="18"/>
        <v/>
      </c>
      <c r="O129" s="111">
        <f t="shared" si="19"/>
        <v>1</v>
      </c>
      <c r="P129" s="113">
        <f t="shared" si="20"/>
        <v>0</v>
      </c>
      <c r="Q129" s="44"/>
      <c r="R129" s="44"/>
    </row>
    <row r="130" spans="1:18" ht="37.200000000000003" customHeight="1" thickBot="1" x14ac:dyDescent="0.35">
      <c r="A130" s="411">
        <v>75</v>
      </c>
      <c r="B130" s="454"/>
      <c r="C130" s="455"/>
      <c r="D130" s="89"/>
      <c r="E130" s="519"/>
      <c r="F130" s="19"/>
      <c r="G130" s="19"/>
      <c r="H130" s="19"/>
      <c r="I130" s="19"/>
      <c r="J130" s="42"/>
      <c r="K130" s="19"/>
      <c r="L130" s="190"/>
      <c r="M130" s="185"/>
      <c r="N130" s="112" t="str">
        <f t="shared" si="18"/>
        <v/>
      </c>
      <c r="O130" s="111">
        <f t="shared" si="19"/>
        <v>1</v>
      </c>
      <c r="P130" s="113">
        <f t="shared" si="20"/>
        <v>0</v>
      </c>
      <c r="Q130" s="115">
        <f>IF(COUNTA(J116:M130)&gt;0,1,0)</f>
        <v>0</v>
      </c>
      <c r="R130" s="44"/>
    </row>
    <row r="131" spans="1:18" ht="37.200000000000003" customHeight="1" thickBot="1" x14ac:dyDescent="0.35">
      <c r="A131" s="696" t="s">
        <v>147</v>
      </c>
      <c r="B131" s="696"/>
      <c r="C131" s="696"/>
      <c r="D131" s="696"/>
      <c r="E131" s="696"/>
      <c r="F131" s="696"/>
      <c r="G131" s="696"/>
      <c r="H131" s="696"/>
      <c r="I131" s="696"/>
      <c r="J131" s="697"/>
      <c r="K131" s="383" t="s">
        <v>34</v>
      </c>
      <c r="L131" s="191">
        <f>SUM(L116:L130)+L104</f>
        <v>0</v>
      </c>
      <c r="M131" s="191">
        <f>SUM(M116:M130)+M104</f>
        <v>0</v>
      </c>
      <c r="N131" s="415"/>
      <c r="O131" s="37"/>
      <c r="P131" s="44"/>
      <c r="Q131" s="44"/>
      <c r="R131" s="44"/>
    </row>
    <row r="132" spans="1:18" x14ac:dyDescent="0.3">
      <c r="A132" s="115" t="s">
        <v>133</v>
      </c>
      <c r="B132" s="44"/>
      <c r="C132" s="44"/>
      <c r="D132" s="44"/>
      <c r="E132" s="44"/>
      <c r="F132" s="44"/>
      <c r="G132" s="44"/>
      <c r="H132" s="44"/>
      <c r="I132" s="44"/>
      <c r="J132" s="405"/>
      <c r="K132" s="44"/>
      <c r="L132" s="44"/>
      <c r="M132" s="44"/>
      <c r="N132" s="114" t="str">
        <f t="shared" ref="N132" si="21">IF(AND(L132&gt;0,M132=""),"KDV Dahil Tutar Yazılmalıdır.","")</f>
        <v/>
      </c>
      <c r="O132" s="37"/>
      <c r="P132" s="44"/>
      <c r="Q132" s="44"/>
      <c r="R132" s="44"/>
    </row>
    <row r="133" spans="1:18" x14ac:dyDescent="0.3">
      <c r="A133" s="44"/>
      <c r="B133" s="44"/>
      <c r="C133" s="44"/>
      <c r="D133" s="44"/>
      <c r="E133" s="44"/>
      <c r="F133" s="44"/>
      <c r="G133" s="44"/>
      <c r="H133" s="44"/>
      <c r="I133" s="44"/>
      <c r="J133" s="405"/>
      <c r="K133" s="44"/>
      <c r="L133" s="44"/>
      <c r="M133" s="44"/>
      <c r="N133" s="49"/>
      <c r="O133" s="37"/>
      <c r="P133" s="44"/>
      <c r="Q133" s="44"/>
      <c r="R133" s="44"/>
    </row>
    <row r="134" spans="1:18" ht="19.05" x14ac:dyDescent="0.35">
      <c r="A134" s="44"/>
      <c r="B134" s="44"/>
      <c r="C134" s="44"/>
      <c r="D134" s="376" t="s">
        <v>31</v>
      </c>
      <c r="E134" s="376"/>
      <c r="F134" s="378">
        <f ca="1">imzatarihi</f>
        <v>45785</v>
      </c>
      <c r="G134" s="253" t="s">
        <v>32</v>
      </c>
      <c r="H134" s="379" t="str">
        <f>IF(kurulusyetkilisi&gt;0,kurulusyetkilisi,"")</f>
        <v/>
      </c>
      <c r="I134" s="44"/>
      <c r="J134" s="44"/>
      <c r="K134" s="44"/>
      <c r="L134" s="44"/>
      <c r="M134" s="44"/>
      <c r="N134" s="49"/>
      <c r="O134" s="37"/>
      <c r="P134" s="44"/>
      <c r="Q134" s="44"/>
      <c r="R134" s="44"/>
    </row>
    <row r="135" spans="1:18" ht="19.05" x14ac:dyDescent="0.35">
      <c r="A135" s="44"/>
      <c r="B135" s="44"/>
      <c r="C135" s="44"/>
      <c r="D135" s="44"/>
      <c r="E135" s="44"/>
      <c r="F135" s="215"/>
      <c r="G135" s="253" t="s">
        <v>33</v>
      </c>
      <c r="H135" s="44"/>
      <c r="I135" s="214"/>
      <c r="J135" s="44"/>
      <c r="K135" s="44"/>
      <c r="L135" s="44"/>
      <c r="M135" s="44"/>
      <c r="N135" s="49"/>
      <c r="O135" s="37"/>
      <c r="P135" s="44"/>
      <c r="Q135" s="44"/>
      <c r="R135" s="44"/>
    </row>
    <row r="136" spans="1:18" x14ac:dyDescent="0.3">
      <c r="A136" s="679" t="s">
        <v>96</v>
      </c>
      <c r="B136" s="679"/>
      <c r="C136" s="679"/>
      <c r="D136" s="679"/>
      <c r="E136" s="679"/>
      <c r="F136" s="679"/>
      <c r="G136" s="679"/>
      <c r="H136" s="679"/>
      <c r="I136" s="679"/>
      <c r="J136" s="679"/>
      <c r="K136" s="679"/>
      <c r="L136" s="679"/>
      <c r="M136" s="679"/>
      <c r="N136" s="74"/>
      <c r="O136" s="76"/>
      <c r="P136" s="44"/>
      <c r="Q136" s="44"/>
      <c r="R136" s="44"/>
    </row>
    <row r="137" spans="1:18" ht="15.65" customHeight="1" x14ac:dyDescent="0.3">
      <c r="A137" s="635" t="str">
        <f>IF(YilDonem&lt;&gt;"",CONCATENATE(YilDonem," dönemine aittir."),"")</f>
        <v/>
      </c>
      <c r="B137" s="635"/>
      <c r="C137" s="635"/>
      <c r="D137" s="635"/>
      <c r="E137" s="635"/>
      <c r="F137" s="635"/>
      <c r="G137" s="635"/>
      <c r="H137" s="635"/>
      <c r="I137" s="635"/>
      <c r="J137" s="635"/>
      <c r="K137" s="635"/>
      <c r="L137" s="635"/>
      <c r="M137" s="635"/>
      <c r="N137" s="414"/>
      <c r="O137" s="76"/>
      <c r="P137" s="75"/>
      <c r="Q137" s="44"/>
      <c r="R137" s="44"/>
    </row>
    <row r="138" spans="1:18" ht="16.149999999999999" customHeight="1" thickBot="1" x14ac:dyDescent="0.35">
      <c r="A138" s="692" t="s">
        <v>99</v>
      </c>
      <c r="B138" s="692"/>
      <c r="C138" s="692"/>
      <c r="D138" s="692"/>
      <c r="E138" s="692"/>
      <c r="F138" s="692"/>
      <c r="G138" s="692"/>
      <c r="H138" s="692"/>
      <c r="I138" s="692"/>
      <c r="J138" s="692"/>
      <c r="K138" s="692"/>
      <c r="L138" s="692"/>
      <c r="M138" s="692"/>
      <c r="N138" s="414"/>
      <c r="O138" s="76"/>
      <c r="P138" s="75"/>
      <c r="Q138" s="44"/>
      <c r="R138" s="44"/>
    </row>
    <row r="139" spans="1:18" ht="31.75" customHeight="1" thickBot="1" x14ac:dyDescent="0.35">
      <c r="A139" s="673" t="s">
        <v>192</v>
      </c>
      <c r="B139" s="674"/>
      <c r="C139" s="673" t="str">
        <f>IF(ProjeNo&gt;0,ProjeNo,"")</f>
        <v/>
      </c>
      <c r="D139" s="674"/>
      <c r="E139" s="674"/>
      <c r="F139" s="674"/>
      <c r="G139" s="674"/>
      <c r="H139" s="674"/>
      <c r="I139" s="674"/>
      <c r="J139" s="674"/>
      <c r="K139" s="674"/>
      <c r="L139" s="674"/>
      <c r="M139" s="675"/>
      <c r="N139" s="49"/>
      <c r="O139" s="37"/>
      <c r="P139" s="44"/>
      <c r="Q139" s="44"/>
      <c r="R139" s="44"/>
    </row>
    <row r="140" spans="1:18" ht="31.75" customHeight="1" thickBot="1" x14ac:dyDescent="0.35">
      <c r="A140" s="673" t="s">
        <v>194</v>
      </c>
      <c r="B140" s="674"/>
      <c r="C140" s="676" t="str">
        <f>IF(ProjeAdi&gt;0,ProjeAdi,"")</f>
        <v/>
      </c>
      <c r="D140" s="677"/>
      <c r="E140" s="677"/>
      <c r="F140" s="677"/>
      <c r="G140" s="677"/>
      <c r="H140" s="677"/>
      <c r="I140" s="677"/>
      <c r="J140" s="677"/>
      <c r="K140" s="677"/>
      <c r="L140" s="677"/>
      <c r="M140" s="678"/>
      <c r="N140" s="49"/>
      <c r="O140" s="37"/>
      <c r="P140" s="44"/>
      <c r="Q140" s="44"/>
      <c r="R140" s="44"/>
    </row>
    <row r="141" spans="1:18" ht="52.15" customHeight="1" thickBot="1" x14ac:dyDescent="0.35">
      <c r="A141" s="683" t="s">
        <v>3</v>
      </c>
      <c r="B141" s="683" t="s">
        <v>182</v>
      </c>
      <c r="C141" s="683" t="s">
        <v>183</v>
      </c>
      <c r="D141" s="683" t="s">
        <v>97</v>
      </c>
      <c r="E141" s="683" t="s">
        <v>173</v>
      </c>
      <c r="F141" s="683" t="s">
        <v>98</v>
      </c>
      <c r="G141" s="683" t="s">
        <v>95</v>
      </c>
      <c r="H141" s="683" t="s">
        <v>93</v>
      </c>
      <c r="I141" s="683" t="s">
        <v>94</v>
      </c>
      <c r="J141" s="693" t="s">
        <v>81</v>
      </c>
      <c r="K141" s="683" t="s">
        <v>82</v>
      </c>
      <c r="L141" s="398" t="s">
        <v>83</v>
      </c>
      <c r="M141" s="398" t="s">
        <v>83</v>
      </c>
      <c r="N141" s="49"/>
      <c r="O141" s="37"/>
      <c r="P141" s="44"/>
      <c r="Q141" s="44"/>
      <c r="R141" s="44"/>
    </row>
    <row r="142" spans="1:18" ht="17" thickBot="1" x14ac:dyDescent="0.35">
      <c r="A142" s="685"/>
      <c r="B142" s="684"/>
      <c r="C142" s="684"/>
      <c r="D142" s="685"/>
      <c r="E142" s="684"/>
      <c r="F142" s="685"/>
      <c r="G142" s="685"/>
      <c r="H142" s="685"/>
      <c r="I142" s="685"/>
      <c r="J142" s="694"/>
      <c r="K142" s="685"/>
      <c r="L142" s="416" t="s">
        <v>84</v>
      </c>
      <c r="M142" s="416" t="s">
        <v>87</v>
      </c>
      <c r="N142" s="49"/>
      <c r="O142" s="37"/>
      <c r="P142" s="44"/>
      <c r="Q142" s="44"/>
      <c r="R142" s="44"/>
    </row>
    <row r="143" spans="1:18" ht="37.200000000000003" customHeight="1" x14ac:dyDescent="0.3">
      <c r="A143" s="201">
        <v>76</v>
      </c>
      <c r="B143" s="450"/>
      <c r="C143" s="451"/>
      <c r="D143" s="86"/>
      <c r="E143" s="516"/>
      <c r="F143" s="25"/>
      <c r="G143" s="25"/>
      <c r="H143" s="25"/>
      <c r="I143" s="25"/>
      <c r="J143" s="26"/>
      <c r="K143" s="25"/>
      <c r="L143" s="188"/>
      <c r="M143" s="180"/>
      <c r="N143" s="112" t="str">
        <f>IF(AND(COUNTA(D143:I143)&gt;0,O143=1),"Belge Tarihi,Belge Numarası ve KDV Dahil Tutar doldurulduktan sonra KDV Hariç Tutar doldurulabilir.","")</f>
        <v/>
      </c>
      <c r="O143" s="111">
        <f>IF(COUNTA(J143:K143)+COUNTA(M143)=3,0,1)</f>
        <v>1</v>
      </c>
      <c r="P143" s="113">
        <f>IF(O143=1,0,100000000)</f>
        <v>0</v>
      </c>
      <c r="Q143" s="44"/>
      <c r="R143" s="44"/>
    </row>
    <row r="144" spans="1:18" ht="37.200000000000003" customHeight="1" x14ac:dyDescent="0.3">
      <c r="A144" s="409">
        <v>77</v>
      </c>
      <c r="B144" s="452"/>
      <c r="C144" s="453"/>
      <c r="D144" s="459"/>
      <c r="E144" s="517"/>
      <c r="F144" s="15"/>
      <c r="G144" s="15"/>
      <c r="H144" s="15"/>
      <c r="I144" s="15"/>
      <c r="J144" s="16"/>
      <c r="K144" s="15"/>
      <c r="L144" s="183"/>
      <c r="M144" s="181"/>
      <c r="N144" s="112" t="str">
        <f t="shared" ref="N144:N157" si="22">IF(AND(COUNTA(D144:I144)&gt;0,O144=1),"Belge Tarihi,Belge Numarası ve KDV Dahil Tutar doldurulduktan sonra KDV Hariç Tutar doldurulabilir.","")</f>
        <v/>
      </c>
      <c r="O144" s="111">
        <f t="shared" ref="O144:O157" si="23">IF(COUNTA(J144:K144)+COUNTA(M144)=3,0,1)</f>
        <v>1</v>
      </c>
      <c r="P144" s="113">
        <f t="shared" ref="P144:P157" si="24">IF(O144=1,0,100000000)</f>
        <v>0</v>
      </c>
      <c r="Q144" s="44"/>
      <c r="R144" s="44"/>
    </row>
    <row r="145" spans="1:18" ht="37.200000000000003" customHeight="1" x14ac:dyDescent="0.3">
      <c r="A145" s="409">
        <v>78</v>
      </c>
      <c r="B145" s="452"/>
      <c r="C145" s="453"/>
      <c r="D145" s="459"/>
      <c r="E145" s="517"/>
      <c r="F145" s="15"/>
      <c r="G145" s="15"/>
      <c r="H145" s="15"/>
      <c r="I145" s="15"/>
      <c r="J145" s="16"/>
      <c r="K145" s="15"/>
      <c r="L145" s="183"/>
      <c r="M145" s="181"/>
      <c r="N145" s="112" t="str">
        <f t="shared" si="22"/>
        <v/>
      </c>
      <c r="O145" s="111">
        <f t="shared" si="23"/>
        <v>1</v>
      </c>
      <c r="P145" s="113">
        <f t="shared" si="24"/>
        <v>0</v>
      </c>
      <c r="Q145" s="44"/>
      <c r="R145" s="44"/>
    </row>
    <row r="146" spans="1:18" ht="37.200000000000003" customHeight="1" x14ac:dyDescent="0.3">
      <c r="A146" s="409">
        <v>79</v>
      </c>
      <c r="B146" s="452"/>
      <c r="C146" s="453"/>
      <c r="D146" s="459"/>
      <c r="E146" s="517"/>
      <c r="F146" s="15"/>
      <c r="G146" s="15"/>
      <c r="H146" s="15"/>
      <c r="I146" s="15"/>
      <c r="J146" s="16"/>
      <c r="K146" s="15"/>
      <c r="L146" s="183"/>
      <c r="M146" s="181"/>
      <c r="N146" s="112" t="str">
        <f t="shared" si="22"/>
        <v/>
      </c>
      <c r="O146" s="111">
        <f t="shared" si="23"/>
        <v>1</v>
      </c>
      <c r="P146" s="113">
        <f t="shared" si="24"/>
        <v>0</v>
      </c>
      <c r="Q146" s="44"/>
      <c r="R146" s="44"/>
    </row>
    <row r="147" spans="1:18" ht="37.200000000000003" customHeight="1" x14ac:dyDescent="0.3">
      <c r="A147" s="409">
        <v>80</v>
      </c>
      <c r="B147" s="452"/>
      <c r="C147" s="453"/>
      <c r="D147" s="459"/>
      <c r="E147" s="517"/>
      <c r="F147" s="15"/>
      <c r="G147" s="15"/>
      <c r="H147" s="15"/>
      <c r="I147" s="15"/>
      <c r="J147" s="16"/>
      <c r="K147" s="15"/>
      <c r="L147" s="183"/>
      <c r="M147" s="181"/>
      <c r="N147" s="112" t="str">
        <f t="shared" si="22"/>
        <v/>
      </c>
      <c r="O147" s="111">
        <f t="shared" si="23"/>
        <v>1</v>
      </c>
      <c r="P147" s="113">
        <f t="shared" si="24"/>
        <v>0</v>
      </c>
      <c r="Q147" s="44"/>
      <c r="R147" s="44"/>
    </row>
    <row r="148" spans="1:18" ht="37.200000000000003" customHeight="1" x14ac:dyDescent="0.3">
      <c r="A148" s="409">
        <v>81</v>
      </c>
      <c r="B148" s="452"/>
      <c r="C148" s="453"/>
      <c r="D148" s="459"/>
      <c r="E148" s="517"/>
      <c r="F148" s="15"/>
      <c r="G148" s="15"/>
      <c r="H148" s="15"/>
      <c r="I148" s="15"/>
      <c r="J148" s="16"/>
      <c r="K148" s="15"/>
      <c r="L148" s="183"/>
      <c r="M148" s="181"/>
      <c r="N148" s="112" t="str">
        <f t="shared" si="22"/>
        <v/>
      </c>
      <c r="O148" s="111">
        <f t="shared" si="23"/>
        <v>1</v>
      </c>
      <c r="P148" s="113">
        <f t="shared" si="24"/>
        <v>0</v>
      </c>
      <c r="Q148" s="44"/>
      <c r="R148" s="44"/>
    </row>
    <row r="149" spans="1:18" ht="37.200000000000003" customHeight="1" x14ac:dyDescent="0.3">
      <c r="A149" s="410">
        <v>82</v>
      </c>
      <c r="B149" s="452"/>
      <c r="C149" s="453"/>
      <c r="D149" s="319"/>
      <c r="E149" s="518"/>
      <c r="F149" s="17"/>
      <c r="G149" s="17"/>
      <c r="H149" s="17"/>
      <c r="I149" s="17"/>
      <c r="J149" s="40"/>
      <c r="K149" s="17"/>
      <c r="L149" s="189"/>
      <c r="M149" s="184"/>
      <c r="N149" s="112" t="str">
        <f t="shared" si="22"/>
        <v/>
      </c>
      <c r="O149" s="111">
        <f t="shared" si="23"/>
        <v>1</v>
      </c>
      <c r="P149" s="113">
        <f t="shared" si="24"/>
        <v>0</v>
      </c>
      <c r="Q149" s="44"/>
      <c r="R149" s="44"/>
    </row>
    <row r="150" spans="1:18" ht="37.200000000000003" customHeight="1" x14ac:dyDescent="0.3">
      <c r="A150" s="410">
        <v>83</v>
      </c>
      <c r="B150" s="452"/>
      <c r="C150" s="453"/>
      <c r="D150" s="319"/>
      <c r="E150" s="518"/>
      <c r="F150" s="17"/>
      <c r="G150" s="17"/>
      <c r="H150" s="17"/>
      <c r="I150" s="17"/>
      <c r="J150" s="40"/>
      <c r="K150" s="17"/>
      <c r="L150" s="189"/>
      <c r="M150" s="184"/>
      <c r="N150" s="112" t="str">
        <f t="shared" si="22"/>
        <v/>
      </c>
      <c r="O150" s="111">
        <f t="shared" si="23"/>
        <v>1</v>
      </c>
      <c r="P150" s="113">
        <f t="shared" si="24"/>
        <v>0</v>
      </c>
      <c r="Q150" s="44"/>
      <c r="R150" s="44"/>
    </row>
    <row r="151" spans="1:18" ht="37.200000000000003" customHeight="1" x14ac:dyDescent="0.3">
      <c r="A151" s="410">
        <v>84</v>
      </c>
      <c r="B151" s="452"/>
      <c r="C151" s="453"/>
      <c r="D151" s="319"/>
      <c r="E151" s="518"/>
      <c r="F151" s="17"/>
      <c r="G151" s="17"/>
      <c r="H151" s="17"/>
      <c r="I151" s="17"/>
      <c r="J151" s="40"/>
      <c r="K151" s="17"/>
      <c r="L151" s="189"/>
      <c r="M151" s="184"/>
      <c r="N151" s="112" t="str">
        <f t="shared" si="22"/>
        <v/>
      </c>
      <c r="O151" s="111">
        <f t="shared" si="23"/>
        <v>1</v>
      </c>
      <c r="P151" s="113">
        <f t="shared" si="24"/>
        <v>0</v>
      </c>
      <c r="Q151" s="44"/>
      <c r="R151" s="44"/>
    </row>
    <row r="152" spans="1:18" ht="37.200000000000003" customHeight="1" x14ac:dyDescent="0.3">
      <c r="A152" s="410">
        <v>85</v>
      </c>
      <c r="B152" s="452"/>
      <c r="C152" s="453"/>
      <c r="D152" s="319"/>
      <c r="E152" s="518"/>
      <c r="F152" s="17"/>
      <c r="G152" s="17"/>
      <c r="H152" s="17"/>
      <c r="I152" s="17"/>
      <c r="J152" s="40"/>
      <c r="K152" s="17"/>
      <c r="L152" s="189"/>
      <c r="M152" s="184"/>
      <c r="N152" s="112" t="str">
        <f t="shared" si="22"/>
        <v/>
      </c>
      <c r="O152" s="111">
        <f t="shared" si="23"/>
        <v>1</v>
      </c>
      <c r="P152" s="113">
        <f t="shared" si="24"/>
        <v>0</v>
      </c>
      <c r="Q152" s="44"/>
      <c r="R152" s="44"/>
    </row>
    <row r="153" spans="1:18" ht="37.200000000000003" customHeight="1" x14ac:dyDescent="0.3">
      <c r="A153" s="410">
        <v>86</v>
      </c>
      <c r="B153" s="452"/>
      <c r="C153" s="453"/>
      <c r="D153" s="319"/>
      <c r="E153" s="518"/>
      <c r="F153" s="17"/>
      <c r="G153" s="17"/>
      <c r="H153" s="17"/>
      <c r="I153" s="17"/>
      <c r="J153" s="40"/>
      <c r="K153" s="17"/>
      <c r="L153" s="189"/>
      <c r="M153" s="184"/>
      <c r="N153" s="112" t="str">
        <f t="shared" si="22"/>
        <v/>
      </c>
      <c r="O153" s="111">
        <f t="shared" si="23"/>
        <v>1</v>
      </c>
      <c r="P153" s="113">
        <f t="shared" si="24"/>
        <v>0</v>
      </c>
      <c r="Q153" s="44"/>
      <c r="R153" s="44"/>
    </row>
    <row r="154" spans="1:18" ht="37.200000000000003" customHeight="1" x14ac:dyDescent="0.3">
      <c r="A154" s="410">
        <v>87</v>
      </c>
      <c r="B154" s="452"/>
      <c r="C154" s="453"/>
      <c r="D154" s="319"/>
      <c r="E154" s="518"/>
      <c r="F154" s="17"/>
      <c r="G154" s="17"/>
      <c r="H154" s="17"/>
      <c r="I154" s="17"/>
      <c r="J154" s="40"/>
      <c r="K154" s="17"/>
      <c r="L154" s="189"/>
      <c r="M154" s="184"/>
      <c r="N154" s="112" t="str">
        <f t="shared" si="22"/>
        <v/>
      </c>
      <c r="O154" s="111">
        <f t="shared" si="23"/>
        <v>1</v>
      </c>
      <c r="P154" s="113">
        <f t="shared" si="24"/>
        <v>0</v>
      </c>
      <c r="Q154" s="44"/>
      <c r="R154" s="44"/>
    </row>
    <row r="155" spans="1:18" ht="37.200000000000003" customHeight="1" x14ac:dyDescent="0.3">
      <c r="A155" s="410">
        <v>88</v>
      </c>
      <c r="B155" s="452"/>
      <c r="C155" s="453"/>
      <c r="D155" s="319"/>
      <c r="E155" s="518"/>
      <c r="F155" s="17"/>
      <c r="G155" s="17"/>
      <c r="H155" s="17"/>
      <c r="I155" s="17"/>
      <c r="J155" s="40"/>
      <c r="K155" s="17"/>
      <c r="L155" s="189"/>
      <c r="M155" s="184"/>
      <c r="N155" s="112" t="str">
        <f t="shared" si="22"/>
        <v/>
      </c>
      <c r="O155" s="111">
        <f t="shared" si="23"/>
        <v>1</v>
      </c>
      <c r="P155" s="113">
        <f t="shared" si="24"/>
        <v>0</v>
      </c>
      <c r="Q155" s="44"/>
      <c r="R155" s="44"/>
    </row>
    <row r="156" spans="1:18" ht="37.200000000000003" customHeight="1" x14ac:dyDescent="0.3">
      <c r="A156" s="410">
        <v>89</v>
      </c>
      <c r="B156" s="452"/>
      <c r="C156" s="453"/>
      <c r="D156" s="319"/>
      <c r="E156" s="518"/>
      <c r="F156" s="17"/>
      <c r="G156" s="17"/>
      <c r="H156" s="17"/>
      <c r="I156" s="17"/>
      <c r="J156" s="40"/>
      <c r="K156" s="17"/>
      <c r="L156" s="189"/>
      <c r="M156" s="184"/>
      <c r="N156" s="112" t="str">
        <f t="shared" si="22"/>
        <v/>
      </c>
      <c r="O156" s="111">
        <f t="shared" si="23"/>
        <v>1</v>
      </c>
      <c r="P156" s="113">
        <f t="shared" si="24"/>
        <v>0</v>
      </c>
      <c r="Q156" s="45"/>
      <c r="R156" s="45"/>
    </row>
    <row r="157" spans="1:18" ht="37.200000000000003" customHeight="1" thickBot="1" x14ac:dyDescent="0.35">
      <c r="A157" s="411">
        <v>90</v>
      </c>
      <c r="B157" s="454"/>
      <c r="C157" s="455"/>
      <c r="D157" s="89"/>
      <c r="E157" s="519"/>
      <c r="F157" s="19"/>
      <c r="G157" s="19"/>
      <c r="H157" s="19"/>
      <c r="I157" s="19"/>
      <c r="J157" s="42"/>
      <c r="K157" s="19"/>
      <c r="L157" s="190"/>
      <c r="M157" s="185"/>
      <c r="N157" s="112" t="str">
        <f t="shared" si="22"/>
        <v/>
      </c>
      <c r="O157" s="111">
        <f t="shared" si="23"/>
        <v>1</v>
      </c>
      <c r="P157" s="113">
        <f t="shared" si="24"/>
        <v>0</v>
      </c>
      <c r="Q157" s="115">
        <f>IF(COUNTA(J143:M157)&gt;0,1,0)</f>
        <v>0</v>
      </c>
      <c r="R157" s="44"/>
    </row>
    <row r="158" spans="1:18" ht="37.200000000000003" customHeight="1" thickBot="1" x14ac:dyDescent="0.35">
      <c r="A158" s="696" t="s">
        <v>147</v>
      </c>
      <c r="B158" s="696"/>
      <c r="C158" s="696"/>
      <c r="D158" s="696"/>
      <c r="E158" s="696"/>
      <c r="F158" s="696"/>
      <c r="G158" s="696"/>
      <c r="H158" s="696"/>
      <c r="I158" s="696"/>
      <c r="J158" s="697"/>
      <c r="K158" s="383" t="s">
        <v>34</v>
      </c>
      <c r="L158" s="191">
        <f>SUM(L143:L157)+L131</f>
        <v>0</v>
      </c>
      <c r="M158" s="191">
        <f>SUM(M143:M157)+M131</f>
        <v>0</v>
      </c>
      <c r="N158" s="415"/>
      <c r="O158" s="108">
        <f>IF(L158&gt;L131,ROW(A162),0)</f>
        <v>0</v>
      </c>
      <c r="P158" s="44"/>
      <c r="Q158" s="44"/>
      <c r="R158" s="44"/>
    </row>
    <row r="159" spans="1:18" x14ac:dyDescent="0.3">
      <c r="A159" s="115" t="s">
        <v>133</v>
      </c>
      <c r="B159" s="44"/>
      <c r="C159" s="44"/>
      <c r="D159" s="44"/>
      <c r="E159" s="44"/>
      <c r="F159" s="44"/>
      <c r="G159" s="44"/>
      <c r="H159" s="44"/>
      <c r="I159" s="44"/>
      <c r="J159" s="405"/>
      <c r="K159" s="44"/>
      <c r="L159" s="44"/>
      <c r="M159" s="44"/>
      <c r="N159" s="114" t="str">
        <f t="shared" ref="N159" si="25">IF(AND(L159&gt;0,M159=""),"KDV Dahil Tutar Yazılmalıdır.","")</f>
        <v/>
      </c>
      <c r="O159" s="37"/>
      <c r="P159" s="44"/>
      <c r="Q159" s="44"/>
      <c r="R159" s="44"/>
    </row>
    <row r="160" spans="1:18" x14ac:dyDescent="0.3">
      <c r="A160" s="44"/>
      <c r="B160" s="44"/>
      <c r="C160" s="44"/>
      <c r="D160" s="44"/>
      <c r="E160" s="44"/>
      <c r="F160" s="44"/>
      <c r="G160" s="44"/>
      <c r="H160" s="44"/>
      <c r="I160" s="44"/>
      <c r="J160" s="405"/>
      <c r="K160" s="44"/>
      <c r="L160" s="44"/>
      <c r="M160" s="44"/>
      <c r="N160" s="49"/>
      <c r="O160" s="37"/>
      <c r="P160" s="44"/>
      <c r="Q160" s="44"/>
      <c r="R160" s="44"/>
    </row>
    <row r="161" spans="1:18" ht="19.05" x14ac:dyDescent="0.35">
      <c r="A161" s="44"/>
      <c r="B161" s="44"/>
      <c r="C161" s="44"/>
      <c r="D161" s="376" t="s">
        <v>31</v>
      </c>
      <c r="E161" s="376"/>
      <c r="F161" s="378">
        <f ca="1">imzatarihi</f>
        <v>45785</v>
      </c>
      <c r="G161" s="253" t="s">
        <v>32</v>
      </c>
      <c r="H161" s="379" t="str">
        <f>IF(kurulusyetkilisi&gt;0,kurulusyetkilisi,"")</f>
        <v/>
      </c>
      <c r="I161" s="44"/>
      <c r="J161" s="44"/>
      <c r="K161" s="44"/>
      <c r="L161" s="44"/>
      <c r="M161" s="44"/>
      <c r="N161" s="49"/>
      <c r="O161" s="37"/>
      <c r="P161" s="44"/>
      <c r="Q161" s="44"/>
      <c r="R161" s="44"/>
    </row>
    <row r="162" spans="1:18" ht="19.05" x14ac:dyDescent="0.35">
      <c r="A162" s="44"/>
      <c r="B162" s="44"/>
      <c r="C162" s="44"/>
      <c r="D162" s="44"/>
      <c r="E162" s="44"/>
      <c r="F162" s="215"/>
      <c r="G162" s="253" t="s">
        <v>33</v>
      </c>
      <c r="H162" s="44"/>
      <c r="I162" s="214"/>
      <c r="J162" s="44"/>
      <c r="K162" s="44"/>
      <c r="L162" s="44"/>
      <c r="M162" s="44"/>
      <c r="N162" s="49"/>
      <c r="O162" s="37"/>
      <c r="P162" s="44"/>
      <c r="Q162" s="44"/>
      <c r="R162" s="44"/>
    </row>
    <row r="163" spans="1:18" x14ac:dyDescent="0.3">
      <c r="A163" s="44"/>
      <c r="B163" s="44"/>
      <c r="C163" s="44"/>
      <c r="D163" s="44"/>
      <c r="E163" s="44"/>
      <c r="F163" s="44"/>
      <c r="G163" s="44"/>
      <c r="H163" s="44"/>
      <c r="I163" s="44"/>
      <c r="J163" s="405"/>
      <c r="K163" s="44"/>
      <c r="L163" s="44"/>
      <c r="M163" s="44"/>
      <c r="N163" s="49"/>
      <c r="O163" s="37"/>
      <c r="P163" s="44"/>
      <c r="Q163" s="44"/>
      <c r="R163" s="44"/>
    </row>
    <row r="164" spans="1:18" x14ac:dyDescent="0.3">
      <c r="A164" s="44"/>
      <c r="B164" s="44"/>
      <c r="C164" s="44"/>
      <c r="D164" s="44"/>
      <c r="E164" s="44"/>
      <c r="F164" s="44"/>
      <c r="G164" s="44"/>
      <c r="H164" s="44"/>
      <c r="I164" s="44"/>
      <c r="J164" s="405"/>
      <c r="K164" s="44"/>
      <c r="L164" s="44"/>
      <c r="M164" s="44"/>
      <c r="N164" s="49"/>
      <c r="O164" s="37"/>
      <c r="P164" s="44"/>
      <c r="Q164" s="44"/>
      <c r="R164" s="44"/>
    </row>
    <row r="165" spans="1:18" x14ac:dyDescent="0.3">
      <c r="A165" s="44"/>
      <c r="B165" s="44"/>
      <c r="C165" s="44"/>
      <c r="D165" s="44"/>
      <c r="E165" s="44"/>
      <c r="F165" s="44"/>
      <c r="G165" s="44"/>
      <c r="H165" s="44"/>
      <c r="I165" s="44"/>
      <c r="J165" s="405"/>
      <c r="K165" s="44"/>
      <c r="L165" s="44"/>
      <c r="M165" s="44"/>
      <c r="N165" s="49"/>
      <c r="O165" s="37"/>
      <c r="P165" s="44"/>
      <c r="Q165" s="44"/>
      <c r="R165" s="44"/>
    </row>
    <row r="166" spans="1:18" x14ac:dyDescent="0.3">
      <c r="A166" s="44"/>
      <c r="B166" s="44"/>
      <c r="C166" s="44"/>
      <c r="D166" s="44"/>
      <c r="E166" s="44"/>
      <c r="F166" s="44"/>
      <c r="G166" s="44"/>
      <c r="H166" s="44"/>
      <c r="I166" s="44"/>
      <c r="J166" s="405"/>
      <c r="K166" s="44"/>
      <c r="L166" s="44"/>
      <c r="M166" s="44"/>
      <c r="N166" s="49"/>
      <c r="O166" s="37"/>
      <c r="P166" s="44"/>
      <c r="Q166" s="44"/>
      <c r="R166" s="44"/>
    </row>
    <row r="167" spans="1:18" x14ac:dyDescent="0.3">
      <c r="A167" s="44"/>
      <c r="B167" s="44"/>
      <c r="C167" s="44"/>
      <c r="D167" s="44"/>
      <c r="E167" s="44"/>
      <c r="F167" s="44"/>
      <c r="G167" s="44"/>
      <c r="H167" s="44"/>
      <c r="I167" s="44"/>
      <c r="J167" s="405"/>
      <c r="K167" s="44"/>
      <c r="L167" s="44"/>
      <c r="M167" s="44"/>
      <c r="N167" s="49"/>
      <c r="O167" s="37"/>
      <c r="P167" s="44"/>
      <c r="Q167" s="44"/>
      <c r="R167" s="44"/>
    </row>
    <row r="168" spans="1:18" x14ac:dyDescent="0.3">
      <c r="A168" s="44"/>
      <c r="B168" s="44"/>
      <c r="C168" s="44"/>
      <c r="D168" s="44"/>
      <c r="E168" s="44"/>
      <c r="F168" s="44"/>
      <c r="G168" s="44"/>
      <c r="H168" s="44"/>
      <c r="I168" s="44"/>
      <c r="J168" s="405"/>
      <c r="K168" s="44"/>
      <c r="L168" s="44"/>
      <c r="M168" s="44"/>
      <c r="N168" s="49"/>
      <c r="O168" s="37"/>
      <c r="P168" s="44"/>
      <c r="Q168" s="44"/>
      <c r="R168" s="44"/>
    </row>
    <row r="169" spans="1:18" x14ac:dyDescent="0.3">
      <c r="A169" s="44"/>
      <c r="B169" s="44"/>
      <c r="C169" s="44"/>
      <c r="D169" s="44"/>
      <c r="E169" s="44"/>
      <c r="F169" s="44"/>
      <c r="G169" s="44"/>
      <c r="H169" s="44"/>
      <c r="I169" s="44"/>
      <c r="J169" s="405"/>
      <c r="K169" s="44"/>
      <c r="L169" s="44"/>
      <c r="M169" s="44"/>
      <c r="N169" s="49"/>
      <c r="O169" s="37"/>
      <c r="P169" s="44"/>
      <c r="Q169" s="44"/>
      <c r="R169" s="44"/>
    </row>
    <row r="170" spans="1:18" x14ac:dyDescent="0.3">
      <c r="A170" s="44"/>
      <c r="B170" s="44"/>
      <c r="C170" s="44"/>
      <c r="D170" s="44"/>
      <c r="E170" s="44"/>
      <c r="F170" s="44"/>
      <c r="G170" s="44"/>
      <c r="H170" s="44"/>
      <c r="I170" s="44"/>
      <c r="J170" s="405"/>
      <c r="K170" s="44"/>
      <c r="L170" s="44"/>
      <c r="M170" s="44"/>
      <c r="N170" s="49"/>
      <c r="O170" s="37"/>
      <c r="P170" s="44"/>
      <c r="Q170" s="44"/>
      <c r="R170" s="44"/>
    </row>
    <row r="171" spans="1:18" x14ac:dyDescent="0.3">
      <c r="A171" s="44"/>
      <c r="B171" s="44"/>
      <c r="C171" s="44"/>
      <c r="D171" s="44"/>
      <c r="E171" s="44"/>
      <c r="F171" s="44"/>
      <c r="G171" s="44"/>
      <c r="H171" s="44"/>
      <c r="I171" s="44"/>
      <c r="J171" s="405"/>
      <c r="K171" s="44"/>
      <c r="L171" s="44"/>
      <c r="M171" s="44"/>
      <c r="N171" s="49"/>
      <c r="O171" s="37"/>
      <c r="P171" s="44"/>
      <c r="Q171" s="44"/>
      <c r="R171" s="44"/>
    </row>
    <row r="172" spans="1:18" x14ac:dyDescent="0.3">
      <c r="A172" s="44"/>
      <c r="B172" s="44"/>
      <c r="C172" s="44"/>
      <c r="D172" s="44"/>
      <c r="E172" s="44"/>
      <c r="F172" s="44"/>
      <c r="G172" s="44"/>
      <c r="H172" s="44"/>
      <c r="I172" s="44"/>
      <c r="J172" s="405"/>
      <c r="K172" s="44"/>
      <c r="L172" s="44"/>
      <c r="M172" s="44"/>
      <c r="N172" s="49"/>
      <c r="O172" s="37"/>
      <c r="P172" s="44"/>
      <c r="Q172" s="44"/>
      <c r="R172" s="44"/>
    </row>
    <row r="173" spans="1:18" x14ac:dyDescent="0.3">
      <c r="A173" s="44"/>
      <c r="B173" s="44"/>
      <c r="C173" s="44"/>
      <c r="D173" s="44"/>
      <c r="E173" s="44"/>
      <c r="F173" s="44"/>
      <c r="G173" s="44"/>
      <c r="H173" s="44"/>
      <c r="I173" s="44"/>
      <c r="J173" s="405"/>
      <c r="K173" s="44"/>
      <c r="L173" s="44"/>
      <c r="M173" s="44"/>
      <c r="N173" s="49"/>
      <c r="O173" s="37"/>
      <c r="P173" s="44"/>
      <c r="Q173" s="44"/>
      <c r="R173" s="44"/>
    </row>
    <row r="174" spans="1:18" x14ac:dyDescent="0.3">
      <c r="A174" s="44"/>
      <c r="B174" s="44"/>
      <c r="C174" s="44"/>
      <c r="D174" s="44"/>
      <c r="E174" s="44"/>
      <c r="F174" s="44"/>
      <c r="G174" s="44"/>
      <c r="H174" s="44"/>
      <c r="I174" s="44"/>
      <c r="J174" s="405"/>
      <c r="K174" s="44"/>
      <c r="L174" s="44"/>
      <c r="M174" s="44"/>
      <c r="N174" s="49"/>
      <c r="O174" s="37"/>
      <c r="P174" s="44"/>
      <c r="Q174" s="44"/>
      <c r="R174" s="44"/>
    </row>
    <row r="175" spans="1:18" x14ac:dyDescent="0.3">
      <c r="A175" s="44"/>
      <c r="B175" s="44"/>
      <c r="C175" s="44"/>
      <c r="D175" s="44"/>
      <c r="E175" s="44"/>
      <c r="F175" s="44"/>
      <c r="G175" s="44"/>
      <c r="H175" s="44"/>
      <c r="I175" s="44"/>
      <c r="J175" s="405"/>
      <c r="K175" s="44"/>
      <c r="L175" s="44"/>
      <c r="M175" s="44"/>
      <c r="N175" s="49"/>
      <c r="O175" s="37"/>
      <c r="P175" s="44"/>
      <c r="Q175" s="44"/>
      <c r="R175" s="44"/>
    </row>
    <row r="176" spans="1:18" x14ac:dyDescent="0.3">
      <c r="A176" s="44"/>
      <c r="B176" s="44"/>
      <c r="C176" s="44"/>
      <c r="D176" s="44"/>
      <c r="E176" s="44"/>
      <c r="F176" s="44"/>
      <c r="G176" s="44"/>
      <c r="H176" s="44"/>
      <c r="I176" s="44"/>
      <c r="J176" s="405"/>
      <c r="K176" s="44"/>
      <c r="L176" s="44"/>
      <c r="M176" s="44"/>
      <c r="N176" s="49"/>
      <c r="O176" s="37"/>
      <c r="P176" s="44"/>
      <c r="Q176" s="44"/>
      <c r="R176" s="44"/>
    </row>
    <row r="177" spans="1:18" x14ac:dyDescent="0.3">
      <c r="A177" s="44"/>
      <c r="B177" s="44"/>
      <c r="C177" s="44"/>
      <c r="D177" s="44"/>
      <c r="E177" s="44"/>
      <c r="F177" s="44"/>
      <c r="G177" s="44"/>
      <c r="H177" s="44"/>
      <c r="I177" s="44"/>
      <c r="J177" s="405"/>
      <c r="K177" s="44"/>
      <c r="L177" s="44"/>
      <c r="M177" s="44"/>
      <c r="N177" s="49"/>
      <c r="O177" s="37"/>
      <c r="P177" s="44"/>
      <c r="Q177" s="44"/>
      <c r="R177" s="44"/>
    </row>
    <row r="178" spans="1:18" x14ac:dyDescent="0.3">
      <c r="A178" s="44"/>
      <c r="B178" s="44"/>
      <c r="C178" s="44"/>
      <c r="D178" s="44"/>
      <c r="E178" s="44"/>
      <c r="F178" s="44"/>
      <c r="G178" s="44"/>
      <c r="H178" s="44"/>
      <c r="I178" s="44"/>
      <c r="J178" s="405"/>
      <c r="K178" s="44"/>
      <c r="L178" s="44"/>
      <c r="M178" s="44"/>
      <c r="N178" s="49"/>
      <c r="O178" s="37"/>
      <c r="P178" s="44"/>
      <c r="Q178" s="44"/>
      <c r="R178" s="44"/>
    </row>
    <row r="179" spans="1:18" x14ac:dyDescent="0.3">
      <c r="A179" s="44"/>
      <c r="B179" s="44"/>
      <c r="C179" s="44"/>
      <c r="D179" s="44"/>
      <c r="E179" s="44"/>
      <c r="F179" s="44"/>
      <c r="G179" s="44"/>
      <c r="H179" s="44"/>
      <c r="I179" s="44"/>
      <c r="J179" s="405"/>
      <c r="K179" s="44"/>
      <c r="L179" s="44"/>
      <c r="M179" s="44"/>
      <c r="N179" s="49"/>
      <c r="O179" s="37"/>
      <c r="P179" s="44"/>
      <c r="Q179" s="44"/>
      <c r="R179" s="44"/>
    </row>
    <row r="180" spans="1:18" x14ac:dyDescent="0.3">
      <c r="A180" s="44"/>
      <c r="B180" s="44"/>
      <c r="C180" s="44"/>
      <c r="D180" s="44"/>
      <c r="E180" s="44"/>
      <c r="F180" s="44"/>
      <c r="G180" s="44"/>
      <c r="H180" s="44"/>
      <c r="I180" s="44"/>
      <c r="J180" s="405"/>
      <c r="K180" s="44"/>
      <c r="L180" s="44"/>
      <c r="M180" s="44"/>
      <c r="N180" s="49"/>
      <c r="O180" s="37"/>
      <c r="P180" s="44"/>
      <c r="Q180" s="44"/>
      <c r="R180" s="44"/>
    </row>
    <row r="181" spans="1:18" x14ac:dyDescent="0.3">
      <c r="A181" s="44"/>
      <c r="B181" s="44"/>
      <c r="C181" s="44"/>
      <c r="D181" s="44"/>
      <c r="E181" s="44"/>
      <c r="F181" s="44"/>
      <c r="G181" s="44"/>
      <c r="H181" s="44"/>
      <c r="I181" s="44"/>
      <c r="J181" s="405"/>
      <c r="K181" s="44"/>
      <c r="L181" s="44"/>
      <c r="M181" s="44"/>
      <c r="N181" s="49"/>
      <c r="O181" s="37"/>
      <c r="P181" s="44"/>
      <c r="Q181" s="44"/>
      <c r="R181" s="44"/>
    </row>
    <row r="182" spans="1:18" x14ac:dyDescent="0.3">
      <c r="A182" s="44"/>
      <c r="B182" s="44"/>
      <c r="C182" s="44"/>
      <c r="D182" s="44"/>
      <c r="E182" s="44"/>
      <c r="F182" s="44"/>
      <c r="G182" s="44"/>
      <c r="H182" s="44"/>
      <c r="I182" s="44"/>
      <c r="J182" s="405"/>
      <c r="K182" s="44"/>
      <c r="L182" s="44"/>
      <c r="M182" s="44"/>
      <c r="N182" s="49"/>
      <c r="O182" s="37"/>
      <c r="P182" s="44"/>
      <c r="Q182" s="44"/>
      <c r="R182" s="44"/>
    </row>
    <row r="183" spans="1:18" x14ac:dyDescent="0.3">
      <c r="A183" s="44"/>
      <c r="B183" s="44"/>
      <c r="C183" s="44"/>
      <c r="D183" s="44"/>
      <c r="E183" s="44"/>
      <c r="F183" s="44"/>
      <c r="G183" s="44"/>
      <c r="H183" s="44"/>
      <c r="I183" s="44"/>
      <c r="J183" s="405"/>
      <c r="K183" s="44"/>
      <c r="L183" s="44"/>
      <c r="M183" s="44"/>
      <c r="N183" s="49"/>
      <c r="O183" s="37"/>
      <c r="P183" s="44"/>
      <c r="Q183" s="44"/>
      <c r="R183" s="44"/>
    </row>
    <row r="184" spans="1:18" x14ac:dyDescent="0.3">
      <c r="A184" s="44"/>
      <c r="B184" s="44"/>
      <c r="C184" s="44"/>
      <c r="D184" s="44"/>
      <c r="E184" s="44"/>
      <c r="F184" s="44"/>
      <c r="G184" s="44"/>
      <c r="H184" s="44"/>
      <c r="I184" s="44"/>
      <c r="J184" s="405"/>
      <c r="K184" s="44"/>
      <c r="L184" s="44"/>
      <c r="M184" s="44"/>
      <c r="N184" s="49"/>
      <c r="O184" s="37"/>
      <c r="P184" s="44"/>
      <c r="Q184" s="44"/>
      <c r="R184" s="44"/>
    </row>
    <row r="185" spans="1:18" x14ac:dyDescent="0.3">
      <c r="A185" s="44"/>
      <c r="B185" s="44"/>
      <c r="C185" s="44"/>
      <c r="D185" s="44"/>
      <c r="E185" s="44"/>
      <c r="F185" s="44"/>
      <c r="G185" s="44"/>
      <c r="H185" s="44"/>
      <c r="I185" s="44"/>
      <c r="J185" s="405"/>
      <c r="K185" s="44"/>
      <c r="L185" s="44"/>
      <c r="M185" s="44"/>
      <c r="N185" s="49"/>
      <c r="O185" s="37"/>
      <c r="P185" s="44"/>
      <c r="Q185" s="44"/>
      <c r="R185" s="44"/>
    </row>
    <row r="186" spans="1:18" x14ac:dyDescent="0.3">
      <c r="A186" s="44"/>
      <c r="B186" s="44"/>
      <c r="C186" s="44"/>
      <c r="D186" s="44"/>
      <c r="E186" s="44"/>
      <c r="F186" s="44"/>
      <c r="G186" s="44"/>
      <c r="H186" s="44"/>
      <c r="I186" s="44"/>
      <c r="J186" s="405"/>
      <c r="K186" s="44"/>
      <c r="L186" s="44"/>
      <c r="M186" s="44"/>
      <c r="N186" s="49"/>
      <c r="O186" s="37"/>
      <c r="P186" s="44"/>
      <c r="Q186" s="45"/>
      <c r="R186" s="45"/>
    </row>
    <row r="187" spans="1:18" x14ac:dyDescent="0.3">
      <c r="A187" s="44"/>
      <c r="B187" s="44"/>
      <c r="C187" s="44"/>
      <c r="D187" s="44"/>
      <c r="E187" s="44"/>
      <c r="F187" s="44"/>
      <c r="G187" s="44"/>
      <c r="H187" s="44"/>
      <c r="I187" s="44"/>
      <c r="J187" s="405"/>
      <c r="K187" s="44"/>
      <c r="L187" s="44"/>
      <c r="M187" s="44"/>
      <c r="N187" s="49"/>
      <c r="O187" s="37"/>
      <c r="P187" s="44"/>
      <c r="Q187" s="44"/>
      <c r="R187" s="44"/>
    </row>
    <row r="188" spans="1:18" x14ac:dyDescent="0.3">
      <c r="A188" s="44"/>
      <c r="B188" s="44"/>
      <c r="C188" s="44"/>
      <c r="D188" s="44"/>
      <c r="E188" s="44"/>
      <c r="F188" s="44"/>
      <c r="G188" s="44"/>
      <c r="H188" s="44"/>
      <c r="I188" s="44"/>
      <c r="J188" s="405"/>
      <c r="K188" s="44"/>
      <c r="L188" s="44"/>
      <c r="M188" s="44"/>
      <c r="N188" s="49"/>
      <c r="O188" s="37"/>
      <c r="P188" s="44"/>
      <c r="Q188" s="44"/>
      <c r="R188" s="44"/>
    </row>
    <row r="189" spans="1:18" x14ac:dyDescent="0.3">
      <c r="A189" s="44"/>
      <c r="B189" s="44"/>
      <c r="C189" s="44"/>
      <c r="D189" s="44"/>
      <c r="E189" s="44"/>
      <c r="F189" s="44"/>
      <c r="G189" s="44"/>
      <c r="H189" s="44"/>
      <c r="I189" s="44"/>
      <c r="J189" s="405"/>
      <c r="K189" s="44"/>
      <c r="L189" s="44"/>
      <c r="M189" s="44"/>
      <c r="N189" s="49"/>
      <c r="O189" s="37"/>
      <c r="P189" s="44"/>
      <c r="Q189" s="44"/>
      <c r="R189" s="44"/>
    </row>
    <row r="190" spans="1:18" x14ac:dyDescent="0.3">
      <c r="A190" s="44"/>
      <c r="B190" s="44"/>
      <c r="C190" s="44"/>
      <c r="D190" s="44"/>
      <c r="E190" s="44"/>
      <c r="F190" s="44"/>
      <c r="G190" s="44"/>
      <c r="H190" s="44"/>
      <c r="I190" s="44"/>
      <c r="J190" s="405"/>
      <c r="K190" s="44"/>
      <c r="L190" s="44"/>
      <c r="M190" s="44"/>
      <c r="N190" s="49"/>
      <c r="O190" s="37"/>
      <c r="P190" s="44"/>
      <c r="Q190" s="44"/>
      <c r="R190" s="44"/>
    </row>
    <row r="191" spans="1:18" x14ac:dyDescent="0.3">
      <c r="A191" s="44"/>
      <c r="B191" s="44"/>
      <c r="C191" s="44"/>
      <c r="D191" s="44"/>
      <c r="E191" s="44"/>
      <c r="F191" s="44"/>
      <c r="G191" s="44"/>
      <c r="H191" s="44"/>
      <c r="I191" s="44"/>
      <c r="J191" s="405"/>
      <c r="K191" s="44"/>
      <c r="L191" s="44"/>
      <c r="M191" s="44"/>
      <c r="N191" s="49"/>
      <c r="O191" s="37"/>
      <c r="P191" s="44"/>
      <c r="Q191" s="44"/>
      <c r="R191" s="44"/>
    </row>
    <row r="192" spans="1:18" x14ac:dyDescent="0.3">
      <c r="A192" s="44"/>
      <c r="B192" s="44"/>
      <c r="C192" s="44"/>
      <c r="D192" s="44"/>
      <c r="E192" s="44"/>
      <c r="F192" s="44"/>
      <c r="G192" s="44"/>
      <c r="H192" s="44"/>
      <c r="I192" s="44"/>
      <c r="J192" s="405"/>
      <c r="K192" s="44"/>
      <c r="L192" s="44"/>
      <c r="M192" s="44"/>
      <c r="N192" s="49"/>
      <c r="O192" s="37"/>
      <c r="P192" s="44"/>
      <c r="Q192" s="44"/>
      <c r="R192" s="44"/>
    </row>
    <row r="193" spans="1:18" x14ac:dyDescent="0.3">
      <c r="A193" s="44"/>
      <c r="B193" s="44"/>
      <c r="C193" s="44"/>
      <c r="D193" s="44"/>
      <c r="E193" s="44"/>
      <c r="F193" s="44"/>
      <c r="G193" s="44"/>
      <c r="H193" s="44"/>
      <c r="I193" s="44"/>
      <c r="J193" s="405"/>
      <c r="K193" s="44"/>
      <c r="L193" s="44"/>
      <c r="M193" s="44"/>
      <c r="N193" s="49"/>
      <c r="O193" s="37"/>
      <c r="P193" s="44"/>
      <c r="Q193" s="44"/>
      <c r="R193" s="44"/>
    </row>
    <row r="194" spans="1:18" x14ac:dyDescent="0.3">
      <c r="A194" s="44"/>
      <c r="B194" s="44"/>
      <c r="C194" s="44"/>
      <c r="D194" s="44"/>
      <c r="E194" s="44"/>
      <c r="F194" s="44"/>
      <c r="G194" s="44"/>
      <c r="H194" s="44"/>
      <c r="I194" s="44"/>
      <c r="J194" s="405"/>
      <c r="K194" s="44"/>
      <c r="L194" s="44"/>
      <c r="M194" s="44"/>
      <c r="N194" s="49"/>
      <c r="O194" s="37"/>
      <c r="P194" s="44"/>
      <c r="Q194" s="44"/>
      <c r="R194" s="44"/>
    </row>
    <row r="195" spans="1:18" x14ac:dyDescent="0.3">
      <c r="A195" s="44"/>
      <c r="B195" s="44"/>
      <c r="C195" s="44"/>
      <c r="D195" s="44"/>
      <c r="E195" s="44"/>
      <c r="F195" s="44"/>
      <c r="G195" s="44"/>
      <c r="H195" s="44"/>
      <c r="I195" s="44"/>
      <c r="J195" s="405"/>
      <c r="K195" s="44"/>
      <c r="L195" s="44"/>
      <c r="M195" s="44"/>
      <c r="N195" s="49"/>
      <c r="O195" s="37"/>
      <c r="P195" s="44"/>
      <c r="Q195" s="44"/>
      <c r="R195" s="44"/>
    </row>
    <row r="196" spans="1:18" x14ac:dyDescent="0.3">
      <c r="A196" s="44"/>
      <c r="B196" s="44"/>
      <c r="C196" s="44"/>
      <c r="D196" s="44"/>
      <c r="E196" s="44"/>
      <c r="F196" s="44"/>
      <c r="G196" s="44"/>
      <c r="H196" s="44"/>
      <c r="I196" s="44"/>
      <c r="J196" s="405"/>
      <c r="K196" s="44"/>
      <c r="L196" s="44"/>
      <c r="M196" s="44"/>
      <c r="N196" s="49"/>
      <c r="O196" s="37"/>
      <c r="P196" s="44"/>
      <c r="Q196" s="44"/>
      <c r="R196" s="44"/>
    </row>
    <row r="197" spans="1:18" x14ac:dyDescent="0.3">
      <c r="A197" s="44"/>
      <c r="B197" s="44"/>
      <c r="C197" s="44"/>
      <c r="D197" s="44"/>
      <c r="E197" s="44"/>
      <c r="F197" s="44"/>
      <c r="G197" s="44"/>
      <c r="H197" s="44"/>
      <c r="I197" s="44"/>
      <c r="J197" s="405"/>
      <c r="K197" s="44"/>
      <c r="L197" s="44"/>
      <c r="M197" s="44"/>
      <c r="N197" s="49"/>
      <c r="O197" s="37"/>
      <c r="P197" s="44"/>
      <c r="Q197" s="44"/>
      <c r="R197" s="44"/>
    </row>
    <row r="198" spans="1:18" x14ac:dyDescent="0.3">
      <c r="A198" s="44"/>
      <c r="B198" s="44"/>
      <c r="C198" s="44"/>
      <c r="D198" s="44"/>
      <c r="E198" s="44"/>
      <c r="F198" s="44"/>
      <c r="G198" s="44"/>
      <c r="H198" s="44"/>
      <c r="I198" s="44"/>
      <c r="J198" s="405"/>
      <c r="K198" s="44"/>
      <c r="L198" s="44"/>
      <c r="M198" s="44"/>
      <c r="N198" s="49"/>
      <c r="O198" s="37"/>
      <c r="P198" s="44"/>
      <c r="Q198" s="44"/>
      <c r="R198" s="44"/>
    </row>
    <row r="199" spans="1:18" x14ac:dyDescent="0.3">
      <c r="A199" s="44"/>
      <c r="B199" s="44"/>
      <c r="C199" s="44"/>
      <c r="D199" s="44"/>
      <c r="E199" s="44"/>
      <c r="F199" s="44"/>
      <c r="G199" s="44"/>
      <c r="H199" s="44"/>
      <c r="I199" s="44"/>
      <c r="J199" s="405"/>
      <c r="K199" s="44"/>
      <c r="L199" s="44"/>
      <c r="M199" s="44"/>
      <c r="N199" s="49"/>
      <c r="O199" s="37"/>
      <c r="P199" s="44"/>
      <c r="Q199" s="44"/>
      <c r="R199" s="44"/>
    </row>
    <row r="200" spans="1:18" x14ac:dyDescent="0.3">
      <c r="A200" s="44"/>
      <c r="B200" s="44"/>
      <c r="C200" s="44"/>
      <c r="D200" s="44"/>
      <c r="E200" s="44"/>
      <c r="F200" s="44"/>
      <c r="G200" s="44"/>
      <c r="H200" s="44"/>
      <c r="I200" s="44"/>
      <c r="J200" s="405"/>
      <c r="K200" s="44"/>
      <c r="L200" s="44"/>
      <c r="M200" s="44"/>
      <c r="N200" s="49"/>
      <c r="O200" s="37"/>
      <c r="P200" s="44"/>
      <c r="Q200" s="44"/>
      <c r="R200" s="44"/>
    </row>
    <row r="201" spans="1:18" x14ac:dyDescent="0.3">
      <c r="A201" s="44"/>
      <c r="B201" s="44"/>
      <c r="C201" s="44"/>
      <c r="D201" s="44"/>
      <c r="E201" s="44"/>
      <c r="F201" s="44"/>
      <c r="G201" s="44"/>
      <c r="H201" s="44"/>
      <c r="I201" s="44"/>
      <c r="J201" s="405"/>
      <c r="K201" s="44"/>
      <c r="L201" s="44"/>
      <c r="M201" s="44"/>
      <c r="N201" s="49"/>
      <c r="O201" s="37"/>
      <c r="P201" s="44"/>
      <c r="Q201" s="44"/>
      <c r="R201" s="44"/>
    </row>
    <row r="202" spans="1:18" x14ac:dyDescent="0.3">
      <c r="A202" s="44"/>
      <c r="B202" s="44"/>
      <c r="C202" s="44"/>
      <c r="D202" s="44"/>
      <c r="E202" s="44"/>
      <c r="F202" s="44"/>
      <c r="G202" s="44"/>
      <c r="H202" s="44"/>
      <c r="I202" s="44"/>
      <c r="J202" s="405"/>
      <c r="K202" s="44"/>
      <c r="L202" s="44"/>
      <c r="M202" s="44"/>
      <c r="N202" s="49"/>
      <c r="O202" s="37"/>
      <c r="P202" s="44"/>
      <c r="Q202" s="44"/>
      <c r="R202" s="44"/>
    </row>
  </sheetData>
  <sheetProtection algorithmName="SHA-512" hashValue="4XidvXgRd4/ANvLULrYc3cixPD66/fqQEdf0HOH6rdzs4IJRFhcJO6jZ575ruC4wWqVw4PHy3fr8iSylKagmCQ==" saltValue="q1iYqNwrS+M1+KZJ5ELGKA==" spinCount="100000" sheet="1" objects="1" scenarios="1"/>
  <mergeCells count="114">
    <mergeCell ref="A77:J77"/>
    <mergeCell ref="A84:M84"/>
    <mergeCell ref="A87:A88"/>
    <mergeCell ref="D87:D88"/>
    <mergeCell ref="K87:K88"/>
    <mergeCell ref="F87:F88"/>
    <mergeCell ref="G87:G88"/>
    <mergeCell ref="H87:H88"/>
    <mergeCell ref="A82:M82"/>
    <mergeCell ref="A83:M83"/>
    <mergeCell ref="A86:B86"/>
    <mergeCell ref="C86:M86"/>
    <mergeCell ref="A85:B85"/>
    <mergeCell ref="C85:M85"/>
    <mergeCell ref="A56:M56"/>
    <mergeCell ref="A57:M57"/>
    <mergeCell ref="A50:J50"/>
    <mergeCell ref="B60:B61"/>
    <mergeCell ref="I60:I61"/>
    <mergeCell ref="J60:J61"/>
    <mergeCell ref="K60:K61"/>
    <mergeCell ref="A60:A61"/>
    <mergeCell ref="D60:D61"/>
    <mergeCell ref="F60:F61"/>
    <mergeCell ref="G60:G61"/>
    <mergeCell ref="H60:H61"/>
    <mergeCell ref="C60:C61"/>
    <mergeCell ref="A55:M55"/>
    <mergeCell ref="E60:E61"/>
    <mergeCell ref="A58:B58"/>
    <mergeCell ref="C58:M58"/>
    <mergeCell ref="A59:B59"/>
    <mergeCell ref="C59:M59"/>
    <mergeCell ref="A1:M1"/>
    <mergeCell ref="A2:M2"/>
    <mergeCell ref="A3:M3"/>
    <mergeCell ref="A28:M28"/>
    <mergeCell ref="A29:M29"/>
    <mergeCell ref="J6:J7"/>
    <mergeCell ref="K6:K7"/>
    <mergeCell ref="A6:A7"/>
    <mergeCell ref="D6:D7"/>
    <mergeCell ref="F6:F7"/>
    <mergeCell ref="G6:G7"/>
    <mergeCell ref="H6:H7"/>
    <mergeCell ref="I6:I7"/>
    <mergeCell ref="B6:B7"/>
    <mergeCell ref="C6:C7"/>
    <mergeCell ref="A23:J23"/>
    <mergeCell ref="A4:B4"/>
    <mergeCell ref="A5:B5"/>
    <mergeCell ref="C4:M4"/>
    <mergeCell ref="C5:M5"/>
    <mergeCell ref="E6:E7"/>
    <mergeCell ref="A158:J158"/>
    <mergeCell ref="A141:A142"/>
    <mergeCell ref="D141:D142"/>
    <mergeCell ref="F141:F142"/>
    <mergeCell ref="G141:G142"/>
    <mergeCell ref="H141:H142"/>
    <mergeCell ref="I141:I142"/>
    <mergeCell ref="J141:J142"/>
    <mergeCell ref="A30:M30"/>
    <mergeCell ref="A33:A34"/>
    <mergeCell ref="D33:D34"/>
    <mergeCell ref="F33:F34"/>
    <mergeCell ref="G33:G34"/>
    <mergeCell ref="H33:H34"/>
    <mergeCell ref="I33:I34"/>
    <mergeCell ref="J33:J34"/>
    <mergeCell ref="K33:K34"/>
    <mergeCell ref="B33:B34"/>
    <mergeCell ref="C33:C34"/>
    <mergeCell ref="E33:E34"/>
    <mergeCell ref="A31:B31"/>
    <mergeCell ref="C31:M31"/>
    <mergeCell ref="A32:B32"/>
    <mergeCell ref="C32:M32"/>
    <mergeCell ref="K141:K142"/>
    <mergeCell ref="E141:E142"/>
    <mergeCell ref="A136:M136"/>
    <mergeCell ref="A137:M137"/>
    <mergeCell ref="A138:M138"/>
    <mergeCell ref="A131:J131"/>
    <mergeCell ref="H114:H115"/>
    <mergeCell ref="I114:I115"/>
    <mergeCell ref="A112:B112"/>
    <mergeCell ref="C112:M112"/>
    <mergeCell ref="A113:B113"/>
    <mergeCell ref="C113:M113"/>
    <mergeCell ref="K114:K115"/>
    <mergeCell ref="A114:A115"/>
    <mergeCell ref="D114:D115"/>
    <mergeCell ref="A140:B140"/>
    <mergeCell ref="C140:M140"/>
    <mergeCell ref="B141:B142"/>
    <mergeCell ref="C141:C142"/>
    <mergeCell ref="A111:M111"/>
    <mergeCell ref="A109:M109"/>
    <mergeCell ref="A110:M110"/>
    <mergeCell ref="I87:I88"/>
    <mergeCell ref="J87:J88"/>
    <mergeCell ref="B87:B88"/>
    <mergeCell ref="C87:C88"/>
    <mergeCell ref="A104:J104"/>
    <mergeCell ref="A139:B139"/>
    <mergeCell ref="C139:M139"/>
    <mergeCell ref="E87:E88"/>
    <mergeCell ref="E114:E115"/>
    <mergeCell ref="J114:J115"/>
    <mergeCell ref="F114:F115"/>
    <mergeCell ref="G114:G115"/>
    <mergeCell ref="B114:B115"/>
    <mergeCell ref="C114:C115"/>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L8:L22 L35:L49 L62:L76 L89:L103 L116:L130 L143:L157" xr:uid="{00000000-0002-0000-1200-000000000000}">
      <formula1>0</formula1>
      <formula2>P8</formula2>
    </dataValidation>
    <dataValidation type="list" allowBlank="1" showInputMessage="1" showErrorMessage="1" sqref="E8:E22 E116:E130 E35:E49 E62:E76 E89:E103 E143:E157" xr:uid="{00000000-0002-0000-1200-000001000000}">
      <formula1>hizmetEkonKod</formula1>
    </dataValidation>
  </dataValidations>
  <pageMargins left="0.7" right="0.7" top="0.75" bottom="0.75" header="0.3" footer="0.3"/>
  <pageSetup paperSize="9" scale="39" orientation="landscape" r:id="rId1"/>
  <rowBreaks count="5" manualBreakCount="5">
    <brk id="27" max="9" man="1"/>
    <brk id="54" max="9" man="1"/>
    <brk id="81" max="9" man="1"/>
    <brk id="108" max="9" man="1"/>
    <brk id="135" max="9" man="1"/>
  </rowBreaks>
  <colBreaks count="1" manualBreakCount="1">
    <brk id="13" max="1048575" man="1"/>
  </colBreaks>
  <ignoredErrors>
    <ignoredError sqref="N8 N9:N30 N33:N57 N60:N84 N87:N111 N114:N138 N141:N158"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ayfa19"/>
  <dimension ref="A1:R186"/>
  <sheetViews>
    <sheetView zoomScale="70" zoomScaleNormal="70" zoomScaleSheetLayoutView="50" workbookViewId="0">
      <selection activeCell="B8" sqref="B8"/>
    </sheetView>
  </sheetViews>
  <sheetFormatPr defaultColWidth="8.75" defaultRowHeight="16.3" x14ac:dyDescent="0.3"/>
  <cols>
    <col min="1" max="1" width="6.625" style="22" customWidth="1"/>
    <col min="2" max="2" width="12.75" style="22" customWidth="1"/>
    <col min="3" max="3" width="30.75" style="22" customWidth="1"/>
    <col min="4" max="4" width="15.25" style="22" customWidth="1"/>
    <col min="5" max="5" width="35.75" style="22" customWidth="1"/>
    <col min="6" max="6" width="19.75" style="22" customWidth="1"/>
    <col min="7" max="7" width="45.75" style="22" customWidth="1"/>
    <col min="8" max="8" width="41.75" style="22" customWidth="1"/>
    <col min="9" max="9" width="40.75" style="22" customWidth="1"/>
    <col min="10" max="10" width="16.75" style="187" customWidth="1"/>
    <col min="11" max="11" width="30.75" style="22" customWidth="1"/>
    <col min="12" max="13" width="16.75" style="22" customWidth="1"/>
    <col min="14" max="14" width="51.25" style="63" customWidth="1"/>
    <col min="15" max="15" width="8.75" style="22" hidden="1" customWidth="1"/>
    <col min="16" max="16" width="28.75" style="22" hidden="1" customWidth="1"/>
    <col min="17" max="17" width="11.75" style="22" hidden="1" customWidth="1"/>
    <col min="18" max="18" width="8.75" style="22" hidden="1" customWidth="1"/>
    <col min="19" max="16384" width="8.75" style="22"/>
  </cols>
  <sheetData>
    <row r="1" spans="1:18" x14ac:dyDescent="0.3">
      <c r="A1" s="679" t="s">
        <v>96</v>
      </c>
      <c r="B1" s="679"/>
      <c r="C1" s="679"/>
      <c r="D1" s="679"/>
      <c r="E1" s="679"/>
      <c r="F1" s="679"/>
      <c r="G1" s="679"/>
      <c r="H1" s="679"/>
      <c r="I1" s="679"/>
      <c r="J1" s="679"/>
      <c r="K1" s="679"/>
      <c r="L1" s="679"/>
      <c r="M1" s="679"/>
      <c r="N1" s="74"/>
      <c r="O1" s="75"/>
      <c r="P1" s="44"/>
      <c r="Q1" s="44"/>
      <c r="R1" s="105" t="str">
        <f>CONCATENATE("A1:M",SUM(Q:Q)*27)</f>
        <v>A1:M27</v>
      </c>
    </row>
    <row r="2" spans="1:18" ht="15.65" customHeight="1" x14ac:dyDescent="0.3">
      <c r="A2" s="635" t="str">
        <f>IF(YilDonem&lt;&gt;"",CONCATENATE(YilDonem," dönemine aittir."),"")</f>
        <v/>
      </c>
      <c r="B2" s="635"/>
      <c r="C2" s="635"/>
      <c r="D2" s="635"/>
      <c r="E2" s="635"/>
      <c r="F2" s="635"/>
      <c r="G2" s="635"/>
      <c r="H2" s="635"/>
      <c r="I2" s="635"/>
      <c r="J2" s="635"/>
      <c r="K2" s="635"/>
      <c r="L2" s="635"/>
      <c r="M2" s="635"/>
      <c r="N2" s="414"/>
      <c r="O2" s="75"/>
      <c r="P2" s="75"/>
      <c r="Q2" s="44"/>
      <c r="R2" s="44"/>
    </row>
    <row r="3" spans="1:18" ht="16.149999999999999" customHeight="1" thickBot="1" x14ac:dyDescent="0.35">
      <c r="A3" s="680" t="s">
        <v>100</v>
      </c>
      <c r="B3" s="680"/>
      <c r="C3" s="680"/>
      <c r="D3" s="680"/>
      <c r="E3" s="680"/>
      <c r="F3" s="680"/>
      <c r="G3" s="680"/>
      <c r="H3" s="680"/>
      <c r="I3" s="680"/>
      <c r="J3" s="680"/>
      <c r="K3" s="680"/>
      <c r="L3" s="680"/>
      <c r="M3" s="680"/>
      <c r="N3" s="414"/>
      <c r="O3" s="75"/>
      <c r="P3" s="75"/>
      <c r="Q3" s="44"/>
      <c r="R3" s="44"/>
    </row>
    <row r="4" spans="1:18" ht="31.75" customHeight="1" thickBot="1" x14ac:dyDescent="0.35">
      <c r="A4" s="673" t="s">
        <v>192</v>
      </c>
      <c r="B4" s="674"/>
      <c r="C4" s="673" t="str">
        <f>IF(ProjeNo&gt;0,ProjeNo,"")</f>
        <v/>
      </c>
      <c r="D4" s="674"/>
      <c r="E4" s="674"/>
      <c r="F4" s="674"/>
      <c r="G4" s="674"/>
      <c r="H4" s="674"/>
      <c r="I4" s="674"/>
      <c r="J4" s="674"/>
      <c r="K4" s="674"/>
      <c r="L4" s="674"/>
      <c r="M4" s="675"/>
      <c r="N4" s="49"/>
      <c r="O4" s="44"/>
      <c r="P4" s="44"/>
      <c r="Q4" s="44"/>
      <c r="R4" s="44"/>
    </row>
    <row r="5" spans="1:18" ht="31.75" customHeight="1" thickBot="1" x14ac:dyDescent="0.35">
      <c r="A5" s="673" t="s">
        <v>194</v>
      </c>
      <c r="B5" s="674"/>
      <c r="C5" s="676" t="str">
        <f>IF(ProjeAdi&gt;0,ProjeAdi,"")</f>
        <v/>
      </c>
      <c r="D5" s="677"/>
      <c r="E5" s="677"/>
      <c r="F5" s="677"/>
      <c r="G5" s="677"/>
      <c r="H5" s="677"/>
      <c r="I5" s="677"/>
      <c r="J5" s="677"/>
      <c r="K5" s="677"/>
      <c r="L5" s="677"/>
      <c r="M5" s="678"/>
      <c r="N5" s="49"/>
      <c r="O5" s="44"/>
      <c r="P5" s="44"/>
      <c r="Q5" s="44"/>
      <c r="R5" s="44"/>
    </row>
    <row r="6" spans="1:18" ht="52.15" customHeight="1" thickBot="1" x14ac:dyDescent="0.35">
      <c r="A6" s="683" t="s">
        <v>3</v>
      </c>
      <c r="B6" s="683" t="s">
        <v>182</v>
      </c>
      <c r="C6" s="683" t="s">
        <v>183</v>
      </c>
      <c r="D6" s="683" t="s">
        <v>97</v>
      </c>
      <c r="E6" s="683" t="s">
        <v>173</v>
      </c>
      <c r="F6" s="685" t="s">
        <v>98</v>
      </c>
      <c r="G6" s="685" t="s">
        <v>95</v>
      </c>
      <c r="H6" s="685" t="s">
        <v>93</v>
      </c>
      <c r="I6" s="685" t="s">
        <v>94</v>
      </c>
      <c r="J6" s="694" t="s">
        <v>81</v>
      </c>
      <c r="K6" s="685" t="s">
        <v>82</v>
      </c>
      <c r="L6" s="402" t="s">
        <v>83</v>
      </c>
      <c r="M6" s="402" t="s">
        <v>83</v>
      </c>
      <c r="N6" s="49"/>
      <c r="O6" s="44"/>
      <c r="P6" s="44"/>
      <c r="Q6" s="45"/>
      <c r="R6" s="45"/>
    </row>
    <row r="7" spans="1:18" ht="17" thickBot="1" x14ac:dyDescent="0.35">
      <c r="A7" s="685"/>
      <c r="B7" s="684"/>
      <c r="C7" s="684"/>
      <c r="D7" s="685"/>
      <c r="E7" s="684"/>
      <c r="F7" s="685"/>
      <c r="G7" s="685"/>
      <c r="H7" s="685"/>
      <c r="I7" s="685"/>
      <c r="J7" s="694"/>
      <c r="K7" s="685"/>
      <c r="L7" s="416" t="s">
        <v>84</v>
      </c>
      <c r="M7" s="416" t="s">
        <v>87</v>
      </c>
      <c r="N7" s="49"/>
      <c r="O7" s="44"/>
      <c r="P7" s="44"/>
      <c r="Q7" s="44"/>
      <c r="R7" s="44"/>
    </row>
    <row r="8" spans="1:18" ht="45" customHeight="1" x14ac:dyDescent="0.3">
      <c r="A8" s="388">
        <v>1</v>
      </c>
      <c r="B8" s="450"/>
      <c r="C8" s="451"/>
      <c r="D8" s="86"/>
      <c r="E8" s="516"/>
      <c r="F8" s="25"/>
      <c r="G8" s="25"/>
      <c r="H8" s="25"/>
      <c r="I8" s="25"/>
      <c r="J8" s="26"/>
      <c r="K8" s="25"/>
      <c r="L8" s="314"/>
      <c r="M8" s="271"/>
      <c r="N8" s="112" t="str">
        <f>IF(AND(COUNTA(D8:I8)&gt;0,O8=1),"Belge Tarihi,Belge Numarası, KDV Dahil Tutar doldurulduktan sonra KDV Hariç Tutar doldurulabilir.","")</f>
        <v/>
      </c>
      <c r="O8" s="111">
        <f>IF(COUNTA(J8:K8)+COUNTA(M8:M8)=3,0,1)</f>
        <v>1</v>
      </c>
      <c r="P8" s="113">
        <f>IF(O8=1,0,100000000)</f>
        <v>0</v>
      </c>
      <c r="Q8" s="44"/>
      <c r="R8" s="44"/>
    </row>
    <row r="9" spans="1:18" ht="45" customHeight="1" x14ac:dyDescent="0.3">
      <c r="A9" s="399">
        <v>2</v>
      </c>
      <c r="B9" s="452"/>
      <c r="C9" s="453"/>
      <c r="D9" s="319"/>
      <c r="E9" s="517"/>
      <c r="F9" s="17"/>
      <c r="G9" s="17"/>
      <c r="H9" s="17"/>
      <c r="I9" s="17"/>
      <c r="J9" s="40"/>
      <c r="K9" s="17"/>
      <c r="L9" s="272"/>
      <c r="M9" s="272"/>
      <c r="N9" s="112" t="str">
        <f t="shared" ref="N9:N22" si="0">IF(AND(COUNTA(D9:I9)&gt;0,O9=1),"Belge Tarihi,Belge Numarası, KDV Dahil Tutar doldurulduktan sonra KDV Hariç Tutar doldurulabilir.","")</f>
        <v/>
      </c>
      <c r="O9" s="111">
        <f t="shared" ref="O9:O22" si="1">IF(COUNTA(J9:K9)+COUNTA(M9:M9)=3,0,1)</f>
        <v>1</v>
      </c>
      <c r="P9" s="113">
        <f t="shared" ref="P9:P22" si="2">IF(O9=1,0,100000000)</f>
        <v>0</v>
      </c>
      <c r="Q9" s="44"/>
      <c r="R9" s="44"/>
    </row>
    <row r="10" spans="1:18" ht="45" customHeight="1" x14ac:dyDescent="0.3">
      <c r="A10" s="399">
        <v>3</v>
      </c>
      <c r="B10" s="452"/>
      <c r="C10" s="453"/>
      <c r="D10" s="319"/>
      <c r="E10" s="517"/>
      <c r="F10" s="17"/>
      <c r="G10" s="17"/>
      <c r="H10" s="17"/>
      <c r="I10" s="17"/>
      <c r="J10" s="40"/>
      <c r="K10" s="17"/>
      <c r="L10" s="272"/>
      <c r="M10" s="272"/>
      <c r="N10" s="112" t="str">
        <f t="shared" si="0"/>
        <v/>
      </c>
      <c r="O10" s="111">
        <f t="shared" si="1"/>
        <v>1</v>
      </c>
      <c r="P10" s="113">
        <f t="shared" si="2"/>
        <v>0</v>
      </c>
      <c r="Q10" s="44"/>
      <c r="R10" s="44"/>
    </row>
    <row r="11" spans="1:18" ht="45" customHeight="1" x14ac:dyDescent="0.3">
      <c r="A11" s="399">
        <v>4</v>
      </c>
      <c r="B11" s="452"/>
      <c r="C11" s="453"/>
      <c r="D11" s="319"/>
      <c r="E11" s="517"/>
      <c r="F11" s="17"/>
      <c r="G11" s="17"/>
      <c r="H11" s="17"/>
      <c r="I11" s="17"/>
      <c r="J11" s="40"/>
      <c r="K11" s="17"/>
      <c r="L11" s="272"/>
      <c r="M11" s="272"/>
      <c r="N11" s="112" t="str">
        <f t="shared" si="0"/>
        <v/>
      </c>
      <c r="O11" s="111">
        <f t="shared" si="1"/>
        <v>1</v>
      </c>
      <c r="P11" s="113">
        <f t="shared" si="2"/>
        <v>0</v>
      </c>
      <c r="Q11" s="44"/>
      <c r="R11" s="44"/>
    </row>
    <row r="12" spans="1:18" ht="45" customHeight="1" x14ac:dyDescent="0.3">
      <c r="A12" s="399">
        <v>5</v>
      </c>
      <c r="B12" s="452"/>
      <c r="C12" s="453"/>
      <c r="D12" s="319"/>
      <c r="E12" s="517"/>
      <c r="F12" s="17"/>
      <c r="G12" s="17"/>
      <c r="H12" s="17"/>
      <c r="I12" s="17"/>
      <c r="J12" s="40"/>
      <c r="K12" s="17"/>
      <c r="L12" s="272"/>
      <c r="M12" s="272"/>
      <c r="N12" s="112" t="str">
        <f t="shared" si="0"/>
        <v/>
      </c>
      <c r="O12" s="111">
        <f t="shared" si="1"/>
        <v>1</v>
      </c>
      <c r="P12" s="113">
        <f t="shared" si="2"/>
        <v>0</v>
      </c>
      <c r="Q12" s="44"/>
      <c r="R12" s="44"/>
    </row>
    <row r="13" spans="1:18" ht="45" customHeight="1" x14ac:dyDescent="0.3">
      <c r="A13" s="399">
        <v>6</v>
      </c>
      <c r="B13" s="452"/>
      <c r="C13" s="453"/>
      <c r="D13" s="319"/>
      <c r="E13" s="517"/>
      <c r="F13" s="17"/>
      <c r="G13" s="17"/>
      <c r="H13" s="17"/>
      <c r="I13" s="17"/>
      <c r="J13" s="40"/>
      <c r="K13" s="17"/>
      <c r="L13" s="272"/>
      <c r="M13" s="272"/>
      <c r="N13" s="112" t="str">
        <f t="shared" si="0"/>
        <v/>
      </c>
      <c r="O13" s="111">
        <f t="shared" si="1"/>
        <v>1</v>
      </c>
      <c r="P13" s="113">
        <f t="shared" si="2"/>
        <v>0</v>
      </c>
      <c r="Q13" s="44"/>
      <c r="R13" s="44"/>
    </row>
    <row r="14" spans="1:18" ht="45" customHeight="1" x14ac:dyDescent="0.3">
      <c r="A14" s="399">
        <v>7</v>
      </c>
      <c r="B14" s="452"/>
      <c r="C14" s="453"/>
      <c r="D14" s="319"/>
      <c r="E14" s="518"/>
      <c r="F14" s="17"/>
      <c r="G14" s="17"/>
      <c r="H14" s="17"/>
      <c r="I14" s="17"/>
      <c r="J14" s="40"/>
      <c r="K14" s="17"/>
      <c r="L14" s="272"/>
      <c r="M14" s="272"/>
      <c r="N14" s="112" t="str">
        <f t="shared" si="0"/>
        <v/>
      </c>
      <c r="O14" s="111">
        <f t="shared" si="1"/>
        <v>1</v>
      </c>
      <c r="P14" s="113">
        <f t="shared" si="2"/>
        <v>0</v>
      </c>
      <c r="Q14" s="44"/>
      <c r="R14" s="44"/>
    </row>
    <row r="15" spans="1:18" ht="45" customHeight="1" x14ac:dyDescent="0.3">
      <c r="A15" s="399">
        <v>8</v>
      </c>
      <c r="B15" s="452"/>
      <c r="C15" s="453"/>
      <c r="D15" s="319"/>
      <c r="E15" s="518"/>
      <c r="F15" s="17"/>
      <c r="G15" s="17"/>
      <c r="H15" s="17"/>
      <c r="I15" s="17"/>
      <c r="J15" s="40"/>
      <c r="K15" s="17"/>
      <c r="L15" s="272"/>
      <c r="M15" s="272"/>
      <c r="N15" s="112" t="str">
        <f t="shared" si="0"/>
        <v/>
      </c>
      <c r="O15" s="111">
        <f t="shared" si="1"/>
        <v>1</v>
      </c>
      <c r="P15" s="113">
        <f t="shared" si="2"/>
        <v>0</v>
      </c>
      <c r="Q15" s="44"/>
      <c r="R15" s="44"/>
    </row>
    <row r="16" spans="1:18" ht="45" customHeight="1" x14ac:dyDescent="0.3">
      <c r="A16" s="399">
        <v>9</v>
      </c>
      <c r="B16" s="452"/>
      <c r="C16" s="453"/>
      <c r="D16" s="319"/>
      <c r="E16" s="518"/>
      <c r="F16" s="17"/>
      <c r="G16" s="17"/>
      <c r="H16" s="17"/>
      <c r="I16" s="17"/>
      <c r="J16" s="40"/>
      <c r="K16" s="17"/>
      <c r="L16" s="272"/>
      <c r="M16" s="272"/>
      <c r="N16" s="112" t="str">
        <f t="shared" si="0"/>
        <v/>
      </c>
      <c r="O16" s="111">
        <f t="shared" si="1"/>
        <v>1</v>
      </c>
      <c r="P16" s="113">
        <f t="shared" si="2"/>
        <v>0</v>
      </c>
      <c r="Q16" s="44"/>
      <c r="R16" s="44"/>
    </row>
    <row r="17" spans="1:18" ht="45" customHeight="1" x14ac:dyDescent="0.3">
      <c r="A17" s="399">
        <v>10</v>
      </c>
      <c r="B17" s="452"/>
      <c r="C17" s="453"/>
      <c r="D17" s="319"/>
      <c r="E17" s="518"/>
      <c r="F17" s="17"/>
      <c r="G17" s="17"/>
      <c r="H17" s="17"/>
      <c r="I17" s="17"/>
      <c r="J17" s="40"/>
      <c r="K17" s="17"/>
      <c r="L17" s="272"/>
      <c r="M17" s="272"/>
      <c r="N17" s="112" t="str">
        <f t="shared" si="0"/>
        <v/>
      </c>
      <c r="O17" s="111">
        <f t="shared" si="1"/>
        <v>1</v>
      </c>
      <c r="P17" s="113">
        <f t="shared" si="2"/>
        <v>0</v>
      </c>
      <c r="Q17" s="44"/>
      <c r="R17" s="44"/>
    </row>
    <row r="18" spans="1:18" ht="45" customHeight="1" x14ac:dyDescent="0.3">
      <c r="A18" s="399">
        <v>11</v>
      </c>
      <c r="B18" s="452"/>
      <c r="C18" s="453"/>
      <c r="D18" s="319"/>
      <c r="E18" s="518"/>
      <c r="F18" s="17"/>
      <c r="G18" s="17"/>
      <c r="H18" s="17"/>
      <c r="I18" s="17"/>
      <c r="J18" s="40"/>
      <c r="K18" s="17"/>
      <c r="L18" s="272"/>
      <c r="M18" s="272"/>
      <c r="N18" s="112" t="str">
        <f t="shared" si="0"/>
        <v/>
      </c>
      <c r="O18" s="111">
        <f t="shared" si="1"/>
        <v>1</v>
      </c>
      <c r="P18" s="113">
        <f t="shared" si="2"/>
        <v>0</v>
      </c>
      <c r="Q18" s="44"/>
      <c r="R18" s="44"/>
    </row>
    <row r="19" spans="1:18" ht="45" customHeight="1" x14ac:dyDescent="0.3">
      <c r="A19" s="399">
        <v>12</v>
      </c>
      <c r="B19" s="452"/>
      <c r="C19" s="453"/>
      <c r="D19" s="319"/>
      <c r="E19" s="518"/>
      <c r="F19" s="17"/>
      <c r="G19" s="17"/>
      <c r="H19" s="17"/>
      <c r="I19" s="17"/>
      <c r="J19" s="40"/>
      <c r="K19" s="17"/>
      <c r="L19" s="272"/>
      <c r="M19" s="272"/>
      <c r="N19" s="112" t="str">
        <f t="shared" si="0"/>
        <v/>
      </c>
      <c r="O19" s="111">
        <f t="shared" si="1"/>
        <v>1</v>
      </c>
      <c r="P19" s="113">
        <f t="shared" si="2"/>
        <v>0</v>
      </c>
      <c r="Q19" s="44"/>
      <c r="R19" s="44"/>
    </row>
    <row r="20" spans="1:18" ht="45" customHeight="1" x14ac:dyDescent="0.3">
      <c r="A20" s="399">
        <v>13</v>
      </c>
      <c r="B20" s="452"/>
      <c r="C20" s="453"/>
      <c r="D20" s="319"/>
      <c r="E20" s="518"/>
      <c r="F20" s="17"/>
      <c r="G20" s="17"/>
      <c r="H20" s="17"/>
      <c r="I20" s="17"/>
      <c r="J20" s="40"/>
      <c r="K20" s="17"/>
      <c r="L20" s="272"/>
      <c r="M20" s="272"/>
      <c r="N20" s="112" t="str">
        <f t="shared" si="0"/>
        <v/>
      </c>
      <c r="O20" s="111">
        <f t="shared" si="1"/>
        <v>1</v>
      </c>
      <c r="P20" s="113">
        <f t="shared" si="2"/>
        <v>0</v>
      </c>
      <c r="Q20" s="44"/>
      <c r="R20" s="44"/>
    </row>
    <row r="21" spans="1:18" ht="45" customHeight="1" x14ac:dyDescent="0.3">
      <c r="A21" s="399">
        <v>14</v>
      </c>
      <c r="B21" s="452"/>
      <c r="C21" s="453"/>
      <c r="D21" s="319"/>
      <c r="E21" s="518"/>
      <c r="F21" s="17"/>
      <c r="G21" s="17"/>
      <c r="H21" s="17"/>
      <c r="I21" s="17"/>
      <c r="J21" s="40"/>
      <c r="K21" s="17"/>
      <c r="L21" s="272"/>
      <c r="M21" s="272"/>
      <c r="N21" s="112" t="str">
        <f t="shared" si="0"/>
        <v/>
      </c>
      <c r="O21" s="111">
        <f t="shared" si="1"/>
        <v>1</v>
      </c>
      <c r="P21" s="113">
        <f t="shared" si="2"/>
        <v>0</v>
      </c>
      <c r="Q21" s="44"/>
      <c r="R21" s="44"/>
    </row>
    <row r="22" spans="1:18" ht="45" customHeight="1" thickBot="1" x14ac:dyDescent="0.35">
      <c r="A22" s="400">
        <v>15</v>
      </c>
      <c r="B22" s="454"/>
      <c r="C22" s="455"/>
      <c r="D22" s="89"/>
      <c r="E22" s="519"/>
      <c r="F22" s="19"/>
      <c r="G22" s="19"/>
      <c r="H22" s="19"/>
      <c r="I22" s="19"/>
      <c r="J22" s="42"/>
      <c r="K22" s="19"/>
      <c r="L22" s="273"/>
      <c r="M22" s="273"/>
      <c r="N22" s="112" t="str">
        <f t="shared" si="0"/>
        <v/>
      </c>
      <c r="O22" s="111">
        <f t="shared" si="1"/>
        <v>1</v>
      </c>
      <c r="P22" s="113">
        <f t="shared" si="2"/>
        <v>0</v>
      </c>
      <c r="Q22" s="115">
        <v>1</v>
      </c>
      <c r="R22" s="44"/>
    </row>
    <row r="23" spans="1:18" ht="45" customHeight="1" thickBot="1" x14ac:dyDescent="0.35">
      <c r="A23" s="696" t="s">
        <v>147</v>
      </c>
      <c r="B23" s="696"/>
      <c r="C23" s="696"/>
      <c r="D23" s="696"/>
      <c r="E23" s="696"/>
      <c r="F23" s="696"/>
      <c r="G23" s="696"/>
      <c r="H23" s="696"/>
      <c r="I23" s="696"/>
      <c r="J23" s="697"/>
      <c r="K23" s="383" t="s">
        <v>34</v>
      </c>
      <c r="L23" s="274">
        <f>SUM(L8:L22)</f>
        <v>0</v>
      </c>
      <c r="M23" s="274">
        <f>SUM(M8:M22)</f>
        <v>0</v>
      </c>
      <c r="N23" s="415"/>
      <c r="O23" s="44"/>
      <c r="P23" s="44"/>
      <c r="Q23" s="44"/>
      <c r="R23" s="44"/>
    </row>
    <row r="24" spans="1:18" x14ac:dyDescent="0.3">
      <c r="A24" s="115" t="s">
        <v>133</v>
      </c>
      <c r="B24" s="44"/>
      <c r="C24" s="44"/>
      <c r="D24" s="44"/>
      <c r="E24" s="44"/>
      <c r="F24" s="44"/>
      <c r="G24" s="44"/>
      <c r="H24" s="44"/>
      <c r="I24" s="44"/>
      <c r="J24" s="405"/>
      <c r="K24" s="44"/>
      <c r="L24" s="44"/>
      <c r="M24" s="44"/>
      <c r="N24" s="114" t="str">
        <f>IF(AND(L24&gt;0,M24=""),"KDV Dahil Tutar Yazılmalıdır.","")</f>
        <v/>
      </c>
      <c r="O24" s="44"/>
      <c r="P24" s="44"/>
      <c r="Q24" s="44"/>
      <c r="R24" s="44"/>
    </row>
    <row r="25" spans="1:18" x14ac:dyDescent="0.3">
      <c r="A25" s="44"/>
      <c r="B25" s="44"/>
      <c r="C25" s="44"/>
      <c r="D25" s="44"/>
      <c r="E25" s="44"/>
      <c r="F25" s="44"/>
      <c r="G25" s="44"/>
      <c r="H25" s="44"/>
      <c r="I25" s="44"/>
      <c r="J25" s="405"/>
      <c r="K25" s="44"/>
      <c r="L25" s="44"/>
      <c r="M25" s="44"/>
      <c r="N25" s="49"/>
      <c r="O25" s="44"/>
      <c r="P25" s="44"/>
      <c r="Q25" s="44"/>
      <c r="R25" s="44"/>
    </row>
    <row r="26" spans="1:18" ht="19.05" x14ac:dyDescent="0.35">
      <c r="A26" s="44"/>
      <c r="B26" s="44"/>
      <c r="C26" s="44"/>
      <c r="D26" s="376" t="s">
        <v>31</v>
      </c>
      <c r="E26" s="376"/>
      <c r="F26" s="378">
        <f ca="1">imzatarihi</f>
        <v>45785</v>
      </c>
      <c r="G26" s="253" t="s">
        <v>32</v>
      </c>
      <c r="H26" s="379" t="str">
        <f>IF(kurulusyetkilisi&gt;0,kurulusyetkilisi,"")</f>
        <v/>
      </c>
      <c r="I26" s="44"/>
      <c r="J26" s="44"/>
      <c r="K26" s="44"/>
      <c r="L26" s="44"/>
      <c r="M26" s="44"/>
      <c r="N26" s="49"/>
      <c r="O26" s="44"/>
      <c r="P26" s="44"/>
      <c r="Q26" s="44"/>
      <c r="R26" s="44"/>
    </row>
    <row r="27" spans="1:18" ht="19.05" x14ac:dyDescent="0.35">
      <c r="A27" s="44"/>
      <c r="B27" s="44"/>
      <c r="C27" s="44"/>
      <c r="D27" s="44"/>
      <c r="E27" s="44"/>
      <c r="F27" s="215"/>
      <c r="G27" s="253" t="s">
        <v>33</v>
      </c>
      <c r="H27" s="44"/>
      <c r="I27" s="214"/>
      <c r="J27" s="44"/>
      <c r="K27" s="44"/>
      <c r="L27" s="44"/>
      <c r="M27" s="44"/>
      <c r="N27" s="49"/>
      <c r="O27" s="44"/>
      <c r="P27" s="44"/>
      <c r="Q27" s="44"/>
      <c r="R27" s="44"/>
    </row>
    <row r="28" spans="1:18" x14ac:dyDescent="0.3">
      <c r="A28" s="679" t="s">
        <v>96</v>
      </c>
      <c r="B28" s="679"/>
      <c r="C28" s="679"/>
      <c r="D28" s="679"/>
      <c r="E28" s="679"/>
      <c r="F28" s="679"/>
      <c r="G28" s="679"/>
      <c r="H28" s="679"/>
      <c r="I28" s="679"/>
      <c r="J28" s="679"/>
      <c r="K28" s="679"/>
      <c r="L28" s="679"/>
      <c r="M28" s="679"/>
      <c r="N28" s="74"/>
      <c r="O28" s="75"/>
      <c r="P28" s="44"/>
      <c r="Q28" s="44"/>
      <c r="R28" s="44"/>
    </row>
    <row r="29" spans="1:18" ht="15.65" customHeight="1" x14ac:dyDescent="0.3">
      <c r="A29" s="635" t="str">
        <f>IF(YilDonem&lt;&gt;"",CONCATENATE(YilDonem," dönemine aittir."),"")</f>
        <v/>
      </c>
      <c r="B29" s="635"/>
      <c r="C29" s="635"/>
      <c r="D29" s="635"/>
      <c r="E29" s="635"/>
      <c r="F29" s="635"/>
      <c r="G29" s="635"/>
      <c r="H29" s="635"/>
      <c r="I29" s="635"/>
      <c r="J29" s="635"/>
      <c r="K29" s="635"/>
      <c r="L29" s="635"/>
      <c r="M29" s="635"/>
      <c r="N29" s="414"/>
      <c r="O29" s="75"/>
      <c r="P29" s="75"/>
      <c r="Q29" s="44"/>
      <c r="R29" s="44"/>
    </row>
    <row r="30" spans="1:18" ht="16.149999999999999" customHeight="1" thickBot="1" x14ac:dyDescent="0.35">
      <c r="A30" s="680" t="s">
        <v>100</v>
      </c>
      <c r="B30" s="680"/>
      <c r="C30" s="680"/>
      <c r="D30" s="680"/>
      <c r="E30" s="680"/>
      <c r="F30" s="680"/>
      <c r="G30" s="680"/>
      <c r="H30" s="680"/>
      <c r="I30" s="680"/>
      <c r="J30" s="680"/>
      <c r="K30" s="680"/>
      <c r="L30" s="680"/>
      <c r="M30" s="680"/>
      <c r="N30" s="414"/>
      <c r="O30" s="75"/>
      <c r="P30" s="75"/>
      <c r="Q30" s="44"/>
      <c r="R30" s="44"/>
    </row>
    <row r="31" spans="1:18" ht="31.75" customHeight="1" thickBot="1" x14ac:dyDescent="0.35">
      <c r="A31" s="673" t="s">
        <v>192</v>
      </c>
      <c r="B31" s="674"/>
      <c r="C31" s="673" t="str">
        <f>IF(ProjeNo&gt;0,ProjeNo,"")</f>
        <v/>
      </c>
      <c r="D31" s="674"/>
      <c r="E31" s="674"/>
      <c r="F31" s="674"/>
      <c r="G31" s="674"/>
      <c r="H31" s="674"/>
      <c r="I31" s="674"/>
      <c r="J31" s="674"/>
      <c r="K31" s="674"/>
      <c r="L31" s="674"/>
      <c r="M31" s="675"/>
      <c r="N31" s="49"/>
      <c r="O31" s="44"/>
      <c r="P31" s="44"/>
      <c r="Q31" s="44"/>
      <c r="R31" s="44"/>
    </row>
    <row r="32" spans="1:18" ht="31.75" customHeight="1" thickBot="1" x14ac:dyDescent="0.35">
      <c r="A32" s="673" t="s">
        <v>194</v>
      </c>
      <c r="B32" s="674"/>
      <c r="C32" s="676" t="str">
        <f>IF(ProjeAdi&gt;0,ProjeAdi,"")</f>
        <v/>
      </c>
      <c r="D32" s="677"/>
      <c r="E32" s="677"/>
      <c r="F32" s="677"/>
      <c r="G32" s="677"/>
      <c r="H32" s="677"/>
      <c r="I32" s="677"/>
      <c r="J32" s="677"/>
      <c r="K32" s="677"/>
      <c r="L32" s="677"/>
      <c r="M32" s="678"/>
      <c r="N32" s="49"/>
      <c r="O32" s="44"/>
      <c r="P32" s="44"/>
      <c r="Q32" s="44"/>
      <c r="R32" s="44"/>
    </row>
    <row r="33" spans="1:18" ht="52.15" customHeight="1" thickBot="1" x14ac:dyDescent="0.35">
      <c r="A33" s="683" t="s">
        <v>3</v>
      </c>
      <c r="B33" s="683" t="s">
        <v>182</v>
      </c>
      <c r="C33" s="683" t="s">
        <v>183</v>
      </c>
      <c r="D33" s="683" t="s">
        <v>97</v>
      </c>
      <c r="E33" s="683" t="s">
        <v>173</v>
      </c>
      <c r="F33" s="683" t="s">
        <v>98</v>
      </c>
      <c r="G33" s="683" t="s">
        <v>95</v>
      </c>
      <c r="H33" s="683" t="s">
        <v>93</v>
      </c>
      <c r="I33" s="683" t="s">
        <v>94</v>
      </c>
      <c r="J33" s="693" t="s">
        <v>81</v>
      </c>
      <c r="K33" s="683" t="s">
        <v>82</v>
      </c>
      <c r="L33" s="398" t="s">
        <v>83</v>
      </c>
      <c r="M33" s="398" t="s">
        <v>83</v>
      </c>
      <c r="N33" s="49"/>
      <c r="O33" s="44"/>
      <c r="P33" s="44"/>
      <c r="Q33" s="44"/>
      <c r="R33" s="44"/>
    </row>
    <row r="34" spans="1:18" ht="17" thickBot="1" x14ac:dyDescent="0.35">
      <c r="A34" s="685"/>
      <c r="B34" s="684"/>
      <c r="C34" s="684"/>
      <c r="D34" s="685"/>
      <c r="E34" s="684"/>
      <c r="F34" s="685"/>
      <c r="G34" s="685"/>
      <c r="H34" s="685"/>
      <c r="I34" s="685"/>
      <c r="J34" s="694"/>
      <c r="K34" s="685"/>
      <c r="L34" s="416" t="s">
        <v>84</v>
      </c>
      <c r="M34" s="416" t="s">
        <v>87</v>
      </c>
      <c r="N34" s="49"/>
      <c r="O34" s="44"/>
      <c r="P34" s="44"/>
      <c r="Q34" s="44"/>
      <c r="R34" s="44"/>
    </row>
    <row r="35" spans="1:18" ht="45" customHeight="1" x14ac:dyDescent="0.3">
      <c r="A35" s="388">
        <v>16</v>
      </c>
      <c r="B35" s="450"/>
      <c r="C35" s="451"/>
      <c r="D35" s="86"/>
      <c r="E35" s="516"/>
      <c r="F35" s="25"/>
      <c r="G35" s="25"/>
      <c r="H35" s="25"/>
      <c r="I35" s="25"/>
      <c r="J35" s="26"/>
      <c r="K35" s="25"/>
      <c r="L35" s="314"/>
      <c r="M35" s="275"/>
      <c r="N35" s="112" t="str">
        <f>IF(AND(COUNTA(D35:I35)&gt;0,O35=1),"Belge Tarihi,Belge Numarası, KDV Dahil Tutar doldurulduktan sonra KDV Hariç Tutar doldurulabilir.","")</f>
        <v/>
      </c>
      <c r="O35" s="111">
        <f>IF(COUNTA(J35:K35)+COUNTA(M35:M35)=3,0,1)</f>
        <v>1</v>
      </c>
      <c r="P35" s="113">
        <f>IF(O35=1,0,100000000)</f>
        <v>0</v>
      </c>
      <c r="Q35" s="44"/>
      <c r="R35" s="44"/>
    </row>
    <row r="36" spans="1:18" ht="45" customHeight="1" x14ac:dyDescent="0.3">
      <c r="A36" s="389">
        <v>17</v>
      </c>
      <c r="B36" s="452"/>
      <c r="C36" s="453"/>
      <c r="D36" s="319"/>
      <c r="E36" s="517"/>
      <c r="F36" s="15"/>
      <c r="G36" s="15"/>
      <c r="H36" s="15"/>
      <c r="I36" s="15"/>
      <c r="J36" s="16"/>
      <c r="K36" s="15"/>
      <c r="L36" s="272"/>
      <c r="M36" s="276"/>
      <c r="N36" s="112" t="str">
        <f t="shared" ref="N36:N49" si="3">IF(AND(COUNTA(D36:I36)&gt;0,O36=1),"Belge Tarihi,Belge Numarası, KDV Dahil Tutar doldurulduktan sonra KDV Hariç Tutar doldurulabilir.","")</f>
        <v/>
      </c>
      <c r="O36" s="111">
        <f t="shared" ref="O36:O49" si="4">IF(COUNTA(J36:K36)+COUNTA(M36:M36)=3,0,1)</f>
        <v>1</v>
      </c>
      <c r="P36" s="113">
        <f t="shared" ref="P36:P49" si="5">IF(O36=1,0,100000000)</f>
        <v>0</v>
      </c>
      <c r="Q36" s="45"/>
      <c r="R36" s="45"/>
    </row>
    <row r="37" spans="1:18" ht="45" customHeight="1" x14ac:dyDescent="0.3">
      <c r="A37" s="389">
        <v>18</v>
      </c>
      <c r="B37" s="452"/>
      <c r="C37" s="453"/>
      <c r="D37" s="319"/>
      <c r="E37" s="517"/>
      <c r="F37" s="15"/>
      <c r="G37" s="15"/>
      <c r="H37" s="15"/>
      <c r="I37" s="15"/>
      <c r="J37" s="16"/>
      <c r="K37" s="15"/>
      <c r="L37" s="272"/>
      <c r="M37" s="276"/>
      <c r="N37" s="112" t="str">
        <f t="shared" si="3"/>
        <v/>
      </c>
      <c r="O37" s="111">
        <f t="shared" si="4"/>
        <v>1</v>
      </c>
      <c r="P37" s="113">
        <f t="shared" si="5"/>
        <v>0</v>
      </c>
      <c r="Q37" s="44"/>
      <c r="R37" s="44"/>
    </row>
    <row r="38" spans="1:18" ht="45" customHeight="1" x14ac:dyDescent="0.3">
      <c r="A38" s="389">
        <v>19</v>
      </c>
      <c r="B38" s="452"/>
      <c r="C38" s="453"/>
      <c r="D38" s="319"/>
      <c r="E38" s="517"/>
      <c r="F38" s="15"/>
      <c r="G38" s="15"/>
      <c r="H38" s="15"/>
      <c r="I38" s="15"/>
      <c r="J38" s="16"/>
      <c r="K38" s="15"/>
      <c r="L38" s="272"/>
      <c r="M38" s="276"/>
      <c r="N38" s="112" t="str">
        <f t="shared" si="3"/>
        <v/>
      </c>
      <c r="O38" s="111">
        <f t="shared" si="4"/>
        <v>1</v>
      </c>
      <c r="P38" s="113">
        <f t="shared" si="5"/>
        <v>0</v>
      </c>
      <c r="Q38" s="44"/>
      <c r="R38" s="44"/>
    </row>
    <row r="39" spans="1:18" ht="45" customHeight="1" x14ac:dyDescent="0.3">
      <c r="A39" s="389">
        <v>20</v>
      </c>
      <c r="B39" s="452"/>
      <c r="C39" s="453"/>
      <c r="D39" s="319"/>
      <c r="E39" s="517"/>
      <c r="F39" s="15"/>
      <c r="G39" s="15"/>
      <c r="H39" s="15"/>
      <c r="I39" s="15"/>
      <c r="J39" s="16"/>
      <c r="K39" s="15"/>
      <c r="L39" s="272"/>
      <c r="M39" s="276"/>
      <c r="N39" s="112" t="str">
        <f t="shared" si="3"/>
        <v/>
      </c>
      <c r="O39" s="111">
        <f t="shared" si="4"/>
        <v>1</v>
      </c>
      <c r="P39" s="113">
        <f t="shared" si="5"/>
        <v>0</v>
      </c>
      <c r="Q39" s="44"/>
      <c r="R39" s="44"/>
    </row>
    <row r="40" spans="1:18" ht="45" customHeight="1" x14ac:dyDescent="0.3">
      <c r="A40" s="389">
        <v>21</v>
      </c>
      <c r="B40" s="452"/>
      <c r="C40" s="453"/>
      <c r="D40" s="319"/>
      <c r="E40" s="517"/>
      <c r="F40" s="15"/>
      <c r="G40" s="15"/>
      <c r="H40" s="15"/>
      <c r="I40" s="15"/>
      <c r="J40" s="16"/>
      <c r="K40" s="15"/>
      <c r="L40" s="272"/>
      <c r="M40" s="276"/>
      <c r="N40" s="112" t="str">
        <f t="shared" si="3"/>
        <v/>
      </c>
      <c r="O40" s="111">
        <f t="shared" si="4"/>
        <v>1</v>
      </c>
      <c r="P40" s="113">
        <f t="shared" si="5"/>
        <v>0</v>
      </c>
      <c r="Q40" s="44"/>
      <c r="R40" s="44"/>
    </row>
    <row r="41" spans="1:18" ht="45" customHeight="1" x14ac:dyDescent="0.3">
      <c r="A41" s="399">
        <v>22</v>
      </c>
      <c r="B41" s="452"/>
      <c r="C41" s="453"/>
      <c r="D41" s="319"/>
      <c r="E41" s="518"/>
      <c r="F41" s="17"/>
      <c r="G41" s="17"/>
      <c r="H41" s="17"/>
      <c r="I41" s="17"/>
      <c r="J41" s="40"/>
      <c r="K41" s="17"/>
      <c r="L41" s="272"/>
      <c r="M41" s="277"/>
      <c r="N41" s="112" t="str">
        <f t="shared" si="3"/>
        <v/>
      </c>
      <c r="O41" s="111">
        <f t="shared" si="4"/>
        <v>1</v>
      </c>
      <c r="P41" s="113">
        <f t="shared" si="5"/>
        <v>0</v>
      </c>
      <c r="Q41" s="44"/>
      <c r="R41" s="44"/>
    </row>
    <row r="42" spans="1:18" ht="45" customHeight="1" x14ac:dyDescent="0.3">
      <c r="A42" s="399">
        <v>23</v>
      </c>
      <c r="B42" s="452"/>
      <c r="C42" s="453"/>
      <c r="D42" s="319"/>
      <c r="E42" s="518"/>
      <c r="F42" s="17"/>
      <c r="G42" s="17"/>
      <c r="H42" s="17"/>
      <c r="I42" s="17"/>
      <c r="J42" s="40"/>
      <c r="K42" s="17"/>
      <c r="L42" s="272"/>
      <c r="M42" s="277"/>
      <c r="N42" s="112" t="str">
        <f t="shared" si="3"/>
        <v/>
      </c>
      <c r="O42" s="111">
        <f t="shared" si="4"/>
        <v>1</v>
      </c>
      <c r="P42" s="113">
        <f t="shared" si="5"/>
        <v>0</v>
      </c>
      <c r="Q42" s="44"/>
      <c r="R42" s="44"/>
    </row>
    <row r="43" spans="1:18" ht="45" customHeight="1" x14ac:dyDescent="0.3">
      <c r="A43" s="399">
        <v>24</v>
      </c>
      <c r="B43" s="452"/>
      <c r="C43" s="453"/>
      <c r="D43" s="319"/>
      <c r="E43" s="518"/>
      <c r="F43" s="17"/>
      <c r="G43" s="17"/>
      <c r="H43" s="17"/>
      <c r="I43" s="17"/>
      <c r="J43" s="40"/>
      <c r="K43" s="17"/>
      <c r="L43" s="272"/>
      <c r="M43" s="277"/>
      <c r="N43" s="112" t="str">
        <f t="shared" si="3"/>
        <v/>
      </c>
      <c r="O43" s="111">
        <f t="shared" si="4"/>
        <v>1</v>
      </c>
      <c r="P43" s="113">
        <f t="shared" si="5"/>
        <v>0</v>
      </c>
      <c r="Q43" s="44"/>
      <c r="R43" s="44"/>
    </row>
    <row r="44" spans="1:18" ht="45" customHeight="1" x14ac:dyDescent="0.3">
      <c r="A44" s="399">
        <v>25</v>
      </c>
      <c r="B44" s="452"/>
      <c r="C44" s="453"/>
      <c r="D44" s="319"/>
      <c r="E44" s="518"/>
      <c r="F44" s="17"/>
      <c r="G44" s="17"/>
      <c r="H44" s="17"/>
      <c r="I44" s="17"/>
      <c r="J44" s="40"/>
      <c r="K44" s="17"/>
      <c r="L44" s="272"/>
      <c r="M44" s="277"/>
      <c r="N44" s="112" t="str">
        <f t="shared" si="3"/>
        <v/>
      </c>
      <c r="O44" s="111">
        <f t="shared" si="4"/>
        <v>1</v>
      </c>
      <c r="P44" s="113">
        <f t="shared" si="5"/>
        <v>0</v>
      </c>
      <c r="Q44" s="44"/>
      <c r="R44" s="44"/>
    </row>
    <row r="45" spans="1:18" ht="45" customHeight="1" x14ac:dyDescent="0.3">
      <c r="A45" s="399">
        <v>26</v>
      </c>
      <c r="B45" s="452"/>
      <c r="C45" s="453"/>
      <c r="D45" s="319"/>
      <c r="E45" s="518"/>
      <c r="F45" s="17"/>
      <c r="G45" s="17"/>
      <c r="H45" s="17"/>
      <c r="I45" s="17"/>
      <c r="J45" s="40"/>
      <c r="K45" s="17"/>
      <c r="L45" s="272"/>
      <c r="M45" s="277"/>
      <c r="N45" s="112" t="str">
        <f t="shared" si="3"/>
        <v/>
      </c>
      <c r="O45" s="111">
        <f t="shared" si="4"/>
        <v>1</v>
      </c>
      <c r="P45" s="113">
        <f t="shared" si="5"/>
        <v>0</v>
      </c>
      <c r="Q45" s="44"/>
      <c r="R45" s="44"/>
    </row>
    <row r="46" spans="1:18" ht="45" customHeight="1" x14ac:dyDescent="0.3">
      <c r="A46" s="399">
        <v>27</v>
      </c>
      <c r="B46" s="452"/>
      <c r="C46" s="453"/>
      <c r="D46" s="319"/>
      <c r="E46" s="518"/>
      <c r="F46" s="17"/>
      <c r="G46" s="17"/>
      <c r="H46" s="17"/>
      <c r="I46" s="17"/>
      <c r="J46" s="40"/>
      <c r="K46" s="17"/>
      <c r="L46" s="272"/>
      <c r="M46" s="277"/>
      <c r="N46" s="112" t="str">
        <f t="shared" si="3"/>
        <v/>
      </c>
      <c r="O46" s="111">
        <f t="shared" si="4"/>
        <v>1</v>
      </c>
      <c r="P46" s="113">
        <f t="shared" si="5"/>
        <v>0</v>
      </c>
      <c r="Q46" s="44"/>
      <c r="R46" s="44"/>
    </row>
    <row r="47" spans="1:18" ht="45" customHeight="1" x14ac:dyDescent="0.3">
      <c r="A47" s="399">
        <v>28</v>
      </c>
      <c r="B47" s="452"/>
      <c r="C47" s="453"/>
      <c r="D47" s="319"/>
      <c r="E47" s="518"/>
      <c r="F47" s="17"/>
      <c r="G47" s="17"/>
      <c r="H47" s="17"/>
      <c r="I47" s="17"/>
      <c r="J47" s="40"/>
      <c r="K47" s="17"/>
      <c r="L47" s="272"/>
      <c r="M47" s="277"/>
      <c r="N47" s="112" t="str">
        <f t="shared" si="3"/>
        <v/>
      </c>
      <c r="O47" s="111">
        <f t="shared" si="4"/>
        <v>1</v>
      </c>
      <c r="P47" s="113">
        <f t="shared" si="5"/>
        <v>0</v>
      </c>
      <c r="Q47" s="44"/>
      <c r="R47" s="44"/>
    </row>
    <row r="48" spans="1:18" ht="45" customHeight="1" x14ac:dyDescent="0.3">
      <c r="A48" s="399">
        <v>29</v>
      </c>
      <c r="B48" s="452"/>
      <c r="C48" s="453"/>
      <c r="D48" s="319"/>
      <c r="E48" s="518"/>
      <c r="F48" s="17"/>
      <c r="G48" s="17"/>
      <c r="H48" s="17"/>
      <c r="I48" s="17"/>
      <c r="J48" s="40"/>
      <c r="K48" s="17"/>
      <c r="L48" s="272"/>
      <c r="M48" s="277"/>
      <c r="N48" s="112" t="str">
        <f t="shared" si="3"/>
        <v/>
      </c>
      <c r="O48" s="111">
        <f t="shared" si="4"/>
        <v>1</v>
      </c>
      <c r="P48" s="113">
        <f t="shared" si="5"/>
        <v>0</v>
      </c>
      <c r="Q48" s="44"/>
      <c r="R48" s="44"/>
    </row>
    <row r="49" spans="1:18" ht="45" customHeight="1" thickBot="1" x14ac:dyDescent="0.35">
      <c r="A49" s="400">
        <v>30</v>
      </c>
      <c r="B49" s="454"/>
      <c r="C49" s="455"/>
      <c r="D49" s="89"/>
      <c r="E49" s="519"/>
      <c r="F49" s="19"/>
      <c r="G49" s="19"/>
      <c r="H49" s="19"/>
      <c r="I49" s="19"/>
      <c r="J49" s="42"/>
      <c r="K49" s="19"/>
      <c r="L49" s="273"/>
      <c r="M49" s="278"/>
      <c r="N49" s="112" t="str">
        <f t="shared" si="3"/>
        <v/>
      </c>
      <c r="O49" s="111">
        <f t="shared" si="4"/>
        <v>1</v>
      </c>
      <c r="P49" s="113">
        <f t="shared" si="5"/>
        <v>0</v>
      </c>
      <c r="Q49" s="115">
        <f>IF(COUNTA(J35:M49)&gt;0,1,0)</f>
        <v>0</v>
      </c>
      <c r="R49" s="44"/>
    </row>
    <row r="50" spans="1:18" ht="45" customHeight="1" thickBot="1" x14ac:dyDescent="0.35">
      <c r="A50" s="696" t="s">
        <v>147</v>
      </c>
      <c r="B50" s="696"/>
      <c r="C50" s="696"/>
      <c r="D50" s="696"/>
      <c r="E50" s="696"/>
      <c r="F50" s="696"/>
      <c r="G50" s="696"/>
      <c r="H50" s="696"/>
      <c r="I50" s="696"/>
      <c r="J50" s="697"/>
      <c r="K50" s="383" t="s">
        <v>34</v>
      </c>
      <c r="L50" s="279">
        <f>SUM(L35:L49)+L23</f>
        <v>0</v>
      </c>
      <c r="M50" s="279">
        <f>SUM(M35:M49)+M23</f>
        <v>0</v>
      </c>
      <c r="N50" s="415"/>
      <c r="O50" s="44"/>
      <c r="P50" s="44"/>
      <c r="Q50" s="44"/>
      <c r="R50" s="44"/>
    </row>
    <row r="51" spans="1:18" x14ac:dyDescent="0.3">
      <c r="A51" s="115" t="s">
        <v>133</v>
      </c>
      <c r="B51" s="44"/>
      <c r="C51" s="44"/>
      <c r="D51" s="44"/>
      <c r="E51" s="44"/>
      <c r="F51" s="44"/>
      <c r="G51" s="44"/>
      <c r="H51" s="44"/>
      <c r="I51" s="44"/>
      <c r="J51" s="405"/>
      <c r="K51" s="44"/>
      <c r="L51" s="44"/>
      <c r="M51" s="44"/>
      <c r="N51" s="114" t="str">
        <f>IF(AND(L51&gt;0,M51=""),"KDV Dahil Tutar Yazılmalıdır.","")</f>
        <v/>
      </c>
      <c r="O51" s="44"/>
      <c r="P51" s="44"/>
      <c r="Q51" s="44"/>
      <c r="R51" s="44"/>
    </row>
    <row r="52" spans="1:18" x14ac:dyDescent="0.3">
      <c r="A52" s="44"/>
      <c r="B52" s="44"/>
      <c r="C52" s="44"/>
      <c r="D52" s="44"/>
      <c r="E52" s="44"/>
      <c r="F52" s="44"/>
      <c r="G52" s="44"/>
      <c r="H52" s="44"/>
      <c r="I52" s="44"/>
      <c r="J52" s="405"/>
      <c r="K52" s="44"/>
      <c r="L52" s="44"/>
      <c r="M52" s="44"/>
      <c r="N52" s="49"/>
      <c r="O52" s="44"/>
      <c r="P52" s="44"/>
      <c r="Q52" s="44"/>
      <c r="R52" s="44"/>
    </row>
    <row r="53" spans="1:18" ht="19.05" x14ac:dyDescent="0.35">
      <c r="A53" s="44"/>
      <c r="B53" s="44"/>
      <c r="C53" s="44"/>
      <c r="D53" s="376" t="s">
        <v>31</v>
      </c>
      <c r="E53" s="376"/>
      <c r="F53" s="378">
        <f ca="1">imzatarihi</f>
        <v>45785</v>
      </c>
      <c r="G53" s="253" t="s">
        <v>32</v>
      </c>
      <c r="H53" s="379" t="str">
        <f>IF(kurulusyetkilisi&gt;0,kurulusyetkilisi,"")</f>
        <v/>
      </c>
      <c r="I53" s="44"/>
      <c r="J53" s="44"/>
      <c r="K53" s="44"/>
      <c r="L53" s="44"/>
      <c r="M53" s="44"/>
      <c r="N53" s="49"/>
      <c r="O53" s="44"/>
      <c r="P53" s="44"/>
      <c r="Q53" s="44"/>
      <c r="R53" s="44"/>
    </row>
    <row r="54" spans="1:18" ht="19.05" x14ac:dyDescent="0.35">
      <c r="A54" s="44"/>
      <c r="B54" s="44"/>
      <c r="C54" s="44"/>
      <c r="D54" s="44"/>
      <c r="E54" s="44"/>
      <c r="F54" s="215"/>
      <c r="G54" s="253" t="s">
        <v>33</v>
      </c>
      <c r="H54" s="44"/>
      <c r="I54" s="214"/>
      <c r="J54" s="44"/>
      <c r="K54" s="44"/>
      <c r="L54" s="44"/>
      <c r="M54" s="44"/>
      <c r="N54" s="49"/>
      <c r="O54" s="44"/>
      <c r="P54" s="44"/>
      <c r="Q54" s="44"/>
      <c r="R54" s="44"/>
    </row>
    <row r="55" spans="1:18" x14ac:dyDescent="0.3">
      <c r="A55" s="679" t="s">
        <v>96</v>
      </c>
      <c r="B55" s="679"/>
      <c r="C55" s="679"/>
      <c r="D55" s="679"/>
      <c r="E55" s="679"/>
      <c r="F55" s="679"/>
      <c r="G55" s="679"/>
      <c r="H55" s="679"/>
      <c r="I55" s="679"/>
      <c r="J55" s="679"/>
      <c r="K55" s="679"/>
      <c r="L55" s="679"/>
      <c r="M55" s="679"/>
      <c r="N55" s="74"/>
      <c r="O55" s="75"/>
      <c r="P55" s="44"/>
      <c r="Q55" s="44"/>
      <c r="R55" s="44"/>
    </row>
    <row r="56" spans="1:18" ht="15.65" customHeight="1" x14ac:dyDescent="0.3">
      <c r="A56" s="635" t="str">
        <f>IF(YilDonem&lt;&gt;"",CONCATENATE(YilDonem," dönemine aittir."),"")</f>
        <v/>
      </c>
      <c r="B56" s="635"/>
      <c r="C56" s="635"/>
      <c r="D56" s="635"/>
      <c r="E56" s="635"/>
      <c r="F56" s="635"/>
      <c r="G56" s="635"/>
      <c r="H56" s="635"/>
      <c r="I56" s="635"/>
      <c r="J56" s="635"/>
      <c r="K56" s="635"/>
      <c r="L56" s="635"/>
      <c r="M56" s="635"/>
      <c r="N56" s="414"/>
      <c r="O56" s="75"/>
      <c r="P56" s="75"/>
      <c r="Q56" s="44"/>
      <c r="R56" s="44"/>
    </row>
    <row r="57" spans="1:18" ht="16.149999999999999" customHeight="1" thickBot="1" x14ac:dyDescent="0.35">
      <c r="A57" s="680" t="s">
        <v>100</v>
      </c>
      <c r="B57" s="680"/>
      <c r="C57" s="680"/>
      <c r="D57" s="680"/>
      <c r="E57" s="680"/>
      <c r="F57" s="680"/>
      <c r="G57" s="680"/>
      <c r="H57" s="680"/>
      <c r="I57" s="680"/>
      <c r="J57" s="680"/>
      <c r="K57" s="680"/>
      <c r="L57" s="680"/>
      <c r="M57" s="680"/>
      <c r="N57" s="414"/>
      <c r="O57" s="75"/>
      <c r="P57" s="75"/>
      <c r="Q57" s="44"/>
      <c r="R57" s="44"/>
    </row>
    <row r="58" spans="1:18" ht="31.75" customHeight="1" thickBot="1" x14ac:dyDescent="0.35">
      <c r="A58" s="673" t="s">
        <v>192</v>
      </c>
      <c r="B58" s="674"/>
      <c r="C58" s="673" t="str">
        <f>IF(ProjeNo&gt;0,ProjeNo,"")</f>
        <v/>
      </c>
      <c r="D58" s="674"/>
      <c r="E58" s="674"/>
      <c r="F58" s="674"/>
      <c r="G58" s="674"/>
      <c r="H58" s="674"/>
      <c r="I58" s="674"/>
      <c r="J58" s="674"/>
      <c r="K58" s="674"/>
      <c r="L58" s="674"/>
      <c r="M58" s="675"/>
      <c r="N58" s="49"/>
      <c r="O58" s="44"/>
      <c r="P58" s="44"/>
      <c r="Q58" s="44"/>
      <c r="R58" s="44"/>
    </row>
    <row r="59" spans="1:18" ht="31.75" customHeight="1" thickBot="1" x14ac:dyDescent="0.35">
      <c r="A59" s="673" t="s">
        <v>194</v>
      </c>
      <c r="B59" s="674"/>
      <c r="C59" s="676" t="str">
        <f>IF(ProjeAdi&gt;0,ProjeAdi,"")</f>
        <v/>
      </c>
      <c r="D59" s="677"/>
      <c r="E59" s="677"/>
      <c r="F59" s="677"/>
      <c r="G59" s="677"/>
      <c r="H59" s="677"/>
      <c r="I59" s="677"/>
      <c r="J59" s="677"/>
      <c r="K59" s="677"/>
      <c r="L59" s="677"/>
      <c r="M59" s="678"/>
      <c r="N59" s="49"/>
      <c r="O59" s="44"/>
      <c r="P59" s="44"/>
      <c r="Q59" s="44"/>
      <c r="R59" s="44"/>
    </row>
    <row r="60" spans="1:18" ht="52.15" customHeight="1" thickBot="1" x14ac:dyDescent="0.35">
      <c r="A60" s="683" t="s">
        <v>3</v>
      </c>
      <c r="B60" s="683" t="s">
        <v>182</v>
      </c>
      <c r="C60" s="683" t="s">
        <v>183</v>
      </c>
      <c r="D60" s="683" t="s">
        <v>97</v>
      </c>
      <c r="E60" s="683" t="s">
        <v>173</v>
      </c>
      <c r="F60" s="683" t="s">
        <v>98</v>
      </c>
      <c r="G60" s="683" t="s">
        <v>95</v>
      </c>
      <c r="H60" s="683" t="s">
        <v>93</v>
      </c>
      <c r="I60" s="683" t="s">
        <v>94</v>
      </c>
      <c r="J60" s="693" t="s">
        <v>81</v>
      </c>
      <c r="K60" s="683" t="s">
        <v>82</v>
      </c>
      <c r="L60" s="398" t="s">
        <v>83</v>
      </c>
      <c r="M60" s="398" t="s">
        <v>83</v>
      </c>
      <c r="N60" s="49"/>
      <c r="O60" s="44"/>
      <c r="P60" s="44"/>
      <c r="Q60" s="44"/>
      <c r="R60" s="44"/>
    </row>
    <row r="61" spans="1:18" ht="17" thickBot="1" x14ac:dyDescent="0.35">
      <c r="A61" s="685"/>
      <c r="B61" s="684"/>
      <c r="C61" s="684"/>
      <c r="D61" s="685"/>
      <c r="E61" s="684"/>
      <c r="F61" s="685"/>
      <c r="G61" s="685"/>
      <c r="H61" s="685"/>
      <c r="I61" s="685"/>
      <c r="J61" s="694"/>
      <c r="K61" s="685"/>
      <c r="L61" s="416" t="s">
        <v>84</v>
      </c>
      <c r="M61" s="416" t="s">
        <v>87</v>
      </c>
      <c r="N61" s="49"/>
      <c r="O61" s="44"/>
      <c r="P61" s="44"/>
      <c r="Q61" s="44"/>
      <c r="R61" s="44"/>
    </row>
    <row r="62" spans="1:18" ht="45" customHeight="1" x14ac:dyDescent="0.3">
      <c r="A62" s="201">
        <v>31</v>
      </c>
      <c r="B62" s="450"/>
      <c r="C62" s="451"/>
      <c r="D62" s="86"/>
      <c r="E62" s="516"/>
      <c r="F62" s="25"/>
      <c r="G62" s="25"/>
      <c r="H62" s="25"/>
      <c r="I62" s="25"/>
      <c r="J62" s="26"/>
      <c r="K62" s="25"/>
      <c r="L62" s="314"/>
      <c r="M62" s="275"/>
      <c r="N62" s="112" t="str">
        <f>IF(AND(COUNTA(D62:I62)&gt;0,O62=1),"Belge Tarihi,Belge Numarası, KDV Dahil Tutar doldurulduktan sonra KDV Hariç Tutar doldurulabilir.","")</f>
        <v/>
      </c>
      <c r="O62" s="111">
        <f>IF(COUNTA(J62:K62)+COUNTA(M62:M62)=3,0,1)</f>
        <v>1</v>
      </c>
      <c r="P62" s="113">
        <f>IF(O62=1,0,100000000)</f>
        <v>0</v>
      </c>
      <c r="Q62" s="44"/>
      <c r="R62" s="44"/>
    </row>
    <row r="63" spans="1:18" ht="45" customHeight="1" x14ac:dyDescent="0.3">
      <c r="A63" s="409">
        <v>32</v>
      </c>
      <c r="B63" s="452"/>
      <c r="C63" s="453"/>
      <c r="D63" s="319"/>
      <c r="E63" s="517"/>
      <c r="F63" s="15"/>
      <c r="G63" s="15"/>
      <c r="H63" s="15"/>
      <c r="I63" s="15"/>
      <c r="J63" s="16"/>
      <c r="K63" s="15"/>
      <c r="L63" s="272"/>
      <c r="M63" s="276"/>
      <c r="N63" s="112" t="str">
        <f t="shared" ref="N63:N76" si="6">IF(AND(COUNTA(D63:I63)&gt;0,O63=1),"Belge Tarihi,Belge Numarası, KDV Dahil Tutar doldurulduktan sonra KDV Hariç Tutar doldurulabilir.","")</f>
        <v/>
      </c>
      <c r="O63" s="111">
        <f t="shared" ref="O63:O76" si="7">IF(COUNTA(J63:K63)+COUNTA(M63:M63)=3,0,1)</f>
        <v>1</v>
      </c>
      <c r="P63" s="113">
        <f t="shared" ref="P63:P76" si="8">IF(O63=1,0,100000000)</f>
        <v>0</v>
      </c>
      <c r="Q63" s="44"/>
      <c r="R63" s="44"/>
    </row>
    <row r="64" spans="1:18" ht="45" customHeight="1" x14ac:dyDescent="0.3">
      <c r="A64" s="409">
        <v>33</v>
      </c>
      <c r="B64" s="452"/>
      <c r="C64" s="453"/>
      <c r="D64" s="319"/>
      <c r="E64" s="517"/>
      <c r="F64" s="15"/>
      <c r="G64" s="15"/>
      <c r="H64" s="15"/>
      <c r="I64" s="15"/>
      <c r="J64" s="16"/>
      <c r="K64" s="15"/>
      <c r="L64" s="272"/>
      <c r="M64" s="276"/>
      <c r="N64" s="112" t="str">
        <f t="shared" si="6"/>
        <v/>
      </c>
      <c r="O64" s="111">
        <f t="shared" si="7"/>
        <v>1</v>
      </c>
      <c r="P64" s="113">
        <f t="shared" si="8"/>
        <v>0</v>
      </c>
      <c r="Q64" s="44"/>
      <c r="R64" s="44"/>
    </row>
    <row r="65" spans="1:18" ht="45" customHeight="1" x14ac:dyDescent="0.3">
      <c r="A65" s="409">
        <v>34</v>
      </c>
      <c r="B65" s="452"/>
      <c r="C65" s="453"/>
      <c r="D65" s="319"/>
      <c r="E65" s="517"/>
      <c r="F65" s="15"/>
      <c r="G65" s="15"/>
      <c r="H65" s="15"/>
      <c r="I65" s="15"/>
      <c r="J65" s="16"/>
      <c r="K65" s="15"/>
      <c r="L65" s="272"/>
      <c r="M65" s="276"/>
      <c r="N65" s="112" t="str">
        <f t="shared" si="6"/>
        <v/>
      </c>
      <c r="O65" s="111">
        <f t="shared" si="7"/>
        <v>1</v>
      </c>
      <c r="P65" s="113">
        <f t="shared" si="8"/>
        <v>0</v>
      </c>
      <c r="Q65" s="44"/>
      <c r="R65" s="44"/>
    </row>
    <row r="66" spans="1:18" ht="45" customHeight="1" x14ac:dyDescent="0.3">
      <c r="A66" s="409">
        <v>35</v>
      </c>
      <c r="B66" s="452"/>
      <c r="C66" s="453"/>
      <c r="D66" s="319"/>
      <c r="E66" s="517"/>
      <c r="F66" s="15"/>
      <c r="G66" s="15"/>
      <c r="H66" s="15"/>
      <c r="I66" s="15"/>
      <c r="J66" s="16"/>
      <c r="K66" s="15"/>
      <c r="L66" s="272"/>
      <c r="M66" s="276"/>
      <c r="N66" s="112" t="str">
        <f t="shared" si="6"/>
        <v/>
      </c>
      <c r="O66" s="111">
        <f t="shared" si="7"/>
        <v>1</v>
      </c>
      <c r="P66" s="113">
        <f t="shared" si="8"/>
        <v>0</v>
      </c>
      <c r="Q66" s="45"/>
      <c r="R66" s="45"/>
    </row>
    <row r="67" spans="1:18" ht="45" customHeight="1" x14ac:dyDescent="0.3">
      <c r="A67" s="409">
        <v>36</v>
      </c>
      <c r="B67" s="452"/>
      <c r="C67" s="453"/>
      <c r="D67" s="319"/>
      <c r="E67" s="517"/>
      <c r="F67" s="15"/>
      <c r="G67" s="15"/>
      <c r="H67" s="15"/>
      <c r="I67" s="15"/>
      <c r="J67" s="16"/>
      <c r="K67" s="15"/>
      <c r="L67" s="272"/>
      <c r="M67" s="276"/>
      <c r="N67" s="112" t="str">
        <f t="shared" si="6"/>
        <v/>
      </c>
      <c r="O67" s="111">
        <f t="shared" si="7"/>
        <v>1</v>
      </c>
      <c r="P67" s="113">
        <f t="shared" si="8"/>
        <v>0</v>
      </c>
      <c r="Q67" s="44"/>
      <c r="R67" s="44"/>
    </row>
    <row r="68" spans="1:18" ht="45" customHeight="1" x14ac:dyDescent="0.3">
      <c r="A68" s="409">
        <v>37</v>
      </c>
      <c r="B68" s="452"/>
      <c r="C68" s="453"/>
      <c r="D68" s="319"/>
      <c r="E68" s="518"/>
      <c r="F68" s="17"/>
      <c r="G68" s="17"/>
      <c r="H68" s="17"/>
      <c r="I68" s="17"/>
      <c r="J68" s="40"/>
      <c r="K68" s="17"/>
      <c r="L68" s="272"/>
      <c r="M68" s="277"/>
      <c r="N68" s="112" t="str">
        <f t="shared" si="6"/>
        <v/>
      </c>
      <c r="O68" s="111">
        <f t="shared" si="7"/>
        <v>1</v>
      </c>
      <c r="P68" s="113">
        <f t="shared" si="8"/>
        <v>0</v>
      </c>
      <c r="Q68" s="44"/>
      <c r="R68" s="44"/>
    </row>
    <row r="69" spans="1:18" ht="45" customHeight="1" x14ac:dyDescent="0.3">
      <c r="A69" s="410">
        <v>38</v>
      </c>
      <c r="B69" s="452"/>
      <c r="C69" s="453"/>
      <c r="D69" s="319"/>
      <c r="E69" s="518"/>
      <c r="F69" s="17"/>
      <c r="G69" s="17"/>
      <c r="H69" s="17"/>
      <c r="I69" s="17"/>
      <c r="J69" s="40"/>
      <c r="K69" s="17"/>
      <c r="L69" s="272"/>
      <c r="M69" s="277"/>
      <c r="N69" s="112" t="str">
        <f t="shared" si="6"/>
        <v/>
      </c>
      <c r="O69" s="111">
        <f t="shared" si="7"/>
        <v>1</v>
      </c>
      <c r="P69" s="113">
        <f t="shared" si="8"/>
        <v>0</v>
      </c>
      <c r="Q69" s="44"/>
      <c r="R69" s="44"/>
    </row>
    <row r="70" spans="1:18" ht="45" customHeight="1" x14ac:dyDescent="0.3">
      <c r="A70" s="410">
        <v>39</v>
      </c>
      <c r="B70" s="452"/>
      <c r="C70" s="453"/>
      <c r="D70" s="319"/>
      <c r="E70" s="518"/>
      <c r="F70" s="17"/>
      <c r="G70" s="17"/>
      <c r="H70" s="17"/>
      <c r="I70" s="17"/>
      <c r="J70" s="40"/>
      <c r="K70" s="17"/>
      <c r="L70" s="272"/>
      <c r="M70" s="277"/>
      <c r="N70" s="112" t="str">
        <f t="shared" si="6"/>
        <v/>
      </c>
      <c r="O70" s="111">
        <f t="shared" si="7"/>
        <v>1</v>
      </c>
      <c r="P70" s="113">
        <f t="shared" si="8"/>
        <v>0</v>
      </c>
      <c r="Q70" s="44"/>
      <c r="R70" s="44"/>
    </row>
    <row r="71" spans="1:18" ht="45" customHeight="1" x14ac:dyDescent="0.3">
      <c r="A71" s="410">
        <v>40</v>
      </c>
      <c r="B71" s="452"/>
      <c r="C71" s="453"/>
      <c r="D71" s="319"/>
      <c r="E71" s="518"/>
      <c r="F71" s="17"/>
      <c r="G71" s="17"/>
      <c r="H71" s="17"/>
      <c r="I71" s="17"/>
      <c r="J71" s="40"/>
      <c r="K71" s="17"/>
      <c r="L71" s="272"/>
      <c r="M71" s="277"/>
      <c r="N71" s="112" t="str">
        <f t="shared" si="6"/>
        <v/>
      </c>
      <c r="O71" s="111">
        <f t="shared" si="7"/>
        <v>1</v>
      </c>
      <c r="P71" s="113">
        <f t="shared" si="8"/>
        <v>0</v>
      </c>
      <c r="Q71" s="44"/>
      <c r="R71" s="44"/>
    </row>
    <row r="72" spans="1:18" ht="45" customHeight="1" x14ac:dyDescent="0.3">
      <c r="A72" s="410">
        <v>41</v>
      </c>
      <c r="B72" s="452"/>
      <c r="C72" s="453"/>
      <c r="D72" s="319"/>
      <c r="E72" s="518"/>
      <c r="F72" s="17"/>
      <c r="G72" s="17"/>
      <c r="H72" s="17"/>
      <c r="I72" s="17"/>
      <c r="J72" s="40"/>
      <c r="K72" s="17"/>
      <c r="L72" s="272"/>
      <c r="M72" s="277"/>
      <c r="N72" s="112" t="str">
        <f t="shared" si="6"/>
        <v/>
      </c>
      <c r="O72" s="111">
        <f t="shared" si="7"/>
        <v>1</v>
      </c>
      <c r="P72" s="113">
        <f t="shared" si="8"/>
        <v>0</v>
      </c>
      <c r="Q72" s="44"/>
      <c r="R72" s="44"/>
    </row>
    <row r="73" spans="1:18" ht="45" customHeight="1" x14ac:dyDescent="0.3">
      <c r="A73" s="410">
        <v>42</v>
      </c>
      <c r="B73" s="452"/>
      <c r="C73" s="453"/>
      <c r="D73" s="319"/>
      <c r="E73" s="518"/>
      <c r="F73" s="17"/>
      <c r="G73" s="17"/>
      <c r="H73" s="17"/>
      <c r="I73" s="17"/>
      <c r="J73" s="40"/>
      <c r="K73" s="17"/>
      <c r="L73" s="272"/>
      <c r="M73" s="277"/>
      <c r="N73" s="112" t="str">
        <f t="shared" si="6"/>
        <v/>
      </c>
      <c r="O73" s="111">
        <f t="shared" si="7"/>
        <v>1</v>
      </c>
      <c r="P73" s="113">
        <f t="shared" si="8"/>
        <v>0</v>
      </c>
      <c r="Q73" s="44"/>
      <c r="R73" s="44"/>
    </row>
    <row r="74" spans="1:18" ht="45" customHeight="1" x14ac:dyDescent="0.3">
      <c r="A74" s="410">
        <v>43</v>
      </c>
      <c r="B74" s="452"/>
      <c r="C74" s="453"/>
      <c r="D74" s="319"/>
      <c r="E74" s="518"/>
      <c r="F74" s="17"/>
      <c r="G74" s="17"/>
      <c r="H74" s="17"/>
      <c r="I74" s="17"/>
      <c r="J74" s="40"/>
      <c r="K74" s="17"/>
      <c r="L74" s="272"/>
      <c r="M74" s="277"/>
      <c r="N74" s="112" t="str">
        <f t="shared" si="6"/>
        <v/>
      </c>
      <c r="O74" s="111">
        <f t="shared" si="7"/>
        <v>1</v>
      </c>
      <c r="P74" s="113">
        <f t="shared" si="8"/>
        <v>0</v>
      </c>
      <c r="Q74" s="44"/>
      <c r="R74" s="44"/>
    </row>
    <row r="75" spans="1:18" ht="45" customHeight="1" x14ac:dyDescent="0.3">
      <c r="A75" s="410">
        <v>44</v>
      </c>
      <c r="B75" s="452"/>
      <c r="C75" s="453"/>
      <c r="D75" s="319"/>
      <c r="E75" s="518"/>
      <c r="F75" s="17"/>
      <c r="G75" s="17"/>
      <c r="H75" s="17"/>
      <c r="I75" s="17"/>
      <c r="J75" s="40"/>
      <c r="K75" s="17"/>
      <c r="L75" s="272"/>
      <c r="M75" s="277"/>
      <c r="N75" s="112" t="str">
        <f t="shared" si="6"/>
        <v/>
      </c>
      <c r="O75" s="111">
        <f t="shared" si="7"/>
        <v>1</v>
      </c>
      <c r="P75" s="113">
        <f t="shared" si="8"/>
        <v>0</v>
      </c>
      <c r="Q75" s="44"/>
      <c r="R75" s="44"/>
    </row>
    <row r="76" spans="1:18" ht="45" customHeight="1" thickBot="1" x14ac:dyDescent="0.35">
      <c r="A76" s="411">
        <v>45</v>
      </c>
      <c r="B76" s="454"/>
      <c r="C76" s="455"/>
      <c r="D76" s="89"/>
      <c r="E76" s="519"/>
      <c r="F76" s="19"/>
      <c r="G76" s="19"/>
      <c r="H76" s="19"/>
      <c r="I76" s="19"/>
      <c r="J76" s="42"/>
      <c r="K76" s="19"/>
      <c r="L76" s="273"/>
      <c r="M76" s="278"/>
      <c r="N76" s="112" t="str">
        <f t="shared" si="6"/>
        <v/>
      </c>
      <c r="O76" s="111">
        <f t="shared" si="7"/>
        <v>1</v>
      </c>
      <c r="P76" s="113">
        <f t="shared" si="8"/>
        <v>0</v>
      </c>
      <c r="Q76" s="115">
        <f>IF(COUNTA(J62:M76)&gt;0,1,0)</f>
        <v>0</v>
      </c>
      <c r="R76" s="44"/>
    </row>
    <row r="77" spans="1:18" ht="45" customHeight="1" thickBot="1" x14ac:dyDescent="0.35">
      <c r="A77" s="696" t="s">
        <v>147</v>
      </c>
      <c r="B77" s="696"/>
      <c r="C77" s="696"/>
      <c r="D77" s="696"/>
      <c r="E77" s="696"/>
      <c r="F77" s="696"/>
      <c r="G77" s="696"/>
      <c r="H77" s="696"/>
      <c r="I77" s="696"/>
      <c r="J77" s="697"/>
      <c r="K77" s="383" t="s">
        <v>34</v>
      </c>
      <c r="L77" s="279">
        <f>SUM(L62:L76)+L50</f>
        <v>0</v>
      </c>
      <c r="M77" s="279">
        <f>SUM(M62:M76)+M50</f>
        <v>0</v>
      </c>
      <c r="N77" s="415"/>
      <c r="O77" s="44"/>
      <c r="P77" s="44"/>
      <c r="Q77" s="44"/>
      <c r="R77" s="44"/>
    </row>
    <row r="78" spans="1:18" x14ac:dyDescent="0.3">
      <c r="A78" s="115" t="s">
        <v>133</v>
      </c>
      <c r="B78" s="44"/>
      <c r="C78" s="44"/>
      <c r="D78" s="44"/>
      <c r="E78" s="44"/>
      <c r="F78" s="44"/>
      <c r="G78" s="44"/>
      <c r="H78" s="44"/>
      <c r="I78" s="44"/>
      <c r="J78" s="405"/>
      <c r="K78" s="44"/>
      <c r="L78" s="44"/>
      <c r="M78" s="44"/>
      <c r="N78" s="114" t="str">
        <f>IF(AND(L78&gt;0,M78=""),"KDV Dahil Tutar Yazılmalıdır.","")</f>
        <v/>
      </c>
      <c r="O78" s="44"/>
      <c r="P78" s="44"/>
      <c r="Q78" s="44"/>
      <c r="R78" s="44"/>
    </row>
    <row r="79" spans="1:18" x14ac:dyDescent="0.3">
      <c r="A79" s="44"/>
      <c r="B79" s="44"/>
      <c r="C79" s="44"/>
      <c r="D79" s="44"/>
      <c r="E79" s="44"/>
      <c r="F79" s="44"/>
      <c r="G79" s="44"/>
      <c r="H79" s="44"/>
      <c r="I79" s="44"/>
      <c r="J79" s="405"/>
      <c r="K79" s="44"/>
      <c r="L79" s="44"/>
      <c r="M79" s="44"/>
      <c r="N79" s="49"/>
      <c r="O79" s="44"/>
      <c r="P79" s="44"/>
      <c r="Q79" s="44"/>
      <c r="R79" s="44"/>
    </row>
    <row r="80" spans="1:18" ht="19.05" x14ac:dyDescent="0.35">
      <c r="A80" s="44"/>
      <c r="B80" s="44"/>
      <c r="C80" s="44"/>
      <c r="D80" s="376" t="s">
        <v>31</v>
      </c>
      <c r="E80" s="376"/>
      <c r="F80" s="378">
        <f ca="1">imzatarihi</f>
        <v>45785</v>
      </c>
      <c r="G80" s="253" t="s">
        <v>32</v>
      </c>
      <c r="H80" s="379" t="str">
        <f>IF(kurulusyetkilisi&gt;0,kurulusyetkilisi,"")</f>
        <v/>
      </c>
      <c r="I80" s="44"/>
      <c r="J80" s="44"/>
      <c r="K80" s="44"/>
      <c r="L80" s="44"/>
      <c r="M80" s="44"/>
      <c r="N80" s="49"/>
      <c r="O80" s="44"/>
      <c r="P80" s="44"/>
      <c r="Q80" s="44"/>
      <c r="R80" s="44"/>
    </row>
    <row r="81" spans="1:18" ht="19.05" x14ac:dyDescent="0.35">
      <c r="A81" s="44"/>
      <c r="B81" s="44"/>
      <c r="C81" s="44"/>
      <c r="D81" s="44"/>
      <c r="E81" s="44"/>
      <c r="F81" s="215"/>
      <c r="G81" s="253" t="s">
        <v>33</v>
      </c>
      <c r="H81" s="44"/>
      <c r="I81" s="214"/>
      <c r="J81" s="44"/>
      <c r="K81" s="44"/>
      <c r="L81" s="44"/>
      <c r="M81" s="44"/>
      <c r="N81" s="49"/>
      <c r="O81" s="44"/>
      <c r="P81" s="44"/>
      <c r="Q81" s="44"/>
      <c r="R81" s="44"/>
    </row>
    <row r="82" spans="1:18" x14ac:dyDescent="0.3">
      <c r="A82" s="679" t="s">
        <v>96</v>
      </c>
      <c r="B82" s="679"/>
      <c r="C82" s="679"/>
      <c r="D82" s="679"/>
      <c r="E82" s="679"/>
      <c r="F82" s="679"/>
      <c r="G82" s="679"/>
      <c r="H82" s="679"/>
      <c r="I82" s="679"/>
      <c r="J82" s="679"/>
      <c r="K82" s="679"/>
      <c r="L82" s="679"/>
      <c r="M82" s="679"/>
      <c r="N82" s="74"/>
      <c r="O82" s="75"/>
      <c r="P82" s="44"/>
      <c r="Q82" s="44"/>
      <c r="R82" s="44"/>
    </row>
    <row r="83" spans="1:18" ht="15.65" customHeight="1" x14ac:dyDescent="0.3">
      <c r="A83" s="635" t="str">
        <f>IF(YilDonem&lt;&gt;"",CONCATENATE(YilDonem," dönemine aittir."),"")</f>
        <v/>
      </c>
      <c r="B83" s="635"/>
      <c r="C83" s="635"/>
      <c r="D83" s="635"/>
      <c r="E83" s="635"/>
      <c r="F83" s="635"/>
      <c r="G83" s="635"/>
      <c r="H83" s="635"/>
      <c r="I83" s="635"/>
      <c r="J83" s="635"/>
      <c r="K83" s="635"/>
      <c r="L83" s="635"/>
      <c r="M83" s="635"/>
      <c r="N83" s="414"/>
      <c r="O83" s="75"/>
      <c r="P83" s="75"/>
      <c r="Q83" s="44"/>
      <c r="R83" s="44"/>
    </row>
    <row r="84" spans="1:18" ht="16.149999999999999" customHeight="1" thickBot="1" x14ac:dyDescent="0.35">
      <c r="A84" s="680" t="s">
        <v>100</v>
      </c>
      <c r="B84" s="680"/>
      <c r="C84" s="680"/>
      <c r="D84" s="680"/>
      <c r="E84" s="680"/>
      <c r="F84" s="680"/>
      <c r="G84" s="680"/>
      <c r="H84" s="680"/>
      <c r="I84" s="680"/>
      <c r="J84" s="680"/>
      <c r="K84" s="680"/>
      <c r="L84" s="680"/>
      <c r="M84" s="680"/>
      <c r="N84" s="414"/>
      <c r="O84" s="75"/>
      <c r="P84" s="75"/>
      <c r="Q84" s="44"/>
      <c r="R84" s="44"/>
    </row>
    <row r="85" spans="1:18" ht="31.75" customHeight="1" thickBot="1" x14ac:dyDescent="0.35">
      <c r="A85" s="673" t="s">
        <v>192</v>
      </c>
      <c r="B85" s="674"/>
      <c r="C85" s="673" t="str">
        <f>IF(ProjeNo&gt;0,ProjeNo,"")</f>
        <v/>
      </c>
      <c r="D85" s="674"/>
      <c r="E85" s="674"/>
      <c r="F85" s="674"/>
      <c r="G85" s="674"/>
      <c r="H85" s="674"/>
      <c r="I85" s="674"/>
      <c r="J85" s="674"/>
      <c r="K85" s="674"/>
      <c r="L85" s="674"/>
      <c r="M85" s="675"/>
      <c r="N85" s="49"/>
      <c r="O85" s="44"/>
      <c r="P85" s="44"/>
      <c r="Q85" s="44"/>
      <c r="R85" s="44"/>
    </row>
    <row r="86" spans="1:18" ht="31.75" customHeight="1" thickBot="1" x14ac:dyDescent="0.35">
      <c r="A86" s="673" t="s">
        <v>194</v>
      </c>
      <c r="B86" s="674"/>
      <c r="C86" s="676" t="str">
        <f>IF(ProjeAdi&gt;0,ProjeAdi,"")</f>
        <v/>
      </c>
      <c r="D86" s="677"/>
      <c r="E86" s="677"/>
      <c r="F86" s="677"/>
      <c r="G86" s="677"/>
      <c r="H86" s="677"/>
      <c r="I86" s="677"/>
      <c r="J86" s="677"/>
      <c r="K86" s="677"/>
      <c r="L86" s="677"/>
      <c r="M86" s="678"/>
      <c r="N86" s="49"/>
      <c r="O86" s="44"/>
      <c r="P86" s="44"/>
      <c r="Q86" s="44"/>
      <c r="R86" s="44"/>
    </row>
    <row r="87" spans="1:18" ht="52.15" customHeight="1" thickBot="1" x14ac:dyDescent="0.35">
      <c r="A87" s="683" t="s">
        <v>3</v>
      </c>
      <c r="B87" s="683" t="s">
        <v>182</v>
      </c>
      <c r="C87" s="683" t="s">
        <v>183</v>
      </c>
      <c r="D87" s="683" t="s">
        <v>97</v>
      </c>
      <c r="E87" s="683" t="s">
        <v>173</v>
      </c>
      <c r="F87" s="683" t="s">
        <v>98</v>
      </c>
      <c r="G87" s="683" t="s">
        <v>95</v>
      </c>
      <c r="H87" s="683" t="s">
        <v>93</v>
      </c>
      <c r="I87" s="683" t="s">
        <v>94</v>
      </c>
      <c r="J87" s="693" t="s">
        <v>81</v>
      </c>
      <c r="K87" s="683" t="s">
        <v>82</v>
      </c>
      <c r="L87" s="398" t="s">
        <v>83</v>
      </c>
      <c r="M87" s="398" t="s">
        <v>83</v>
      </c>
      <c r="N87" s="49"/>
      <c r="O87" s="44"/>
      <c r="P87" s="44"/>
      <c r="Q87" s="44"/>
      <c r="R87" s="44"/>
    </row>
    <row r="88" spans="1:18" ht="17" thickBot="1" x14ac:dyDescent="0.35">
      <c r="A88" s="685"/>
      <c r="B88" s="684"/>
      <c r="C88" s="684"/>
      <c r="D88" s="685"/>
      <c r="E88" s="684"/>
      <c r="F88" s="685"/>
      <c r="G88" s="685"/>
      <c r="H88" s="685"/>
      <c r="I88" s="685"/>
      <c r="J88" s="694"/>
      <c r="K88" s="685"/>
      <c r="L88" s="416" t="s">
        <v>84</v>
      </c>
      <c r="M88" s="416" t="s">
        <v>87</v>
      </c>
      <c r="N88" s="49"/>
      <c r="O88" s="44"/>
      <c r="P88" s="44"/>
      <c r="Q88" s="44"/>
      <c r="R88" s="44"/>
    </row>
    <row r="89" spans="1:18" ht="45" customHeight="1" x14ac:dyDescent="0.3">
      <c r="A89" s="201">
        <v>46</v>
      </c>
      <c r="B89" s="450"/>
      <c r="C89" s="451"/>
      <c r="D89" s="86"/>
      <c r="E89" s="516"/>
      <c r="F89" s="25"/>
      <c r="G89" s="25"/>
      <c r="H89" s="25"/>
      <c r="I89" s="25"/>
      <c r="J89" s="26"/>
      <c r="K89" s="25"/>
      <c r="L89" s="314"/>
      <c r="M89" s="275"/>
      <c r="N89" s="112" t="str">
        <f>IF(AND(COUNTA(D89:I89)&gt;0,O89=1),"Belge Tarihi,Belge Numarası, KDV Dahil Tutar doldurulduktan sonra KDV Hariç Tutar doldurulabilir.","")</f>
        <v/>
      </c>
      <c r="O89" s="111">
        <f>IF(COUNTA(J89:K89)+COUNTA(M89:M89)=3,0,1)</f>
        <v>1</v>
      </c>
      <c r="P89" s="113">
        <f>IF(O89=1,0,100000000)</f>
        <v>0</v>
      </c>
      <c r="Q89" s="44"/>
      <c r="R89" s="44"/>
    </row>
    <row r="90" spans="1:18" ht="45" customHeight="1" x14ac:dyDescent="0.3">
      <c r="A90" s="409">
        <v>47</v>
      </c>
      <c r="B90" s="452"/>
      <c r="C90" s="453"/>
      <c r="D90" s="319"/>
      <c r="E90" s="517"/>
      <c r="F90" s="15"/>
      <c r="G90" s="15"/>
      <c r="H90" s="15"/>
      <c r="I90" s="15"/>
      <c r="J90" s="16"/>
      <c r="K90" s="15"/>
      <c r="L90" s="272"/>
      <c r="M90" s="276"/>
      <c r="N90" s="112" t="str">
        <f t="shared" ref="N90:N103" si="9">IF(AND(COUNTA(D90:I90)&gt;0,O90=1),"Belge Tarihi,Belge Numarası, KDV Dahil Tutar doldurulduktan sonra KDV Hariç Tutar doldurulabilir.","")</f>
        <v/>
      </c>
      <c r="O90" s="111">
        <f t="shared" ref="O90:O103" si="10">IF(COUNTA(J90:K90)+COUNTA(M90:M90)=3,0,1)</f>
        <v>1</v>
      </c>
      <c r="P90" s="113">
        <f t="shared" ref="P90:P103" si="11">IF(O90=1,0,100000000)</f>
        <v>0</v>
      </c>
      <c r="Q90" s="44"/>
      <c r="R90" s="44"/>
    </row>
    <row r="91" spans="1:18" ht="45" customHeight="1" x14ac:dyDescent="0.3">
      <c r="A91" s="409">
        <v>48</v>
      </c>
      <c r="B91" s="452"/>
      <c r="C91" s="453"/>
      <c r="D91" s="319"/>
      <c r="E91" s="517"/>
      <c r="F91" s="15"/>
      <c r="G91" s="15"/>
      <c r="H91" s="15"/>
      <c r="I91" s="15"/>
      <c r="J91" s="16"/>
      <c r="K91" s="15"/>
      <c r="L91" s="272"/>
      <c r="M91" s="276"/>
      <c r="N91" s="112" t="str">
        <f t="shared" si="9"/>
        <v/>
      </c>
      <c r="O91" s="111">
        <f t="shared" si="10"/>
        <v>1</v>
      </c>
      <c r="P91" s="113">
        <f t="shared" si="11"/>
        <v>0</v>
      </c>
      <c r="Q91" s="44"/>
      <c r="R91" s="44"/>
    </row>
    <row r="92" spans="1:18" ht="45" customHeight="1" x14ac:dyDescent="0.3">
      <c r="A92" s="409">
        <v>49</v>
      </c>
      <c r="B92" s="452"/>
      <c r="C92" s="453"/>
      <c r="D92" s="319"/>
      <c r="E92" s="517"/>
      <c r="F92" s="15"/>
      <c r="G92" s="15"/>
      <c r="H92" s="15"/>
      <c r="I92" s="15"/>
      <c r="J92" s="16"/>
      <c r="K92" s="15"/>
      <c r="L92" s="272"/>
      <c r="M92" s="276"/>
      <c r="N92" s="112" t="str">
        <f t="shared" si="9"/>
        <v/>
      </c>
      <c r="O92" s="111">
        <f t="shared" si="10"/>
        <v>1</v>
      </c>
      <c r="P92" s="113">
        <f t="shared" si="11"/>
        <v>0</v>
      </c>
      <c r="Q92" s="44"/>
      <c r="R92" s="44"/>
    </row>
    <row r="93" spans="1:18" ht="45" customHeight="1" x14ac:dyDescent="0.3">
      <c r="A93" s="409">
        <v>50</v>
      </c>
      <c r="B93" s="452"/>
      <c r="C93" s="453"/>
      <c r="D93" s="319"/>
      <c r="E93" s="517"/>
      <c r="F93" s="15"/>
      <c r="G93" s="15"/>
      <c r="H93" s="15"/>
      <c r="I93" s="15"/>
      <c r="J93" s="16"/>
      <c r="K93" s="15"/>
      <c r="L93" s="272"/>
      <c r="M93" s="276"/>
      <c r="N93" s="112" t="str">
        <f t="shared" si="9"/>
        <v/>
      </c>
      <c r="O93" s="111">
        <f t="shared" si="10"/>
        <v>1</v>
      </c>
      <c r="P93" s="113">
        <f t="shared" si="11"/>
        <v>0</v>
      </c>
      <c r="Q93" s="44"/>
      <c r="R93" s="44"/>
    </row>
    <row r="94" spans="1:18" ht="45" customHeight="1" x14ac:dyDescent="0.3">
      <c r="A94" s="409">
        <v>51</v>
      </c>
      <c r="B94" s="452"/>
      <c r="C94" s="453"/>
      <c r="D94" s="319"/>
      <c r="E94" s="517"/>
      <c r="F94" s="15"/>
      <c r="G94" s="15"/>
      <c r="H94" s="15"/>
      <c r="I94" s="15"/>
      <c r="J94" s="16"/>
      <c r="K94" s="15"/>
      <c r="L94" s="272"/>
      <c r="M94" s="276"/>
      <c r="N94" s="112" t="str">
        <f t="shared" si="9"/>
        <v/>
      </c>
      <c r="O94" s="111">
        <f t="shared" si="10"/>
        <v>1</v>
      </c>
      <c r="P94" s="113">
        <f t="shared" si="11"/>
        <v>0</v>
      </c>
      <c r="Q94" s="44"/>
      <c r="R94" s="44"/>
    </row>
    <row r="95" spans="1:18" ht="45" customHeight="1" x14ac:dyDescent="0.3">
      <c r="A95" s="410">
        <v>52</v>
      </c>
      <c r="B95" s="452"/>
      <c r="C95" s="453"/>
      <c r="D95" s="319"/>
      <c r="E95" s="518"/>
      <c r="F95" s="17"/>
      <c r="G95" s="17"/>
      <c r="H95" s="17"/>
      <c r="I95" s="17"/>
      <c r="J95" s="40"/>
      <c r="K95" s="17"/>
      <c r="L95" s="272"/>
      <c r="M95" s="277"/>
      <c r="N95" s="112" t="str">
        <f t="shared" si="9"/>
        <v/>
      </c>
      <c r="O95" s="111">
        <f t="shared" si="10"/>
        <v>1</v>
      </c>
      <c r="P95" s="113">
        <f t="shared" si="11"/>
        <v>0</v>
      </c>
      <c r="Q95" s="44"/>
      <c r="R95" s="44"/>
    </row>
    <row r="96" spans="1:18" ht="45" customHeight="1" x14ac:dyDescent="0.3">
      <c r="A96" s="410">
        <v>53</v>
      </c>
      <c r="B96" s="452"/>
      <c r="C96" s="453"/>
      <c r="D96" s="319"/>
      <c r="E96" s="518"/>
      <c r="F96" s="17"/>
      <c r="G96" s="17"/>
      <c r="H96" s="17"/>
      <c r="I96" s="17"/>
      <c r="J96" s="40"/>
      <c r="K96" s="17"/>
      <c r="L96" s="272"/>
      <c r="M96" s="277"/>
      <c r="N96" s="112" t="str">
        <f t="shared" si="9"/>
        <v/>
      </c>
      <c r="O96" s="111">
        <f t="shared" si="10"/>
        <v>1</v>
      </c>
      <c r="P96" s="113">
        <f t="shared" si="11"/>
        <v>0</v>
      </c>
      <c r="Q96" s="45"/>
      <c r="R96" s="45"/>
    </row>
    <row r="97" spans="1:18" ht="45" customHeight="1" x14ac:dyDescent="0.3">
      <c r="A97" s="410">
        <v>54</v>
      </c>
      <c r="B97" s="452"/>
      <c r="C97" s="453"/>
      <c r="D97" s="319"/>
      <c r="E97" s="518"/>
      <c r="F97" s="17"/>
      <c r="G97" s="17"/>
      <c r="H97" s="17"/>
      <c r="I97" s="17"/>
      <c r="J97" s="40"/>
      <c r="K97" s="17"/>
      <c r="L97" s="272"/>
      <c r="M97" s="277"/>
      <c r="N97" s="112" t="str">
        <f t="shared" si="9"/>
        <v/>
      </c>
      <c r="O97" s="111">
        <f t="shared" si="10"/>
        <v>1</v>
      </c>
      <c r="P97" s="113">
        <f t="shared" si="11"/>
        <v>0</v>
      </c>
      <c r="Q97" s="44"/>
      <c r="R97" s="44"/>
    </row>
    <row r="98" spans="1:18" ht="45" customHeight="1" x14ac:dyDescent="0.3">
      <c r="A98" s="410">
        <v>55</v>
      </c>
      <c r="B98" s="452"/>
      <c r="C98" s="453"/>
      <c r="D98" s="319"/>
      <c r="E98" s="518"/>
      <c r="F98" s="17"/>
      <c r="G98" s="17"/>
      <c r="H98" s="17"/>
      <c r="I98" s="17"/>
      <c r="J98" s="40"/>
      <c r="K98" s="17"/>
      <c r="L98" s="272"/>
      <c r="M98" s="277"/>
      <c r="N98" s="112" t="str">
        <f t="shared" si="9"/>
        <v/>
      </c>
      <c r="O98" s="111">
        <f t="shared" si="10"/>
        <v>1</v>
      </c>
      <c r="P98" s="113">
        <f t="shared" si="11"/>
        <v>0</v>
      </c>
      <c r="Q98" s="44"/>
      <c r="R98" s="44"/>
    </row>
    <row r="99" spans="1:18" ht="45" customHeight="1" x14ac:dyDescent="0.3">
      <c r="A99" s="410">
        <v>56</v>
      </c>
      <c r="B99" s="452"/>
      <c r="C99" s="453"/>
      <c r="D99" s="319"/>
      <c r="E99" s="518"/>
      <c r="F99" s="17"/>
      <c r="G99" s="17"/>
      <c r="H99" s="17"/>
      <c r="I99" s="17"/>
      <c r="J99" s="40"/>
      <c r="K99" s="17"/>
      <c r="L99" s="272"/>
      <c r="M99" s="277"/>
      <c r="N99" s="112" t="str">
        <f t="shared" si="9"/>
        <v/>
      </c>
      <c r="O99" s="111">
        <f t="shared" si="10"/>
        <v>1</v>
      </c>
      <c r="P99" s="113">
        <f t="shared" si="11"/>
        <v>0</v>
      </c>
      <c r="Q99" s="44"/>
      <c r="R99" s="44"/>
    </row>
    <row r="100" spans="1:18" ht="45" customHeight="1" x14ac:dyDescent="0.3">
      <c r="A100" s="410">
        <v>57</v>
      </c>
      <c r="B100" s="452"/>
      <c r="C100" s="453"/>
      <c r="D100" s="319"/>
      <c r="E100" s="518"/>
      <c r="F100" s="17"/>
      <c r="G100" s="17"/>
      <c r="H100" s="17"/>
      <c r="I100" s="17"/>
      <c r="J100" s="40"/>
      <c r="K100" s="17"/>
      <c r="L100" s="272"/>
      <c r="M100" s="277"/>
      <c r="N100" s="112" t="str">
        <f t="shared" si="9"/>
        <v/>
      </c>
      <c r="O100" s="111">
        <f t="shared" si="10"/>
        <v>1</v>
      </c>
      <c r="P100" s="113">
        <f t="shared" si="11"/>
        <v>0</v>
      </c>
      <c r="Q100" s="44"/>
      <c r="R100" s="44"/>
    </row>
    <row r="101" spans="1:18" ht="45" customHeight="1" x14ac:dyDescent="0.3">
      <c r="A101" s="410">
        <v>58</v>
      </c>
      <c r="B101" s="452"/>
      <c r="C101" s="453"/>
      <c r="D101" s="319"/>
      <c r="E101" s="518"/>
      <c r="F101" s="17"/>
      <c r="G101" s="17"/>
      <c r="H101" s="17"/>
      <c r="I101" s="17"/>
      <c r="J101" s="40"/>
      <c r="K101" s="17"/>
      <c r="L101" s="272"/>
      <c r="M101" s="277"/>
      <c r="N101" s="112" t="str">
        <f t="shared" si="9"/>
        <v/>
      </c>
      <c r="O101" s="111">
        <f t="shared" si="10"/>
        <v>1</v>
      </c>
      <c r="P101" s="113">
        <f t="shared" si="11"/>
        <v>0</v>
      </c>
      <c r="Q101" s="44"/>
      <c r="R101" s="44"/>
    </row>
    <row r="102" spans="1:18" ht="45" customHeight="1" x14ac:dyDescent="0.3">
      <c r="A102" s="410">
        <v>59</v>
      </c>
      <c r="B102" s="452"/>
      <c r="C102" s="453"/>
      <c r="D102" s="319"/>
      <c r="E102" s="518"/>
      <c r="F102" s="17"/>
      <c r="G102" s="17"/>
      <c r="H102" s="17"/>
      <c r="I102" s="17"/>
      <c r="J102" s="40"/>
      <c r="K102" s="17"/>
      <c r="L102" s="272"/>
      <c r="M102" s="277"/>
      <c r="N102" s="112" t="str">
        <f t="shared" si="9"/>
        <v/>
      </c>
      <c r="O102" s="111">
        <f t="shared" si="10"/>
        <v>1</v>
      </c>
      <c r="P102" s="113">
        <f t="shared" si="11"/>
        <v>0</v>
      </c>
      <c r="Q102" s="44"/>
      <c r="R102" s="44"/>
    </row>
    <row r="103" spans="1:18" ht="45" customHeight="1" thickBot="1" x14ac:dyDescent="0.35">
      <c r="A103" s="411">
        <v>60</v>
      </c>
      <c r="B103" s="454"/>
      <c r="C103" s="455"/>
      <c r="D103" s="89"/>
      <c r="E103" s="519"/>
      <c r="F103" s="19"/>
      <c r="G103" s="19"/>
      <c r="H103" s="19"/>
      <c r="I103" s="19"/>
      <c r="J103" s="42"/>
      <c r="K103" s="19"/>
      <c r="L103" s="273"/>
      <c r="M103" s="278"/>
      <c r="N103" s="112" t="str">
        <f t="shared" si="9"/>
        <v/>
      </c>
      <c r="O103" s="111">
        <f t="shared" si="10"/>
        <v>1</v>
      </c>
      <c r="P103" s="113">
        <f t="shared" si="11"/>
        <v>0</v>
      </c>
      <c r="Q103" s="115">
        <f>IF(COUNTA(J89:M103)&gt;0,1,0)</f>
        <v>0</v>
      </c>
      <c r="R103" s="44"/>
    </row>
    <row r="104" spans="1:18" ht="45" customHeight="1" thickBot="1" x14ac:dyDescent="0.35">
      <c r="A104" s="696" t="s">
        <v>147</v>
      </c>
      <c r="B104" s="696"/>
      <c r="C104" s="696"/>
      <c r="D104" s="696"/>
      <c r="E104" s="696"/>
      <c r="F104" s="696"/>
      <c r="G104" s="696"/>
      <c r="H104" s="696"/>
      <c r="I104" s="696"/>
      <c r="J104" s="697"/>
      <c r="K104" s="383" t="s">
        <v>34</v>
      </c>
      <c r="L104" s="279">
        <f>SUM(L89:L103)+L77</f>
        <v>0</v>
      </c>
      <c r="M104" s="279">
        <f>SUM(M89:M103)+M77</f>
        <v>0</v>
      </c>
      <c r="N104" s="415"/>
      <c r="O104" s="44"/>
      <c r="P104" s="44"/>
      <c r="Q104" s="44"/>
      <c r="R104" s="44"/>
    </row>
    <row r="105" spans="1:18" x14ac:dyDescent="0.3">
      <c r="A105" s="115" t="s">
        <v>133</v>
      </c>
      <c r="B105" s="44"/>
      <c r="C105" s="44"/>
      <c r="D105" s="44"/>
      <c r="E105" s="44"/>
      <c r="F105" s="44"/>
      <c r="G105" s="44"/>
      <c r="H105" s="44"/>
      <c r="I105" s="44"/>
      <c r="J105" s="405"/>
      <c r="K105" s="44"/>
      <c r="L105" s="44"/>
      <c r="M105" s="44"/>
      <c r="N105" s="114" t="str">
        <f>IF(AND(L105&gt;0,M105=""),"KDV Dahil Tutar Yazılmalıdır.","")</f>
        <v/>
      </c>
      <c r="O105" s="44"/>
      <c r="P105" s="44"/>
      <c r="Q105" s="44"/>
      <c r="R105" s="44"/>
    </row>
    <row r="106" spans="1:18" x14ac:dyDescent="0.3">
      <c r="A106" s="44"/>
      <c r="B106" s="44"/>
      <c r="C106" s="44"/>
      <c r="D106" s="44"/>
      <c r="E106" s="44"/>
      <c r="F106" s="44"/>
      <c r="G106" s="44"/>
      <c r="H106" s="44"/>
      <c r="I106" s="44"/>
      <c r="J106" s="405"/>
      <c r="K106" s="44"/>
      <c r="L106" s="44"/>
      <c r="M106" s="44"/>
      <c r="N106" s="49"/>
      <c r="O106" s="44"/>
      <c r="P106" s="44"/>
      <c r="Q106" s="44"/>
      <c r="R106" s="44"/>
    </row>
    <row r="107" spans="1:18" ht="19.05" x14ac:dyDescent="0.35">
      <c r="A107" s="44"/>
      <c r="B107" s="44"/>
      <c r="C107" s="44"/>
      <c r="D107" s="376" t="s">
        <v>31</v>
      </c>
      <c r="E107" s="376"/>
      <c r="F107" s="378">
        <f ca="1">imzatarihi</f>
        <v>45785</v>
      </c>
      <c r="G107" s="253" t="s">
        <v>32</v>
      </c>
      <c r="H107" s="379" t="str">
        <f>IF(kurulusyetkilisi&gt;0,kurulusyetkilisi,"")</f>
        <v/>
      </c>
      <c r="I107" s="44"/>
      <c r="J107" s="44"/>
      <c r="K107" s="44"/>
      <c r="L107" s="44"/>
      <c r="M107" s="44"/>
      <c r="N107" s="49"/>
      <c r="O107" s="44"/>
      <c r="P107" s="44"/>
      <c r="Q107" s="44"/>
      <c r="R107" s="44"/>
    </row>
    <row r="108" spans="1:18" ht="19.05" x14ac:dyDescent="0.35">
      <c r="A108" s="44"/>
      <c r="B108" s="44"/>
      <c r="C108" s="44"/>
      <c r="D108" s="44"/>
      <c r="E108" s="44"/>
      <c r="F108" s="215"/>
      <c r="G108" s="253" t="s">
        <v>33</v>
      </c>
      <c r="H108" s="44"/>
      <c r="I108" s="214"/>
      <c r="J108" s="44"/>
      <c r="K108" s="44"/>
      <c r="L108" s="44"/>
      <c r="M108" s="44"/>
      <c r="N108" s="49"/>
      <c r="O108" s="44"/>
      <c r="P108" s="44"/>
      <c r="Q108" s="44"/>
      <c r="R108" s="44"/>
    </row>
    <row r="109" spans="1:18" x14ac:dyDescent="0.3">
      <c r="A109" s="679" t="s">
        <v>96</v>
      </c>
      <c r="B109" s="679"/>
      <c r="C109" s="679"/>
      <c r="D109" s="679"/>
      <c r="E109" s="679"/>
      <c r="F109" s="679"/>
      <c r="G109" s="679"/>
      <c r="H109" s="679"/>
      <c r="I109" s="679"/>
      <c r="J109" s="679"/>
      <c r="K109" s="679"/>
      <c r="L109" s="679"/>
      <c r="M109" s="679"/>
      <c r="N109" s="74"/>
      <c r="O109" s="75"/>
      <c r="P109" s="44"/>
      <c r="Q109" s="44"/>
      <c r="R109" s="44"/>
    </row>
    <row r="110" spans="1:18" ht="15.65" customHeight="1" x14ac:dyDescent="0.3">
      <c r="A110" s="635" t="str">
        <f>IF(YilDonem&lt;&gt;"",CONCATENATE(YilDonem," dönemine aittir."),"")</f>
        <v/>
      </c>
      <c r="B110" s="635"/>
      <c r="C110" s="635"/>
      <c r="D110" s="635"/>
      <c r="E110" s="635"/>
      <c r="F110" s="635"/>
      <c r="G110" s="635"/>
      <c r="H110" s="635"/>
      <c r="I110" s="635"/>
      <c r="J110" s="635"/>
      <c r="K110" s="635"/>
      <c r="L110" s="635"/>
      <c r="M110" s="635"/>
      <c r="N110" s="414"/>
      <c r="O110" s="75"/>
      <c r="P110" s="75"/>
      <c r="Q110" s="44"/>
      <c r="R110" s="44"/>
    </row>
    <row r="111" spans="1:18" ht="16.149999999999999" customHeight="1" thickBot="1" x14ac:dyDescent="0.35">
      <c r="A111" s="680" t="s">
        <v>100</v>
      </c>
      <c r="B111" s="680"/>
      <c r="C111" s="680"/>
      <c r="D111" s="680"/>
      <c r="E111" s="680"/>
      <c r="F111" s="680"/>
      <c r="G111" s="680"/>
      <c r="H111" s="680"/>
      <c r="I111" s="680"/>
      <c r="J111" s="680"/>
      <c r="K111" s="680"/>
      <c r="L111" s="680"/>
      <c r="M111" s="680"/>
      <c r="N111" s="414"/>
      <c r="O111" s="75"/>
      <c r="P111" s="75"/>
      <c r="Q111" s="44"/>
      <c r="R111" s="44"/>
    </row>
    <row r="112" spans="1:18" ht="31.75" customHeight="1" thickBot="1" x14ac:dyDescent="0.35">
      <c r="A112" s="673" t="s">
        <v>192</v>
      </c>
      <c r="B112" s="674"/>
      <c r="C112" s="673" t="str">
        <f>IF(ProjeNo&gt;0,ProjeNo,"")</f>
        <v/>
      </c>
      <c r="D112" s="674"/>
      <c r="E112" s="674"/>
      <c r="F112" s="674"/>
      <c r="G112" s="674"/>
      <c r="H112" s="674"/>
      <c r="I112" s="674"/>
      <c r="J112" s="674"/>
      <c r="K112" s="674"/>
      <c r="L112" s="674"/>
      <c r="M112" s="675"/>
      <c r="N112" s="49"/>
      <c r="O112" s="44"/>
      <c r="P112" s="44"/>
      <c r="Q112" s="44"/>
      <c r="R112" s="44"/>
    </row>
    <row r="113" spans="1:18" ht="31.75" customHeight="1" thickBot="1" x14ac:dyDescent="0.35">
      <c r="A113" s="673" t="s">
        <v>194</v>
      </c>
      <c r="B113" s="674"/>
      <c r="C113" s="676" t="str">
        <f>IF(ProjeAdi&gt;0,ProjeAdi,"")</f>
        <v/>
      </c>
      <c r="D113" s="677"/>
      <c r="E113" s="677"/>
      <c r="F113" s="677"/>
      <c r="G113" s="677"/>
      <c r="H113" s="677"/>
      <c r="I113" s="677"/>
      <c r="J113" s="677"/>
      <c r="K113" s="677"/>
      <c r="L113" s="677"/>
      <c r="M113" s="678"/>
      <c r="N113" s="49"/>
      <c r="O113" s="44"/>
      <c r="P113" s="44"/>
      <c r="Q113" s="44"/>
      <c r="R113" s="44"/>
    </row>
    <row r="114" spans="1:18" ht="52.15" customHeight="1" thickBot="1" x14ac:dyDescent="0.35">
      <c r="A114" s="683" t="s">
        <v>3</v>
      </c>
      <c r="B114" s="683" t="s">
        <v>182</v>
      </c>
      <c r="C114" s="683" t="s">
        <v>183</v>
      </c>
      <c r="D114" s="683" t="s">
        <v>97</v>
      </c>
      <c r="E114" s="683" t="s">
        <v>173</v>
      </c>
      <c r="F114" s="683" t="s">
        <v>98</v>
      </c>
      <c r="G114" s="683" t="s">
        <v>95</v>
      </c>
      <c r="H114" s="683" t="s">
        <v>93</v>
      </c>
      <c r="I114" s="683" t="s">
        <v>94</v>
      </c>
      <c r="J114" s="693" t="s">
        <v>81</v>
      </c>
      <c r="K114" s="683" t="s">
        <v>82</v>
      </c>
      <c r="L114" s="398" t="s">
        <v>83</v>
      </c>
      <c r="M114" s="398" t="s">
        <v>83</v>
      </c>
      <c r="N114" s="49"/>
      <c r="O114" s="44"/>
      <c r="P114" s="44"/>
      <c r="Q114" s="44"/>
      <c r="R114" s="44"/>
    </row>
    <row r="115" spans="1:18" ht="17" thickBot="1" x14ac:dyDescent="0.35">
      <c r="A115" s="685"/>
      <c r="B115" s="684"/>
      <c r="C115" s="684"/>
      <c r="D115" s="685"/>
      <c r="E115" s="684"/>
      <c r="F115" s="685"/>
      <c r="G115" s="685"/>
      <c r="H115" s="685"/>
      <c r="I115" s="685"/>
      <c r="J115" s="694"/>
      <c r="K115" s="685"/>
      <c r="L115" s="416" t="s">
        <v>84</v>
      </c>
      <c r="M115" s="416" t="s">
        <v>87</v>
      </c>
      <c r="N115" s="49"/>
      <c r="O115" s="44"/>
      <c r="P115" s="44"/>
      <c r="Q115" s="44"/>
      <c r="R115" s="44"/>
    </row>
    <row r="116" spans="1:18" ht="45" customHeight="1" x14ac:dyDescent="0.3">
      <c r="A116" s="201">
        <v>61</v>
      </c>
      <c r="B116" s="450"/>
      <c r="C116" s="451"/>
      <c r="D116" s="86"/>
      <c r="E116" s="516"/>
      <c r="F116" s="25"/>
      <c r="G116" s="25"/>
      <c r="H116" s="25"/>
      <c r="I116" s="25"/>
      <c r="J116" s="26"/>
      <c r="K116" s="25"/>
      <c r="L116" s="314"/>
      <c r="M116" s="275"/>
      <c r="N116" s="112" t="str">
        <f>IF(AND(COUNTA(D116:I116)&gt;0,O116=1),"Belge Tarihi,Belge Numarası, KDV Dahil Tutar doldurulduktan sonra KDV Hariç Tutar doldurulabilir.","")</f>
        <v/>
      </c>
      <c r="O116" s="111">
        <f>IF(COUNTA(J116:K116)+COUNTA(M116:M116)=3,0,1)</f>
        <v>1</v>
      </c>
      <c r="P116" s="113">
        <f>IF(O116=1,0,100000000)</f>
        <v>0</v>
      </c>
      <c r="Q116" s="44"/>
      <c r="R116" s="44"/>
    </row>
    <row r="117" spans="1:18" ht="45" customHeight="1" x14ac:dyDescent="0.3">
      <c r="A117" s="409">
        <v>62</v>
      </c>
      <c r="B117" s="452"/>
      <c r="C117" s="453"/>
      <c r="D117" s="319"/>
      <c r="E117" s="517"/>
      <c r="F117" s="15"/>
      <c r="G117" s="15"/>
      <c r="H117" s="15"/>
      <c r="I117" s="15"/>
      <c r="J117" s="16"/>
      <c r="K117" s="15"/>
      <c r="L117" s="272"/>
      <c r="M117" s="276"/>
      <c r="N117" s="112" t="str">
        <f t="shared" ref="N117:N130" si="12">IF(AND(COUNTA(D117:I117)&gt;0,O117=1),"Belge Tarihi,Belge Numarası, KDV Dahil Tutar doldurulduktan sonra KDV Hariç Tutar doldurulabilir.","")</f>
        <v/>
      </c>
      <c r="O117" s="111">
        <f t="shared" ref="O117:O130" si="13">IF(COUNTA(J117:K117)+COUNTA(M117:M117)=3,0,1)</f>
        <v>1</v>
      </c>
      <c r="P117" s="113">
        <f t="shared" ref="P117:P130" si="14">IF(O117=1,0,100000000)</f>
        <v>0</v>
      </c>
      <c r="Q117" s="44"/>
      <c r="R117" s="44"/>
    </row>
    <row r="118" spans="1:18" ht="45" customHeight="1" x14ac:dyDescent="0.3">
      <c r="A118" s="409">
        <v>63</v>
      </c>
      <c r="B118" s="452"/>
      <c r="C118" s="453"/>
      <c r="D118" s="319"/>
      <c r="E118" s="517"/>
      <c r="F118" s="15"/>
      <c r="G118" s="15"/>
      <c r="H118" s="15"/>
      <c r="I118" s="15"/>
      <c r="J118" s="16"/>
      <c r="K118" s="15"/>
      <c r="L118" s="272"/>
      <c r="M118" s="276"/>
      <c r="N118" s="112" t="str">
        <f t="shared" si="12"/>
        <v/>
      </c>
      <c r="O118" s="111">
        <f t="shared" si="13"/>
        <v>1</v>
      </c>
      <c r="P118" s="113">
        <f t="shared" si="14"/>
        <v>0</v>
      </c>
      <c r="Q118" s="44"/>
      <c r="R118" s="44"/>
    </row>
    <row r="119" spans="1:18" ht="45" customHeight="1" x14ac:dyDescent="0.3">
      <c r="A119" s="409">
        <v>64</v>
      </c>
      <c r="B119" s="452"/>
      <c r="C119" s="453"/>
      <c r="D119" s="319"/>
      <c r="E119" s="517"/>
      <c r="F119" s="15"/>
      <c r="G119" s="15"/>
      <c r="H119" s="15"/>
      <c r="I119" s="15"/>
      <c r="J119" s="16"/>
      <c r="K119" s="15"/>
      <c r="L119" s="272"/>
      <c r="M119" s="276"/>
      <c r="N119" s="112" t="str">
        <f t="shared" si="12"/>
        <v/>
      </c>
      <c r="O119" s="111">
        <f t="shared" si="13"/>
        <v>1</v>
      </c>
      <c r="P119" s="113">
        <f t="shared" si="14"/>
        <v>0</v>
      </c>
      <c r="Q119" s="44"/>
      <c r="R119" s="44"/>
    </row>
    <row r="120" spans="1:18" ht="45" customHeight="1" x14ac:dyDescent="0.3">
      <c r="A120" s="409">
        <v>65</v>
      </c>
      <c r="B120" s="452"/>
      <c r="C120" s="453"/>
      <c r="D120" s="319"/>
      <c r="E120" s="517"/>
      <c r="F120" s="15"/>
      <c r="G120" s="15"/>
      <c r="H120" s="15"/>
      <c r="I120" s="15"/>
      <c r="J120" s="16"/>
      <c r="K120" s="15"/>
      <c r="L120" s="272"/>
      <c r="M120" s="276"/>
      <c r="N120" s="112" t="str">
        <f t="shared" si="12"/>
        <v/>
      </c>
      <c r="O120" s="111">
        <f t="shared" si="13"/>
        <v>1</v>
      </c>
      <c r="P120" s="113">
        <f t="shared" si="14"/>
        <v>0</v>
      </c>
      <c r="Q120" s="44"/>
      <c r="R120" s="44"/>
    </row>
    <row r="121" spans="1:18" ht="45" customHeight="1" x14ac:dyDescent="0.3">
      <c r="A121" s="409">
        <v>66</v>
      </c>
      <c r="B121" s="452"/>
      <c r="C121" s="453"/>
      <c r="D121" s="319"/>
      <c r="E121" s="517"/>
      <c r="F121" s="15"/>
      <c r="G121" s="15"/>
      <c r="H121" s="15"/>
      <c r="I121" s="15"/>
      <c r="J121" s="16"/>
      <c r="K121" s="15"/>
      <c r="L121" s="272"/>
      <c r="M121" s="276"/>
      <c r="N121" s="112" t="str">
        <f t="shared" si="12"/>
        <v/>
      </c>
      <c r="O121" s="111">
        <f t="shared" si="13"/>
        <v>1</v>
      </c>
      <c r="P121" s="113">
        <f t="shared" si="14"/>
        <v>0</v>
      </c>
      <c r="Q121" s="44"/>
      <c r="R121" s="44"/>
    </row>
    <row r="122" spans="1:18" ht="45" customHeight="1" x14ac:dyDescent="0.3">
      <c r="A122" s="410">
        <v>67</v>
      </c>
      <c r="B122" s="452"/>
      <c r="C122" s="453"/>
      <c r="D122" s="319"/>
      <c r="E122" s="518"/>
      <c r="F122" s="17"/>
      <c r="G122" s="17"/>
      <c r="H122" s="17"/>
      <c r="I122" s="17"/>
      <c r="J122" s="40"/>
      <c r="K122" s="17"/>
      <c r="L122" s="272"/>
      <c r="M122" s="277"/>
      <c r="N122" s="112" t="str">
        <f t="shared" si="12"/>
        <v/>
      </c>
      <c r="O122" s="111">
        <f t="shared" si="13"/>
        <v>1</v>
      </c>
      <c r="P122" s="113">
        <f t="shared" si="14"/>
        <v>0</v>
      </c>
      <c r="Q122" s="44"/>
      <c r="R122" s="44"/>
    </row>
    <row r="123" spans="1:18" ht="45" customHeight="1" x14ac:dyDescent="0.3">
      <c r="A123" s="410">
        <v>68</v>
      </c>
      <c r="B123" s="452"/>
      <c r="C123" s="453"/>
      <c r="D123" s="319"/>
      <c r="E123" s="518"/>
      <c r="F123" s="17"/>
      <c r="G123" s="17"/>
      <c r="H123" s="17"/>
      <c r="I123" s="17"/>
      <c r="J123" s="40"/>
      <c r="K123" s="17"/>
      <c r="L123" s="272"/>
      <c r="M123" s="277"/>
      <c r="N123" s="112" t="str">
        <f t="shared" si="12"/>
        <v/>
      </c>
      <c r="O123" s="111">
        <f t="shared" si="13"/>
        <v>1</v>
      </c>
      <c r="P123" s="113">
        <f t="shared" si="14"/>
        <v>0</v>
      </c>
      <c r="Q123" s="44"/>
      <c r="R123" s="44"/>
    </row>
    <row r="124" spans="1:18" ht="45" customHeight="1" x14ac:dyDescent="0.3">
      <c r="A124" s="410">
        <v>69</v>
      </c>
      <c r="B124" s="452"/>
      <c r="C124" s="453"/>
      <c r="D124" s="319"/>
      <c r="E124" s="518"/>
      <c r="F124" s="17"/>
      <c r="G124" s="17"/>
      <c r="H124" s="17"/>
      <c r="I124" s="17"/>
      <c r="J124" s="40"/>
      <c r="K124" s="17"/>
      <c r="L124" s="272"/>
      <c r="M124" s="277"/>
      <c r="N124" s="112" t="str">
        <f t="shared" si="12"/>
        <v/>
      </c>
      <c r="O124" s="111">
        <f t="shared" si="13"/>
        <v>1</v>
      </c>
      <c r="P124" s="113">
        <f t="shared" si="14"/>
        <v>0</v>
      </c>
      <c r="Q124" s="44"/>
      <c r="R124" s="44"/>
    </row>
    <row r="125" spans="1:18" ht="45" customHeight="1" x14ac:dyDescent="0.3">
      <c r="A125" s="410">
        <v>70</v>
      </c>
      <c r="B125" s="452"/>
      <c r="C125" s="453"/>
      <c r="D125" s="319"/>
      <c r="E125" s="518"/>
      <c r="F125" s="17"/>
      <c r="G125" s="17"/>
      <c r="H125" s="17"/>
      <c r="I125" s="17"/>
      <c r="J125" s="40"/>
      <c r="K125" s="17"/>
      <c r="L125" s="272"/>
      <c r="M125" s="277"/>
      <c r="N125" s="112" t="str">
        <f t="shared" si="12"/>
        <v/>
      </c>
      <c r="O125" s="111">
        <f t="shared" si="13"/>
        <v>1</v>
      </c>
      <c r="P125" s="113">
        <f t="shared" si="14"/>
        <v>0</v>
      </c>
      <c r="Q125" s="44"/>
      <c r="R125" s="44"/>
    </row>
    <row r="126" spans="1:18" ht="45" customHeight="1" x14ac:dyDescent="0.3">
      <c r="A126" s="410">
        <v>71</v>
      </c>
      <c r="B126" s="452"/>
      <c r="C126" s="453"/>
      <c r="D126" s="319"/>
      <c r="E126" s="518"/>
      <c r="F126" s="17"/>
      <c r="G126" s="17"/>
      <c r="H126" s="17"/>
      <c r="I126" s="17"/>
      <c r="J126" s="40"/>
      <c r="K126" s="17"/>
      <c r="L126" s="272"/>
      <c r="M126" s="277"/>
      <c r="N126" s="112" t="str">
        <f t="shared" si="12"/>
        <v/>
      </c>
      <c r="O126" s="111">
        <f t="shared" si="13"/>
        <v>1</v>
      </c>
      <c r="P126" s="113">
        <f t="shared" si="14"/>
        <v>0</v>
      </c>
      <c r="Q126" s="45"/>
      <c r="R126" s="45"/>
    </row>
    <row r="127" spans="1:18" ht="45" customHeight="1" x14ac:dyDescent="0.3">
      <c r="A127" s="410">
        <v>72</v>
      </c>
      <c r="B127" s="452"/>
      <c r="C127" s="453"/>
      <c r="D127" s="319"/>
      <c r="E127" s="518"/>
      <c r="F127" s="17"/>
      <c r="G127" s="17"/>
      <c r="H127" s="17"/>
      <c r="I127" s="17"/>
      <c r="J127" s="40"/>
      <c r="K127" s="17"/>
      <c r="L127" s="272"/>
      <c r="M127" s="277"/>
      <c r="N127" s="112" t="str">
        <f t="shared" si="12"/>
        <v/>
      </c>
      <c r="O127" s="111">
        <f t="shared" si="13"/>
        <v>1</v>
      </c>
      <c r="P127" s="113">
        <f t="shared" si="14"/>
        <v>0</v>
      </c>
      <c r="Q127" s="44"/>
      <c r="R127" s="44"/>
    </row>
    <row r="128" spans="1:18" ht="45" customHeight="1" x14ac:dyDescent="0.3">
      <c r="A128" s="410">
        <v>73</v>
      </c>
      <c r="B128" s="452"/>
      <c r="C128" s="453"/>
      <c r="D128" s="319"/>
      <c r="E128" s="518"/>
      <c r="F128" s="17"/>
      <c r="G128" s="17"/>
      <c r="H128" s="17"/>
      <c r="I128" s="17"/>
      <c r="J128" s="40"/>
      <c r="K128" s="17"/>
      <c r="L128" s="272"/>
      <c r="M128" s="277"/>
      <c r="N128" s="112" t="str">
        <f t="shared" si="12"/>
        <v/>
      </c>
      <c r="O128" s="111">
        <f t="shared" si="13"/>
        <v>1</v>
      </c>
      <c r="P128" s="113">
        <f t="shared" si="14"/>
        <v>0</v>
      </c>
      <c r="Q128" s="44"/>
      <c r="R128" s="44"/>
    </row>
    <row r="129" spans="1:18" ht="45" customHeight="1" x14ac:dyDescent="0.3">
      <c r="A129" s="410">
        <v>74</v>
      </c>
      <c r="B129" s="452"/>
      <c r="C129" s="453"/>
      <c r="D129" s="319"/>
      <c r="E129" s="518"/>
      <c r="F129" s="17"/>
      <c r="G129" s="17"/>
      <c r="H129" s="17"/>
      <c r="I129" s="17"/>
      <c r="J129" s="40"/>
      <c r="K129" s="17"/>
      <c r="L129" s="272"/>
      <c r="M129" s="277"/>
      <c r="N129" s="112" t="str">
        <f t="shared" si="12"/>
        <v/>
      </c>
      <c r="O129" s="111">
        <f t="shared" si="13"/>
        <v>1</v>
      </c>
      <c r="P129" s="113">
        <f t="shared" si="14"/>
        <v>0</v>
      </c>
      <c r="Q129" s="44"/>
      <c r="R129" s="44"/>
    </row>
    <row r="130" spans="1:18" ht="45" customHeight="1" thickBot="1" x14ac:dyDescent="0.35">
      <c r="A130" s="411">
        <v>75</v>
      </c>
      <c r="B130" s="454"/>
      <c r="C130" s="455"/>
      <c r="D130" s="89"/>
      <c r="E130" s="519"/>
      <c r="F130" s="19"/>
      <c r="G130" s="19"/>
      <c r="H130" s="19"/>
      <c r="I130" s="19"/>
      <c r="J130" s="42"/>
      <c r="K130" s="19"/>
      <c r="L130" s="273"/>
      <c r="M130" s="278"/>
      <c r="N130" s="112" t="str">
        <f t="shared" si="12"/>
        <v/>
      </c>
      <c r="O130" s="111">
        <f t="shared" si="13"/>
        <v>1</v>
      </c>
      <c r="P130" s="113">
        <f t="shared" si="14"/>
        <v>0</v>
      </c>
      <c r="Q130" s="115">
        <f>IF(COUNTA(J116:M130)&gt;0,1,0)</f>
        <v>0</v>
      </c>
      <c r="R130" s="44"/>
    </row>
    <row r="131" spans="1:18" ht="45" customHeight="1" thickBot="1" x14ac:dyDescent="0.35">
      <c r="A131" s="696" t="s">
        <v>147</v>
      </c>
      <c r="B131" s="696"/>
      <c r="C131" s="696"/>
      <c r="D131" s="696"/>
      <c r="E131" s="696"/>
      <c r="F131" s="696"/>
      <c r="G131" s="696"/>
      <c r="H131" s="696"/>
      <c r="I131" s="696"/>
      <c r="J131" s="697"/>
      <c r="K131" s="383" t="s">
        <v>34</v>
      </c>
      <c r="L131" s="279">
        <f>SUM(L116:L130)+L104</f>
        <v>0</v>
      </c>
      <c r="M131" s="279">
        <f>SUM(M116:M130)+M104</f>
        <v>0</v>
      </c>
      <c r="N131" s="415"/>
      <c r="O131" s="44"/>
      <c r="P131" s="44"/>
      <c r="Q131" s="44"/>
      <c r="R131" s="44"/>
    </row>
    <row r="132" spans="1:18" x14ac:dyDescent="0.3">
      <c r="A132" s="115" t="s">
        <v>133</v>
      </c>
      <c r="B132" s="44"/>
      <c r="C132" s="44"/>
      <c r="D132" s="44"/>
      <c r="E132" s="44"/>
      <c r="F132" s="44"/>
      <c r="G132" s="44"/>
      <c r="H132" s="44"/>
      <c r="I132" s="44"/>
      <c r="J132" s="405"/>
      <c r="K132" s="44"/>
      <c r="L132" s="44"/>
      <c r="M132" s="44"/>
      <c r="N132" s="114" t="str">
        <f>IF(AND(L132&gt;0,M132=""),"KDV Dahil Tutar Yazılmalıdır.","")</f>
        <v/>
      </c>
      <c r="O132" s="44"/>
      <c r="P132" s="44"/>
      <c r="Q132" s="44"/>
      <c r="R132" s="44"/>
    </row>
    <row r="133" spans="1:18" x14ac:dyDescent="0.3">
      <c r="A133" s="44"/>
      <c r="B133" s="44"/>
      <c r="C133" s="44"/>
      <c r="D133" s="44"/>
      <c r="E133" s="44"/>
      <c r="F133" s="44"/>
      <c r="G133" s="44"/>
      <c r="H133" s="44"/>
      <c r="I133" s="44"/>
      <c r="J133" s="405"/>
      <c r="K133" s="44"/>
      <c r="L133" s="44"/>
      <c r="M133" s="44"/>
      <c r="N133" s="49"/>
      <c r="O133" s="44"/>
      <c r="P133" s="44"/>
      <c r="Q133" s="44"/>
      <c r="R133" s="44"/>
    </row>
    <row r="134" spans="1:18" ht="19.05" x14ac:dyDescent="0.35">
      <c r="A134" s="44"/>
      <c r="B134" s="44"/>
      <c r="C134" s="44"/>
      <c r="D134" s="376" t="s">
        <v>31</v>
      </c>
      <c r="E134" s="376"/>
      <c r="F134" s="378">
        <f ca="1">imzatarihi</f>
        <v>45785</v>
      </c>
      <c r="G134" s="253" t="s">
        <v>32</v>
      </c>
      <c r="H134" s="379" t="str">
        <f>IF(kurulusyetkilisi&gt;0,kurulusyetkilisi,"")</f>
        <v/>
      </c>
      <c r="I134" s="44"/>
      <c r="J134" s="44"/>
      <c r="K134" s="44"/>
      <c r="L134" s="44"/>
      <c r="M134" s="44"/>
      <c r="N134" s="49"/>
      <c r="O134" s="44"/>
      <c r="P134" s="44"/>
      <c r="Q134" s="44"/>
      <c r="R134" s="44"/>
    </row>
    <row r="135" spans="1:18" ht="19.05" x14ac:dyDescent="0.35">
      <c r="A135" s="44"/>
      <c r="B135" s="44"/>
      <c r="C135" s="44"/>
      <c r="D135" s="44"/>
      <c r="E135" s="44"/>
      <c r="F135" s="215"/>
      <c r="G135" s="253" t="s">
        <v>33</v>
      </c>
      <c r="H135" s="44"/>
      <c r="I135" s="214"/>
      <c r="J135" s="44"/>
      <c r="K135" s="44"/>
      <c r="L135" s="44"/>
      <c r="M135" s="44"/>
      <c r="N135" s="49"/>
      <c r="O135" s="44"/>
      <c r="P135" s="44"/>
      <c r="Q135" s="44"/>
      <c r="R135" s="44"/>
    </row>
    <row r="136" spans="1:18" x14ac:dyDescent="0.3">
      <c r="A136" s="679" t="s">
        <v>96</v>
      </c>
      <c r="B136" s="679"/>
      <c r="C136" s="679"/>
      <c r="D136" s="679"/>
      <c r="E136" s="679"/>
      <c r="F136" s="679"/>
      <c r="G136" s="679"/>
      <c r="H136" s="679"/>
      <c r="I136" s="679"/>
      <c r="J136" s="679"/>
      <c r="K136" s="679"/>
      <c r="L136" s="679"/>
      <c r="M136" s="679"/>
      <c r="N136" s="74"/>
      <c r="O136" s="75"/>
      <c r="P136" s="44"/>
      <c r="Q136" s="44"/>
      <c r="R136" s="44"/>
    </row>
    <row r="137" spans="1:18" ht="15.65" customHeight="1" x14ac:dyDescent="0.3">
      <c r="A137" s="635" t="str">
        <f>IF(YilDonem&lt;&gt;"",CONCATENATE(YilDonem," dönemine aittir."),"")</f>
        <v/>
      </c>
      <c r="B137" s="635"/>
      <c r="C137" s="635"/>
      <c r="D137" s="635"/>
      <c r="E137" s="635"/>
      <c r="F137" s="635"/>
      <c r="G137" s="635"/>
      <c r="H137" s="635"/>
      <c r="I137" s="635"/>
      <c r="J137" s="635"/>
      <c r="K137" s="635"/>
      <c r="L137" s="635"/>
      <c r="M137" s="635"/>
      <c r="N137" s="414"/>
      <c r="O137" s="75"/>
      <c r="P137" s="75"/>
      <c r="Q137" s="44"/>
      <c r="R137" s="44"/>
    </row>
    <row r="138" spans="1:18" ht="16.149999999999999" customHeight="1" thickBot="1" x14ac:dyDescent="0.35">
      <c r="A138" s="680" t="s">
        <v>100</v>
      </c>
      <c r="B138" s="680"/>
      <c r="C138" s="680"/>
      <c r="D138" s="680"/>
      <c r="E138" s="680"/>
      <c r="F138" s="680"/>
      <c r="G138" s="680"/>
      <c r="H138" s="680"/>
      <c r="I138" s="680"/>
      <c r="J138" s="680"/>
      <c r="K138" s="680"/>
      <c r="L138" s="680"/>
      <c r="M138" s="680"/>
      <c r="N138" s="414"/>
      <c r="O138" s="75"/>
      <c r="P138" s="75"/>
      <c r="Q138" s="44"/>
      <c r="R138" s="44"/>
    </row>
    <row r="139" spans="1:18" ht="31.75" customHeight="1" thickBot="1" x14ac:dyDescent="0.35">
      <c r="A139" s="673" t="s">
        <v>192</v>
      </c>
      <c r="B139" s="674"/>
      <c r="C139" s="673" t="str">
        <f>IF(ProjeNo&gt;0,ProjeNo,"")</f>
        <v/>
      </c>
      <c r="D139" s="674"/>
      <c r="E139" s="674"/>
      <c r="F139" s="674"/>
      <c r="G139" s="674"/>
      <c r="H139" s="674"/>
      <c r="I139" s="674"/>
      <c r="J139" s="674"/>
      <c r="K139" s="674"/>
      <c r="L139" s="674"/>
      <c r="M139" s="675"/>
      <c r="N139" s="49"/>
      <c r="O139" s="44"/>
      <c r="P139" s="44"/>
      <c r="Q139" s="44"/>
      <c r="R139" s="44"/>
    </row>
    <row r="140" spans="1:18" ht="31.75" customHeight="1" thickBot="1" x14ac:dyDescent="0.35">
      <c r="A140" s="673" t="s">
        <v>194</v>
      </c>
      <c r="B140" s="674"/>
      <c r="C140" s="676" t="str">
        <f>IF(ProjeAdi&gt;0,ProjeAdi,"")</f>
        <v/>
      </c>
      <c r="D140" s="677"/>
      <c r="E140" s="677"/>
      <c r="F140" s="677"/>
      <c r="G140" s="677"/>
      <c r="H140" s="677"/>
      <c r="I140" s="677"/>
      <c r="J140" s="677"/>
      <c r="K140" s="677"/>
      <c r="L140" s="677"/>
      <c r="M140" s="678"/>
      <c r="N140" s="49"/>
      <c r="O140" s="44"/>
      <c r="P140" s="44"/>
      <c r="Q140" s="44"/>
      <c r="R140" s="44"/>
    </row>
    <row r="141" spans="1:18" ht="52.15" customHeight="1" thickBot="1" x14ac:dyDescent="0.35">
      <c r="A141" s="683" t="s">
        <v>3</v>
      </c>
      <c r="B141" s="683" t="s">
        <v>182</v>
      </c>
      <c r="C141" s="683" t="s">
        <v>183</v>
      </c>
      <c r="D141" s="683" t="s">
        <v>97</v>
      </c>
      <c r="E141" s="683" t="s">
        <v>173</v>
      </c>
      <c r="F141" s="683" t="s">
        <v>98</v>
      </c>
      <c r="G141" s="683" t="s">
        <v>95</v>
      </c>
      <c r="H141" s="683" t="s">
        <v>93</v>
      </c>
      <c r="I141" s="683" t="s">
        <v>94</v>
      </c>
      <c r="J141" s="693" t="s">
        <v>81</v>
      </c>
      <c r="K141" s="683" t="s">
        <v>82</v>
      </c>
      <c r="L141" s="398" t="s">
        <v>83</v>
      </c>
      <c r="M141" s="398" t="s">
        <v>83</v>
      </c>
      <c r="N141" s="49"/>
      <c r="O141" s="44"/>
      <c r="P141" s="44"/>
      <c r="Q141" s="44"/>
      <c r="R141" s="44"/>
    </row>
    <row r="142" spans="1:18" ht="17" thickBot="1" x14ac:dyDescent="0.35">
      <c r="A142" s="685"/>
      <c r="B142" s="684"/>
      <c r="C142" s="684"/>
      <c r="D142" s="685"/>
      <c r="E142" s="684"/>
      <c r="F142" s="685"/>
      <c r="G142" s="685"/>
      <c r="H142" s="685"/>
      <c r="I142" s="685"/>
      <c r="J142" s="694"/>
      <c r="K142" s="685"/>
      <c r="L142" s="416" t="s">
        <v>84</v>
      </c>
      <c r="M142" s="416" t="s">
        <v>87</v>
      </c>
      <c r="N142" s="49"/>
      <c r="O142" s="44"/>
      <c r="P142" s="44"/>
      <c r="Q142" s="44"/>
      <c r="R142" s="44"/>
    </row>
    <row r="143" spans="1:18" ht="45" customHeight="1" x14ac:dyDescent="0.3">
      <c r="A143" s="201">
        <v>76</v>
      </c>
      <c r="B143" s="450"/>
      <c r="C143" s="451"/>
      <c r="D143" s="86"/>
      <c r="E143" s="516"/>
      <c r="F143" s="25"/>
      <c r="G143" s="25"/>
      <c r="H143" s="25"/>
      <c r="I143" s="25"/>
      <c r="J143" s="26"/>
      <c r="K143" s="25"/>
      <c r="L143" s="314"/>
      <c r="M143" s="275"/>
      <c r="N143" s="112" t="str">
        <f>IF(AND(COUNTA(D143:I143)&gt;0,O143=1),"Belge Tarihi,Belge Numarası, KDV Dahil Tutar doldurulduktan sonra KDV Hariç Tutar doldurulabilir.","")</f>
        <v/>
      </c>
      <c r="O143" s="111">
        <f>IF(COUNTA(J143:K143)+COUNTA(M143:M143)=3,0,1)</f>
        <v>1</v>
      </c>
      <c r="P143" s="113">
        <f>IF(O143=1,0,100000000)</f>
        <v>0</v>
      </c>
      <c r="Q143" s="44"/>
      <c r="R143" s="44"/>
    </row>
    <row r="144" spans="1:18" ht="45" customHeight="1" x14ac:dyDescent="0.3">
      <c r="A144" s="409">
        <v>77</v>
      </c>
      <c r="B144" s="452"/>
      <c r="C144" s="453"/>
      <c r="D144" s="319"/>
      <c r="E144" s="517"/>
      <c r="F144" s="15"/>
      <c r="G144" s="15"/>
      <c r="H144" s="15"/>
      <c r="I144" s="15"/>
      <c r="J144" s="16"/>
      <c r="K144" s="15"/>
      <c r="L144" s="272"/>
      <c r="M144" s="276"/>
      <c r="N144" s="112" t="str">
        <f t="shared" ref="N144:N157" si="15">IF(AND(COUNTA(D144:I144)&gt;0,O144=1),"Belge Tarihi,Belge Numarası, KDV Dahil Tutar doldurulduktan sonra KDV Hariç Tutar doldurulabilir.","")</f>
        <v/>
      </c>
      <c r="O144" s="111">
        <f t="shared" ref="O144:O157" si="16">IF(COUNTA(J144:K144)+COUNTA(M144:M144)=3,0,1)</f>
        <v>1</v>
      </c>
      <c r="P144" s="113">
        <f t="shared" ref="P144:P157" si="17">IF(O144=1,0,100000000)</f>
        <v>0</v>
      </c>
      <c r="Q144" s="44"/>
      <c r="R144" s="44"/>
    </row>
    <row r="145" spans="1:18" ht="45" customHeight="1" x14ac:dyDescent="0.3">
      <c r="A145" s="409">
        <v>78</v>
      </c>
      <c r="B145" s="452"/>
      <c r="C145" s="453"/>
      <c r="D145" s="319"/>
      <c r="E145" s="517"/>
      <c r="F145" s="15"/>
      <c r="G145" s="15"/>
      <c r="H145" s="15"/>
      <c r="I145" s="15"/>
      <c r="J145" s="16"/>
      <c r="K145" s="15"/>
      <c r="L145" s="272"/>
      <c r="M145" s="276"/>
      <c r="N145" s="112" t="str">
        <f t="shared" si="15"/>
        <v/>
      </c>
      <c r="O145" s="111">
        <f t="shared" si="16"/>
        <v>1</v>
      </c>
      <c r="P145" s="113">
        <f t="shared" si="17"/>
        <v>0</v>
      </c>
      <c r="Q145" s="44"/>
      <c r="R145" s="44"/>
    </row>
    <row r="146" spans="1:18" ht="45" customHeight="1" x14ac:dyDescent="0.3">
      <c r="A146" s="409">
        <v>79</v>
      </c>
      <c r="B146" s="452"/>
      <c r="C146" s="453"/>
      <c r="D146" s="319"/>
      <c r="E146" s="517"/>
      <c r="F146" s="15"/>
      <c r="G146" s="15"/>
      <c r="H146" s="15"/>
      <c r="I146" s="15"/>
      <c r="J146" s="16"/>
      <c r="K146" s="15"/>
      <c r="L146" s="272"/>
      <c r="M146" s="276"/>
      <c r="N146" s="112" t="str">
        <f t="shared" si="15"/>
        <v/>
      </c>
      <c r="O146" s="111">
        <f t="shared" si="16"/>
        <v>1</v>
      </c>
      <c r="P146" s="113">
        <f t="shared" si="17"/>
        <v>0</v>
      </c>
      <c r="Q146" s="44"/>
      <c r="R146" s="44"/>
    </row>
    <row r="147" spans="1:18" ht="45" customHeight="1" x14ac:dyDescent="0.3">
      <c r="A147" s="409">
        <v>80</v>
      </c>
      <c r="B147" s="452"/>
      <c r="C147" s="453"/>
      <c r="D147" s="319"/>
      <c r="E147" s="517"/>
      <c r="F147" s="15"/>
      <c r="G147" s="15"/>
      <c r="H147" s="15"/>
      <c r="I147" s="15"/>
      <c r="J147" s="16"/>
      <c r="K147" s="15"/>
      <c r="L147" s="272"/>
      <c r="M147" s="276"/>
      <c r="N147" s="112" t="str">
        <f t="shared" si="15"/>
        <v/>
      </c>
      <c r="O147" s="111">
        <f t="shared" si="16"/>
        <v>1</v>
      </c>
      <c r="P147" s="113">
        <f t="shared" si="17"/>
        <v>0</v>
      </c>
      <c r="Q147" s="44"/>
      <c r="R147" s="44"/>
    </row>
    <row r="148" spans="1:18" ht="45" customHeight="1" x14ac:dyDescent="0.3">
      <c r="A148" s="409">
        <v>81</v>
      </c>
      <c r="B148" s="452"/>
      <c r="C148" s="453"/>
      <c r="D148" s="319"/>
      <c r="E148" s="517"/>
      <c r="F148" s="15"/>
      <c r="G148" s="15"/>
      <c r="H148" s="15"/>
      <c r="I148" s="15"/>
      <c r="J148" s="16"/>
      <c r="K148" s="15"/>
      <c r="L148" s="272"/>
      <c r="M148" s="276"/>
      <c r="N148" s="112" t="str">
        <f t="shared" si="15"/>
        <v/>
      </c>
      <c r="O148" s="111">
        <f t="shared" si="16"/>
        <v>1</v>
      </c>
      <c r="P148" s="113">
        <f t="shared" si="17"/>
        <v>0</v>
      </c>
      <c r="Q148" s="44"/>
      <c r="R148" s="44"/>
    </row>
    <row r="149" spans="1:18" ht="45" customHeight="1" x14ac:dyDescent="0.3">
      <c r="A149" s="410">
        <v>82</v>
      </c>
      <c r="B149" s="452"/>
      <c r="C149" s="453"/>
      <c r="D149" s="319"/>
      <c r="E149" s="518"/>
      <c r="F149" s="17"/>
      <c r="G149" s="17"/>
      <c r="H149" s="17"/>
      <c r="I149" s="17"/>
      <c r="J149" s="40"/>
      <c r="K149" s="17"/>
      <c r="L149" s="272"/>
      <c r="M149" s="277"/>
      <c r="N149" s="112" t="str">
        <f t="shared" si="15"/>
        <v/>
      </c>
      <c r="O149" s="111">
        <f t="shared" si="16"/>
        <v>1</v>
      </c>
      <c r="P149" s="113">
        <f t="shared" si="17"/>
        <v>0</v>
      </c>
      <c r="Q149" s="44"/>
      <c r="R149" s="44"/>
    </row>
    <row r="150" spans="1:18" ht="45" customHeight="1" x14ac:dyDescent="0.3">
      <c r="A150" s="410">
        <v>83</v>
      </c>
      <c r="B150" s="452"/>
      <c r="C150" s="453"/>
      <c r="D150" s="319"/>
      <c r="E150" s="518"/>
      <c r="F150" s="17"/>
      <c r="G150" s="17"/>
      <c r="H150" s="17"/>
      <c r="I150" s="17"/>
      <c r="J150" s="40"/>
      <c r="K150" s="17"/>
      <c r="L150" s="272"/>
      <c r="M150" s="277"/>
      <c r="N150" s="112" t="str">
        <f t="shared" si="15"/>
        <v/>
      </c>
      <c r="O150" s="111">
        <f t="shared" si="16"/>
        <v>1</v>
      </c>
      <c r="P150" s="113">
        <f t="shared" si="17"/>
        <v>0</v>
      </c>
      <c r="Q150" s="44"/>
      <c r="R150" s="44"/>
    </row>
    <row r="151" spans="1:18" ht="45" customHeight="1" x14ac:dyDescent="0.3">
      <c r="A151" s="410">
        <v>84</v>
      </c>
      <c r="B151" s="452"/>
      <c r="C151" s="453"/>
      <c r="D151" s="319"/>
      <c r="E151" s="518"/>
      <c r="F151" s="17"/>
      <c r="G151" s="17"/>
      <c r="H151" s="17"/>
      <c r="I151" s="17"/>
      <c r="J151" s="40"/>
      <c r="K151" s="17"/>
      <c r="L151" s="272"/>
      <c r="M151" s="277"/>
      <c r="N151" s="112" t="str">
        <f t="shared" si="15"/>
        <v/>
      </c>
      <c r="O151" s="111">
        <f t="shared" si="16"/>
        <v>1</v>
      </c>
      <c r="P151" s="113">
        <f t="shared" si="17"/>
        <v>0</v>
      </c>
      <c r="Q151" s="44"/>
      <c r="R151" s="44"/>
    </row>
    <row r="152" spans="1:18" ht="45" customHeight="1" x14ac:dyDescent="0.3">
      <c r="A152" s="410">
        <v>85</v>
      </c>
      <c r="B152" s="452"/>
      <c r="C152" s="453"/>
      <c r="D152" s="319"/>
      <c r="E152" s="518"/>
      <c r="F152" s="17"/>
      <c r="G152" s="17"/>
      <c r="H152" s="17"/>
      <c r="I152" s="17"/>
      <c r="J152" s="40"/>
      <c r="K152" s="17"/>
      <c r="L152" s="272"/>
      <c r="M152" s="277"/>
      <c r="N152" s="112" t="str">
        <f t="shared" si="15"/>
        <v/>
      </c>
      <c r="O152" s="111">
        <f t="shared" si="16"/>
        <v>1</v>
      </c>
      <c r="P152" s="113">
        <f t="shared" si="17"/>
        <v>0</v>
      </c>
      <c r="Q152" s="44"/>
      <c r="R152" s="44"/>
    </row>
    <row r="153" spans="1:18" ht="45" customHeight="1" x14ac:dyDescent="0.3">
      <c r="A153" s="410">
        <v>86</v>
      </c>
      <c r="B153" s="452"/>
      <c r="C153" s="453"/>
      <c r="D153" s="319"/>
      <c r="E153" s="518"/>
      <c r="F153" s="17"/>
      <c r="G153" s="17"/>
      <c r="H153" s="17"/>
      <c r="I153" s="17"/>
      <c r="J153" s="40"/>
      <c r="K153" s="17"/>
      <c r="L153" s="272"/>
      <c r="M153" s="277"/>
      <c r="N153" s="112" t="str">
        <f t="shared" si="15"/>
        <v/>
      </c>
      <c r="O153" s="111">
        <f t="shared" si="16"/>
        <v>1</v>
      </c>
      <c r="P153" s="113">
        <f t="shared" si="17"/>
        <v>0</v>
      </c>
      <c r="Q153" s="44"/>
      <c r="R153" s="44"/>
    </row>
    <row r="154" spans="1:18" ht="45" customHeight="1" x14ac:dyDescent="0.3">
      <c r="A154" s="410">
        <v>87</v>
      </c>
      <c r="B154" s="452"/>
      <c r="C154" s="453"/>
      <c r="D154" s="319"/>
      <c r="E154" s="518"/>
      <c r="F154" s="17"/>
      <c r="G154" s="17"/>
      <c r="H154" s="17"/>
      <c r="I154" s="17"/>
      <c r="J154" s="40"/>
      <c r="K154" s="17"/>
      <c r="L154" s="272"/>
      <c r="M154" s="277"/>
      <c r="N154" s="112" t="str">
        <f t="shared" si="15"/>
        <v/>
      </c>
      <c r="O154" s="111">
        <f t="shared" si="16"/>
        <v>1</v>
      </c>
      <c r="P154" s="113">
        <f t="shared" si="17"/>
        <v>0</v>
      </c>
      <c r="Q154" s="44"/>
      <c r="R154" s="44"/>
    </row>
    <row r="155" spans="1:18" ht="45" customHeight="1" x14ac:dyDescent="0.3">
      <c r="A155" s="410">
        <v>88</v>
      </c>
      <c r="B155" s="452"/>
      <c r="C155" s="453"/>
      <c r="D155" s="319"/>
      <c r="E155" s="518"/>
      <c r="F155" s="17"/>
      <c r="G155" s="17"/>
      <c r="H155" s="17"/>
      <c r="I155" s="17"/>
      <c r="J155" s="40"/>
      <c r="K155" s="17"/>
      <c r="L155" s="272"/>
      <c r="M155" s="277"/>
      <c r="N155" s="112" t="str">
        <f t="shared" si="15"/>
        <v/>
      </c>
      <c r="O155" s="111">
        <f t="shared" si="16"/>
        <v>1</v>
      </c>
      <c r="P155" s="113">
        <f t="shared" si="17"/>
        <v>0</v>
      </c>
      <c r="Q155" s="44"/>
      <c r="R155" s="44"/>
    </row>
    <row r="156" spans="1:18" ht="45" customHeight="1" x14ac:dyDescent="0.3">
      <c r="A156" s="410">
        <v>89</v>
      </c>
      <c r="B156" s="452"/>
      <c r="C156" s="453"/>
      <c r="D156" s="319"/>
      <c r="E156" s="518"/>
      <c r="F156" s="17"/>
      <c r="G156" s="17"/>
      <c r="H156" s="17"/>
      <c r="I156" s="17"/>
      <c r="J156" s="40"/>
      <c r="K156" s="17"/>
      <c r="L156" s="272"/>
      <c r="M156" s="277"/>
      <c r="N156" s="112" t="str">
        <f t="shared" si="15"/>
        <v/>
      </c>
      <c r="O156" s="111">
        <f t="shared" si="16"/>
        <v>1</v>
      </c>
      <c r="P156" s="113">
        <f t="shared" si="17"/>
        <v>0</v>
      </c>
      <c r="Q156" s="45"/>
      <c r="R156" s="45"/>
    </row>
    <row r="157" spans="1:18" ht="45" customHeight="1" thickBot="1" x14ac:dyDescent="0.35">
      <c r="A157" s="411">
        <v>90</v>
      </c>
      <c r="B157" s="454"/>
      <c r="C157" s="455"/>
      <c r="D157" s="89"/>
      <c r="E157" s="519"/>
      <c r="F157" s="19"/>
      <c r="G157" s="19"/>
      <c r="H157" s="19"/>
      <c r="I157" s="19"/>
      <c r="J157" s="42"/>
      <c r="K157" s="19"/>
      <c r="L157" s="273"/>
      <c r="M157" s="278"/>
      <c r="N157" s="112" t="str">
        <f t="shared" si="15"/>
        <v/>
      </c>
      <c r="O157" s="111">
        <f t="shared" si="16"/>
        <v>1</v>
      </c>
      <c r="P157" s="113">
        <f t="shared" si="17"/>
        <v>0</v>
      </c>
      <c r="Q157" s="115">
        <f>IF(COUNTA(J143:M157)&gt;0,1,0)</f>
        <v>0</v>
      </c>
      <c r="R157" s="44"/>
    </row>
    <row r="158" spans="1:18" ht="45" customHeight="1" thickBot="1" x14ac:dyDescent="0.35">
      <c r="A158" s="696" t="s">
        <v>147</v>
      </c>
      <c r="B158" s="696"/>
      <c r="C158" s="696"/>
      <c r="D158" s="696"/>
      <c r="E158" s="696"/>
      <c r="F158" s="696"/>
      <c r="G158" s="696"/>
      <c r="H158" s="696"/>
      <c r="I158" s="696"/>
      <c r="J158" s="697"/>
      <c r="K158" s="383" t="s">
        <v>34</v>
      </c>
      <c r="L158" s="279">
        <f>SUM(L143:L157)+L131</f>
        <v>0</v>
      </c>
      <c r="M158" s="279">
        <f>SUM(M143:M157)+M131</f>
        <v>0</v>
      </c>
      <c r="N158" s="415"/>
      <c r="O158" s="44"/>
      <c r="P158" s="44"/>
      <c r="Q158" s="44"/>
      <c r="R158" s="44"/>
    </row>
    <row r="159" spans="1:18" x14ac:dyDescent="0.3">
      <c r="A159" s="115" t="s">
        <v>133</v>
      </c>
      <c r="B159" s="44"/>
      <c r="C159" s="44"/>
      <c r="D159" s="44"/>
      <c r="E159" s="44"/>
      <c r="F159" s="44"/>
      <c r="G159" s="44"/>
      <c r="H159" s="44"/>
      <c r="I159" s="44"/>
      <c r="J159" s="405"/>
      <c r="K159" s="44"/>
      <c r="L159" s="44"/>
      <c r="M159" s="44"/>
      <c r="N159" s="114" t="str">
        <f t="shared" ref="N159" si="18">IF(AND(L159&gt;0,M159=""),"KDV Dahil Tutar Yazılmalıdır.","")</f>
        <v/>
      </c>
      <c r="O159" s="44"/>
      <c r="P159" s="44"/>
      <c r="Q159" s="44"/>
      <c r="R159" s="44"/>
    </row>
    <row r="160" spans="1:18" x14ac:dyDescent="0.3">
      <c r="A160" s="44"/>
      <c r="B160" s="44"/>
      <c r="C160" s="44"/>
      <c r="D160" s="44"/>
      <c r="E160" s="44"/>
      <c r="F160" s="44"/>
      <c r="G160" s="44"/>
      <c r="H160" s="44"/>
      <c r="I160" s="44"/>
      <c r="J160" s="405"/>
      <c r="K160" s="44"/>
      <c r="L160" s="44"/>
      <c r="M160" s="44"/>
      <c r="N160" s="49"/>
      <c r="O160" s="44"/>
      <c r="P160" s="44"/>
      <c r="Q160" s="44"/>
      <c r="R160" s="44"/>
    </row>
    <row r="161" spans="1:18" ht="19.05" x14ac:dyDescent="0.35">
      <c r="A161" s="44"/>
      <c r="B161" s="44"/>
      <c r="C161" s="44"/>
      <c r="D161" s="376" t="s">
        <v>31</v>
      </c>
      <c r="E161" s="376"/>
      <c r="F161" s="378">
        <f ca="1">imzatarihi</f>
        <v>45785</v>
      </c>
      <c r="G161" s="253" t="s">
        <v>32</v>
      </c>
      <c r="H161" s="379" t="str">
        <f>IF(kurulusyetkilisi&gt;0,kurulusyetkilisi,"")</f>
        <v/>
      </c>
      <c r="I161" s="44"/>
      <c r="J161" s="44"/>
      <c r="K161" s="44"/>
      <c r="L161" s="44"/>
      <c r="M161" s="44"/>
      <c r="N161" s="49"/>
      <c r="O161" s="44"/>
      <c r="P161" s="44"/>
      <c r="Q161" s="44"/>
      <c r="R161" s="44"/>
    </row>
    <row r="162" spans="1:18" ht="19.05" x14ac:dyDescent="0.35">
      <c r="A162" s="44"/>
      <c r="B162" s="44"/>
      <c r="C162" s="44"/>
      <c r="D162" s="44"/>
      <c r="E162" s="44"/>
      <c r="F162" s="215"/>
      <c r="G162" s="253" t="s">
        <v>33</v>
      </c>
      <c r="H162" s="44"/>
      <c r="I162" s="214"/>
      <c r="J162" s="44"/>
      <c r="K162" s="44"/>
      <c r="L162" s="44"/>
      <c r="M162" s="44"/>
      <c r="N162" s="49"/>
      <c r="O162" s="44"/>
      <c r="P162" s="44"/>
      <c r="Q162" s="44"/>
      <c r="R162" s="44"/>
    </row>
    <row r="163" spans="1:18" x14ac:dyDescent="0.3">
      <c r="A163" s="44"/>
      <c r="B163" s="44"/>
      <c r="C163" s="44"/>
      <c r="D163" s="44"/>
      <c r="E163" s="44"/>
      <c r="F163" s="44"/>
      <c r="G163" s="44"/>
      <c r="H163" s="44"/>
      <c r="I163" s="44"/>
      <c r="J163" s="405"/>
      <c r="K163" s="44"/>
      <c r="L163" s="44"/>
      <c r="M163" s="44"/>
      <c r="N163" s="49"/>
      <c r="O163" s="44"/>
      <c r="P163" s="44"/>
      <c r="Q163" s="44"/>
      <c r="R163" s="44"/>
    </row>
    <row r="164" spans="1:18" x14ac:dyDescent="0.3">
      <c r="A164" s="44"/>
      <c r="B164" s="44"/>
      <c r="C164" s="44"/>
      <c r="D164" s="44"/>
      <c r="E164" s="44"/>
      <c r="F164" s="44"/>
      <c r="G164" s="44"/>
      <c r="H164" s="44"/>
      <c r="I164" s="44"/>
      <c r="J164" s="405"/>
      <c r="K164" s="44"/>
      <c r="L164" s="44"/>
      <c r="M164" s="44"/>
      <c r="N164" s="49"/>
      <c r="O164" s="44"/>
      <c r="P164" s="44"/>
      <c r="Q164" s="44"/>
      <c r="R164" s="44"/>
    </row>
    <row r="165" spans="1:18" x14ac:dyDescent="0.3">
      <c r="A165" s="44"/>
      <c r="B165" s="44"/>
      <c r="C165" s="44"/>
      <c r="D165" s="44"/>
      <c r="E165" s="44"/>
      <c r="F165" s="44"/>
      <c r="G165" s="44"/>
      <c r="H165" s="44"/>
      <c r="I165" s="44"/>
      <c r="J165" s="405"/>
      <c r="K165" s="44"/>
      <c r="L165" s="44"/>
      <c r="M165" s="44"/>
      <c r="N165" s="49"/>
      <c r="O165" s="44"/>
      <c r="P165" s="44"/>
      <c r="Q165" s="44"/>
      <c r="R165" s="44"/>
    </row>
    <row r="166" spans="1:18" x14ac:dyDescent="0.3">
      <c r="A166" s="44"/>
      <c r="B166" s="44"/>
      <c r="C166" s="44"/>
      <c r="D166" s="44"/>
      <c r="E166" s="44"/>
      <c r="F166" s="44"/>
      <c r="G166" s="44"/>
      <c r="H166" s="44"/>
      <c r="I166" s="44"/>
      <c r="J166" s="405"/>
      <c r="K166" s="44"/>
      <c r="L166" s="44"/>
      <c r="M166" s="44"/>
      <c r="N166" s="49"/>
      <c r="O166" s="44"/>
      <c r="P166" s="44"/>
      <c r="Q166" s="44"/>
      <c r="R166" s="44"/>
    </row>
    <row r="167" spans="1:18" x14ac:dyDescent="0.3">
      <c r="A167" s="44"/>
      <c r="B167" s="44"/>
      <c r="C167" s="44"/>
      <c r="D167" s="44"/>
      <c r="E167" s="44"/>
      <c r="F167" s="44"/>
      <c r="G167" s="44"/>
      <c r="H167" s="44"/>
      <c r="I167" s="44"/>
      <c r="J167" s="405"/>
      <c r="K167" s="44"/>
      <c r="L167" s="44"/>
      <c r="M167" s="44"/>
      <c r="N167" s="49"/>
      <c r="O167" s="44"/>
      <c r="P167" s="44"/>
      <c r="Q167" s="44"/>
      <c r="R167" s="44"/>
    </row>
    <row r="168" spans="1:18" x14ac:dyDescent="0.3">
      <c r="A168" s="44"/>
      <c r="B168" s="44"/>
      <c r="C168" s="44"/>
      <c r="D168" s="44"/>
      <c r="E168" s="44"/>
      <c r="F168" s="44"/>
      <c r="G168" s="44"/>
      <c r="H168" s="44"/>
      <c r="I168" s="44"/>
      <c r="J168" s="405"/>
      <c r="K168" s="44"/>
      <c r="L168" s="44"/>
      <c r="M168" s="44"/>
      <c r="N168" s="49"/>
      <c r="O168" s="44"/>
      <c r="P168" s="44"/>
      <c r="Q168" s="44"/>
      <c r="R168" s="44"/>
    </row>
    <row r="169" spans="1:18" x14ac:dyDescent="0.3">
      <c r="A169" s="44"/>
      <c r="B169" s="44"/>
      <c r="C169" s="44"/>
      <c r="D169" s="44"/>
      <c r="E169" s="44"/>
      <c r="F169" s="44"/>
      <c r="G169" s="44"/>
      <c r="H169" s="44"/>
      <c r="I169" s="44"/>
      <c r="J169" s="405"/>
      <c r="K169" s="44"/>
      <c r="L169" s="44"/>
      <c r="M169" s="44"/>
      <c r="N169" s="49"/>
      <c r="O169" s="44"/>
      <c r="P169" s="44"/>
      <c r="Q169" s="44"/>
      <c r="R169" s="44"/>
    </row>
    <row r="170" spans="1:18" x14ac:dyDescent="0.3">
      <c r="A170" s="44"/>
      <c r="B170" s="44"/>
      <c r="C170" s="44"/>
      <c r="D170" s="44"/>
      <c r="E170" s="44"/>
      <c r="F170" s="44"/>
      <c r="G170" s="44"/>
      <c r="H170" s="44"/>
      <c r="I170" s="44"/>
      <c r="J170" s="405"/>
      <c r="K170" s="44"/>
      <c r="L170" s="44"/>
      <c r="M170" s="44"/>
      <c r="N170" s="49"/>
      <c r="O170" s="44"/>
      <c r="P170" s="44"/>
      <c r="Q170" s="44"/>
      <c r="R170" s="44"/>
    </row>
    <row r="171" spans="1:18" x14ac:dyDescent="0.3">
      <c r="A171" s="44"/>
      <c r="B171" s="44"/>
      <c r="C171" s="44"/>
      <c r="D171" s="44"/>
      <c r="E171" s="44"/>
      <c r="F171" s="44"/>
      <c r="G171" s="44"/>
      <c r="H171" s="44"/>
      <c r="I171" s="44"/>
      <c r="J171" s="405"/>
      <c r="K171" s="44"/>
      <c r="L171" s="44"/>
      <c r="M171" s="44"/>
      <c r="N171" s="49"/>
      <c r="O171" s="44"/>
      <c r="P171" s="44"/>
      <c r="Q171" s="44"/>
      <c r="R171" s="44"/>
    </row>
    <row r="172" spans="1:18" x14ac:dyDescent="0.3">
      <c r="A172" s="44"/>
      <c r="B172" s="44"/>
      <c r="C172" s="44"/>
      <c r="D172" s="44"/>
      <c r="E172" s="44"/>
      <c r="F172" s="44"/>
      <c r="G172" s="44"/>
      <c r="H172" s="44"/>
      <c r="I172" s="44"/>
      <c r="J172" s="405"/>
      <c r="K172" s="44"/>
      <c r="L172" s="44"/>
      <c r="M172" s="44"/>
      <c r="N172" s="49"/>
      <c r="O172" s="44"/>
      <c r="P172" s="44"/>
      <c r="Q172" s="44"/>
      <c r="R172" s="44"/>
    </row>
    <row r="173" spans="1:18" x14ac:dyDescent="0.3">
      <c r="A173" s="44"/>
      <c r="B173" s="44"/>
      <c r="C173" s="44"/>
      <c r="D173" s="44"/>
      <c r="E173" s="44"/>
      <c r="F173" s="44"/>
      <c r="G173" s="44"/>
      <c r="H173" s="44"/>
      <c r="I173" s="44"/>
      <c r="J173" s="405"/>
      <c r="K173" s="44"/>
      <c r="L173" s="44"/>
      <c r="M173" s="44"/>
      <c r="N173" s="49"/>
      <c r="O173" s="44"/>
      <c r="P173" s="44"/>
      <c r="Q173" s="44"/>
      <c r="R173" s="44"/>
    </row>
    <row r="174" spans="1:18" x14ac:dyDescent="0.3">
      <c r="A174" s="44"/>
      <c r="B174" s="44"/>
      <c r="C174" s="44"/>
      <c r="D174" s="44"/>
      <c r="E174" s="44"/>
      <c r="F174" s="44"/>
      <c r="G174" s="44"/>
      <c r="H174" s="44"/>
      <c r="I174" s="44"/>
      <c r="J174" s="405"/>
      <c r="K174" s="44"/>
      <c r="L174" s="44"/>
      <c r="M174" s="44"/>
      <c r="N174" s="49"/>
      <c r="O174" s="44"/>
      <c r="P174" s="44"/>
      <c r="Q174" s="44"/>
      <c r="R174" s="44"/>
    </row>
    <row r="175" spans="1:18" x14ac:dyDescent="0.3">
      <c r="A175" s="44"/>
      <c r="B175" s="44"/>
      <c r="C175" s="44"/>
      <c r="D175" s="44"/>
      <c r="E175" s="44"/>
      <c r="F175" s="44"/>
      <c r="G175" s="44"/>
      <c r="H175" s="44"/>
      <c r="I175" s="44"/>
      <c r="J175" s="405"/>
      <c r="K175" s="44"/>
      <c r="L175" s="44"/>
      <c r="M175" s="44"/>
      <c r="N175" s="49"/>
      <c r="O175" s="44"/>
      <c r="P175" s="44"/>
      <c r="Q175" s="44"/>
      <c r="R175" s="44"/>
    </row>
    <row r="176" spans="1:18" x14ac:dyDescent="0.3">
      <c r="A176" s="44"/>
      <c r="B176" s="44"/>
      <c r="C176" s="44"/>
      <c r="D176" s="44"/>
      <c r="E176" s="44"/>
      <c r="F176" s="44"/>
      <c r="G176" s="44"/>
      <c r="H176" s="44"/>
      <c r="I176" s="44"/>
      <c r="J176" s="405"/>
      <c r="K176" s="44"/>
      <c r="L176" s="44"/>
      <c r="M176" s="44"/>
      <c r="N176" s="49"/>
      <c r="O176" s="44"/>
      <c r="P176" s="44"/>
      <c r="Q176" s="44"/>
      <c r="R176" s="44"/>
    </row>
    <row r="177" spans="1:18" x14ac:dyDescent="0.3">
      <c r="A177" s="44"/>
      <c r="B177" s="44"/>
      <c r="C177" s="44"/>
      <c r="D177" s="44"/>
      <c r="E177" s="44"/>
      <c r="F177" s="44"/>
      <c r="G177" s="44"/>
      <c r="H177" s="44"/>
      <c r="I177" s="44"/>
      <c r="J177" s="405"/>
      <c r="K177" s="44"/>
      <c r="L177" s="44"/>
      <c r="M177" s="44"/>
      <c r="N177" s="49"/>
      <c r="O177" s="44"/>
      <c r="P177" s="44"/>
      <c r="Q177" s="44"/>
      <c r="R177" s="44"/>
    </row>
    <row r="178" spans="1:18" x14ac:dyDescent="0.3">
      <c r="A178" s="44"/>
      <c r="B178" s="44"/>
      <c r="C178" s="44"/>
      <c r="D178" s="44"/>
      <c r="E178" s="44"/>
      <c r="F178" s="44"/>
      <c r="G178" s="44"/>
      <c r="H178" s="44"/>
      <c r="I178" s="44"/>
      <c r="J178" s="405"/>
      <c r="K178" s="44"/>
      <c r="L178" s="44"/>
      <c r="M178" s="44"/>
      <c r="N178" s="49"/>
      <c r="O178" s="44"/>
      <c r="P178" s="44"/>
      <c r="Q178" s="44"/>
      <c r="R178" s="44"/>
    </row>
    <row r="179" spans="1:18" x14ac:dyDescent="0.3">
      <c r="A179" s="44"/>
      <c r="B179" s="44"/>
      <c r="C179" s="44"/>
      <c r="D179" s="44"/>
      <c r="E179" s="44"/>
      <c r="F179" s="44"/>
      <c r="G179" s="44"/>
      <c r="H179" s="44"/>
      <c r="I179" s="44"/>
      <c r="J179" s="405"/>
      <c r="K179" s="44"/>
      <c r="L179" s="44"/>
      <c r="M179" s="44"/>
      <c r="N179" s="49"/>
      <c r="O179" s="44"/>
      <c r="P179" s="44"/>
      <c r="Q179" s="44"/>
      <c r="R179" s="44"/>
    </row>
    <row r="180" spans="1:18" x14ac:dyDescent="0.3">
      <c r="A180" s="44"/>
      <c r="B180" s="44"/>
      <c r="C180" s="44"/>
      <c r="D180" s="44"/>
      <c r="E180" s="44"/>
      <c r="F180" s="44"/>
      <c r="G180" s="44"/>
      <c r="H180" s="44"/>
      <c r="I180" s="44"/>
      <c r="J180" s="405"/>
      <c r="K180" s="44"/>
      <c r="L180" s="44"/>
      <c r="M180" s="44"/>
      <c r="N180" s="49"/>
      <c r="O180" s="44"/>
      <c r="P180" s="44"/>
      <c r="Q180" s="44"/>
      <c r="R180" s="44"/>
    </row>
    <row r="181" spans="1:18" x14ac:dyDescent="0.3">
      <c r="A181" s="44"/>
      <c r="B181" s="44"/>
      <c r="C181" s="44"/>
      <c r="D181" s="44"/>
      <c r="E181" s="44"/>
      <c r="F181" s="44"/>
      <c r="G181" s="44"/>
      <c r="H181" s="44"/>
      <c r="I181" s="44"/>
      <c r="J181" s="405"/>
      <c r="K181" s="44"/>
      <c r="L181" s="44"/>
      <c r="M181" s="44"/>
      <c r="N181" s="49"/>
      <c r="O181" s="44"/>
      <c r="P181" s="44"/>
      <c r="Q181" s="44"/>
      <c r="R181" s="44"/>
    </row>
    <row r="182" spans="1:18" x14ac:dyDescent="0.3">
      <c r="A182" s="44"/>
      <c r="B182" s="44"/>
      <c r="C182" s="44"/>
      <c r="D182" s="44"/>
      <c r="E182" s="44"/>
      <c r="F182" s="44"/>
      <c r="G182" s="44"/>
      <c r="H182" s="44"/>
      <c r="I182" s="44"/>
      <c r="J182" s="405"/>
      <c r="K182" s="44"/>
      <c r="L182" s="44"/>
      <c r="M182" s="44"/>
      <c r="N182" s="49"/>
      <c r="O182" s="44"/>
      <c r="P182" s="44"/>
      <c r="Q182" s="44"/>
      <c r="R182" s="44"/>
    </row>
    <row r="183" spans="1:18" x14ac:dyDescent="0.3">
      <c r="A183" s="44"/>
      <c r="B183" s="44"/>
      <c r="C183" s="44"/>
      <c r="D183" s="44"/>
      <c r="E183" s="44"/>
      <c r="F183" s="44"/>
      <c r="G183" s="44"/>
      <c r="H183" s="44"/>
      <c r="I183" s="44"/>
      <c r="J183" s="405"/>
      <c r="K183" s="44"/>
      <c r="L183" s="44"/>
      <c r="M183" s="44"/>
      <c r="N183" s="49"/>
      <c r="O183" s="44"/>
      <c r="P183" s="44"/>
      <c r="Q183" s="44"/>
      <c r="R183" s="44"/>
    </row>
    <row r="184" spans="1:18" x14ac:dyDescent="0.3">
      <c r="A184" s="44"/>
      <c r="B184" s="44"/>
      <c r="C184" s="44"/>
      <c r="D184" s="44"/>
      <c r="E184" s="44"/>
      <c r="F184" s="44"/>
      <c r="G184" s="44"/>
      <c r="H184" s="44"/>
      <c r="I184" s="44"/>
      <c r="J184" s="405"/>
      <c r="K184" s="44"/>
      <c r="L184" s="44"/>
      <c r="M184" s="44"/>
      <c r="N184" s="49"/>
      <c r="O184" s="44"/>
      <c r="P184" s="44"/>
      <c r="Q184" s="44"/>
      <c r="R184" s="44"/>
    </row>
    <row r="185" spans="1:18" x14ac:dyDescent="0.3">
      <c r="A185" s="44"/>
      <c r="B185" s="44"/>
      <c r="C185" s="44"/>
      <c r="D185" s="44"/>
      <c r="E185" s="44"/>
      <c r="F185" s="44"/>
      <c r="G185" s="44"/>
      <c r="H185" s="44"/>
      <c r="I185" s="44"/>
      <c r="J185" s="405"/>
      <c r="K185" s="44"/>
      <c r="L185" s="44"/>
      <c r="M185" s="44"/>
      <c r="N185" s="49"/>
      <c r="O185" s="44"/>
      <c r="P185" s="44"/>
      <c r="Q185" s="44"/>
      <c r="R185" s="44"/>
    </row>
    <row r="186" spans="1:18" x14ac:dyDescent="0.3">
      <c r="A186" s="44"/>
      <c r="B186" s="44"/>
      <c r="C186" s="44"/>
      <c r="D186" s="44"/>
      <c r="E186" s="44"/>
      <c r="F186" s="44"/>
      <c r="G186" s="44"/>
      <c r="H186" s="44"/>
      <c r="I186" s="44"/>
      <c r="J186" s="405"/>
      <c r="K186" s="44"/>
      <c r="L186" s="44"/>
      <c r="M186" s="44"/>
      <c r="N186" s="49"/>
      <c r="O186" s="44"/>
      <c r="P186" s="44"/>
      <c r="Q186" s="45"/>
      <c r="R186" s="45"/>
    </row>
  </sheetData>
  <sheetProtection algorithmName="SHA-512" hashValue="1xCYnBkIGunoygWHMGSwos6bImGdjJfhxLXjTaiX9IyLaKH6ZrbESrmhLWaouk1VmbLlXH1oLId92DnHhHpKYw==" saltValue="22Xm2y02o56Cb6hl/mip3w==" spinCount="100000" sheet="1" objects="1" scenarios="1"/>
  <mergeCells count="114">
    <mergeCell ref="E33:E34"/>
    <mergeCell ref="A58:B58"/>
    <mergeCell ref="C58:M58"/>
    <mergeCell ref="K33:K34"/>
    <mergeCell ref="A86:B86"/>
    <mergeCell ref="C86:M86"/>
    <mergeCell ref="A31:B31"/>
    <mergeCell ref="C31:M31"/>
    <mergeCell ref="G6:G7"/>
    <mergeCell ref="H6:H7"/>
    <mergeCell ref="A28:M28"/>
    <mergeCell ref="A29:M29"/>
    <mergeCell ref="A50:J50"/>
    <mergeCell ref="A55:M55"/>
    <mergeCell ref="A56:M56"/>
    <mergeCell ref="A57:M57"/>
    <mergeCell ref="A33:A34"/>
    <mergeCell ref="D33:D34"/>
    <mergeCell ref="F33:F34"/>
    <mergeCell ref="G33:G34"/>
    <mergeCell ref="H33:H34"/>
    <mergeCell ref="I33:I34"/>
    <mergeCell ref="J33:J34"/>
    <mergeCell ref="B33:B34"/>
    <mergeCell ref="C33:C34"/>
    <mergeCell ref="E87:E88"/>
    <mergeCell ref="A112:B112"/>
    <mergeCell ref="C112:M112"/>
    <mergeCell ref="A104:J104"/>
    <mergeCell ref="A1:M1"/>
    <mergeCell ref="A2:M2"/>
    <mergeCell ref="A3:M3"/>
    <mergeCell ref="I6:I7"/>
    <mergeCell ref="J6:J7"/>
    <mergeCell ref="K6:K7"/>
    <mergeCell ref="B6:B7"/>
    <mergeCell ref="C6:C7"/>
    <mergeCell ref="A4:B4"/>
    <mergeCell ref="A5:B5"/>
    <mergeCell ref="C4:M4"/>
    <mergeCell ref="C5:M5"/>
    <mergeCell ref="E6:E7"/>
    <mergeCell ref="A23:J23"/>
    <mergeCell ref="A6:A7"/>
    <mergeCell ref="D6:D7"/>
    <mergeCell ref="F6:F7"/>
    <mergeCell ref="A30:M30"/>
    <mergeCell ref="A32:B32"/>
    <mergeCell ref="C32:M32"/>
    <mergeCell ref="K141:K142"/>
    <mergeCell ref="E141:E142"/>
    <mergeCell ref="A131:J131"/>
    <mergeCell ref="A136:M136"/>
    <mergeCell ref="A137:M137"/>
    <mergeCell ref="A138:M138"/>
    <mergeCell ref="A114:A115"/>
    <mergeCell ref="D114:D115"/>
    <mergeCell ref="F114:F115"/>
    <mergeCell ref="G114:G115"/>
    <mergeCell ref="H114:H115"/>
    <mergeCell ref="I114:I115"/>
    <mergeCell ref="J114:J115"/>
    <mergeCell ref="K114:K115"/>
    <mergeCell ref="B114:B115"/>
    <mergeCell ref="C114:C115"/>
    <mergeCell ref="A139:B139"/>
    <mergeCell ref="C139:M139"/>
    <mergeCell ref="A140:B140"/>
    <mergeCell ref="C140:M140"/>
    <mergeCell ref="E114:E115"/>
    <mergeCell ref="B141:B142"/>
    <mergeCell ref="C141:C142"/>
    <mergeCell ref="A59:B59"/>
    <mergeCell ref="C59:M59"/>
    <mergeCell ref="A85:B85"/>
    <mergeCell ref="C85:M85"/>
    <mergeCell ref="A77:J77"/>
    <mergeCell ref="A82:M82"/>
    <mergeCell ref="A83:M83"/>
    <mergeCell ref="A84:M84"/>
    <mergeCell ref="A60:A61"/>
    <mergeCell ref="D60:D61"/>
    <mergeCell ref="F60:F61"/>
    <mergeCell ref="G60:G61"/>
    <mergeCell ref="H60:H61"/>
    <mergeCell ref="I60:I61"/>
    <mergeCell ref="J60:J61"/>
    <mergeCell ref="K60:K61"/>
    <mergeCell ref="B60:B61"/>
    <mergeCell ref="C60:C61"/>
    <mergeCell ref="E60:E61"/>
    <mergeCell ref="A158:J158"/>
    <mergeCell ref="A141:A142"/>
    <mergeCell ref="D141:D142"/>
    <mergeCell ref="F141:F142"/>
    <mergeCell ref="G141:G142"/>
    <mergeCell ref="H141:H142"/>
    <mergeCell ref="I141:I142"/>
    <mergeCell ref="J141:J142"/>
    <mergeCell ref="A113:B113"/>
    <mergeCell ref="C113:M113"/>
    <mergeCell ref="A109:M109"/>
    <mergeCell ref="A110:M110"/>
    <mergeCell ref="A111:M111"/>
    <mergeCell ref="A87:A88"/>
    <mergeCell ref="D87:D88"/>
    <mergeCell ref="F87:F88"/>
    <mergeCell ref="G87:G88"/>
    <mergeCell ref="H87:H88"/>
    <mergeCell ref="I87:I88"/>
    <mergeCell ref="J87:J88"/>
    <mergeCell ref="K87:K88"/>
    <mergeCell ref="B87:B88"/>
    <mergeCell ref="C87:C88"/>
  </mergeCells>
  <dataValidations count="2">
    <dataValidation type="list" allowBlank="1" showInputMessage="1" showErrorMessage="1" sqref="E8:E22 E35:E49 E62:E76 E89:E103 E116:E130 E143:E157" xr:uid="{00000000-0002-0000-1300-000001000000}">
      <formula1>hizmetEkonKod</formula1>
    </dataValidation>
    <dataValidation type="decimal" allowBlank="1" showInputMessage="1" showErrorMessage="1" error="Belge Tarihi,Belge Numarası, KDV Dahil Tutar ve Hizmet Alımı Yapılan Ülke girişi yapıldıktan sonra KDV Hariç Tutar doldurulabilir." prompt="Belge Tarihi,Belge Numarası, KDV Dahil Tutar ve Hizmet Alımı Yapılan Ülke girişi yapıldıktan sonra KDV Hariç Tutar doldurulabilir." sqref="L8:L22 L35:L49 L62:L76 L89:L103 L116:L130 L143:L157" xr:uid="{00000000-0002-0000-1300-000002000000}">
      <formula1>0</formula1>
      <formula2>P8</formula2>
    </dataValidation>
  </dataValidations>
  <pageMargins left="0.7" right="0.7" top="0.75" bottom="0.75" header="0.3" footer="0.3"/>
  <pageSetup paperSize="9" scale="36" orientation="landscape" r:id="rId1"/>
  <rowBreaks count="5" manualBreakCount="5">
    <brk id="27" max="12" man="1"/>
    <brk id="54" max="12" man="1"/>
    <brk id="81" max="12" man="1"/>
    <brk id="108" max="12" man="1"/>
    <brk id="135" max="12" man="1"/>
  </rowBreaks>
  <colBreaks count="1" manualBreakCount="1">
    <brk id="13"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ayfa20"/>
  <dimension ref="A1:W1699"/>
  <sheetViews>
    <sheetView showGridLines="0" zoomScale="70" zoomScaleNormal="70" zoomScaleSheetLayoutView="70" workbookViewId="0">
      <selection activeCell="B8" sqref="B8"/>
    </sheetView>
  </sheetViews>
  <sheetFormatPr defaultColWidth="8.75" defaultRowHeight="30.25" customHeight="1" x14ac:dyDescent="0.3"/>
  <cols>
    <col min="1" max="1" width="6.125" style="22" customWidth="1"/>
    <col min="2" max="2" width="12.75" style="22" customWidth="1"/>
    <col min="3" max="3" width="44.875" style="22" customWidth="1"/>
    <col min="4" max="4" width="14.25" style="22" customWidth="1"/>
    <col min="5" max="5" width="35.75" style="22" customWidth="1"/>
    <col min="6" max="6" width="45.75" style="22" customWidth="1"/>
    <col min="7" max="8" width="16.75" style="22" customWidth="1"/>
    <col min="9" max="9" width="40.75" style="22" customWidth="1"/>
    <col min="10" max="11" width="16.75" style="22" customWidth="1"/>
    <col min="12" max="12" width="45.25" style="67" customWidth="1"/>
    <col min="13" max="13" width="8.75" style="35" hidden="1" customWidth="1"/>
    <col min="14" max="14" width="34.625" style="35" hidden="1" customWidth="1"/>
    <col min="15" max="15" width="8.75" style="68" hidden="1" customWidth="1"/>
    <col min="16" max="16" width="9.625" style="68" hidden="1" customWidth="1"/>
    <col min="17" max="22" width="8.75" style="22" customWidth="1"/>
    <col min="23" max="23" width="8.75" style="22" hidden="1" customWidth="1"/>
    <col min="24" max="16384" width="8.75" style="22"/>
  </cols>
  <sheetData>
    <row r="1" spans="1:23" ht="30.25" customHeight="1" x14ac:dyDescent="0.3">
      <c r="A1" s="679" t="s">
        <v>104</v>
      </c>
      <c r="B1" s="679"/>
      <c r="C1" s="679"/>
      <c r="D1" s="679"/>
      <c r="E1" s="679"/>
      <c r="F1" s="679"/>
      <c r="G1" s="679"/>
      <c r="H1" s="679"/>
      <c r="I1" s="679"/>
      <c r="J1" s="679"/>
      <c r="K1" s="679"/>
      <c r="L1" s="64"/>
      <c r="M1" s="37"/>
      <c r="N1" s="108" t="str">
        <f>CONCATENATE("A1:H",MAX(M:M))</f>
        <v>A1:H34</v>
      </c>
      <c r="P1" s="105" t="str">
        <f>CONCATENATE("A1:K",MAX(O:O))</f>
        <v>A1:K34</v>
      </c>
      <c r="W1" t="s">
        <v>249</v>
      </c>
    </row>
    <row r="2" spans="1:23" ht="30.25" customHeight="1" x14ac:dyDescent="0.3">
      <c r="A2" s="635" t="str">
        <f>IF(YilDonem&lt;&gt;"",CONCATENATE(YilDonem," dönemine aittir."),"")</f>
        <v/>
      </c>
      <c r="B2" s="635"/>
      <c r="C2" s="635"/>
      <c r="D2" s="635"/>
      <c r="E2" s="635"/>
      <c r="F2" s="635"/>
      <c r="G2" s="635"/>
      <c r="H2" s="635"/>
      <c r="I2" s="635"/>
      <c r="J2" s="635"/>
      <c r="K2" s="635"/>
      <c r="L2" s="64"/>
      <c r="M2" s="37"/>
      <c r="N2" s="37"/>
      <c r="W2" t="s">
        <v>250</v>
      </c>
    </row>
    <row r="3" spans="1:23" ht="30.25" customHeight="1" thickBot="1" x14ac:dyDescent="0.35">
      <c r="A3" s="680" t="s">
        <v>126</v>
      </c>
      <c r="B3" s="680"/>
      <c r="C3" s="680"/>
      <c r="D3" s="680"/>
      <c r="E3" s="680"/>
      <c r="F3" s="680"/>
      <c r="G3" s="680"/>
      <c r="H3" s="680"/>
      <c r="I3" s="680"/>
      <c r="J3" s="680"/>
      <c r="K3" s="680"/>
      <c r="L3" s="64"/>
      <c r="M3" s="37"/>
      <c r="N3" s="37"/>
      <c r="W3" t="s">
        <v>251</v>
      </c>
    </row>
    <row r="4" spans="1:23" ht="30.25" customHeight="1" thickBot="1" x14ac:dyDescent="0.35">
      <c r="A4" s="673" t="s">
        <v>192</v>
      </c>
      <c r="B4" s="674"/>
      <c r="C4" s="673" t="str">
        <f>IF(ProjeNo&gt;0,ProjeNo,"")</f>
        <v/>
      </c>
      <c r="D4" s="674"/>
      <c r="E4" s="674"/>
      <c r="F4" s="674"/>
      <c r="G4" s="674"/>
      <c r="H4" s="674"/>
      <c r="I4" s="674"/>
      <c r="J4" s="674"/>
      <c r="K4" s="675"/>
      <c r="L4" s="64"/>
      <c r="M4" s="37"/>
      <c r="N4" s="37"/>
      <c r="W4" t="s">
        <v>252</v>
      </c>
    </row>
    <row r="5" spans="1:23" ht="30.25" customHeight="1" thickBot="1" x14ac:dyDescent="0.35">
      <c r="A5" s="673" t="s">
        <v>194</v>
      </c>
      <c r="B5" s="674"/>
      <c r="C5" s="676" t="str">
        <f>IF(ProjeAdi&gt;0,ProjeAdi,"")</f>
        <v/>
      </c>
      <c r="D5" s="677"/>
      <c r="E5" s="677"/>
      <c r="F5" s="677"/>
      <c r="G5" s="677"/>
      <c r="H5" s="677"/>
      <c r="I5" s="677"/>
      <c r="J5" s="677"/>
      <c r="K5" s="678"/>
      <c r="L5" s="64"/>
      <c r="M5" s="37"/>
      <c r="N5" s="37"/>
      <c r="W5" t="s">
        <v>253</v>
      </c>
    </row>
    <row r="6" spans="1:23" s="24" customFormat="1" ht="30.25" customHeight="1" thickBot="1" x14ac:dyDescent="0.35">
      <c r="A6" s="683" t="s">
        <v>3</v>
      </c>
      <c r="B6" s="683" t="s">
        <v>182</v>
      </c>
      <c r="C6" s="683" t="s">
        <v>183</v>
      </c>
      <c r="D6" s="683" t="s">
        <v>101</v>
      </c>
      <c r="E6" s="683" t="s">
        <v>173</v>
      </c>
      <c r="F6" s="683" t="s">
        <v>102</v>
      </c>
      <c r="G6" s="683" t="s">
        <v>103</v>
      </c>
      <c r="H6" s="683" t="s">
        <v>81</v>
      </c>
      <c r="I6" s="683" t="s">
        <v>82</v>
      </c>
      <c r="J6" s="398" t="s">
        <v>83</v>
      </c>
      <c r="K6" s="398" t="s">
        <v>83</v>
      </c>
      <c r="L6" s="65"/>
      <c r="M6" s="38"/>
      <c r="N6" s="38"/>
      <c r="O6" s="68"/>
      <c r="P6" s="68"/>
      <c r="W6" t="s">
        <v>254</v>
      </c>
    </row>
    <row r="7" spans="1:23" ht="30.25" customHeight="1" thickBot="1" x14ac:dyDescent="0.35">
      <c r="A7" s="685"/>
      <c r="B7" s="685"/>
      <c r="C7" s="685"/>
      <c r="D7" s="685"/>
      <c r="E7" s="684"/>
      <c r="F7" s="685"/>
      <c r="G7" s="685"/>
      <c r="H7" s="685"/>
      <c r="I7" s="685"/>
      <c r="J7" s="416" t="s">
        <v>84</v>
      </c>
      <c r="K7" s="416" t="s">
        <v>87</v>
      </c>
      <c r="L7" s="64"/>
      <c r="M7" s="37"/>
      <c r="N7" s="37"/>
      <c r="O7" s="69"/>
      <c r="P7" s="69"/>
      <c r="W7" t="s">
        <v>255</v>
      </c>
    </row>
    <row r="8" spans="1:23" ht="30.25" customHeight="1" x14ac:dyDescent="0.3">
      <c r="A8" s="388">
        <v>1</v>
      </c>
      <c r="B8" s="456"/>
      <c r="C8" s="482"/>
      <c r="D8" s="206"/>
      <c r="E8" s="521"/>
      <c r="F8" s="483" t="s">
        <v>320</v>
      </c>
      <c r="G8" s="39"/>
      <c r="H8" s="26"/>
      <c r="I8" s="419"/>
      <c r="J8" s="192">
        <f>stoktoplam</f>
        <v>0</v>
      </c>
      <c r="K8" s="420">
        <f>J8</f>
        <v>0</v>
      </c>
      <c r="L8" s="417"/>
      <c r="M8" s="392"/>
      <c r="N8" s="418"/>
      <c r="W8" t="s">
        <v>256</v>
      </c>
    </row>
    <row r="9" spans="1:23" ht="30.25" customHeight="1" x14ac:dyDescent="0.3">
      <c r="A9" s="399">
        <v>2</v>
      </c>
      <c r="B9" s="457"/>
      <c r="C9" s="453"/>
      <c r="D9" s="207"/>
      <c r="E9" s="520"/>
      <c r="F9" s="17"/>
      <c r="G9" s="18"/>
      <c r="H9" s="40"/>
      <c r="I9" s="80"/>
      <c r="J9" s="189"/>
      <c r="K9" s="184"/>
      <c r="L9" s="109" t="str">
        <f t="shared" ref="L9:L27" si="0">IF(AND(COUNTA(D9:G9)&gt;0,M9=1),"Belge Tarihi,Belge Numarası ve KDV Dahil Tutar doldurulduktan sonra KDV Hariç Tutar doldurulabilir.","")</f>
        <v/>
      </c>
      <c r="M9" s="111">
        <f t="shared" ref="M9:M27" si="1">IF(COUNTA(H9:I9)+COUNTA(K9)=3,0,1)</f>
        <v>1</v>
      </c>
      <c r="N9" s="110">
        <f t="shared" ref="N9:N27" si="2">IF(M9=1,0,100000000)</f>
        <v>0</v>
      </c>
      <c r="W9" t="s">
        <v>257</v>
      </c>
    </row>
    <row r="10" spans="1:23" ht="30.25" customHeight="1" x14ac:dyDescent="0.3">
      <c r="A10" s="399">
        <v>3</v>
      </c>
      <c r="B10" s="457"/>
      <c r="C10" s="467"/>
      <c r="D10" s="207"/>
      <c r="E10" s="520"/>
      <c r="F10" s="17"/>
      <c r="G10" s="18"/>
      <c r="H10" s="40"/>
      <c r="I10" s="80"/>
      <c r="J10" s="189"/>
      <c r="K10" s="184"/>
      <c r="L10" s="109" t="str">
        <f t="shared" si="0"/>
        <v/>
      </c>
      <c r="M10" s="111">
        <f t="shared" si="1"/>
        <v>1</v>
      </c>
      <c r="N10" s="110">
        <f t="shared" si="2"/>
        <v>0</v>
      </c>
      <c r="W10" t="s">
        <v>258</v>
      </c>
    </row>
    <row r="11" spans="1:23" ht="30.25" customHeight="1" x14ac:dyDescent="0.3">
      <c r="A11" s="399">
        <v>4</v>
      </c>
      <c r="B11" s="457"/>
      <c r="C11" s="467"/>
      <c r="D11" s="207"/>
      <c r="E11" s="520"/>
      <c r="F11" s="17"/>
      <c r="G11" s="18"/>
      <c r="H11" s="40"/>
      <c r="I11" s="80"/>
      <c r="J11" s="189"/>
      <c r="K11" s="184"/>
      <c r="L11" s="109" t="str">
        <f t="shared" si="0"/>
        <v/>
      </c>
      <c r="M11" s="111">
        <f t="shared" si="1"/>
        <v>1</v>
      </c>
      <c r="N11" s="110">
        <f t="shared" si="2"/>
        <v>0</v>
      </c>
      <c r="W11" t="s">
        <v>259</v>
      </c>
    </row>
    <row r="12" spans="1:23" ht="30.25" customHeight="1" x14ac:dyDescent="0.3">
      <c r="A12" s="399">
        <v>5</v>
      </c>
      <c r="B12" s="457"/>
      <c r="C12" s="467"/>
      <c r="D12" s="207"/>
      <c r="E12" s="520"/>
      <c r="F12" s="17"/>
      <c r="G12" s="18"/>
      <c r="H12" s="40"/>
      <c r="I12" s="80"/>
      <c r="J12" s="189"/>
      <c r="K12" s="184"/>
      <c r="L12" s="109" t="str">
        <f t="shared" si="0"/>
        <v/>
      </c>
      <c r="M12" s="111">
        <f t="shared" si="1"/>
        <v>1</v>
      </c>
      <c r="N12" s="110">
        <f t="shared" si="2"/>
        <v>0</v>
      </c>
      <c r="W12" t="s">
        <v>260</v>
      </c>
    </row>
    <row r="13" spans="1:23" ht="30.25" customHeight="1" x14ac:dyDescent="0.3">
      <c r="A13" s="399">
        <v>6</v>
      </c>
      <c r="B13" s="457"/>
      <c r="C13" s="467"/>
      <c r="D13" s="207"/>
      <c r="E13" s="520"/>
      <c r="F13" s="17"/>
      <c r="G13" s="18"/>
      <c r="H13" s="40"/>
      <c r="I13" s="80"/>
      <c r="J13" s="189"/>
      <c r="K13" s="184"/>
      <c r="L13" s="109" t="str">
        <f t="shared" si="0"/>
        <v/>
      </c>
      <c r="M13" s="111">
        <f t="shared" si="1"/>
        <v>1</v>
      </c>
      <c r="N13" s="110">
        <f t="shared" si="2"/>
        <v>0</v>
      </c>
      <c r="W13" t="s">
        <v>261</v>
      </c>
    </row>
    <row r="14" spans="1:23" ht="30.25" customHeight="1" x14ac:dyDescent="0.3">
      <c r="A14" s="399">
        <v>7</v>
      </c>
      <c r="B14" s="457"/>
      <c r="C14" s="467"/>
      <c r="D14" s="207"/>
      <c r="E14" s="520"/>
      <c r="F14" s="17"/>
      <c r="G14" s="18"/>
      <c r="H14" s="40"/>
      <c r="I14" s="80"/>
      <c r="J14" s="189"/>
      <c r="K14" s="184"/>
      <c r="L14" s="109" t="str">
        <f t="shared" si="0"/>
        <v/>
      </c>
      <c r="M14" s="111">
        <f t="shared" si="1"/>
        <v>1</v>
      </c>
      <c r="N14" s="110">
        <f t="shared" si="2"/>
        <v>0</v>
      </c>
    </row>
    <row r="15" spans="1:23" ht="30.25" customHeight="1" x14ac:dyDescent="0.3">
      <c r="A15" s="399">
        <v>8</v>
      </c>
      <c r="B15" s="457"/>
      <c r="C15" s="467"/>
      <c r="D15" s="207"/>
      <c r="E15" s="520"/>
      <c r="F15" s="17"/>
      <c r="G15" s="18"/>
      <c r="H15" s="40"/>
      <c r="I15" s="80"/>
      <c r="J15" s="189"/>
      <c r="K15" s="184"/>
      <c r="L15" s="109" t="str">
        <f t="shared" si="0"/>
        <v/>
      </c>
      <c r="M15" s="111">
        <f t="shared" si="1"/>
        <v>1</v>
      </c>
      <c r="N15" s="110">
        <f t="shared" si="2"/>
        <v>0</v>
      </c>
    </row>
    <row r="16" spans="1:23" ht="30.25" customHeight="1" x14ac:dyDescent="0.3">
      <c r="A16" s="399">
        <v>9</v>
      </c>
      <c r="B16" s="457"/>
      <c r="C16" s="467"/>
      <c r="D16" s="207"/>
      <c r="E16" s="520"/>
      <c r="F16" s="17"/>
      <c r="G16" s="18"/>
      <c r="H16" s="40"/>
      <c r="I16" s="80"/>
      <c r="J16" s="189"/>
      <c r="K16" s="184"/>
      <c r="L16" s="109" t="str">
        <f t="shared" si="0"/>
        <v/>
      </c>
      <c r="M16" s="111">
        <f t="shared" si="1"/>
        <v>1</v>
      </c>
      <c r="N16" s="110">
        <f t="shared" si="2"/>
        <v>0</v>
      </c>
    </row>
    <row r="17" spans="1:15" ht="30.25" customHeight="1" x14ac:dyDescent="0.3">
      <c r="A17" s="399">
        <v>10</v>
      </c>
      <c r="B17" s="457"/>
      <c r="C17" s="467"/>
      <c r="D17" s="207"/>
      <c r="E17" s="520"/>
      <c r="F17" s="17"/>
      <c r="G17" s="18"/>
      <c r="H17" s="40"/>
      <c r="I17" s="80"/>
      <c r="J17" s="189"/>
      <c r="K17" s="184"/>
      <c r="L17" s="109" t="str">
        <f t="shared" si="0"/>
        <v/>
      </c>
      <c r="M17" s="111">
        <f t="shared" si="1"/>
        <v>1</v>
      </c>
      <c r="N17" s="110">
        <f t="shared" si="2"/>
        <v>0</v>
      </c>
    </row>
    <row r="18" spans="1:15" ht="30.25" customHeight="1" x14ac:dyDescent="0.3">
      <c r="A18" s="399">
        <v>11</v>
      </c>
      <c r="B18" s="457"/>
      <c r="C18" s="467"/>
      <c r="D18" s="207"/>
      <c r="E18" s="520"/>
      <c r="F18" s="17"/>
      <c r="G18" s="18"/>
      <c r="H18" s="40"/>
      <c r="I18" s="80"/>
      <c r="J18" s="189"/>
      <c r="K18" s="184"/>
      <c r="L18" s="109" t="str">
        <f t="shared" si="0"/>
        <v/>
      </c>
      <c r="M18" s="111">
        <f t="shared" si="1"/>
        <v>1</v>
      </c>
      <c r="N18" s="110">
        <f t="shared" si="2"/>
        <v>0</v>
      </c>
    </row>
    <row r="19" spans="1:15" ht="30.25" customHeight="1" x14ac:dyDescent="0.3">
      <c r="A19" s="399">
        <v>12</v>
      </c>
      <c r="B19" s="457"/>
      <c r="C19" s="467"/>
      <c r="D19" s="207"/>
      <c r="E19" s="520"/>
      <c r="F19" s="17"/>
      <c r="G19" s="18"/>
      <c r="H19" s="40"/>
      <c r="I19" s="80"/>
      <c r="J19" s="189"/>
      <c r="K19" s="184"/>
      <c r="L19" s="109" t="str">
        <f t="shared" si="0"/>
        <v/>
      </c>
      <c r="M19" s="111">
        <f t="shared" si="1"/>
        <v>1</v>
      </c>
      <c r="N19" s="110">
        <f t="shared" si="2"/>
        <v>0</v>
      </c>
    </row>
    <row r="20" spans="1:15" ht="30.25" customHeight="1" x14ac:dyDescent="0.3">
      <c r="A20" s="399">
        <v>13</v>
      </c>
      <c r="B20" s="457"/>
      <c r="C20" s="467"/>
      <c r="D20" s="207"/>
      <c r="E20" s="520"/>
      <c r="F20" s="17"/>
      <c r="G20" s="18"/>
      <c r="H20" s="40"/>
      <c r="I20" s="80"/>
      <c r="J20" s="189"/>
      <c r="K20" s="184"/>
      <c r="L20" s="109" t="str">
        <f t="shared" si="0"/>
        <v/>
      </c>
      <c r="M20" s="111">
        <f t="shared" si="1"/>
        <v>1</v>
      </c>
      <c r="N20" s="110">
        <f t="shared" si="2"/>
        <v>0</v>
      </c>
    </row>
    <row r="21" spans="1:15" ht="30.25" customHeight="1" x14ac:dyDescent="0.3">
      <c r="A21" s="399">
        <v>14</v>
      </c>
      <c r="B21" s="457"/>
      <c r="C21" s="467"/>
      <c r="D21" s="207"/>
      <c r="E21" s="520"/>
      <c r="F21" s="17"/>
      <c r="G21" s="18"/>
      <c r="H21" s="40"/>
      <c r="I21" s="80"/>
      <c r="J21" s="189"/>
      <c r="K21" s="184"/>
      <c r="L21" s="109" t="str">
        <f t="shared" si="0"/>
        <v/>
      </c>
      <c r="M21" s="111">
        <f t="shared" si="1"/>
        <v>1</v>
      </c>
      <c r="N21" s="110">
        <f t="shared" si="2"/>
        <v>0</v>
      </c>
    </row>
    <row r="22" spans="1:15" ht="30.25" customHeight="1" x14ac:dyDescent="0.3">
      <c r="A22" s="399">
        <v>15</v>
      </c>
      <c r="B22" s="457"/>
      <c r="C22" s="467"/>
      <c r="D22" s="207"/>
      <c r="E22" s="520"/>
      <c r="F22" s="17"/>
      <c r="G22" s="18"/>
      <c r="H22" s="40"/>
      <c r="I22" s="80"/>
      <c r="J22" s="189"/>
      <c r="K22" s="184"/>
      <c r="L22" s="109" t="str">
        <f t="shared" si="0"/>
        <v/>
      </c>
      <c r="M22" s="111">
        <f t="shared" si="1"/>
        <v>1</v>
      </c>
      <c r="N22" s="110">
        <f t="shared" si="2"/>
        <v>0</v>
      </c>
    </row>
    <row r="23" spans="1:15" ht="30.25" customHeight="1" x14ac:dyDescent="0.3">
      <c r="A23" s="399">
        <v>16</v>
      </c>
      <c r="B23" s="457"/>
      <c r="C23" s="467"/>
      <c r="D23" s="207"/>
      <c r="E23" s="520"/>
      <c r="F23" s="17"/>
      <c r="G23" s="18"/>
      <c r="H23" s="40"/>
      <c r="I23" s="80"/>
      <c r="J23" s="189"/>
      <c r="K23" s="184"/>
      <c r="L23" s="109" t="str">
        <f t="shared" si="0"/>
        <v/>
      </c>
      <c r="M23" s="111">
        <f t="shared" si="1"/>
        <v>1</v>
      </c>
      <c r="N23" s="110">
        <f t="shared" si="2"/>
        <v>0</v>
      </c>
    </row>
    <row r="24" spans="1:15" ht="30.25" customHeight="1" x14ac:dyDescent="0.3">
      <c r="A24" s="399">
        <v>17</v>
      </c>
      <c r="B24" s="457"/>
      <c r="C24" s="467"/>
      <c r="D24" s="207"/>
      <c r="E24" s="520"/>
      <c r="F24" s="17"/>
      <c r="G24" s="18"/>
      <c r="H24" s="40"/>
      <c r="I24" s="80"/>
      <c r="J24" s="189"/>
      <c r="K24" s="184"/>
      <c r="L24" s="109" t="str">
        <f t="shared" si="0"/>
        <v/>
      </c>
      <c r="M24" s="111">
        <f t="shared" si="1"/>
        <v>1</v>
      </c>
      <c r="N24" s="110">
        <f t="shared" si="2"/>
        <v>0</v>
      </c>
    </row>
    <row r="25" spans="1:15" ht="30.25" customHeight="1" x14ac:dyDescent="0.3">
      <c r="A25" s="399">
        <v>18</v>
      </c>
      <c r="B25" s="457"/>
      <c r="C25" s="467"/>
      <c r="D25" s="207"/>
      <c r="E25" s="520"/>
      <c r="F25" s="17"/>
      <c r="G25" s="18"/>
      <c r="H25" s="40"/>
      <c r="I25" s="80"/>
      <c r="J25" s="189"/>
      <c r="K25" s="184"/>
      <c r="L25" s="109" t="str">
        <f t="shared" si="0"/>
        <v/>
      </c>
      <c r="M25" s="111">
        <f t="shared" si="1"/>
        <v>1</v>
      </c>
      <c r="N25" s="110">
        <f t="shared" si="2"/>
        <v>0</v>
      </c>
    </row>
    <row r="26" spans="1:15" ht="30.25" customHeight="1" x14ac:dyDescent="0.3">
      <c r="A26" s="399">
        <v>19</v>
      </c>
      <c r="B26" s="457"/>
      <c r="C26" s="467"/>
      <c r="D26" s="207"/>
      <c r="E26" s="520"/>
      <c r="F26" s="17"/>
      <c r="G26" s="18"/>
      <c r="H26" s="40"/>
      <c r="I26" s="80"/>
      <c r="J26" s="189"/>
      <c r="K26" s="184"/>
      <c r="L26" s="109" t="str">
        <f t="shared" si="0"/>
        <v/>
      </c>
      <c r="M26" s="111">
        <f t="shared" si="1"/>
        <v>1</v>
      </c>
      <c r="N26" s="110">
        <f t="shared" si="2"/>
        <v>0</v>
      </c>
    </row>
    <row r="27" spans="1:15" ht="30.25" customHeight="1" thickBot="1" x14ac:dyDescent="0.35">
      <c r="A27" s="400">
        <v>20</v>
      </c>
      <c r="B27" s="458"/>
      <c r="C27" s="468"/>
      <c r="D27" s="208"/>
      <c r="E27" s="522"/>
      <c r="F27" s="19"/>
      <c r="G27" s="20"/>
      <c r="H27" s="42"/>
      <c r="I27" s="193"/>
      <c r="J27" s="190"/>
      <c r="K27" s="185"/>
      <c r="L27" s="109" t="str">
        <f t="shared" si="0"/>
        <v/>
      </c>
      <c r="M27" s="111">
        <f t="shared" si="1"/>
        <v>1</v>
      </c>
      <c r="N27" s="110">
        <f t="shared" si="2"/>
        <v>0</v>
      </c>
    </row>
    <row r="28" spans="1:15" ht="30.25" customHeight="1" thickBot="1" x14ac:dyDescent="0.35">
      <c r="A28" s="44"/>
      <c r="B28" s="44"/>
      <c r="C28" s="44"/>
      <c r="D28" s="44"/>
      <c r="E28" s="44"/>
      <c r="F28" s="44"/>
      <c r="G28" s="44"/>
      <c r="H28" s="44"/>
      <c r="I28" s="386" t="s">
        <v>34</v>
      </c>
      <c r="J28" s="186">
        <f>SUM(J8:J27)</f>
        <v>0</v>
      </c>
      <c r="K28" s="186">
        <f>SUM(K8:K27)</f>
        <v>0</v>
      </c>
      <c r="L28" s="66"/>
      <c r="M28" s="108">
        <f>IF(J28&gt;0,ROW(#REF!),34)</f>
        <v>34</v>
      </c>
      <c r="N28" s="37"/>
      <c r="O28" s="105">
        <v>34</v>
      </c>
    </row>
    <row r="29" spans="1:15" ht="30.25" customHeight="1" x14ac:dyDescent="0.3">
      <c r="A29" s="44"/>
      <c r="B29" s="44"/>
      <c r="C29" s="44"/>
      <c r="D29" s="44"/>
      <c r="E29" s="44"/>
      <c r="F29" s="44"/>
      <c r="G29" s="44"/>
      <c r="H29" s="44"/>
      <c r="I29" s="44"/>
      <c r="J29" s="44"/>
      <c r="K29" s="44"/>
      <c r="L29" s="66"/>
      <c r="M29" s="37"/>
      <c r="N29" s="37"/>
    </row>
    <row r="30" spans="1:15" ht="30.25" customHeight="1" x14ac:dyDescent="0.3">
      <c r="A30" s="138" t="s">
        <v>133</v>
      </c>
      <c r="B30" s="62"/>
      <c r="C30" s="62"/>
      <c r="D30" s="44"/>
      <c r="E30" s="44"/>
      <c r="F30" s="44"/>
      <c r="G30" s="44"/>
      <c r="H30" s="44"/>
      <c r="I30" s="44"/>
      <c r="J30" s="44"/>
      <c r="K30" s="44"/>
      <c r="L30" s="66"/>
      <c r="M30" s="37"/>
      <c r="N30" s="37"/>
    </row>
    <row r="31" spans="1:15" ht="30.25" customHeight="1" x14ac:dyDescent="0.3">
      <c r="A31" s="44"/>
      <c r="B31" s="44"/>
      <c r="C31" s="44"/>
      <c r="D31" s="44"/>
      <c r="E31" s="44"/>
      <c r="F31" s="44"/>
      <c r="G31" s="44"/>
      <c r="H31" s="44"/>
      <c r="I31" s="44"/>
      <c r="J31" s="44"/>
      <c r="K31" s="44"/>
      <c r="L31" s="66"/>
      <c r="M31" s="37"/>
      <c r="N31" s="37"/>
    </row>
    <row r="32" spans="1:15" ht="30.25" customHeight="1" x14ac:dyDescent="0.35">
      <c r="A32" s="376" t="s">
        <v>31</v>
      </c>
      <c r="B32" s="214"/>
      <c r="C32" s="214"/>
      <c r="D32" s="378">
        <f ca="1">imzatarihi</f>
        <v>45785</v>
      </c>
      <c r="E32" s="378"/>
      <c r="F32" s="253" t="s">
        <v>32</v>
      </c>
      <c r="G32" s="379" t="str">
        <f>IF(kurulusyetkilisi&gt;0,kurulusyetkilisi,"")</f>
        <v/>
      </c>
      <c r="H32" s="44"/>
      <c r="I32" s="44"/>
      <c r="J32" s="44"/>
      <c r="K32" s="44"/>
      <c r="L32" s="44"/>
      <c r="M32" s="37"/>
      <c r="N32" s="37"/>
    </row>
    <row r="33" spans="1:16" ht="30.25" customHeight="1" x14ac:dyDescent="0.35">
      <c r="A33" s="44"/>
      <c r="B33" s="44"/>
      <c r="C33" s="44"/>
      <c r="D33" s="215"/>
      <c r="E33" s="215"/>
      <c r="F33" s="253" t="s">
        <v>33</v>
      </c>
      <c r="G33" s="44"/>
      <c r="H33" s="44"/>
      <c r="I33" s="214"/>
      <c r="J33" s="44"/>
      <c r="K33" s="44"/>
      <c r="L33" s="44"/>
      <c r="M33" s="37"/>
      <c r="N33" s="37"/>
    </row>
    <row r="34" spans="1:16" ht="30.25" customHeight="1" x14ac:dyDescent="0.35">
      <c r="A34" s="44"/>
      <c r="B34" s="44"/>
      <c r="C34" s="44"/>
      <c r="D34" s="215"/>
      <c r="E34" s="215"/>
      <c r="F34" s="253"/>
      <c r="G34" s="44"/>
      <c r="H34" s="44"/>
      <c r="I34" s="214"/>
      <c r="J34" s="44"/>
      <c r="K34" s="44"/>
      <c r="L34" s="44"/>
      <c r="M34" s="37"/>
      <c r="N34" s="37"/>
    </row>
    <row r="35" spans="1:16" ht="30.25" customHeight="1" x14ac:dyDescent="0.3">
      <c r="A35" s="679" t="s">
        <v>104</v>
      </c>
      <c r="B35" s="679"/>
      <c r="C35" s="679"/>
      <c r="D35" s="679"/>
      <c r="E35" s="679"/>
      <c r="F35" s="679"/>
      <c r="G35" s="679"/>
      <c r="H35" s="679"/>
      <c r="I35" s="679"/>
      <c r="J35" s="679"/>
      <c r="K35" s="679"/>
      <c r="L35" s="64"/>
      <c r="M35" s="37"/>
      <c r="N35" s="37"/>
    </row>
    <row r="36" spans="1:16" ht="30.25" customHeight="1" x14ac:dyDescent="0.3">
      <c r="A36" s="635" t="str">
        <f>IF(YilDonem&lt;&gt;"",CONCATENATE(YilDonem," dönemine aittir."),"")</f>
        <v/>
      </c>
      <c r="B36" s="635"/>
      <c r="C36" s="635"/>
      <c r="D36" s="635"/>
      <c r="E36" s="635"/>
      <c r="F36" s="635"/>
      <c r="G36" s="635"/>
      <c r="H36" s="635"/>
      <c r="I36" s="635"/>
      <c r="J36" s="635"/>
      <c r="K36" s="635"/>
      <c r="L36" s="64"/>
      <c r="M36" s="37"/>
      <c r="N36" s="37"/>
    </row>
    <row r="37" spans="1:16" ht="30.25" customHeight="1" thickBot="1" x14ac:dyDescent="0.35">
      <c r="A37" s="680" t="s">
        <v>126</v>
      </c>
      <c r="B37" s="680"/>
      <c r="C37" s="680"/>
      <c r="D37" s="680"/>
      <c r="E37" s="680"/>
      <c r="F37" s="680"/>
      <c r="G37" s="680"/>
      <c r="H37" s="680"/>
      <c r="I37" s="680"/>
      <c r="J37" s="680"/>
      <c r="K37" s="680"/>
      <c r="L37" s="64"/>
      <c r="M37" s="37"/>
      <c r="N37" s="37"/>
    </row>
    <row r="38" spans="1:16" ht="30.25" customHeight="1" thickBot="1" x14ac:dyDescent="0.35">
      <c r="A38" s="673" t="s">
        <v>192</v>
      </c>
      <c r="B38" s="674"/>
      <c r="C38" s="673" t="str">
        <f>IF(ProjeNo&gt;0,ProjeNo,"")</f>
        <v/>
      </c>
      <c r="D38" s="674"/>
      <c r="E38" s="674"/>
      <c r="F38" s="674"/>
      <c r="G38" s="674"/>
      <c r="H38" s="674"/>
      <c r="I38" s="674"/>
      <c r="J38" s="674"/>
      <c r="K38" s="675"/>
      <c r="L38" s="64"/>
      <c r="M38" s="37"/>
      <c r="N38" s="37"/>
    </row>
    <row r="39" spans="1:16" ht="30.25" customHeight="1" thickBot="1" x14ac:dyDescent="0.35">
      <c r="A39" s="673" t="s">
        <v>194</v>
      </c>
      <c r="B39" s="674"/>
      <c r="C39" s="676" t="str">
        <f>IF(ProjeAdi&gt;0,ProjeAdi,"")</f>
        <v/>
      </c>
      <c r="D39" s="677"/>
      <c r="E39" s="677"/>
      <c r="F39" s="677"/>
      <c r="G39" s="677"/>
      <c r="H39" s="677"/>
      <c r="I39" s="677"/>
      <c r="J39" s="677"/>
      <c r="K39" s="678"/>
      <c r="L39" s="64"/>
      <c r="M39" s="37"/>
      <c r="N39" s="37"/>
    </row>
    <row r="40" spans="1:16" s="24" customFormat="1" ht="30.25" customHeight="1" thickBot="1" x14ac:dyDescent="0.35">
      <c r="A40" s="683" t="s">
        <v>3</v>
      </c>
      <c r="B40" s="683" t="s">
        <v>182</v>
      </c>
      <c r="C40" s="683" t="s">
        <v>183</v>
      </c>
      <c r="D40" s="683" t="s">
        <v>101</v>
      </c>
      <c r="E40" s="683" t="s">
        <v>173</v>
      </c>
      <c r="F40" s="683" t="s">
        <v>102</v>
      </c>
      <c r="G40" s="683" t="s">
        <v>103</v>
      </c>
      <c r="H40" s="683" t="s">
        <v>81</v>
      </c>
      <c r="I40" s="683" t="s">
        <v>82</v>
      </c>
      <c r="J40" s="398" t="s">
        <v>83</v>
      </c>
      <c r="K40" s="398" t="s">
        <v>83</v>
      </c>
      <c r="L40" s="65"/>
      <c r="M40" s="38"/>
      <c r="N40" s="38"/>
      <c r="O40" s="68"/>
      <c r="P40" s="68"/>
    </row>
    <row r="41" spans="1:16" ht="30.25" customHeight="1" thickBot="1" x14ac:dyDescent="0.35">
      <c r="A41" s="685"/>
      <c r="B41" s="684"/>
      <c r="C41" s="684"/>
      <c r="D41" s="685"/>
      <c r="E41" s="684"/>
      <c r="F41" s="685"/>
      <c r="G41" s="685"/>
      <c r="H41" s="685"/>
      <c r="I41" s="685"/>
      <c r="J41" s="416" t="s">
        <v>84</v>
      </c>
      <c r="K41" s="416" t="s">
        <v>87</v>
      </c>
      <c r="L41" s="64"/>
      <c r="M41" s="37"/>
      <c r="N41" s="37"/>
    </row>
    <row r="42" spans="1:16" ht="30.25" customHeight="1" x14ac:dyDescent="0.3">
      <c r="A42" s="201">
        <v>21</v>
      </c>
      <c r="B42" s="456"/>
      <c r="C42" s="466"/>
      <c r="D42" s="206"/>
      <c r="E42" s="521"/>
      <c r="F42" s="25"/>
      <c r="G42" s="39"/>
      <c r="H42" s="26"/>
      <c r="I42" s="194"/>
      <c r="J42" s="188"/>
      <c r="K42" s="180"/>
      <c r="L42" s="109" t="str">
        <f>IF(AND(COUNTA(D42:G42)&gt;0,M42=1),"Belge Tarihi,Belge Numarası ve KDV Dahil Tutar doldurulduktan sonra KDV Hariç Tutar doldurulabilir.","")</f>
        <v/>
      </c>
      <c r="M42" s="111">
        <f>IF(COUNTA(H42:I42)+COUNTA(K42)=3,0,1)</f>
        <v>1</v>
      </c>
      <c r="N42" s="110">
        <f>IF(M42=1,0,100000000)</f>
        <v>0</v>
      </c>
      <c r="O42" s="69"/>
      <c r="P42" s="69"/>
    </row>
    <row r="43" spans="1:16" ht="30.25" customHeight="1" x14ac:dyDescent="0.3">
      <c r="A43" s="410">
        <v>22</v>
      </c>
      <c r="B43" s="457"/>
      <c r="C43" s="467"/>
      <c r="D43" s="207"/>
      <c r="E43" s="520"/>
      <c r="F43" s="17"/>
      <c r="G43" s="18"/>
      <c r="H43" s="40"/>
      <c r="I43" s="195"/>
      <c r="J43" s="189"/>
      <c r="K43" s="184"/>
      <c r="L43" s="109" t="str">
        <f t="shared" ref="L43:L61" si="3">IF(AND(COUNTA(D43:G43)&gt;0,M43=1),"Belge Tarihi,Belge Numarası ve KDV Dahil Tutar doldurulduktan sonra KDV Hariç Tutar doldurulabilir.","")</f>
        <v/>
      </c>
      <c r="M43" s="111">
        <f t="shared" ref="M43:M61" si="4">IF(COUNTA(H43:I43)+COUNTA(K43)=3,0,1)</f>
        <v>1</v>
      </c>
      <c r="N43" s="110">
        <f t="shared" ref="N43:N61" si="5">IF(M43=1,0,100000000)</f>
        <v>0</v>
      </c>
    </row>
    <row r="44" spans="1:16" ht="30.25" customHeight="1" x14ac:dyDescent="0.3">
      <c r="A44" s="410">
        <v>23</v>
      </c>
      <c r="B44" s="457"/>
      <c r="C44" s="467"/>
      <c r="D44" s="207"/>
      <c r="E44" s="520"/>
      <c r="F44" s="17"/>
      <c r="G44" s="18"/>
      <c r="H44" s="40"/>
      <c r="I44" s="195"/>
      <c r="J44" s="189"/>
      <c r="K44" s="184"/>
      <c r="L44" s="109" t="str">
        <f t="shared" si="3"/>
        <v/>
      </c>
      <c r="M44" s="111">
        <f t="shared" si="4"/>
        <v>1</v>
      </c>
      <c r="N44" s="110">
        <f t="shared" si="5"/>
        <v>0</v>
      </c>
    </row>
    <row r="45" spans="1:16" ht="30.25" customHeight="1" x14ac:dyDescent="0.3">
      <c r="A45" s="410">
        <v>24</v>
      </c>
      <c r="B45" s="457"/>
      <c r="C45" s="467"/>
      <c r="D45" s="207"/>
      <c r="E45" s="520"/>
      <c r="F45" s="17"/>
      <c r="G45" s="18"/>
      <c r="H45" s="40"/>
      <c r="I45" s="195"/>
      <c r="J45" s="189"/>
      <c r="K45" s="184"/>
      <c r="L45" s="109" t="str">
        <f t="shared" si="3"/>
        <v/>
      </c>
      <c r="M45" s="111">
        <f t="shared" si="4"/>
        <v>1</v>
      </c>
      <c r="N45" s="110">
        <f t="shared" si="5"/>
        <v>0</v>
      </c>
    </row>
    <row r="46" spans="1:16" ht="30.25" customHeight="1" x14ac:dyDescent="0.3">
      <c r="A46" s="410">
        <v>25</v>
      </c>
      <c r="B46" s="457"/>
      <c r="C46" s="467"/>
      <c r="D46" s="207"/>
      <c r="E46" s="520"/>
      <c r="F46" s="17"/>
      <c r="G46" s="18"/>
      <c r="H46" s="40"/>
      <c r="I46" s="195"/>
      <c r="J46" s="189"/>
      <c r="K46" s="184"/>
      <c r="L46" s="109" t="str">
        <f t="shared" si="3"/>
        <v/>
      </c>
      <c r="M46" s="111">
        <f t="shared" si="4"/>
        <v>1</v>
      </c>
      <c r="N46" s="110">
        <f t="shared" si="5"/>
        <v>0</v>
      </c>
    </row>
    <row r="47" spans="1:16" ht="30.25" customHeight="1" x14ac:dyDescent="0.3">
      <c r="A47" s="410">
        <v>26</v>
      </c>
      <c r="B47" s="457"/>
      <c r="C47" s="467"/>
      <c r="D47" s="207"/>
      <c r="E47" s="520"/>
      <c r="F47" s="17"/>
      <c r="G47" s="18"/>
      <c r="H47" s="40"/>
      <c r="I47" s="195"/>
      <c r="J47" s="189"/>
      <c r="K47" s="184"/>
      <c r="L47" s="109" t="str">
        <f t="shared" si="3"/>
        <v/>
      </c>
      <c r="M47" s="111">
        <f t="shared" si="4"/>
        <v>1</v>
      </c>
      <c r="N47" s="110">
        <f t="shared" si="5"/>
        <v>0</v>
      </c>
    </row>
    <row r="48" spans="1:16" ht="30.25" customHeight="1" x14ac:dyDescent="0.3">
      <c r="A48" s="410">
        <v>27</v>
      </c>
      <c r="B48" s="457"/>
      <c r="C48" s="467"/>
      <c r="D48" s="207"/>
      <c r="E48" s="520"/>
      <c r="F48" s="17"/>
      <c r="G48" s="18"/>
      <c r="H48" s="40"/>
      <c r="I48" s="195"/>
      <c r="J48" s="189"/>
      <c r="K48" s="184"/>
      <c r="L48" s="109" t="str">
        <f t="shared" si="3"/>
        <v/>
      </c>
      <c r="M48" s="111">
        <f t="shared" si="4"/>
        <v>1</v>
      </c>
      <c r="N48" s="110">
        <f t="shared" si="5"/>
        <v>0</v>
      </c>
    </row>
    <row r="49" spans="1:15" ht="30.25" customHeight="1" x14ac:dyDescent="0.3">
      <c r="A49" s="410">
        <v>28</v>
      </c>
      <c r="B49" s="457"/>
      <c r="C49" s="467"/>
      <c r="D49" s="207"/>
      <c r="E49" s="520"/>
      <c r="F49" s="17"/>
      <c r="G49" s="18"/>
      <c r="H49" s="40"/>
      <c r="I49" s="195"/>
      <c r="J49" s="189"/>
      <c r="K49" s="184"/>
      <c r="L49" s="109" t="str">
        <f t="shared" si="3"/>
        <v/>
      </c>
      <c r="M49" s="111">
        <f t="shared" si="4"/>
        <v>1</v>
      </c>
      <c r="N49" s="110">
        <f t="shared" si="5"/>
        <v>0</v>
      </c>
    </row>
    <row r="50" spans="1:15" ht="30.25" customHeight="1" x14ac:dyDescent="0.3">
      <c r="A50" s="410">
        <v>29</v>
      </c>
      <c r="B50" s="457"/>
      <c r="C50" s="467"/>
      <c r="D50" s="207"/>
      <c r="E50" s="520"/>
      <c r="F50" s="17"/>
      <c r="G50" s="18"/>
      <c r="H50" s="40"/>
      <c r="I50" s="195"/>
      <c r="J50" s="189"/>
      <c r="K50" s="184"/>
      <c r="L50" s="109" t="str">
        <f t="shared" si="3"/>
        <v/>
      </c>
      <c r="M50" s="111">
        <f t="shared" si="4"/>
        <v>1</v>
      </c>
      <c r="N50" s="110">
        <f t="shared" si="5"/>
        <v>0</v>
      </c>
    </row>
    <row r="51" spans="1:15" ht="30.25" customHeight="1" x14ac:dyDescent="0.3">
      <c r="A51" s="410">
        <v>30</v>
      </c>
      <c r="B51" s="457"/>
      <c r="C51" s="467"/>
      <c r="D51" s="207"/>
      <c r="E51" s="520"/>
      <c r="F51" s="17"/>
      <c r="G51" s="18"/>
      <c r="H51" s="40"/>
      <c r="I51" s="195"/>
      <c r="J51" s="189"/>
      <c r="K51" s="184"/>
      <c r="L51" s="109" t="str">
        <f t="shared" si="3"/>
        <v/>
      </c>
      <c r="M51" s="111">
        <f t="shared" si="4"/>
        <v>1</v>
      </c>
      <c r="N51" s="110">
        <f t="shared" si="5"/>
        <v>0</v>
      </c>
    </row>
    <row r="52" spans="1:15" ht="30.25" customHeight="1" x14ac:dyDescent="0.3">
      <c r="A52" s="410">
        <v>31</v>
      </c>
      <c r="B52" s="457"/>
      <c r="C52" s="467"/>
      <c r="D52" s="207"/>
      <c r="E52" s="520"/>
      <c r="F52" s="17"/>
      <c r="G52" s="18"/>
      <c r="H52" s="40"/>
      <c r="I52" s="195"/>
      <c r="J52" s="189"/>
      <c r="K52" s="184"/>
      <c r="L52" s="109" t="str">
        <f t="shared" si="3"/>
        <v/>
      </c>
      <c r="M52" s="111">
        <f t="shared" si="4"/>
        <v>1</v>
      </c>
      <c r="N52" s="110">
        <f t="shared" si="5"/>
        <v>0</v>
      </c>
    </row>
    <row r="53" spans="1:15" ht="30.25" customHeight="1" x14ac:dyDescent="0.3">
      <c r="A53" s="410">
        <v>32</v>
      </c>
      <c r="B53" s="457"/>
      <c r="C53" s="467"/>
      <c r="D53" s="207"/>
      <c r="E53" s="520"/>
      <c r="F53" s="17"/>
      <c r="G53" s="18"/>
      <c r="H53" s="40"/>
      <c r="I53" s="195"/>
      <c r="J53" s="189"/>
      <c r="K53" s="184"/>
      <c r="L53" s="109" t="str">
        <f t="shared" si="3"/>
        <v/>
      </c>
      <c r="M53" s="111">
        <f t="shared" si="4"/>
        <v>1</v>
      </c>
      <c r="N53" s="110">
        <f t="shared" si="5"/>
        <v>0</v>
      </c>
    </row>
    <row r="54" spans="1:15" ht="30.25" customHeight="1" x14ac:dyDescent="0.3">
      <c r="A54" s="410">
        <v>33</v>
      </c>
      <c r="B54" s="457"/>
      <c r="C54" s="467"/>
      <c r="D54" s="207"/>
      <c r="E54" s="520"/>
      <c r="F54" s="17"/>
      <c r="G54" s="18"/>
      <c r="H54" s="40"/>
      <c r="I54" s="195"/>
      <c r="J54" s="189"/>
      <c r="K54" s="184"/>
      <c r="L54" s="109" t="str">
        <f t="shared" si="3"/>
        <v/>
      </c>
      <c r="M54" s="111">
        <f t="shared" si="4"/>
        <v>1</v>
      </c>
      <c r="N54" s="110">
        <f t="shared" si="5"/>
        <v>0</v>
      </c>
    </row>
    <row r="55" spans="1:15" ht="30.25" customHeight="1" x14ac:dyDescent="0.3">
      <c r="A55" s="410">
        <v>34</v>
      </c>
      <c r="B55" s="457"/>
      <c r="C55" s="467"/>
      <c r="D55" s="207"/>
      <c r="E55" s="520"/>
      <c r="F55" s="17"/>
      <c r="G55" s="18"/>
      <c r="H55" s="40"/>
      <c r="I55" s="195"/>
      <c r="J55" s="189"/>
      <c r="K55" s="184"/>
      <c r="L55" s="109" t="str">
        <f t="shared" si="3"/>
        <v/>
      </c>
      <c r="M55" s="111">
        <f t="shared" si="4"/>
        <v>1</v>
      </c>
      <c r="N55" s="110">
        <f t="shared" si="5"/>
        <v>0</v>
      </c>
    </row>
    <row r="56" spans="1:15" ht="30.25" customHeight="1" x14ac:dyDescent="0.3">
      <c r="A56" s="410">
        <v>35</v>
      </c>
      <c r="B56" s="457"/>
      <c r="C56" s="467"/>
      <c r="D56" s="207"/>
      <c r="E56" s="520"/>
      <c r="F56" s="17"/>
      <c r="G56" s="18"/>
      <c r="H56" s="40"/>
      <c r="I56" s="195"/>
      <c r="J56" s="189"/>
      <c r="K56" s="184"/>
      <c r="L56" s="109" t="str">
        <f t="shared" si="3"/>
        <v/>
      </c>
      <c r="M56" s="111">
        <f t="shared" si="4"/>
        <v>1</v>
      </c>
      <c r="N56" s="110">
        <f t="shared" si="5"/>
        <v>0</v>
      </c>
    </row>
    <row r="57" spans="1:15" ht="30.25" customHeight="1" x14ac:dyDescent="0.3">
      <c r="A57" s="410">
        <v>36</v>
      </c>
      <c r="B57" s="457"/>
      <c r="C57" s="467"/>
      <c r="D57" s="207"/>
      <c r="E57" s="520"/>
      <c r="F57" s="17"/>
      <c r="G57" s="18"/>
      <c r="H57" s="40"/>
      <c r="I57" s="195"/>
      <c r="J57" s="189"/>
      <c r="K57" s="184"/>
      <c r="L57" s="109" t="str">
        <f t="shared" si="3"/>
        <v/>
      </c>
      <c r="M57" s="111">
        <f t="shared" si="4"/>
        <v>1</v>
      </c>
      <c r="N57" s="110">
        <f t="shared" si="5"/>
        <v>0</v>
      </c>
    </row>
    <row r="58" spans="1:15" ht="30.25" customHeight="1" x14ac:dyDescent="0.3">
      <c r="A58" s="410">
        <v>37</v>
      </c>
      <c r="B58" s="457"/>
      <c r="C58" s="467"/>
      <c r="D58" s="207"/>
      <c r="E58" s="520"/>
      <c r="F58" s="17"/>
      <c r="G58" s="18"/>
      <c r="H58" s="40"/>
      <c r="I58" s="195"/>
      <c r="J58" s="189"/>
      <c r="K58" s="184"/>
      <c r="L58" s="109" t="str">
        <f t="shared" si="3"/>
        <v/>
      </c>
      <c r="M58" s="111">
        <f t="shared" si="4"/>
        <v>1</v>
      </c>
      <c r="N58" s="110">
        <f t="shared" si="5"/>
        <v>0</v>
      </c>
    </row>
    <row r="59" spans="1:15" ht="30.25" customHeight="1" x14ac:dyDescent="0.3">
      <c r="A59" s="410">
        <v>38</v>
      </c>
      <c r="B59" s="457"/>
      <c r="C59" s="467"/>
      <c r="D59" s="207"/>
      <c r="E59" s="520"/>
      <c r="F59" s="17"/>
      <c r="G59" s="18"/>
      <c r="H59" s="40"/>
      <c r="I59" s="195"/>
      <c r="J59" s="189"/>
      <c r="K59" s="184"/>
      <c r="L59" s="109" t="str">
        <f t="shared" si="3"/>
        <v/>
      </c>
      <c r="M59" s="111">
        <f t="shared" si="4"/>
        <v>1</v>
      </c>
      <c r="N59" s="110">
        <f t="shared" si="5"/>
        <v>0</v>
      </c>
    </row>
    <row r="60" spans="1:15" ht="30.25" customHeight="1" x14ac:dyDescent="0.3">
      <c r="A60" s="410">
        <v>39</v>
      </c>
      <c r="B60" s="457"/>
      <c r="C60" s="467"/>
      <c r="D60" s="207"/>
      <c r="E60" s="520"/>
      <c r="F60" s="17"/>
      <c r="G60" s="18"/>
      <c r="H60" s="40"/>
      <c r="I60" s="195"/>
      <c r="J60" s="189"/>
      <c r="K60" s="184"/>
      <c r="L60" s="109" t="str">
        <f t="shared" si="3"/>
        <v/>
      </c>
      <c r="M60" s="111">
        <f t="shared" si="4"/>
        <v>1</v>
      </c>
      <c r="N60" s="110">
        <f t="shared" si="5"/>
        <v>0</v>
      </c>
    </row>
    <row r="61" spans="1:15" ht="30.25" customHeight="1" thickBot="1" x14ac:dyDescent="0.35">
      <c r="A61" s="411">
        <v>40</v>
      </c>
      <c r="B61" s="458"/>
      <c r="C61" s="468"/>
      <c r="D61" s="208"/>
      <c r="E61" s="522"/>
      <c r="F61" s="19"/>
      <c r="G61" s="20"/>
      <c r="H61" s="42"/>
      <c r="I61" s="196"/>
      <c r="J61" s="190"/>
      <c r="K61" s="185"/>
      <c r="L61" s="109" t="str">
        <f t="shared" si="3"/>
        <v/>
      </c>
      <c r="M61" s="111">
        <f t="shared" si="4"/>
        <v>1</v>
      </c>
      <c r="N61" s="110">
        <f t="shared" si="5"/>
        <v>0</v>
      </c>
    </row>
    <row r="62" spans="1:15" ht="30.25" customHeight="1" thickBot="1" x14ac:dyDescent="0.35">
      <c r="A62" s="44"/>
      <c r="B62" s="44"/>
      <c r="C62" s="44"/>
      <c r="D62" s="44"/>
      <c r="E62" s="44"/>
      <c r="F62" s="44"/>
      <c r="G62" s="44"/>
      <c r="H62" s="44"/>
      <c r="I62" s="386" t="s">
        <v>34</v>
      </c>
      <c r="J62" s="186">
        <f>SUM(J42:J61)+J28</f>
        <v>0</v>
      </c>
      <c r="K62" s="186">
        <f>SUM(K42:K61)+K28</f>
        <v>0</v>
      </c>
      <c r="L62" s="66"/>
      <c r="M62" s="108">
        <f>IF(J62&gt;J28,ROW(A68),0)</f>
        <v>0</v>
      </c>
      <c r="N62" s="37"/>
      <c r="O62" s="105">
        <f>IF(J62&gt;J28,ROW(A68),0)</f>
        <v>0</v>
      </c>
    </row>
    <row r="63" spans="1:15" ht="30.25" customHeight="1" x14ac:dyDescent="0.3">
      <c r="A63" s="44"/>
      <c r="B63" s="44"/>
      <c r="C63" s="44"/>
      <c r="D63" s="44"/>
      <c r="E63" s="44"/>
      <c r="F63" s="44"/>
      <c r="G63" s="44"/>
      <c r="H63" s="44"/>
      <c r="I63" s="44"/>
      <c r="J63" s="44"/>
      <c r="K63" s="44"/>
      <c r="L63" s="66"/>
      <c r="M63" s="37"/>
      <c r="N63" s="37"/>
    </row>
    <row r="64" spans="1:15" ht="30.25" customHeight="1" x14ac:dyDescent="0.3">
      <c r="A64" s="138" t="s">
        <v>133</v>
      </c>
      <c r="B64" s="62"/>
      <c r="C64" s="62"/>
      <c r="D64" s="44"/>
      <c r="E64" s="44"/>
      <c r="F64" s="44"/>
      <c r="G64" s="44"/>
      <c r="H64" s="44"/>
      <c r="I64" s="44"/>
      <c r="J64" s="44"/>
      <c r="K64" s="44"/>
      <c r="L64" s="66"/>
      <c r="M64" s="37"/>
      <c r="N64" s="37"/>
    </row>
    <row r="65" spans="1:16" ht="30.25" customHeight="1" x14ac:dyDescent="0.3">
      <c r="A65" s="44"/>
      <c r="B65" s="44"/>
      <c r="C65" s="44"/>
      <c r="D65" s="44"/>
      <c r="E65" s="44"/>
      <c r="F65" s="44"/>
      <c r="G65" s="44"/>
      <c r="H65" s="44"/>
      <c r="I65" s="44"/>
      <c r="J65" s="44"/>
      <c r="K65" s="44"/>
      <c r="L65" s="66"/>
      <c r="M65" s="37"/>
      <c r="N65" s="37"/>
    </row>
    <row r="66" spans="1:16" ht="30.25" customHeight="1" x14ac:dyDescent="0.35">
      <c r="A66" s="376" t="s">
        <v>31</v>
      </c>
      <c r="B66" s="214"/>
      <c r="C66" s="214"/>
      <c r="D66" s="378">
        <f ca="1">imzatarihi</f>
        <v>45785</v>
      </c>
      <c r="E66" s="378"/>
      <c r="F66" s="253" t="s">
        <v>32</v>
      </c>
      <c r="G66" s="379" t="str">
        <f>IF(kurulusyetkilisi&gt;0,kurulusyetkilisi,"")</f>
        <v/>
      </c>
      <c r="H66" s="44"/>
      <c r="I66" s="44"/>
      <c r="J66" s="44"/>
      <c r="K66" s="44"/>
      <c r="L66" s="66"/>
      <c r="M66" s="37"/>
      <c r="N66" s="37"/>
    </row>
    <row r="67" spans="1:16" ht="30.25" customHeight="1" x14ac:dyDescent="0.35">
      <c r="A67" s="44"/>
      <c r="B67" s="44"/>
      <c r="C67" s="44"/>
      <c r="D67" s="215"/>
      <c r="E67" s="215"/>
      <c r="F67" s="253" t="s">
        <v>33</v>
      </c>
      <c r="G67" s="44"/>
      <c r="H67" s="44"/>
      <c r="I67" s="214"/>
      <c r="J67" s="44"/>
      <c r="K67" s="44"/>
      <c r="L67" s="66"/>
      <c r="M67" s="37"/>
      <c r="N67" s="37"/>
    </row>
    <row r="68" spans="1:16" ht="30.25" customHeight="1" x14ac:dyDescent="0.3">
      <c r="A68" s="44"/>
      <c r="B68" s="44"/>
      <c r="C68" s="44"/>
      <c r="D68" s="44"/>
      <c r="E68" s="44"/>
      <c r="F68" s="44"/>
      <c r="G68" s="44"/>
      <c r="H68" s="44"/>
      <c r="I68" s="44"/>
      <c r="J68" s="44"/>
      <c r="K68" s="44"/>
      <c r="L68" s="66"/>
      <c r="M68" s="37"/>
      <c r="N68" s="37"/>
    </row>
    <row r="69" spans="1:16" ht="30.25" customHeight="1" x14ac:dyDescent="0.3">
      <c r="A69" s="679" t="s">
        <v>104</v>
      </c>
      <c r="B69" s="679"/>
      <c r="C69" s="679"/>
      <c r="D69" s="679"/>
      <c r="E69" s="679"/>
      <c r="F69" s="679"/>
      <c r="G69" s="679"/>
      <c r="H69" s="679"/>
      <c r="I69" s="679"/>
      <c r="J69" s="679"/>
      <c r="K69" s="679"/>
      <c r="L69" s="64"/>
      <c r="M69" s="37"/>
      <c r="N69" s="37"/>
    </row>
    <row r="70" spans="1:16" ht="30.25" customHeight="1" x14ac:dyDescent="0.3">
      <c r="A70" s="635" t="str">
        <f>IF(YilDonem&lt;&gt;"",CONCATENATE(YilDonem," dönemine aittir."),"")</f>
        <v/>
      </c>
      <c r="B70" s="635"/>
      <c r="C70" s="635"/>
      <c r="D70" s="635"/>
      <c r="E70" s="635"/>
      <c r="F70" s="635"/>
      <c r="G70" s="635"/>
      <c r="H70" s="635"/>
      <c r="I70" s="635"/>
      <c r="J70" s="635"/>
      <c r="K70" s="635"/>
      <c r="L70" s="64"/>
      <c r="M70" s="37"/>
      <c r="N70" s="37"/>
    </row>
    <row r="71" spans="1:16" ht="30.25" customHeight="1" thickBot="1" x14ac:dyDescent="0.35">
      <c r="A71" s="680" t="s">
        <v>126</v>
      </c>
      <c r="B71" s="680"/>
      <c r="C71" s="680"/>
      <c r="D71" s="680"/>
      <c r="E71" s="680"/>
      <c r="F71" s="680"/>
      <c r="G71" s="680"/>
      <c r="H71" s="680"/>
      <c r="I71" s="680"/>
      <c r="J71" s="680"/>
      <c r="K71" s="680"/>
      <c r="L71" s="64"/>
      <c r="M71" s="37"/>
      <c r="N71" s="37"/>
    </row>
    <row r="72" spans="1:16" ht="30.25" customHeight="1" thickBot="1" x14ac:dyDescent="0.35">
      <c r="A72" s="673" t="s">
        <v>192</v>
      </c>
      <c r="B72" s="674"/>
      <c r="C72" s="673" t="str">
        <f>IF(ProjeNo&gt;0,ProjeNo,"")</f>
        <v/>
      </c>
      <c r="D72" s="674"/>
      <c r="E72" s="674"/>
      <c r="F72" s="674"/>
      <c r="G72" s="674"/>
      <c r="H72" s="674"/>
      <c r="I72" s="674"/>
      <c r="J72" s="674"/>
      <c r="K72" s="675"/>
      <c r="L72" s="64"/>
      <c r="M72" s="37"/>
      <c r="N72" s="37"/>
    </row>
    <row r="73" spans="1:16" ht="30.25" customHeight="1" thickBot="1" x14ac:dyDescent="0.35">
      <c r="A73" s="673" t="s">
        <v>194</v>
      </c>
      <c r="B73" s="674"/>
      <c r="C73" s="676" t="str">
        <f>IF(ProjeAdi&gt;0,ProjeAdi,"")</f>
        <v/>
      </c>
      <c r="D73" s="677"/>
      <c r="E73" s="677"/>
      <c r="F73" s="677"/>
      <c r="G73" s="677"/>
      <c r="H73" s="677"/>
      <c r="I73" s="677"/>
      <c r="J73" s="677"/>
      <c r="K73" s="678"/>
      <c r="L73" s="64"/>
      <c r="M73" s="37"/>
      <c r="N73" s="37"/>
    </row>
    <row r="74" spans="1:16" s="24" customFormat="1" ht="30.25" customHeight="1" thickBot="1" x14ac:dyDescent="0.35">
      <c r="A74" s="683" t="s">
        <v>3</v>
      </c>
      <c r="B74" s="683" t="s">
        <v>182</v>
      </c>
      <c r="C74" s="683" t="s">
        <v>183</v>
      </c>
      <c r="D74" s="683" t="s">
        <v>101</v>
      </c>
      <c r="E74" s="683" t="s">
        <v>173</v>
      </c>
      <c r="F74" s="683" t="s">
        <v>102</v>
      </c>
      <c r="G74" s="683" t="s">
        <v>103</v>
      </c>
      <c r="H74" s="683" t="s">
        <v>81</v>
      </c>
      <c r="I74" s="683" t="s">
        <v>82</v>
      </c>
      <c r="J74" s="398" t="s">
        <v>83</v>
      </c>
      <c r="K74" s="398" t="s">
        <v>83</v>
      </c>
      <c r="L74" s="65"/>
      <c r="M74" s="38"/>
      <c r="N74" s="38"/>
      <c r="O74" s="68"/>
      <c r="P74" s="68"/>
    </row>
    <row r="75" spans="1:16" ht="30.25" customHeight="1" thickBot="1" x14ac:dyDescent="0.35">
      <c r="A75" s="685"/>
      <c r="B75" s="684"/>
      <c r="C75" s="684"/>
      <c r="D75" s="685"/>
      <c r="E75" s="684"/>
      <c r="F75" s="685"/>
      <c r="G75" s="685"/>
      <c r="H75" s="685"/>
      <c r="I75" s="685"/>
      <c r="J75" s="416" t="s">
        <v>84</v>
      </c>
      <c r="K75" s="416" t="s">
        <v>87</v>
      </c>
      <c r="L75" s="64"/>
      <c r="M75" s="37"/>
      <c r="N75" s="37"/>
    </row>
    <row r="76" spans="1:16" ht="30.25" customHeight="1" x14ac:dyDescent="0.3">
      <c r="A76" s="201">
        <v>41</v>
      </c>
      <c r="B76" s="456"/>
      <c r="C76" s="466"/>
      <c r="D76" s="206"/>
      <c r="E76" s="521"/>
      <c r="F76" s="25"/>
      <c r="G76" s="39"/>
      <c r="H76" s="26"/>
      <c r="I76" s="194"/>
      <c r="J76" s="188"/>
      <c r="K76" s="180"/>
      <c r="L76" s="109" t="str">
        <f>IF(AND(COUNTA(D76:G76)&gt;0,M76=1),"Belge Tarihi,Belge Numarası ve KDV Dahil Tutar doldurulduktan sonra KDV Hariç Tutar doldurulabilir.","")</f>
        <v/>
      </c>
      <c r="M76" s="111">
        <f>IF(COUNTA(H76:I76)+COUNTA(K76)=3,0,1)</f>
        <v>1</v>
      </c>
      <c r="N76" s="110">
        <f>IF(M76=1,0,100000000)</f>
        <v>0</v>
      </c>
    </row>
    <row r="77" spans="1:16" ht="30.25" customHeight="1" x14ac:dyDescent="0.3">
      <c r="A77" s="410">
        <v>42</v>
      </c>
      <c r="B77" s="457"/>
      <c r="C77" s="467"/>
      <c r="D77" s="207"/>
      <c r="E77" s="520"/>
      <c r="F77" s="17"/>
      <c r="G77" s="18"/>
      <c r="H77" s="40"/>
      <c r="I77" s="195"/>
      <c r="J77" s="189"/>
      <c r="K77" s="184"/>
      <c r="L77" s="109" t="str">
        <f t="shared" ref="L77:L95" si="6">IF(AND(COUNTA(D77:G77)&gt;0,M77=1),"Belge Tarihi,Belge Numarası ve KDV Dahil Tutar doldurulduktan sonra KDV Hariç Tutar doldurulabilir.","")</f>
        <v/>
      </c>
      <c r="M77" s="111">
        <f t="shared" ref="M77:M95" si="7">IF(COUNTA(H77:I77)+COUNTA(K77)=3,0,1)</f>
        <v>1</v>
      </c>
      <c r="N77" s="110">
        <f t="shared" ref="N77:N95" si="8">IF(M77=1,0,100000000)</f>
        <v>0</v>
      </c>
      <c r="O77" s="69"/>
      <c r="P77" s="69"/>
    </row>
    <row r="78" spans="1:16" ht="30.25" customHeight="1" x14ac:dyDescent="0.3">
      <c r="A78" s="410">
        <v>43</v>
      </c>
      <c r="B78" s="457"/>
      <c r="C78" s="467"/>
      <c r="D78" s="207"/>
      <c r="E78" s="520"/>
      <c r="F78" s="17"/>
      <c r="G78" s="18"/>
      <c r="H78" s="40"/>
      <c r="I78" s="195"/>
      <c r="J78" s="189"/>
      <c r="K78" s="184"/>
      <c r="L78" s="109" t="str">
        <f t="shared" si="6"/>
        <v/>
      </c>
      <c r="M78" s="111">
        <f t="shared" si="7"/>
        <v>1</v>
      </c>
      <c r="N78" s="110">
        <f t="shared" si="8"/>
        <v>0</v>
      </c>
    </row>
    <row r="79" spans="1:16" ht="30.25" customHeight="1" x14ac:dyDescent="0.3">
      <c r="A79" s="410">
        <v>44</v>
      </c>
      <c r="B79" s="457"/>
      <c r="C79" s="467"/>
      <c r="D79" s="207"/>
      <c r="E79" s="520"/>
      <c r="F79" s="17"/>
      <c r="G79" s="18"/>
      <c r="H79" s="40"/>
      <c r="I79" s="195"/>
      <c r="J79" s="189"/>
      <c r="K79" s="184"/>
      <c r="L79" s="109" t="str">
        <f t="shared" si="6"/>
        <v/>
      </c>
      <c r="M79" s="111">
        <f t="shared" si="7"/>
        <v>1</v>
      </c>
      <c r="N79" s="110">
        <f t="shared" si="8"/>
        <v>0</v>
      </c>
    </row>
    <row r="80" spans="1:16" ht="30.25" customHeight="1" x14ac:dyDescent="0.3">
      <c r="A80" s="410">
        <v>45</v>
      </c>
      <c r="B80" s="457"/>
      <c r="C80" s="467"/>
      <c r="D80" s="207"/>
      <c r="E80" s="520"/>
      <c r="F80" s="17"/>
      <c r="G80" s="18"/>
      <c r="H80" s="40"/>
      <c r="I80" s="195"/>
      <c r="J80" s="189"/>
      <c r="K80" s="184"/>
      <c r="L80" s="109" t="str">
        <f t="shared" si="6"/>
        <v/>
      </c>
      <c r="M80" s="111">
        <f t="shared" si="7"/>
        <v>1</v>
      </c>
      <c r="N80" s="110">
        <f t="shared" si="8"/>
        <v>0</v>
      </c>
    </row>
    <row r="81" spans="1:15" ht="30.25" customHeight="1" x14ac:dyDescent="0.3">
      <c r="A81" s="410">
        <v>46</v>
      </c>
      <c r="B81" s="457"/>
      <c r="C81" s="467"/>
      <c r="D81" s="207"/>
      <c r="E81" s="520"/>
      <c r="F81" s="17"/>
      <c r="G81" s="18"/>
      <c r="H81" s="40"/>
      <c r="I81" s="195"/>
      <c r="J81" s="189"/>
      <c r="K81" s="184"/>
      <c r="L81" s="109" t="str">
        <f t="shared" si="6"/>
        <v/>
      </c>
      <c r="M81" s="111">
        <f t="shared" si="7"/>
        <v>1</v>
      </c>
      <c r="N81" s="110">
        <f t="shared" si="8"/>
        <v>0</v>
      </c>
    </row>
    <row r="82" spans="1:15" ht="30.25" customHeight="1" x14ac:dyDescent="0.3">
      <c r="A82" s="410">
        <v>47</v>
      </c>
      <c r="B82" s="457"/>
      <c r="C82" s="467"/>
      <c r="D82" s="207"/>
      <c r="E82" s="520"/>
      <c r="F82" s="17"/>
      <c r="G82" s="18"/>
      <c r="H82" s="40"/>
      <c r="I82" s="195"/>
      <c r="J82" s="189"/>
      <c r="K82" s="184"/>
      <c r="L82" s="109" t="str">
        <f t="shared" si="6"/>
        <v/>
      </c>
      <c r="M82" s="111">
        <f t="shared" si="7"/>
        <v>1</v>
      </c>
      <c r="N82" s="110">
        <f t="shared" si="8"/>
        <v>0</v>
      </c>
    </row>
    <row r="83" spans="1:15" ht="30.25" customHeight="1" x14ac:dyDescent="0.3">
      <c r="A83" s="410">
        <v>48</v>
      </c>
      <c r="B83" s="457"/>
      <c r="C83" s="467"/>
      <c r="D83" s="207"/>
      <c r="E83" s="520"/>
      <c r="F83" s="17"/>
      <c r="G83" s="18"/>
      <c r="H83" s="40"/>
      <c r="I83" s="195"/>
      <c r="J83" s="189"/>
      <c r="K83" s="184"/>
      <c r="L83" s="109" t="str">
        <f t="shared" si="6"/>
        <v/>
      </c>
      <c r="M83" s="111">
        <f t="shared" si="7"/>
        <v>1</v>
      </c>
      <c r="N83" s="110">
        <f t="shared" si="8"/>
        <v>0</v>
      </c>
    </row>
    <row r="84" spans="1:15" ht="30.25" customHeight="1" x14ac:dyDescent="0.3">
      <c r="A84" s="410">
        <v>49</v>
      </c>
      <c r="B84" s="457"/>
      <c r="C84" s="467"/>
      <c r="D84" s="207"/>
      <c r="E84" s="520"/>
      <c r="F84" s="17"/>
      <c r="G84" s="18"/>
      <c r="H84" s="40"/>
      <c r="I84" s="195"/>
      <c r="J84" s="189"/>
      <c r="K84" s="184"/>
      <c r="L84" s="109" t="str">
        <f t="shared" si="6"/>
        <v/>
      </c>
      <c r="M84" s="111">
        <f t="shared" si="7"/>
        <v>1</v>
      </c>
      <c r="N84" s="110">
        <f t="shared" si="8"/>
        <v>0</v>
      </c>
    </row>
    <row r="85" spans="1:15" ht="30.25" customHeight="1" x14ac:dyDescent="0.3">
      <c r="A85" s="410">
        <v>50</v>
      </c>
      <c r="B85" s="457"/>
      <c r="C85" s="467"/>
      <c r="D85" s="207"/>
      <c r="E85" s="520"/>
      <c r="F85" s="17"/>
      <c r="G85" s="18"/>
      <c r="H85" s="40"/>
      <c r="I85" s="195"/>
      <c r="J85" s="189"/>
      <c r="K85" s="184"/>
      <c r="L85" s="109" t="str">
        <f t="shared" si="6"/>
        <v/>
      </c>
      <c r="M85" s="111">
        <f t="shared" si="7"/>
        <v>1</v>
      </c>
      <c r="N85" s="110">
        <f t="shared" si="8"/>
        <v>0</v>
      </c>
    </row>
    <row r="86" spans="1:15" ht="30.25" customHeight="1" x14ac:dyDescent="0.3">
      <c r="A86" s="410">
        <v>51</v>
      </c>
      <c r="B86" s="457"/>
      <c r="C86" s="467"/>
      <c r="D86" s="207"/>
      <c r="E86" s="520"/>
      <c r="F86" s="17"/>
      <c r="G86" s="18"/>
      <c r="H86" s="40"/>
      <c r="I86" s="195"/>
      <c r="J86" s="189"/>
      <c r="K86" s="184"/>
      <c r="L86" s="109" t="str">
        <f t="shared" si="6"/>
        <v/>
      </c>
      <c r="M86" s="111">
        <f t="shared" si="7"/>
        <v>1</v>
      </c>
      <c r="N86" s="110">
        <f t="shared" si="8"/>
        <v>0</v>
      </c>
    </row>
    <row r="87" spans="1:15" ht="30.25" customHeight="1" x14ac:dyDescent="0.3">
      <c r="A87" s="410">
        <v>52</v>
      </c>
      <c r="B87" s="457"/>
      <c r="C87" s="467"/>
      <c r="D87" s="207"/>
      <c r="E87" s="520"/>
      <c r="F87" s="17"/>
      <c r="G87" s="18"/>
      <c r="H87" s="40"/>
      <c r="I87" s="195"/>
      <c r="J87" s="189"/>
      <c r="K87" s="184"/>
      <c r="L87" s="109" t="str">
        <f t="shared" si="6"/>
        <v/>
      </c>
      <c r="M87" s="111">
        <f t="shared" si="7"/>
        <v>1</v>
      </c>
      <c r="N87" s="110">
        <f t="shared" si="8"/>
        <v>0</v>
      </c>
    </row>
    <row r="88" spans="1:15" ht="30.25" customHeight="1" x14ac:dyDescent="0.3">
      <c r="A88" s="410">
        <v>53</v>
      </c>
      <c r="B88" s="457"/>
      <c r="C88" s="467"/>
      <c r="D88" s="207"/>
      <c r="E88" s="520"/>
      <c r="F88" s="17"/>
      <c r="G88" s="18"/>
      <c r="H88" s="40"/>
      <c r="I88" s="195"/>
      <c r="J88" s="189"/>
      <c r="K88" s="184"/>
      <c r="L88" s="109" t="str">
        <f t="shared" si="6"/>
        <v/>
      </c>
      <c r="M88" s="111">
        <f t="shared" si="7"/>
        <v>1</v>
      </c>
      <c r="N88" s="110">
        <f t="shared" si="8"/>
        <v>0</v>
      </c>
    </row>
    <row r="89" spans="1:15" ht="30.25" customHeight="1" x14ac:dyDescent="0.3">
      <c r="A89" s="410">
        <v>54</v>
      </c>
      <c r="B89" s="457"/>
      <c r="C89" s="467"/>
      <c r="D89" s="207"/>
      <c r="E89" s="520"/>
      <c r="F89" s="17"/>
      <c r="G89" s="18"/>
      <c r="H89" s="40"/>
      <c r="I89" s="195"/>
      <c r="J89" s="189"/>
      <c r="K89" s="184"/>
      <c r="L89" s="109" t="str">
        <f t="shared" si="6"/>
        <v/>
      </c>
      <c r="M89" s="111">
        <f t="shared" si="7"/>
        <v>1</v>
      </c>
      <c r="N89" s="110">
        <f t="shared" si="8"/>
        <v>0</v>
      </c>
    </row>
    <row r="90" spans="1:15" ht="30.25" customHeight="1" x14ac:dyDescent="0.3">
      <c r="A90" s="410">
        <v>55</v>
      </c>
      <c r="B90" s="457"/>
      <c r="C90" s="467"/>
      <c r="D90" s="207"/>
      <c r="E90" s="520"/>
      <c r="F90" s="17"/>
      <c r="G90" s="18"/>
      <c r="H90" s="40"/>
      <c r="I90" s="195"/>
      <c r="J90" s="189"/>
      <c r="K90" s="184"/>
      <c r="L90" s="109" t="str">
        <f t="shared" si="6"/>
        <v/>
      </c>
      <c r="M90" s="111">
        <f t="shared" si="7"/>
        <v>1</v>
      </c>
      <c r="N90" s="110">
        <f t="shared" si="8"/>
        <v>0</v>
      </c>
    </row>
    <row r="91" spans="1:15" ht="30.25" customHeight="1" x14ac:dyDescent="0.3">
      <c r="A91" s="410">
        <v>56</v>
      </c>
      <c r="B91" s="457"/>
      <c r="C91" s="467"/>
      <c r="D91" s="207"/>
      <c r="E91" s="520"/>
      <c r="F91" s="17"/>
      <c r="G91" s="18"/>
      <c r="H91" s="40"/>
      <c r="I91" s="195"/>
      <c r="J91" s="189"/>
      <c r="K91" s="184"/>
      <c r="L91" s="109" t="str">
        <f t="shared" si="6"/>
        <v/>
      </c>
      <c r="M91" s="111">
        <f t="shared" si="7"/>
        <v>1</v>
      </c>
      <c r="N91" s="110">
        <f t="shared" si="8"/>
        <v>0</v>
      </c>
    </row>
    <row r="92" spans="1:15" ht="30.25" customHeight="1" x14ac:dyDescent="0.3">
      <c r="A92" s="410">
        <v>57</v>
      </c>
      <c r="B92" s="457"/>
      <c r="C92" s="467"/>
      <c r="D92" s="207"/>
      <c r="E92" s="520"/>
      <c r="F92" s="17"/>
      <c r="G92" s="18"/>
      <c r="H92" s="40"/>
      <c r="I92" s="195"/>
      <c r="J92" s="189"/>
      <c r="K92" s="184"/>
      <c r="L92" s="109" t="str">
        <f t="shared" si="6"/>
        <v/>
      </c>
      <c r="M92" s="111">
        <f t="shared" si="7"/>
        <v>1</v>
      </c>
      <c r="N92" s="110">
        <f t="shared" si="8"/>
        <v>0</v>
      </c>
    </row>
    <row r="93" spans="1:15" ht="30.25" customHeight="1" x14ac:dyDescent="0.3">
      <c r="A93" s="410">
        <v>58</v>
      </c>
      <c r="B93" s="457"/>
      <c r="C93" s="467"/>
      <c r="D93" s="207"/>
      <c r="E93" s="520"/>
      <c r="F93" s="17"/>
      <c r="G93" s="18"/>
      <c r="H93" s="40"/>
      <c r="I93" s="195"/>
      <c r="J93" s="189"/>
      <c r="K93" s="184"/>
      <c r="L93" s="109" t="str">
        <f t="shared" si="6"/>
        <v/>
      </c>
      <c r="M93" s="111">
        <f t="shared" si="7"/>
        <v>1</v>
      </c>
      <c r="N93" s="110">
        <f t="shared" si="8"/>
        <v>0</v>
      </c>
    </row>
    <row r="94" spans="1:15" ht="30.25" customHeight="1" x14ac:dyDescent="0.3">
      <c r="A94" s="410">
        <v>59</v>
      </c>
      <c r="B94" s="457"/>
      <c r="C94" s="467"/>
      <c r="D94" s="207"/>
      <c r="E94" s="520"/>
      <c r="F94" s="17"/>
      <c r="G94" s="18"/>
      <c r="H94" s="40"/>
      <c r="I94" s="195"/>
      <c r="J94" s="189"/>
      <c r="K94" s="184"/>
      <c r="L94" s="109" t="str">
        <f t="shared" si="6"/>
        <v/>
      </c>
      <c r="M94" s="111">
        <f t="shared" si="7"/>
        <v>1</v>
      </c>
      <c r="N94" s="110">
        <f t="shared" si="8"/>
        <v>0</v>
      </c>
    </row>
    <row r="95" spans="1:15" ht="30.25" customHeight="1" thickBot="1" x14ac:dyDescent="0.35">
      <c r="A95" s="411">
        <v>60</v>
      </c>
      <c r="B95" s="458"/>
      <c r="C95" s="468"/>
      <c r="D95" s="208"/>
      <c r="E95" s="522"/>
      <c r="F95" s="19"/>
      <c r="G95" s="20"/>
      <c r="H95" s="42"/>
      <c r="I95" s="196"/>
      <c r="J95" s="190"/>
      <c r="K95" s="185"/>
      <c r="L95" s="109" t="str">
        <f t="shared" si="6"/>
        <v/>
      </c>
      <c r="M95" s="111">
        <f t="shared" si="7"/>
        <v>1</v>
      </c>
      <c r="N95" s="110">
        <f t="shared" si="8"/>
        <v>0</v>
      </c>
    </row>
    <row r="96" spans="1:15" ht="30.25" customHeight="1" thickBot="1" x14ac:dyDescent="0.35">
      <c r="A96" s="44"/>
      <c r="B96" s="44"/>
      <c r="C96" s="44"/>
      <c r="D96" s="44"/>
      <c r="E96" s="44"/>
      <c r="F96" s="44"/>
      <c r="G96" s="44"/>
      <c r="H96" s="44"/>
      <c r="I96" s="386" t="s">
        <v>34</v>
      </c>
      <c r="J96" s="186">
        <f>SUM(J76:J95)+J62</f>
        <v>0</v>
      </c>
      <c r="K96" s="186">
        <f>SUM(K76:K95)+K62</f>
        <v>0</v>
      </c>
      <c r="L96" s="66"/>
      <c r="M96" s="108">
        <f>IF(J96&gt;J62,ROW(A102),0)</f>
        <v>0</v>
      </c>
      <c r="N96" s="37"/>
      <c r="O96" s="105">
        <f>IF(J96&gt;J62,ROW(A102),0)</f>
        <v>0</v>
      </c>
    </row>
    <row r="97" spans="1:16" ht="30.25" customHeight="1" x14ac:dyDescent="0.3">
      <c r="A97" s="44"/>
      <c r="B97" s="44"/>
      <c r="C97" s="44"/>
      <c r="D97" s="44"/>
      <c r="E97" s="44"/>
      <c r="F97" s="44"/>
      <c r="G97" s="44"/>
      <c r="H97" s="44"/>
      <c r="I97" s="44"/>
      <c r="J97" s="44"/>
      <c r="K97" s="44"/>
      <c r="L97" s="66"/>
      <c r="M97" s="37"/>
      <c r="N97" s="37"/>
    </row>
    <row r="98" spans="1:16" ht="30.25" customHeight="1" x14ac:dyDescent="0.3">
      <c r="A98" s="138" t="s">
        <v>133</v>
      </c>
      <c r="B98" s="62"/>
      <c r="C98" s="62"/>
      <c r="D98" s="44"/>
      <c r="E98" s="44"/>
      <c r="F98" s="44"/>
      <c r="G98" s="44"/>
      <c r="H98" s="44"/>
      <c r="I98" s="44"/>
      <c r="J98" s="44"/>
      <c r="K98" s="44"/>
      <c r="L98" s="66"/>
      <c r="M98" s="37"/>
      <c r="N98" s="37"/>
    </row>
    <row r="99" spans="1:16" ht="30.25" customHeight="1" x14ac:dyDescent="0.3">
      <c r="A99" s="44"/>
      <c r="B99" s="44"/>
      <c r="C99" s="44"/>
      <c r="D99" s="44"/>
      <c r="E99" s="44"/>
      <c r="F99" s="44"/>
      <c r="G99" s="44"/>
      <c r="H99" s="44"/>
      <c r="I99" s="44"/>
      <c r="J99" s="44"/>
      <c r="K99" s="44"/>
      <c r="L99" s="66"/>
      <c r="M99" s="37"/>
      <c r="N99" s="37"/>
    </row>
    <row r="100" spans="1:16" ht="30.25" customHeight="1" x14ac:dyDescent="0.35">
      <c r="A100" s="376" t="s">
        <v>31</v>
      </c>
      <c r="B100" s="214"/>
      <c r="C100" s="214"/>
      <c r="D100" s="378">
        <f ca="1">imzatarihi</f>
        <v>45785</v>
      </c>
      <c r="E100" s="378"/>
      <c r="F100" s="253" t="s">
        <v>32</v>
      </c>
      <c r="G100" s="379" t="str">
        <f>IF(kurulusyetkilisi&gt;0,kurulusyetkilisi,"")</f>
        <v/>
      </c>
      <c r="H100" s="44"/>
      <c r="I100" s="44"/>
      <c r="J100" s="44"/>
      <c r="K100" s="44"/>
      <c r="L100" s="66"/>
      <c r="M100" s="37"/>
      <c r="N100" s="37"/>
    </row>
    <row r="101" spans="1:16" ht="30.25" customHeight="1" x14ac:dyDescent="0.35">
      <c r="A101" s="44"/>
      <c r="B101" s="44"/>
      <c r="C101" s="44"/>
      <c r="D101" s="215"/>
      <c r="E101" s="215"/>
      <c r="F101" s="253" t="s">
        <v>33</v>
      </c>
      <c r="G101" s="44"/>
      <c r="H101" s="44"/>
      <c r="I101" s="214"/>
      <c r="J101" s="44"/>
      <c r="K101" s="44"/>
      <c r="L101" s="66"/>
      <c r="M101" s="37"/>
      <c r="N101" s="37"/>
    </row>
    <row r="102" spans="1:16" ht="30.25" customHeight="1" x14ac:dyDescent="0.3">
      <c r="A102" s="44"/>
      <c r="B102" s="44"/>
      <c r="C102" s="44"/>
      <c r="D102" s="44"/>
      <c r="E102" s="44"/>
      <c r="F102" s="44"/>
      <c r="G102" s="44"/>
      <c r="H102" s="44"/>
      <c r="I102" s="44"/>
      <c r="J102" s="44"/>
      <c r="K102" s="44"/>
      <c r="L102" s="66"/>
      <c r="M102" s="37"/>
      <c r="N102" s="37"/>
    </row>
    <row r="103" spans="1:16" ht="30.25" customHeight="1" x14ac:dyDescent="0.3">
      <c r="A103" s="679" t="s">
        <v>104</v>
      </c>
      <c r="B103" s="679"/>
      <c r="C103" s="679"/>
      <c r="D103" s="679"/>
      <c r="E103" s="679"/>
      <c r="F103" s="679"/>
      <c r="G103" s="679"/>
      <c r="H103" s="679"/>
      <c r="I103" s="679"/>
      <c r="J103" s="679"/>
      <c r="K103" s="679"/>
      <c r="L103" s="64"/>
      <c r="M103" s="37"/>
      <c r="N103" s="37"/>
    </row>
    <row r="104" spans="1:16" ht="30.25" customHeight="1" x14ac:dyDescent="0.3">
      <c r="A104" s="635" t="str">
        <f>IF(YilDonem&lt;&gt;"",CONCATENATE(YilDonem," dönemine aittir."),"")</f>
        <v/>
      </c>
      <c r="B104" s="635"/>
      <c r="C104" s="635"/>
      <c r="D104" s="635"/>
      <c r="E104" s="635"/>
      <c r="F104" s="635"/>
      <c r="G104" s="635"/>
      <c r="H104" s="635"/>
      <c r="I104" s="635"/>
      <c r="J104" s="635"/>
      <c r="K104" s="635"/>
      <c r="L104" s="64"/>
      <c r="M104" s="37"/>
      <c r="N104" s="37"/>
    </row>
    <row r="105" spans="1:16" ht="30.25" customHeight="1" thickBot="1" x14ac:dyDescent="0.35">
      <c r="A105" s="680" t="s">
        <v>126</v>
      </c>
      <c r="B105" s="680"/>
      <c r="C105" s="680"/>
      <c r="D105" s="680"/>
      <c r="E105" s="680"/>
      <c r="F105" s="680"/>
      <c r="G105" s="680"/>
      <c r="H105" s="680"/>
      <c r="I105" s="680"/>
      <c r="J105" s="680"/>
      <c r="K105" s="680"/>
      <c r="L105" s="64"/>
      <c r="M105" s="37"/>
      <c r="N105" s="37"/>
    </row>
    <row r="106" spans="1:16" ht="30.25" customHeight="1" thickBot="1" x14ac:dyDescent="0.35">
      <c r="A106" s="673" t="s">
        <v>192</v>
      </c>
      <c r="B106" s="674"/>
      <c r="C106" s="673" t="str">
        <f>IF(ProjeNo&gt;0,ProjeNo,"")</f>
        <v/>
      </c>
      <c r="D106" s="674"/>
      <c r="E106" s="674"/>
      <c r="F106" s="674"/>
      <c r="G106" s="674"/>
      <c r="H106" s="674"/>
      <c r="I106" s="674"/>
      <c r="J106" s="674"/>
      <c r="K106" s="675"/>
      <c r="L106" s="64"/>
      <c r="M106" s="37"/>
      <c r="N106" s="37"/>
    </row>
    <row r="107" spans="1:16" ht="30.25" customHeight="1" thickBot="1" x14ac:dyDescent="0.35">
      <c r="A107" s="673" t="s">
        <v>194</v>
      </c>
      <c r="B107" s="674"/>
      <c r="C107" s="676" t="str">
        <f>IF(ProjeAdi&gt;0,ProjeAdi,"")</f>
        <v/>
      </c>
      <c r="D107" s="677"/>
      <c r="E107" s="677"/>
      <c r="F107" s="677"/>
      <c r="G107" s="677"/>
      <c r="H107" s="677"/>
      <c r="I107" s="677"/>
      <c r="J107" s="677"/>
      <c r="K107" s="678"/>
      <c r="L107" s="64"/>
      <c r="M107" s="37"/>
      <c r="N107" s="37"/>
    </row>
    <row r="108" spans="1:16" s="24" customFormat="1" ht="30.25" customHeight="1" thickBot="1" x14ac:dyDescent="0.35">
      <c r="A108" s="683" t="s">
        <v>3</v>
      </c>
      <c r="B108" s="683" t="s">
        <v>182</v>
      </c>
      <c r="C108" s="683" t="s">
        <v>183</v>
      </c>
      <c r="D108" s="683" t="s">
        <v>101</v>
      </c>
      <c r="E108" s="683" t="s">
        <v>173</v>
      </c>
      <c r="F108" s="683" t="s">
        <v>102</v>
      </c>
      <c r="G108" s="683" t="s">
        <v>103</v>
      </c>
      <c r="H108" s="683" t="s">
        <v>81</v>
      </c>
      <c r="I108" s="683" t="s">
        <v>82</v>
      </c>
      <c r="J108" s="398" t="s">
        <v>83</v>
      </c>
      <c r="K108" s="398" t="s">
        <v>83</v>
      </c>
      <c r="L108" s="65"/>
      <c r="M108" s="38"/>
      <c r="N108" s="38"/>
      <c r="O108" s="68"/>
      <c r="P108" s="68"/>
    </row>
    <row r="109" spans="1:16" ht="30.25" customHeight="1" thickBot="1" x14ac:dyDescent="0.35">
      <c r="A109" s="685"/>
      <c r="B109" s="684"/>
      <c r="C109" s="684"/>
      <c r="D109" s="685"/>
      <c r="E109" s="684"/>
      <c r="F109" s="685"/>
      <c r="G109" s="685"/>
      <c r="H109" s="685"/>
      <c r="I109" s="685"/>
      <c r="J109" s="416" t="s">
        <v>84</v>
      </c>
      <c r="K109" s="416" t="s">
        <v>87</v>
      </c>
      <c r="L109" s="64"/>
      <c r="M109" s="37"/>
      <c r="N109" s="37"/>
    </row>
    <row r="110" spans="1:16" ht="30.25" customHeight="1" x14ac:dyDescent="0.3">
      <c r="A110" s="201">
        <v>61</v>
      </c>
      <c r="B110" s="456"/>
      <c r="C110" s="466"/>
      <c r="D110" s="206"/>
      <c r="E110" s="521"/>
      <c r="F110" s="25"/>
      <c r="G110" s="39"/>
      <c r="H110" s="26"/>
      <c r="I110" s="194"/>
      <c r="J110" s="188"/>
      <c r="K110" s="180"/>
      <c r="L110" s="109" t="str">
        <f>IF(AND(COUNTA(D110:G110)&gt;0,M110=1),"Belge Tarihi,Belge Numarası ve KDV Dahil Tutar doldurulduktan sonra KDV Hariç Tutar doldurulabilir.","")</f>
        <v/>
      </c>
      <c r="M110" s="111">
        <f>IF(COUNTA(H110:I110)+COUNTA(K110)=3,0,1)</f>
        <v>1</v>
      </c>
      <c r="N110" s="110">
        <f>IF(M110=1,0,100000000)</f>
        <v>0</v>
      </c>
    </row>
    <row r="111" spans="1:16" ht="30.25" customHeight="1" x14ac:dyDescent="0.3">
      <c r="A111" s="410">
        <v>62</v>
      </c>
      <c r="B111" s="457"/>
      <c r="C111" s="467"/>
      <c r="D111" s="207"/>
      <c r="E111" s="520"/>
      <c r="F111" s="17"/>
      <c r="G111" s="18"/>
      <c r="H111" s="40"/>
      <c r="I111" s="195"/>
      <c r="J111" s="189"/>
      <c r="K111" s="184"/>
      <c r="L111" s="109" t="str">
        <f t="shared" ref="L111:L129" si="9">IF(AND(COUNTA(D111:G111)&gt;0,M111=1),"Belge Tarihi,Belge Numarası ve KDV Dahil Tutar doldurulduktan sonra KDV Hariç Tutar doldurulabilir.","")</f>
        <v/>
      </c>
      <c r="M111" s="111">
        <f t="shared" ref="M111:M129" si="10">IF(COUNTA(H111:I111)+COUNTA(K111)=3,0,1)</f>
        <v>1</v>
      </c>
      <c r="N111" s="110">
        <f t="shared" ref="N111:N129" si="11">IF(M111=1,0,100000000)</f>
        <v>0</v>
      </c>
    </row>
    <row r="112" spans="1:16" ht="30.25" customHeight="1" x14ac:dyDescent="0.3">
      <c r="A112" s="410">
        <v>63</v>
      </c>
      <c r="B112" s="457"/>
      <c r="C112" s="467"/>
      <c r="D112" s="207"/>
      <c r="E112" s="520"/>
      <c r="F112" s="17"/>
      <c r="G112" s="18"/>
      <c r="H112" s="40"/>
      <c r="I112" s="195"/>
      <c r="J112" s="189"/>
      <c r="K112" s="184"/>
      <c r="L112" s="109" t="str">
        <f t="shared" si="9"/>
        <v/>
      </c>
      <c r="M112" s="111">
        <f t="shared" si="10"/>
        <v>1</v>
      </c>
      <c r="N112" s="110">
        <f t="shared" si="11"/>
        <v>0</v>
      </c>
      <c r="O112" s="69"/>
      <c r="P112" s="69"/>
    </row>
    <row r="113" spans="1:14" ht="30.25" customHeight="1" x14ac:dyDescent="0.3">
      <c r="A113" s="410">
        <v>64</v>
      </c>
      <c r="B113" s="457"/>
      <c r="C113" s="467"/>
      <c r="D113" s="207"/>
      <c r="E113" s="520"/>
      <c r="F113" s="17"/>
      <c r="G113" s="18"/>
      <c r="H113" s="40"/>
      <c r="I113" s="195"/>
      <c r="J113" s="189"/>
      <c r="K113" s="184"/>
      <c r="L113" s="109" t="str">
        <f t="shared" si="9"/>
        <v/>
      </c>
      <c r="M113" s="111">
        <f t="shared" si="10"/>
        <v>1</v>
      </c>
      <c r="N113" s="110">
        <f t="shared" si="11"/>
        <v>0</v>
      </c>
    </row>
    <row r="114" spans="1:14" ht="30.25" customHeight="1" x14ac:dyDescent="0.3">
      <c r="A114" s="410">
        <v>65</v>
      </c>
      <c r="B114" s="457"/>
      <c r="C114" s="467"/>
      <c r="D114" s="207"/>
      <c r="E114" s="520"/>
      <c r="F114" s="17"/>
      <c r="G114" s="18"/>
      <c r="H114" s="40"/>
      <c r="I114" s="195"/>
      <c r="J114" s="189"/>
      <c r="K114" s="184"/>
      <c r="L114" s="109" t="str">
        <f t="shared" si="9"/>
        <v/>
      </c>
      <c r="M114" s="111">
        <f t="shared" si="10"/>
        <v>1</v>
      </c>
      <c r="N114" s="110">
        <f t="shared" si="11"/>
        <v>0</v>
      </c>
    </row>
    <row r="115" spans="1:14" ht="30.25" customHeight="1" x14ac:dyDescent="0.3">
      <c r="A115" s="410">
        <v>66</v>
      </c>
      <c r="B115" s="457"/>
      <c r="C115" s="467"/>
      <c r="D115" s="207"/>
      <c r="E115" s="520"/>
      <c r="F115" s="17"/>
      <c r="G115" s="18"/>
      <c r="H115" s="40"/>
      <c r="I115" s="195"/>
      <c r="J115" s="189"/>
      <c r="K115" s="184"/>
      <c r="L115" s="109" t="str">
        <f t="shared" si="9"/>
        <v/>
      </c>
      <c r="M115" s="111">
        <f t="shared" si="10"/>
        <v>1</v>
      </c>
      <c r="N115" s="110">
        <f t="shared" si="11"/>
        <v>0</v>
      </c>
    </row>
    <row r="116" spans="1:14" ht="30.25" customHeight="1" x14ac:dyDescent="0.3">
      <c r="A116" s="410">
        <v>67</v>
      </c>
      <c r="B116" s="457"/>
      <c r="C116" s="467"/>
      <c r="D116" s="207"/>
      <c r="E116" s="520"/>
      <c r="F116" s="17"/>
      <c r="G116" s="18"/>
      <c r="H116" s="40"/>
      <c r="I116" s="195"/>
      <c r="J116" s="189"/>
      <c r="K116" s="184"/>
      <c r="L116" s="109" t="str">
        <f t="shared" si="9"/>
        <v/>
      </c>
      <c r="M116" s="111">
        <f t="shared" si="10"/>
        <v>1</v>
      </c>
      <c r="N116" s="110">
        <f t="shared" si="11"/>
        <v>0</v>
      </c>
    </row>
    <row r="117" spans="1:14" ht="30.25" customHeight="1" x14ac:dyDescent="0.3">
      <c r="A117" s="410">
        <v>68</v>
      </c>
      <c r="B117" s="457"/>
      <c r="C117" s="467"/>
      <c r="D117" s="207"/>
      <c r="E117" s="520"/>
      <c r="F117" s="17"/>
      <c r="G117" s="18"/>
      <c r="H117" s="40"/>
      <c r="I117" s="195"/>
      <c r="J117" s="189"/>
      <c r="K117" s="184"/>
      <c r="L117" s="109" t="str">
        <f t="shared" si="9"/>
        <v/>
      </c>
      <c r="M117" s="111">
        <f t="shared" si="10"/>
        <v>1</v>
      </c>
      <c r="N117" s="110">
        <f t="shared" si="11"/>
        <v>0</v>
      </c>
    </row>
    <row r="118" spans="1:14" ht="30.25" customHeight="1" x14ac:dyDescent="0.3">
      <c r="A118" s="410">
        <v>69</v>
      </c>
      <c r="B118" s="457"/>
      <c r="C118" s="467"/>
      <c r="D118" s="207"/>
      <c r="E118" s="520"/>
      <c r="F118" s="17"/>
      <c r="G118" s="18"/>
      <c r="H118" s="40"/>
      <c r="I118" s="195"/>
      <c r="J118" s="189"/>
      <c r="K118" s="184"/>
      <c r="L118" s="109" t="str">
        <f t="shared" si="9"/>
        <v/>
      </c>
      <c r="M118" s="111">
        <f t="shared" si="10"/>
        <v>1</v>
      </c>
      <c r="N118" s="110">
        <f t="shared" si="11"/>
        <v>0</v>
      </c>
    </row>
    <row r="119" spans="1:14" ht="30.25" customHeight="1" x14ac:dyDescent="0.3">
      <c r="A119" s="410">
        <v>70</v>
      </c>
      <c r="B119" s="457"/>
      <c r="C119" s="467"/>
      <c r="D119" s="207"/>
      <c r="E119" s="520"/>
      <c r="F119" s="17"/>
      <c r="G119" s="18"/>
      <c r="H119" s="40"/>
      <c r="I119" s="195"/>
      <c r="J119" s="189"/>
      <c r="K119" s="184"/>
      <c r="L119" s="109" t="str">
        <f t="shared" si="9"/>
        <v/>
      </c>
      <c r="M119" s="111">
        <f t="shared" si="10"/>
        <v>1</v>
      </c>
      <c r="N119" s="110">
        <f t="shared" si="11"/>
        <v>0</v>
      </c>
    </row>
    <row r="120" spans="1:14" ht="30.25" customHeight="1" x14ac:dyDescent="0.3">
      <c r="A120" s="410">
        <v>71</v>
      </c>
      <c r="B120" s="457"/>
      <c r="C120" s="467"/>
      <c r="D120" s="207"/>
      <c r="E120" s="520"/>
      <c r="F120" s="17"/>
      <c r="G120" s="18"/>
      <c r="H120" s="40"/>
      <c r="I120" s="195"/>
      <c r="J120" s="189"/>
      <c r="K120" s="184"/>
      <c r="L120" s="109" t="str">
        <f t="shared" si="9"/>
        <v/>
      </c>
      <c r="M120" s="111">
        <f t="shared" si="10"/>
        <v>1</v>
      </c>
      <c r="N120" s="110">
        <f t="shared" si="11"/>
        <v>0</v>
      </c>
    </row>
    <row r="121" spans="1:14" ht="30.25" customHeight="1" x14ac:dyDescent="0.3">
      <c r="A121" s="410">
        <v>72</v>
      </c>
      <c r="B121" s="457"/>
      <c r="C121" s="467"/>
      <c r="D121" s="207"/>
      <c r="E121" s="520"/>
      <c r="F121" s="17"/>
      <c r="G121" s="18"/>
      <c r="H121" s="40"/>
      <c r="I121" s="195"/>
      <c r="J121" s="189"/>
      <c r="K121" s="184"/>
      <c r="L121" s="109" t="str">
        <f t="shared" si="9"/>
        <v/>
      </c>
      <c r="M121" s="111">
        <f t="shared" si="10"/>
        <v>1</v>
      </c>
      <c r="N121" s="110">
        <f t="shared" si="11"/>
        <v>0</v>
      </c>
    </row>
    <row r="122" spans="1:14" ht="30.25" customHeight="1" x14ac:dyDescent="0.3">
      <c r="A122" s="410">
        <v>73</v>
      </c>
      <c r="B122" s="457"/>
      <c r="C122" s="467"/>
      <c r="D122" s="207"/>
      <c r="E122" s="520"/>
      <c r="F122" s="17"/>
      <c r="G122" s="18"/>
      <c r="H122" s="40"/>
      <c r="I122" s="195"/>
      <c r="J122" s="189"/>
      <c r="K122" s="184"/>
      <c r="L122" s="109" t="str">
        <f t="shared" si="9"/>
        <v/>
      </c>
      <c r="M122" s="111">
        <f t="shared" si="10"/>
        <v>1</v>
      </c>
      <c r="N122" s="110">
        <f t="shared" si="11"/>
        <v>0</v>
      </c>
    </row>
    <row r="123" spans="1:14" ht="30.25" customHeight="1" x14ac:dyDescent="0.3">
      <c r="A123" s="410">
        <v>74</v>
      </c>
      <c r="B123" s="457"/>
      <c r="C123" s="467"/>
      <c r="D123" s="207"/>
      <c r="E123" s="520"/>
      <c r="F123" s="17"/>
      <c r="G123" s="18"/>
      <c r="H123" s="40"/>
      <c r="I123" s="195"/>
      <c r="J123" s="189"/>
      <c r="K123" s="184"/>
      <c r="L123" s="109" t="str">
        <f t="shared" si="9"/>
        <v/>
      </c>
      <c r="M123" s="111">
        <f t="shared" si="10"/>
        <v>1</v>
      </c>
      <c r="N123" s="110">
        <f t="shared" si="11"/>
        <v>0</v>
      </c>
    </row>
    <row r="124" spans="1:14" ht="30.25" customHeight="1" x14ac:dyDescent="0.3">
      <c r="A124" s="410">
        <v>75</v>
      </c>
      <c r="B124" s="457"/>
      <c r="C124" s="467"/>
      <c r="D124" s="207"/>
      <c r="E124" s="520"/>
      <c r="F124" s="17"/>
      <c r="G124" s="18"/>
      <c r="H124" s="40"/>
      <c r="I124" s="195"/>
      <c r="J124" s="189"/>
      <c r="K124" s="184"/>
      <c r="L124" s="109" t="str">
        <f t="shared" si="9"/>
        <v/>
      </c>
      <c r="M124" s="111">
        <f t="shared" si="10"/>
        <v>1</v>
      </c>
      <c r="N124" s="110">
        <f t="shared" si="11"/>
        <v>0</v>
      </c>
    </row>
    <row r="125" spans="1:14" ht="30.25" customHeight="1" x14ac:dyDescent="0.3">
      <c r="A125" s="410">
        <v>76</v>
      </c>
      <c r="B125" s="457"/>
      <c r="C125" s="467"/>
      <c r="D125" s="207"/>
      <c r="E125" s="520"/>
      <c r="F125" s="17"/>
      <c r="G125" s="18"/>
      <c r="H125" s="40"/>
      <c r="I125" s="195"/>
      <c r="J125" s="189"/>
      <c r="K125" s="184"/>
      <c r="L125" s="109" t="str">
        <f t="shared" si="9"/>
        <v/>
      </c>
      <c r="M125" s="111">
        <f t="shared" si="10"/>
        <v>1</v>
      </c>
      <c r="N125" s="110">
        <f t="shared" si="11"/>
        <v>0</v>
      </c>
    </row>
    <row r="126" spans="1:14" ht="30.25" customHeight="1" x14ac:dyDescent="0.3">
      <c r="A126" s="410">
        <v>77</v>
      </c>
      <c r="B126" s="457"/>
      <c r="C126" s="467"/>
      <c r="D126" s="207"/>
      <c r="E126" s="520"/>
      <c r="F126" s="17"/>
      <c r="G126" s="18"/>
      <c r="H126" s="40"/>
      <c r="I126" s="195"/>
      <c r="J126" s="189"/>
      <c r="K126" s="184"/>
      <c r="L126" s="109" t="str">
        <f t="shared" si="9"/>
        <v/>
      </c>
      <c r="M126" s="111">
        <f t="shared" si="10"/>
        <v>1</v>
      </c>
      <c r="N126" s="110">
        <f t="shared" si="11"/>
        <v>0</v>
      </c>
    </row>
    <row r="127" spans="1:14" ht="30.25" customHeight="1" x14ac:dyDescent="0.3">
      <c r="A127" s="410">
        <v>78</v>
      </c>
      <c r="B127" s="457"/>
      <c r="C127" s="467"/>
      <c r="D127" s="207"/>
      <c r="E127" s="520"/>
      <c r="F127" s="17"/>
      <c r="G127" s="18"/>
      <c r="H127" s="40"/>
      <c r="I127" s="195"/>
      <c r="J127" s="189"/>
      <c r="K127" s="184"/>
      <c r="L127" s="109" t="str">
        <f t="shared" si="9"/>
        <v/>
      </c>
      <c r="M127" s="111">
        <f t="shared" si="10"/>
        <v>1</v>
      </c>
      <c r="N127" s="110">
        <f t="shared" si="11"/>
        <v>0</v>
      </c>
    </row>
    <row r="128" spans="1:14" ht="30.25" customHeight="1" x14ac:dyDescent="0.3">
      <c r="A128" s="410">
        <v>79</v>
      </c>
      <c r="B128" s="457"/>
      <c r="C128" s="467"/>
      <c r="D128" s="207"/>
      <c r="E128" s="520"/>
      <c r="F128" s="17"/>
      <c r="G128" s="18"/>
      <c r="H128" s="40"/>
      <c r="I128" s="195"/>
      <c r="J128" s="189"/>
      <c r="K128" s="184"/>
      <c r="L128" s="109" t="str">
        <f t="shared" si="9"/>
        <v/>
      </c>
      <c r="M128" s="111">
        <f t="shared" si="10"/>
        <v>1</v>
      </c>
      <c r="N128" s="110">
        <f t="shared" si="11"/>
        <v>0</v>
      </c>
    </row>
    <row r="129" spans="1:16" ht="30.25" customHeight="1" thickBot="1" x14ac:dyDescent="0.35">
      <c r="A129" s="411">
        <v>80</v>
      </c>
      <c r="B129" s="458"/>
      <c r="C129" s="468"/>
      <c r="D129" s="208"/>
      <c r="E129" s="522"/>
      <c r="F129" s="19"/>
      <c r="G129" s="20"/>
      <c r="H129" s="42"/>
      <c r="I129" s="196"/>
      <c r="J129" s="190"/>
      <c r="K129" s="185"/>
      <c r="L129" s="109" t="str">
        <f t="shared" si="9"/>
        <v/>
      </c>
      <c r="M129" s="111">
        <f t="shared" si="10"/>
        <v>1</v>
      </c>
      <c r="N129" s="110">
        <f t="shared" si="11"/>
        <v>0</v>
      </c>
    </row>
    <row r="130" spans="1:16" ht="30.25" customHeight="1" thickBot="1" x14ac:dyDescent="0.35">
      <c r="A130" s="44"/>
      <c r="B130" s="44"/>
      <c r="C130" s="44"/>
      <c r="D130" s="44"/>
      <c r="E130" s="44"/>
      <c r="F130" s="44"/>
      <c r="G130" s="44"/>
      <c r="H130" s="44"/>
      <c r="I130" s="386" t="s">
        <v>34</v>
      </c>
      <c r="J130" s="186">
        <f>SUM(J110:J129)+J96</f>
        <v>0</v>
      </c>
      <c r="K130" s="186">
        <f>SUM(K110:K129)+K96</f>
        <v>0</v>
      </c>
      <c r="L130" s="66"/>
      <c r="M130" s="108">
        <f>IF(J130&gt;J96,ROW(A136),0)</f>
        <v>0</v>
      </c>
      <c r="N130" s="37"/>
      <c r="O130" s="105">
        <f>IF(J130&gt;J96,ROW(A136),0)</f>
        <v>0</v>
      </c>
    </row>
    <row r="131" spans="1:16" ht="30.25" customHeight="1" x14ac:dyDescent="0.3">
      <c r="A131" s="44"/>
      <c r="B131" s="44"/>
      <c r="C131" s="44"/>
      <c r="D131" s="44"/>
      <c r="E131" s="44"/>
      <c r="F131" s="44"/>
      <c r="G131" s="44"/>
      <c r="H131" s="44"/>
      <c r="I131" s="44"/>
      <c r="J131" s="44"/>
      <c r="K131" s="44"/>
      <c r="L131" s="66"/>
      <c r="M131" s="37"/>
      <c r="N131" s="37"/>
    </row>
    <row r="132" spans="1:16" ht="30.25" customHeight="1" x14ac:dyDescent="0.3">
      <c r="A132" s="138" t="s">
        <v>133</v>
      </c>
      <c r="B132" s="62"/>
      <c r="C132" s="62"/>
      <c r="D132" s="44"/>
      <c r="E132" s="44"/>
      <c r="F132" s="44"/>
      <c r="G132" s="44"/>
      <c r="H132" s="44"/>
      <c r="I132" s="44"/>
      <c r="J132" s="44"/>
      <c r="K132" s="44"/>
      <c r="L132" s="66"/>
      <c r="M132" s="37"/>
      <c r="N132" s="37"/>
    </row>
    <row r="133" spans="1:16" ht="30.25" customHeight="1" x14ac:dyDescent="0.3">
      <c r="A133" s="44"/>
      <c r="B133" s="44"/>
      <c r="C133" s="44"/>
      <c r="D133" s="44"/>
      <c r="E133" s="44"/>
      <c r="F133" s="44"/>
      <c r="G133" s="44"/>
      <c r="H133" s="44"/>
      <c r="I133" s="44"/>
      <c r="J133" s="44"/>
      <c r="K133" s="44"/>
      <c r="L133" s="66"/>
      <c r="M133" s="37"/>
      <c r="N133" s="37"/>
    </row>
    <row r="134" spans="1:16" ht="30.25" customHeight="1" x14ac:dyDescent="0.35">
      <c r="A134" s="376" t="s">
        <v>31</v>
      </c>
      <c r="B134" s="214"/>
      <c r="C134" s="214"/>
      <c r="D134" s="378">
        <f ca="1">imzatarihi</f>
        <v>45785</v>
      </c>
      <c r="E134" s="378"/>
      <c r="F134" s="253" t="s">
        <v>32</v>
      </c>
      <c r="G134" s="379" t="str">
        <f>IF(kurulusyetkilisi&gt;0,kurulusyetkilisi,"")</f>
        <v/>
      </c>
      <c r="H134" s="44"/>
      <c r="I134" s="44"/>
      <c r="J134" s="44"/>
      <c r="K134" s="44"/>
      <c r="L134" s="66"/>
      <c r="M134" s="37"/>
      <c r="N134" s="37"/>
    </row>
    <row r="135" spans="1:16" ht="30.25" customHeight="1" x14ac:dyDescent="0.35">
      <c r="A135" s="44"/>
      <c r="B135" s="44"/>
      <c r="C135" s="44"/>
      <c r="D135" s="215"/>
      <c r="E135" s="215"/>
      <c r="F135" s="253" t="s">
        <v>33</v>
      </c>
      <c r="G135" s="44"/>
      <c r="H135" s="44"/>
      <c r="I135" s="214"/>
      <c r="J135" s="44"/>
      <c r="K135" s="44"/>
      <c r="L135" s="66"/>
      <c r="M135" s="37"/>
      <c r="N135" s="37"/>
    </row>
    <row r="136" spans="1:16" ht="30.25" customHeight="1" x14ac:dyDescent="0.3">
      <c r="A136" s="44"/>
      <c r="B136" s="44"/>
      <c r="C136" s="44"/>
      <c r="D136" s="44"/>
      <c r="E136" s="44"/>
      <c r="F136" s="44"/>
      <c r="G136" s="44"/>
      <c r="H136" s="44"/>
      <c r="I136" s="44"/>
      <c r="J136" s="44"/>
      <c r="K136" s="44"/>
      <c r="L136" s="66"/>
      <c r="M136" s="37"/>
      <c r="N136" s="37"/>
    </row>
    <row r="137" spans="1:16" ht="30.25" customHeight="1" x14ac:dyDescent="0.3">
      <c r="A137" s="679" t="s">
        <v>104</v>
      </c>
      <c r="B137" s="679"/>
      <c r="C137" s="679"/>
      <c r="D137" s="679"/>
      <c r="E137" s="679"/>
      <c r="F137" s="679"/>
      <c r="G137" s="679"/>
      <c r="H137" s="679"/>
      <c r="I137" s="679"/>
      <c r="J137" s="679"/>
      <c r="K137" s="679"/>
      <c r="L137" s="64"/>
      <c r="M137" s="37"/>
      <c r="N137" s="37"/>
    </row>
    <row r="138" spans="1:16" ht="30.25" customHeight="1" x14ac:dyDescent="0.3">
      <c r="A138" s="635" t="str">
        <f>IF(YilDonem&lt;&gt;"",CONCATENATE(YilDonem," dönemine aittir."),"")</f>
        <v/>
      </c>
      <c r="B138" s="635"/>
      <c r="C138" s="635"/>
      <c r="D138" s="635"/>
      <c r="E138" s="635"/>
      <c r="F138" s="635"/>
      <c r="G138" s="635"/>
      <c r="H138" s="635"/>
      <c r="I138" s="635"/>
      <c r="J138" s="635"/>
      <c r="K138" s="635"/>
      <c r="L138" s="64"/>
      <c r="M138" s="37"/>
      <c r="N138" s="37"/>
    </row>
    <row r="139" spans="1:16" ht="30.25" customHeight="1" thickBot="1" x14ac:dyDescent="0.35">
      <c r="A139" s="680" t="s">
        <v>126</v>
      </c>
      <c r="B139" s="680"/>
      <c r="C139" s="680"/>
      <c r="D139" s="680"/>
      <c r="E139" s="680"/>
      <c r="F139" s="680"/>
      <c r="G139" s="680"/>
      <c r="H139" s="680"/>
      <c r="I139" s="680"/>
      <c r="J139" s="680"/>
      <c r="K139" s="680"/>
      <c r="L139" s="64"/>
      <c r="M139" s="37"/>
      <c r="N139" s="37"/>
    </row>
    <row r="140" spans="1:16" ht="30.25" customHeight="1" thickBot="1" x14ac:dyDescent="0.35">
      <c r="A140" s="673" t="s">
        <v>192</v>
      </c>
      <c r="B140" s="674"/>
      <c r="C140" s="673" t="str">
        <f>IF(ProjeNo&gt;0,ProjeNo,"")</f>
        <v/>
      </c>
      <c r="D140" s="674"/>
      <c r="E140" s="674"/>
      <c r="F140" s="674"/>
      <c r="G140" s="674"/>
      <c r="H140" s="674"/>
      <c r="I140" s="674"/>
      <c r="J140" s="674"/>
      <c r="K140" s="675"/>
      <c r="L140" s="64"/>
      <c r="M140" s="37"/>
      <c r="N140" s="37"/>
    </row>
    <row r="141" spans="1:16" ht="30.25" customHeight="1" thickBot="1" x14ac:dyDescent="0.35">
      <c r="A141" s="673" t="s">
        <v>194</v>
      </c>
      <c r="B141" s="674"/>
      <c r="C141" s="676" t="str">
        <f>IF(ProjeAdi&gt;0,ProjeAdi,"")</f>
        <v/>
      </c>
      <c r="D141" s="677"/>
      <c r="E141" s="677"/>
      <c r="F141" s="677"/>
      <c r="G141" s="677"/>
      <c r="H141" s="677"/>
      <c r="I141" s="677"/>
      <c r="J141" s="677"/>
      <c r="K141" s="678"/>
      <c r="L141" s="64"/>
      <c r="M141" s="37"/>
      <c r="N141" s="37"/>
    </row>
    <row r="142" spans="1:16" s="24" customFormat="1" ht="30.25" customHeight="1" thickBot="1" x14ac:dyDescent="0.35">
      <c r="A142" s="683" t="s">
        <v>3</v>
      </c>
      <c r="B142" s="683" t="s">
        <v>182</v>
      </c>
      <c r="C142" s="683" t="s">
        <v>183</v>
      </c>
      <c r="D142" s="683" t="s">
        <v>101</v>
      </c>
      <c r="E142" s="683" t="s">
        <v>173</v>
      </c>
      <c r="F142" s="683" t="s">
        <v>102</v>
      </c>
      <c r="G142" s="683" t="s">
        <v>103</v>
      </c>
      <c r="H142" s="683" t="s">
        <v>81</v>
      </c>
      <c r="I142" s="683" t="s">
        <v>82</v>
      </c>
      <c r="J142" s="398" t="s">
        <v>83</v>
      </c>
      <c r="K142" s="398" t="s">
        <v>83</v>
      </c>
      <c r="L142" s="65"/>
      <c r="M142" s="38"/>
      <c r="N142" s="38"/>
      <c r="O142" s="68"/>
      <c r="P142" s="68"/>
    </row>
    <row r="143" spans="1:16" ht="30.25" customHeight="1" thickBot="1" x14ac:dyDescent="0.35">
      <c r="A143" s="685"/>
      <c r="B143" s="684"/>
      <c r="C143" s="684"/>
      <c r="D143" s="685"/>
      <c r="E143" s="684"/>
      <c r="F143" s="685"/>
      <c r="G143" s="685"/>
      <c r="H143" s="685"/>
      <c r="I143" s="685"/>
      <c r="J143" s="416" t="s">
        <v>84</v>
      </c>
      <c r="K143" s="416" t="s">
        <v>87</v>
      </c>
      <c r="L143" s="64"/>
      <c r="M143" s="37"/>
      <c r="N143" s="37"/>
    </row>
    <row r="144" spans="1:16" ht="30.25" customHeight="1" x14ac:dyDescent="0.3">
      <c r="A144" s="201">
        <v>81</v>
      </c>
      <c r="B144" s="456"/>
      <c r="C144" s="466"/>
      <c r="D144" s="206"/>
      <c r="E144" s="521"/>
      <c r="F144" s="25"/>
      <c r="G144" s="39"/>
      <c r="H144" s="26"/>
      <c r="I144" s="194"/>
      <c r="J144" s="188"/>
      <c r="K144" s="180"/>
      <c r="L144" s="109" t="str">
        <f>IF(AND(COUNTA(D144:G144)&gt;0,M144=1),"Belge Tarihi,Belge Numarası ve KDV Dahil Tutar doldurulduktan sonra KDV Hariç Tutar doldurulabilir.","")</f>
        <v/>
      </c>
      <c r="M144" s="111">
        <f>IF(COUNTA(H144:I144)+COUNTA(K144)=3,0,1)</f>
        <v>1</v>
      </c>
      <c r="N144" s="110">
        <f>IF(M144=1,0,100000000)</f>
        <v>0</v>
      </c>
    </row>
    <row r="145" spans="1:16" ht="30.25" customHeight="1" x14ac:dyDescent="0.3">
      <c r="A145" s="410">
        <v>82</v>
      </c>
      <c r="B145" s="457"/>
      <c r="C145" s="467"/>
      <c r="D145" s="207"/>
      <c r="E145" s="520"/>
      <c r="F145" s="17"/>
      <c r="G145" s="18"/>
      <c r="H145" s="40"/>
      <c r="I145" s="195"/>
      <c r="J145" s="189"/>
      <c r="K145" s="184"/>
      <c r="L145" s="109" t="str">
        <f t="shared" ref="L145:L163" si="12">IF(AND(COUNTA(D145:G145)&gt;0,M145=1),"Belge Tarihi,Belge Numarası ve KDV Dahil Tutar doldurulduktan sonra KDV Hariç Tutar doldurulabilir.","")</f>
        <v/>
      </c>
      <c r="M145" s="111">
        <f t="shared" ref="M145:M163" si="13">IF(COUNTA(H145:I145)+COUNTA(K145)=3,0,1)</f>
        <v>1</v>
      </c>
      <c r="N145" s="110">
        <f t="shared" ref="N145:N163" si="14">IF(M145=1,0,100000000)</f>
        <v>0</v>
      </c>
    </row>
    <row r="146" spans="1:16" ht="30.25" customHeight="1" x14ac:dyDescent="0.3">
      <c r="A146" s="410">
        <v>83</v>
      </c>
      <c r="B146" s="457"/>
      <c r="C146" s="467"/>
      <c r="D146" s="207"/>
      <c r="E146" s="520"/>
      <c r="F146" s="17"/>
      <c r="G146" s="18"/>
      <c r="H146" s="40"/>
      <c r="I146" s="195"/>
      <c r="J146" s="189"/>
      <c r="K146" s="184"/>
      <c r="L146" s="109" t="str">
        <f t="shared" si="12"/>
        <v/>
      </c>
      <c r="M146" s="111">
        <f t="shared" si="13"/>
        <v>1</v>
      </c>
      <c r="N146" s="110">
        <f t="shared" si="14"/>
        <v>0</v>
      </c>
    </row>
    <row r="147" spans="1:16" ht="30.25" customHeight="1" x14ac:dyDescent="0.3">
      <c r="A147" s="410">
        <v>84</v>
      </c>
      <c r="B147" s="457"/>
      <c r="C147" s="467"/>
      <c r="D147" s="207"/>
      <c r="E147" s="520"/>
      <c r="F147" s="17"/>
      <c r="G147" s="18"/>
      <c r="H147" s="40"/>
      <c r="I147" s="195"/>
      <c r="J147" s="189"/>
      <c r="K147" s="184"/>
      <c r="L147" s="109" t="str">
        <f t="shared" si="12"/>
        <v/>
      </c>
      <c r="M147" s="111">
        <f t="shared" si="13"/>
        <v>1</v>
      </c>
      <c r="N147" s="110">
        <f t="shared" si="14"/>
        <v>0</v>
      </c>
      <c r="O147" s="69"/>
      <c r="P147" s="69"/>
    </row>
    <row r="148" spans="1:16" ht="30.25" customHeight="1" x14ac:dyDescent="0.3">
      <c r="A148" s="410">
        <v>85</v>
      </c>
      <c r="B148" s="457"/>
      <c r="C148" s="467"/>
      <c r="D148" s="207"/>
      <c r="E148" s="520"/>
      <c r="F148" s="17"/>
      <c r="G148" s="18"/>
      <c r="H148" s="40"/>
      <c r="I148" s="195"/>
      <c r="J148" s="189"/>
      <c r="K148" s="184"/>
      <c r="L148" s="109" t="str">
        <f t="shared" si="12"/>
        <v/>
      </c>
      <c r="M148" s="111">
        <f t="shared" si="13"/>
        <v>1</v>
      </c>
      <c r="N148" s="110">
        <f t="shared" si="14"/>
        <v>0</v>
      </c>
    </row>
    <row r="149" spans="1:16" ht="30.25" customHeight="1" x14ac:dyDescent="0.3">
      <c r="A149" s="410">
        <v>86</v>
      </c>
      <c r="B149" s="457"/>
      <c r="C149" s="467"/>
      <c r="D149" s="207"/>
      <c r="E149" s="520"/>
      <c r="F149" s="17"/>
      <c r="G149" s="18"/>
      <c r="H149" s="40"/>
      <c r="I149" s="195"/>
      <c r="J149" s="189"/>
      <c r="K149" s="184"/>
      <c r="L149" s="109" t="str">
        <f t="shared" si="12"/>
        <v/>
      </c>
      <c r="M149" s="111">
        <f t="shared" si="13"/>
        <v>1</v>
      </c>
      <c r="N149" s="110">
        <f t="shared" si="14"/>
        <v>0</v>
      </c>
    </row>
    <row r="150" spans="1:16" ht="30.25" customHeight="1" x14ac:dyDescent="0.3">
      <c r="A150" s="410">
        <v>87</v>
      </c>
      <c r="B150" s="457"/>
      <c r="C150" s="467"/>
      <c r="D150" s="207"/>
      <c r="E150" s="520"/>
      <c r="F150" s="17"/>
      <c r="G150" s="18"/>
      <c r="H150" s="40"/>
      <c r="I150" s="195"/>
      <c r="J150" s="189"/>
      <c r="K150" s="184"/>
      <c r="L150" s="109" t="str">
        <f t="shared" si="12"/>
        <v/>
      </c>
      <c r="M150" s="111">
        <f t="shared" si="13"/>
        <v>1</v>
      </c>
      <c r="N150" s="110">
        <f t="shared" si="14"/>
        <v>0</v>
      </c>
    </row>
    <row r="151" spans="1:16" ht="30.25" customHeight="1" x14ac:dyDescent="0.3">
      <c r="A151" s="410">
        <v>88</v>
      </c>
      <c r="B151" s="457"/>
      <c r="C151" s="467"/>
      <c r="D151" s="207"/>
      <c r="E151" s="520"/>
      <c r="F151" s="17"/>
      <c r="G151" s="18"/>
      <c r="H151" s="40"/>
      <c r="I151" s="195"/>
      <c r="J151" s="189"/>
      <c r="K151" s="184"/>
      <c r="L151" s="109" t="str">
        <f t="shared" si="12"/>
        <v/>
      </c>
      <c r="M151" s="111">
        <f t="shared" si="13"/>
        <v>1</v>
      </c>
      <c r="N151" s="110">
        <f t="shared" si="14"/>
        <v>0</v>
      </c>
    </row>
    <row r="152" spans="1:16" ht="30.25" customHeight="1" x14ac:dyDescent="0.3">
      <c r="A152" s="410">
        <v>89</v>
      </c>
      <c r="B152" s="457"/>
      <c r="C152" s="467"/>
      <c r="D152" s="207"/>
      <c r="E152" s="520"/>
      <c r="F152" s="17"/>
      <c r="G152" s="18"/>
      <c r="H152" s="40"/>
      <c r="I152" s="195"/>
      <c r="J152" s="189"/>
      <c r="K152" s="184"/>
      <c r="L152" s="109" t="str">
        <f t="shared" si="12"/>
        <v/>
      </c>
      <c r="M152" s="111">
        <f t="shared" si="13"/>
        <v>1</v>
      </c>
      <c r="N152" s="110">
        <f t="shared" si="14"/>
        <v>0</v>
      </c>
    </row>
    <row r="153" spans="1:16" ht="30.25" customHeight="1" x14ac:dyDescent="0.3">
      <c r="A153" s="410">
        <v>90</v>
      </c>
      <c r="B153" s="457"/>
      <c r="C153" s="467"/>
      <c r="D153" s="207"/>
      <c r="E153" s="520"/>
      <c r="F153" s="17"/>
      <c r="G153" s="18"/>
      <c r="H153" s="40"/>
      <c r="I153" s="195"/>
      <c r="J153" s="189"/>
      <c r="K153" s="184"/>
      <c r="L153" s="109" t="str">
        <f t="shared" si="12"/>
        <v/>
      </c>
      <c r="M153" s="111">
        <f t="shared" si="13"/>
        <v>1</v>
      </c>
      <c r="N153" s="110">
        <f t="shared" si="14"/>
        <v>0</v>
      </c>
    </row>
    <row r="154" spans="1:16" ht="30.25" customHeight="1" x14ac:dyDescent="0.3">
      <c r="A154" s="410">
        <v>91</v>
      </c>
      <c r="B154" s="457"/>
      <c r="C154" s="467"/>
      <c r="D154" s="207"/>
      <c r="E154" s="520"/>
      <c r="F154" s="17"/>
      <c r="G154" s="18"/>
      <c r="H154" s="40"/>
      <c r="I154" s="195"/>
      <c r="J154" s="189"/>
      <c r="K154" s="184"/>
      <c r="L154" s="109" t="str">
        <f t="shared" si="12"/>
        <v/>
      </c>
      <c r="M154" s="111">
        <f t="shared" si="13"/>
        <v>1</v>
      </c>
      <c r="N154" s="110">
        <f t="shared" si="14"/>
        <v>0</v>
      </c>
    </row>
    <row r="155" spans="1:16" ht="30.25" customHeight="1" x14ac:dyDescent="0.3">
      <c r="A155" s="410">
        <v>92</v>
      </c>
      <c r="B155" s="457"/>
      <c r="C155" s="467"/>
      <c r="D155" s="207"/>
      <c r="E155" s="520"/>
      <c r="F155" s="17"/>
      <c r="G155" s="18"/>
      <c r="H155" s="40"/>
      <c r="I155" s="195"/>
      <c r="J155" s="189"/>
      <c r="K155" s="184"/>
      <c r="L155" s="109" t="str">
        <f t="shared" si="12"/>
        <v/>
      </c>
      <c r="M155" s="111">
        <f t="shared" si="13"/>
        <v>1</v>
      </c>
      <c r="N155" s="110">
        <f t="shared" si="14"/>
        <v>0</v>
      </c>
    </row>
    <row r="156" spans="1:16" ht="30.25" customHeight="1" x14ac:dyDescent="0.3">
      <c r="A156" s="410">
        <v>93</v>
      </c>
      <c r="B156" s="457"/>
      <c r="C156" s="467"/>
      <c r="D156" s="207"/>
      <c r="E156" s="520"/>
      <c r="F156" s="17"/>
      <c r="G156" s="18"/>
      <c r="H156" s="40"/>
      <c r="I156" s="195"/>
      <c r="J156" s="189"/>
      <c r="K156" s="184"/>
      <c r="L156" s="109" t="str">
        <f t="shared" si="12"/>
        <v/>
      </c>
      <c r="M156" s="111">
        <f t="shared" si="13"/>
        <v>1</v>
      </c>
      <c r="N156" s="110">
        <f t="shared" si="14"/>
        <v>0</v>
      </c>
    </row>
    <row r="157" spans="1:16" ht="30.25" customHeight="1" x14ac:dyDescent="0.3">
      <c r="A157" s="410">
        <v>94</v>
      </c>
      <c r="B157" s="457"/>
      <c r="C157" s="467"/>
      <c r="D157" s="207"/>
      <c r="E157" s="520"/>
      <c r="F157" s="17"/>
      <c r="G157" s="18"/>
      <c r="H157" s="40"/>
      <c r="I157" s="195"/>
      <c r="J157" s="189"/>
      <c r="K157" s="184"/>
      <c r="L157" s="109" t="str">
        <f t="shared" si="12"/>
        <v/>
      </c>
      <c r="M157" s="111">
        <f t="shared" si="13"/>
        <v>1</v>
      </c>
      <c r="N157" s="110">
        <f t="shared" si="14"/>
        <v>0</v>
      </c>
    </row>
    <row r="158" spans="1:16" ht="30.25" customHeight="1" x14ac:dyDescent="0.3">
      <c r="A158" s="410">
        <v>95</v>
      </c>
      <c r="B158" s="457"/>
      <c r="C158" s="467"/>
      <c r="D158" s="207"/>
      <c r="E158" s="520"/>
      <c r="F158" s="17"/>
      <c r="G158" s="18"/>
      <c r="H158" s="40"/>
      <c r="I158" s="195"/>
      <c r="J158" s="189"/>
      <c r="K158" s="184"/>
      <c r="L158" s="109" t="str">
        <f t="shared" si="12"/>
        <v/>
      </c>
      <c r="M158" s="111">
        <f t="shared" si="13"/>
        <v>1</v>
      </c>
      <c r="N158" s="110">
        <f t="shared" si="14"/>
        <v>0</v>
      </c>
    </row>
    <row r="159" spans="1:16" ht="30.25" customHeight="1" x14ac:dyDescent="0.3">
      <c r="A159" s="410">
        <v>96</v>
      </c>
      <c r="B159" s="457"/>
      <c r="C159" s="467"/>
      <c r="D159" s="207"/>
      <c r="E159" s="520"/>
      <c r="F159" s="17"/>
      <c r="G159" s="18"/>
      <c r="H159" s="40"/>
      <c r="I159" s="195"/>
      <c r="J159" s="189"/>
      <c r="K159" s="184"/>
      <c r="L159" s="109" t="str">
        <f t="shared" si="12"/>
        <v/>
      </c>
      <c r="M159" s="111">
        <f t="shared" si="13"/>
        <v>1</v>
      </c>
      <c r="N159" s="110">
        <f t="shared" si="14"/>
        <v>0</v>
      </c>
    </row>
    <row r="160" spans="1:16" ht="30.25" customHeight="1" x14ac:dyDescent="0.3">
      <c r="A160" s="410">
        <v>97</v>
      </c>
      <c r="B160" s="457"/>
      <c r="C160" s="467"/>
      <c r="D160" s="207"/>
      <c r="E160" s="520"/>
      <c r="F160" s="17"/>
      <c r="G160" s="18"/>
      <c r="H160" s="40"/>
      <c r="I160" s="195"/>
      <c r="J160" s="189"/>
      <c r="K160" s="184"/>
      <c r="L160" s="109" t="str">
        <f t="shared" si="12"/>
        <v/>
      </c>
      <c r="M160" s="111">
        <f t="shared" si="13"/>
        <v>1</v>
      </c>
      <c r="N160" s="110">
        <f t="shared" si="14"/>
        <v>0</v>
      </c>
    </row>
    <row r="161" spans="1:16" ht="30.25" customHeight="1" x14ac:dyDescent="0.3">
      <c r="A161" s="410">
        <v>98</v>
      </c>
      <c r="B161" s="457"/>
      <c r="C161" s="467"/>
      <c r="D161" s="207"/>
      <c r="E161" s="520"/>
      <c r="F161" s="17"/>
      <c r="G161" s="18"/>
      <c r="H161" s="40"/>
      <c r="I161" s="195"/>
      <c r="J161" s="189"/>
      <c r="K161" s="184"/>
      <c r="L161" s="109" t="str">
        <f t="shared" si="12"/>
        <v/>
      </c>
      <c r="M161" s="111">
        <f t="shared" si="13"/>
        <v>1</v>
      </c>
      <c r="N161" s="110">
        <f t="shared" si="14"/>
        <v>0</v>
      </c>
    </row>
    <row r="162" spans="1:16" ht="30.25" customHeight="1" x14ac:dyDescent="0.3">
      <c r="A162" s="410">
        <v>99</v>
      </c>
      <c r="B162" s="457"/>
      <c r="C162" s="467"/>
      <c r="D162" s="207"/>
      <c r="E162" s="520"/>
      <c r="F162" s="17"/>
      <c r="G162" s="18"/>
      <c r="H162" s="40"/>
      <c r="I162" s="195"/>
      <c r="J162" s="189"/>
      <c r="K162" s="184"/>
      <c r="L162" s="109" t="str">
        <f t="shared" si="12"/>
        <v/>
      </c>
      <c r="M162" s="111">
        <f t="shared" si="13"/>
        <v>1</v>
      </c>
      <c r="N162" s="110">
        <f t="shared" si="14"/>
        <v>0</v>
      </c>
    </row>
    <row r="163" spans="1:16" ht="30.25" customHeight="1" thickBot="1" x14ac:dyDescent="0.35">
      <c r="A163" s="411">
        <v>100</v>
      </c>
      <c r="B163" s="458"/>
      <c r="C163" s="468"/>
      <c r="D163" s="208"/>
      <c r="E163" s="522"/>
      <c r="F163" s="19"/>
      <c r="G163" s="20"/>
      <c r="H163" s="42"/>
      <c r="I163" s="196"/>
      <c r="J163" s="190"/>
      <c r="K163" s="185"/>
      <c r="L163" s="109" t="str">
        <f t="shared" si="12"/>
        <v/>
      </c>
      <c r="M163" s="111">
        <f t="shared" si="13"/>
        <v>1</v>
      </c>
      <c r="N163" s="110">
        <f t="shared" si="14"/>
        <v>0</v>
      </c>
    </row>
    <row r="164" spans="1:16" ht="30.25" customHeight="1" thickBot="1" x14ac:dyDescent="0.35">
      <c r="A164" s="44"/>
      <c r="B164" s="44"/>
      <c r="C164" s="44"/>
      <c r="D164" s="44"/>
      <c r="E164" s="44"/>
      <c r="F164" s="44"/>
      <c r="G164" s="44"/>
      <c r="H164" s="44"/>
      <c r="I164" s="386" t="s">
        <v>34</v>
      </c>
      <c r="J164" s="186">
        <f>SUM(J144:J163)+J130</f>
        <v>0</v>
      </c>
      <c r="K164" s="186">
        <f>SUM(K144:K163)+K130</f>
        <v>0</v>
      </c>
      <c r="L164" s="66"/>
      <c r="M164" s="108">
        <f>IF(J164&gt;J130,ROW(A170),0)</f>
        <v>0</v>
      </c>
      <c r="N164" s="37"/>
      <c r="O164" s="105">
        <f>IF(J164&gt;J130,ROW(A170),0)</f>
        <v>0</v>
      </c>
    </row>
    <row r="165" spans="1:16" ht="30.25" customHeight="1" x14ac:dyDescent="0.3">
      <c r="A165" s="44"/>
      <c r="B165" s="44"/>
      <c r="C165" s="44"/>
      <c r="D165" s="44"/>
      <c r="E165" s="44"/>
      <c r="F165" s="44"/>
      <c r="G165" s="44"/>
      <c r="H165" s="44"/>
      <c r="I165" s="44"/>
      <c r="J165" s="44"/>
      <c r="K165" s="44"/>
      <c r="L165" s="66"/>
      <c r="M165" s="37"/>
      <c r="N165" s="37"/>
    </row>
    <row r="166" spans="1:16" ht="30.25" customHeight="1" x14ac:dyDescent="0.3">
      <c r="A166" s="138" t="s">
        <v>133</v>
      </c>
      <c r="B166" s="62"/>
      <c r="C166" s="62"/>
      <c r="D166" s="44"/>
      <c r="E166" s="44"/>
      <c r="F166" s="44"/>
      <c r="G166" s="44"/>
      <c r="H166" s="44"/>
      <c r="I166" s="44"/>
      <c r="J166" s="44"/>
      <c r="K166" s="44"/>
      <c r="L166" s="66"/>
      <c r="M166" s="37"/>
      <c r="N166" s="37"/>
    </row>
    <row r="167" spans="1:16" ht="30.25" customHeight="1" x14ac:dyDescent="0.3">
      <c r="A167" s="44"/>
      <c r="B167" s="44"/>
      <c r="C167" s="44"/>
      <c r="D167" s="44"/>
      <c r="E167" s="44"/>
      <c r="F167" s="44"/>
      <c r="G167" s="44"/>
      <c r="H167" s="44"/>
      <c r="I167" s="44"/>
      <c r="J167" s="44"/>
      <c r="K167" s="44"/>
      <c r="L167" s="66"/>
      <c r="M167" s="37"/>
      <c r="N167" s="37"/>
    </row>
    <row r="168" spans="1:16" ht="30.25" customHeight="1" x14ac:dyDescent="0.35">
      <c r="A168" s="376" t="s">
        <v>31</v>
      </c>
      <c r="B168" s="214"/>
      <c r="C168" s="214"/>
      <c r="D168" s="378">
        <f ca="1">imzatarihi</f>
        <v>45785</v>
      </c>
      <c r="E168" s="378"/>
      <c r="F168" s="253" t="s">
        <v>32</v>
      </c>
      <c r="G168" s="379" t="str">
        <f>IF(kurulusyetkilisi&gt;0,kurulusyetkilisi,"")</f>
        <v/>
      </c>
      <c r="H168" s="44"/>
      <c r="I168" s="44"/>
      <c r="J168" s="44"/>
      <c r="K168" s="44"/>
      <c r="L168" s="66"/>
      <c r="M168" s="37"/>
      <c r="N168" s="37"/>
    </row>
    <row r="169" spans="1:16" ht="30.25" customHeight="1" x14ac:dyDescent="0.35">
      <c r="A169" s="44"/>
      <c r="B169" s="44"/>
      <c r="C169" s="44"/>
      <c r="D169" s="215"/>
      <c r="E169" s="215"/>
      <c r="F169" s="253" t="s">
        <v>33</v>
      </c>
      <c r="G169" s="44"/>
      <c r="H169" s="44"/>
      <c r="I169" s="214"/>
      <c r="J169" s="44"/>
      <c r="K169" s="44"/>
      <c r="L169" s="66"/>
      <c r="M169" s="37"/>
      <c r="N169" s="37"/>
    </row>
    <row r="170" spans="1:16" ht="30.25" customHeight="1" x14ac:dyDescent="0.3">
      <c r="A170" s="44"/>
      <c r="B170" s="44"/>
      <c r="C170" s="44"/>
      <c r="D170" s="44"/>
      <c r="E170" s="44"/>
      <c r="F170" s="44"/>
      <c r="G170" s="44"/>
      <c r="H170" s="44"/>
      <c r="I170" s="44"/>
      <c r="J170" s="44"/>
      <c r="K170" s="44"/>
      <c r="L170" s="66"/>
      <c r="M170" s="37"/>
      <c r="N170" s="37"/>
    </row>
    <row r="171" spans="1:16" ht="30.25" customHeight="1" x14ac:dyDescent="0.3">
      <c r="A171" s="679" t="s">
        <v>104</v>
      </c>
      <c r="B171" s="679"/>
      <c r="C171" s="679"/>
      <c r="D171" s="679"/>
      <c r="E171" s="679"/>
      <c r="F171" s="679"/>
      <c r="G171" s="679"/>
      <c r="H171" s="679"/>
      <c r="I171" s="679"/>
      <c r="J171" s="679"/>
      <c r="K171" s="679"/>
      <c r="L171" s="64"/>
      <c r="M171" s="37"/>
      <c r="N171" s="37"/>
    </row>
    <row r="172" spans="1:16" ht="30.25" customHeight="1" x14ac:dyDescent="0.3">
      <c r="A172" s="635" t="str">
        <f>IF(YilDonem&lt;&gt;"",CONCATENATE(YilDonem," dönemine aittir."),"")</f>
        <v/>
      </c>
      <c r="B172" s="635"/>
      <c r="C172" s="635"/>
      <c r="D172" s="635"/>
      <c r="E172" s="635"/>
      <c r="F172" s="635"/>
      <c r="G172" s="635"/>
      <c r="H172" s="635"/>
      <c r="I172" s="635"/>
      <c r="J172" s="635"/>
      <c r="K172" s="635"/>
      <c r="L172" s="64"/>
      <c r="M172" s="37"/>
      <c r="N172" s="37"/>
    </row>
    <row r="173" spans="1:16" ht="30.25" customHeight="1" thickBot="1" x14ac:dyDescent="0.35">
      <c r="A173" s="680" t="s">
        <v>126</v>
      </c>
      <c r="B173" s="680"/>
      <c r="C173" s="680"/>
      <c r="D173" s="680"/>
      <c r="E173" s="680"/>
      <c r="F173" s="680"/>
      <c r="G173" s="680"/>
      <c r="H173" s="680"/>
      <c r="I173" s="680"/>
      <c r="J173" s="680"/>
      <c r="K173" s="680"/>
      <c r="L173" s="64"/>
      <c r="M173" s="37"/>
      <c r="N173" s="37"/>
    </row>
    <row r="174" spans="1:16" ht="30.25" customHeight="1" thickBot="1" x14ac:dyDescent="0.35">
      <c r="A174" s="673" t="s">
        <v>192</v>
      </c>
      <c r="B174" s="674"/>
      <c r="C174" s="673" t="str">
        <f>IF(ProjeNo&gt;0,ProjeNo,"")</f>
        <v/>
      </c>
      <c r="D174" s="674"/>
      <c r="E174" s="674"/>
      <c r="F174" s="674"/>
      <c r="G174" s="674"/>
      <c r="H174" s="674"/>
      <c r="I174" s="674"/>
      <c r="J174" s="674"/>
      <c r="K174" s="675"/>
      <c r="L174" s="64"/>
      <c r="M174" s="37"/>
      <c r="N174" s="37"/>
    </row>
    <row r="175" spans="1:16" ht="30.25" customHeight="1" thickBot="1" x14ac:dyDescent="0.35">
      <c r="A175" s="673" t="s">
        <v>194</v>
      </c>
      <c r="B175" s="674"/>
      <c r="C175" s="676" t="str">
        <f>IF(ProjeAdi&gt;0,ProjeAdi,"")</f>
        <v/>
      </c>
      <c r="D175" s="677"/>
      <c r="E175" s="677"/>
      <c r="F175" s="677"/>
      <c r="G175" s="677"/>
      <c r="H175" s="677"/>
      <c r="I175" s="677"/>
      <c r="J175" s="677"/>
      <c r="K175" s="678"/>
      <c r="L175" s="64"/>
      <c r="M175" s="37"/>
      <c r="N175" s="37"/>
    </row>
    <row r="176" spans="1:16" s="24" customFormat="1" ht="30.25" customHeight="1" thickBot="1" x14ac:dyDescent="0.35">
      <c r="A176" s="683" t="s">
        <v>3</v>
      </c>
      <c r="B176" s="683" t="s">
        <v>182</v>
      </c>
      <c r="C176" s="683" t="s">
        <v>183</v>
      </c>
      <c r="D176" s="683" t="s">
        <v>101</v>
      </c>
      <c r="E176" s="683" t="s">
        <v>173</v>
      </c>
      <c r="F176" s="683" t="s">
        <v>102</v>
      </c>
      <c r="G176" s="683" t="s">
        <v>103</v>
      </c>
      <c r="H176" s="683" t="s">
        <v>81</v>
      </c>
      <c r="I176" s="683" t="s">
        <v>82</v>
      </c>
      <c r="J176" s="398" t="s">
        <v>83</v>
      </c>
      <c r="K176" s="398" t="s">
        <v>83</v>
      </c>
      <c r="L176" s="65"/>
      <c r="M176" s="38"/>
      <c r="N176" s="38"/>
      <c r="O176" s="68"/>
      <c r="P176" s="68"/>
    </row>
    <row r="177" spans="1:16" ht="30.25" customHeight="1" thickBot="1" x14ac:dyDescent="0.35">
      <c r="A177" s="685"/>
      <c r="B177" s="684"/>
      <c r="C177" s="684"/>
      <c r="D177" s="685"/>
      <c r="E177" s="684"/>
      <c r="F177" s="685"/>
      <c r="G177" s="685"/>
      <c r="H177" s="685"/>
      <c r="I177" s="685"/>
      <c r="J177" s="416" t="s">
        <v>84</v>
      </c>
      <c r="K177" s="416" t="s">
        <v>87</v>
      </c>
      <c r="L177" s="64"/>
      <c r="M177" s="37"/>
      <c r="N177" s="37"/>
    </row>
    <row r="178" spans="1:16" ht="30.25" customHeight="1" x14ac:dyDescent="0.3">
      <c r="A178" s="201">
        <v>101</v>
      </c>
      <c r="B178" s="456"/>
      <c r="C178" s="466"/>
      <c r="D178" s="206"/>
      <c r="E178" s="521"/>
      <c r="F178" s="25"/>
      <c r="G178" s="39"/>
      <c r="H178" s="26"/>
      <c r="I178" s="194"/>
      <c r="J178" s="188"/>
      <c r="K178" s="180"/>
      <c r="L178" s="109" t="str">
        <f>IF(AND(COUNTA(D178:G178)&gt;0,M178=1),"Belge Tarihi,Belge Numarası ve KDV Dahil Tutar doldurulduktan sonra KDV Hariç Tutar doldurulabilir.","")</f>
        <v/>
      </c>
      <c r="M178" s="111">
        <f>IF(COUNTA(H178:I178)+COUNTA(K178)=3,0,1)</f>
        <v>1</v>
      </c>
      <c r="N178" s="110">
        <f>IF(M178=1,0,100000000)</f>
        <v>0</v>
      </c>
    </row>
    <row r="179" spans="1:16" ht="30.25" customHeight="1" x14ac:dyDescent="0.3">
      <c r="A179" s="410">
        <v>102</v>
      </c>
      <c r="B179" s="457"/>
      <c r="C179" s="467"/>
      <c r="D179" s="207"/>
      <c r="E179" s="520"/>
      <c r="F179" s="17"/>
      <c r="G179" s="18"/>
      <c r="H179" s="40"/>
      <c r="I179" s="195"/>
      <c r="J179" s="189"/>
      <c r="K179" s="184"/>
      <c r="L179" s="109" t="str">
        <f t="shared" ref="L179:L197" si="15">IF(AND(COUNTA(D179:G179)&gt;0,M179=1),"Belge Tarihi,Belge Numarası ve KDV Dahil Tutar doldurulduktan sonra KDV Hariç Tutar doldurulabilir.","")</f>
        <v/>
      </c>
      <c r="M179" s="111">
        <f t="shared" ref="M179:M197" si="16">IF(COUNTA(H179:I179)+COUNTA(K179)=3,0,1)</f>
        <v>1</v>
      </c>
      <c r="N179" s="110">
        <f t="shared" ref="N179:N197" si="17">IF(M179=1,0,100000000)</f>
        <v>0</v>
      </c>
    </row>
    <row r="180" spans="1:16" ht="30.25" customHeight="1" x14ac:dyDescent="0.3">
      <c r="A180" s="410">
        <v>103</v>
      </c>
      <c r="B180" s="457"/>
      <c r="C180" s="467"/>
      <c r="D180" s="207"/>
      <c r="E180" s="520"/>
      <c r="F180" s="17"/>
      <c r="G180" s="18"/>
      <c r="H180" s="40"/>
      <c r="I180" s="195"/>
      <c r="J180" s="189"/>
      <c r="K180" s="184"/>
      <c r="L180" s="109" t="str">
        <f t="shared" si="15"/>
        <v/>
      </c>
      <c r="M180" s="111">
        <f t="shared" si="16"/>
        <v>1</v>
      </c>
      <c r="N180" s="110">
        <f t="shared" si="17"/>
        <v>0</v>
      </c>
    </row>
    <row r="181" spans="1:16" ht="30.25" customHeight="1" x14ac:dyDescent="0.3">
      <c r="A181" s="410">
        <v>104</v>
      </c>
      <c r="B181" s="457"/>
      <c r="C181" s="467"/>
      <c r="D181" s="207"/>
      <c r="E181" s="520"/>
      <c r="F181" s="17"/>
      <c r="G181" s="18"/>
      <c r="H181" s="40"/>
      <c r="I181" s="195"/>
      <c r="J181" s="189"/>
      <c r="K181" s="184"/>
      <c r="L181" s="109" t="str">
        <f t="shared" si="15"/>
        <v/>
      </c>
      <c r="M181" s="111">
        <f t="shared" si="16"/>
        <v>1</v>
      </c>
      <c r="N181" s="110">
        <f t="shared" si="17"/>
        <v>0</v>
      </c>
    </row>
    <row r="182" spans="1:16" ht="30.25" customHeight="1" x14ac:dyDescent="0.3">
      <c r="A182" s="410">
        <v>105</v>
      </c>
      <c r="B182" s="457"/>
      <c r="C182" s="467"/>
      <c r="D182" s="207"/>
      <c r="E182" s="520"/>
      <c r="F182" s="17"/>
      <c r="G182" s="18"/>
      <c r="H182" s="40"/>
      <c r="I182" s="195"/>
      <c r="J182" s="189"/>
      <c r="K182" s="184"/>
      <c r="L182" s="109" t="str">
        <f t="shared" si="15"/>
        <v/>
      </c>
      <c r="M182" s="111">
        <f t="shared" si="16"/>
        <v>1</v>
      </c>
      <c r="N182" s="110">
        <f t="shared" si="17"/>
        <v>0</v>
      </c>
      <c r="O182" s="69"/>
      <c r="P182" s="69"/>
    </row>
    <row r="183" spans="1:16" ht="30.25" customHeight="1" x14ac:dyDescent="0.3">
      <c r="A183" s="410">
        <v>106</v>
      </c>
      <c r="B183" s="457"/>
      <c r="C183" s="467"/>
      <c r="D183" s="207"/>
      <c r="E183" s="520"/>
      <c r="F183" s="17"/>
      <c r="G183" s="18"/>
      <c r="H183" s="40"/>
      <c r="I183" s="195"/>
      <c r="J183" s="189"/>
      <c r="K183" s="184"/>
      <c r="L183" s="109" t="str">
        <f t="shared" si="15"/>
        <v/>
      </c>
      <c r="M183" s="111">
        <f t="shared" si="16"/>
        <v>1</v>
      </c>
      <c r="N183" s="110">
        <f t="shared" si="17"/>
        <v>0</v>
      </c>
    </row>
    <row r="184" spans="1:16" ht="30.25" customHeight="1" x14ac:dyDescent="0.3">
      <c r="A184" s="410">
        <v>107</v>
      </c>
      <c r="B184" s="457"/>
      <c r="C184" s="467"/>
      <c r="D184" s="207"/>
      <c r="E184" s="520"/>
      <c r="F184" s="17"/>
      <c r="G184" s="18"/>
      <c r="H184" s="40"/>
      <c r="I184" s="195"/>
      <c r="J184" s="189"/>
      <c r="K184" s="184"/>
      <c r="L184" s="109" t="str">
        <f t="shared" si="15"/>
        <v/>
      </c>
      <c r="M184" s="111">
        <f t="shared" si="16"/>
        <v>1</v>
      </c>
      <c r="N184" s="110">
        <f t="shared" si="17"/>
        <v>0</v>
      </c>
    </row>
    <row r="185" spans="1:16" ht="30.25" customHeight="1" x14ac:dyDescent="0.3">
      <c r="A185" s="410">
        <v>108</v>
      </c>
      <c r="B185" s="457"/>
      <c r="C185" s="467"/>
      <c r="D185" s="207"/>
      <c r="E185" s="520"/>
      <c r="F185" s="17"/>
      <c r="G185" s="18"/>
      <c r="H185" s="40"/>
      <c r="I185" s="195"/>
      <c r="J185" s="189"/>
      <c r="K185" s="184"/>
      <c r="L185" s="109" t="str">
        <f t="shared" si="15"/>
        <v/>
      </c>
      <c r="M185" s="111">
        <f t="shared" si="16"/>
        <v>1</v>
      </c>
      <c r="N185" s="110">
        <f t="shared" si="17"/>
        <v>0</v>
      </c>
    </row>
    <row r="186" spans="1:16" ht="30.25" customHeight="1" x14ac:dyDescent="0.3">
      <c r="A186" s="410">
        <v>109</v>
      </c>
      <c r="B186" s="457"/>
      <c r="C186" s="467"/>
      <c r="D186" s="207"/>
      <c r="E186" s="520"/>
      <c r="F186" s="17"/>
      <c r="G186" s="18"/>
      <c r="H186" s="40"/>
      <c r="I186" s="195"/>
      <c r="J186" s="189"/>
      <c r="K186" s="184"/>
      <c r="L186" s="109" t="str">
        <f t="shared" si="15"/>
        <v/>
      </c>
      <c r="M186" s="111">
        <f t="shared" si="16"/>
        <v>1</v>
      </c>
      <c r="N186" s="110">
        <f t="shared" si="17"/>
        <v>0</v>
      </c>
    </row>
    <row r="187" spans="1:16" ht="30.25" customHeight="1" x14ac:dyDescent="0.3">
      <c r="A187" s="410">
        <v>110</v>
      </c>
      <c r="B187" s="457"/>
      <c r="C187" s="467"/>
      <c r="D187" s="207"/>
      <c r="E187" s="520"/>
      <c r="F187" s="17"/>
      <c r="G187" s="18"/>
      <c r="H187" s="40"/>
      <c r="I187" s="195"/>
      <c r="J187" s="189"/>
      <c r="K187" s="184"/>
      <c r="L187" s="109" t="str">
        <f t="shared" si="15"/>
        <v/>
      </c>
      <c r="M187" s="111">
        <f t="shared" si="16"/>
        <v>1</v>
      </c>
      <c r="N187" s="110">
        <f t="shared" si="17"/>
        <v>0</v>
      </c>
    </row>
    <row r="188" spans="1:16" ht="30.25" customHeight="1" x14ac:dyDescent="0.3">
      <c r="A188" s="410">
        <v>111</v>
      </c>
      <c r="B188" s="457"/>
      <c r="C188" s="467"/>
      <c r="D188" s="207"/>
      <c r="E188" s="520"/>
      <c r="F188" s="17"/>
      <c r="G188" s="18"/>
      <c r="H188" s="40"/>
      <c r="I188" s="195"/>
      <c r="J188" s="189"/>
      <c r="K188" s="184"/>
      <c r="L188" s="109" t="str">
        <f t="shared" si="15"/>
        <v/>
      </c>
      <c r="M188" s="111">
        <f t="shared" si="16"/>
        <v>1</v>
      </c>
      <c r="N188" s="110">
        <f t="shared" si="17"/>
        <v>0</v>
      </c>
    </row>
    <row r="189" spans="1:16" ht="30.25" customHeight="1" x14ac:dyDescent="0.3">
      <c r="A189" s="410">
        <v>112</v>
      </c>
      <c r="B189" s="457"/>
      <c r="C189" s="467"/>
      <c r="D189" s="207"/>
      <c r="E189" s="520"/>
      <c r="F189" s="17"/>
      <c r="G189" s="18"/>
      <c r="H189" s="40"/>
      <c r="I189" s="195"/>
      <c r="J189" s="189"/>
      <c r="K189" s="184"/>
      <c r="L189" s="109" t="str">
        <f t="shared" si="15"/>
        <v/>
      </c>
      <c r="M189" s="111">
        <f t="shared" si="16"/>
        <v>1</v>
      </c>
      <c r="N189" s="110">
        <f t="shared" si="17"/>
        <v>0</v>
      </c>
    </row>
    <row r="190" spans="1:16" ht="30.25" customHeight="1" x14ac:dyDescent="0.3">
      <c r="A190" s="410">
        <v>113</v>
      </c>
      <c r="B190" s="457"/>
      <c r="C190" s="467"/>
      <c r="D190" s="207"/>
      <c r="E190" s="520"/>
      <c r="F190" s="17"/>
      <c r="G190" s="18"/>
      <c r="H190" s="40"/>
      <c r="I190" s="195"/>
      <c r="J190" s="189"/>
      <c r="K190" s="184"/>
      <c r="L190" s="109" t="str">
        <f t="shared" si="15"/>
        <v/>
      </c>
      <c r="M190" s="111">
        <f t="shared" si="16"/>
        <v>1</v>
      </c>
      <c r="N190" s="110">
        <f t="shared" si="17"/>
        <v>0</v>
      </c>
    </row>
    <row r="191" spans="1:16" ht="30.25" customHeight="1" x14ac:dyDescent="0.3">
      <c r="A191" s="410">
        <v>114</v>
      </c>
      <c r="B191" s="457"/>
      <c r="C191" s="467"/>
      <c r="D191" s="207"/>
      <c r="E191" s="520"/>
      <c r="F191" s="17"/>
      <c r="G191" s="18"/>
      <c r="H191" s="40"/>
      <c r="I191" s="195"/>
      <c r="J191" s="189"/>
      <c r="K191" s="184"/>
      <c r="L191" s="109" t="str">
        <f t="shared" si="15"/>
        <v/>
      </c>
      <c r="M191" s="111">
        <f t="shared" si="16"/>
        <v>1</v>
      </c>
      <c r="N191" s="110">
        <f t="shared" si="17"/>
        <v>0</v>
      </c>
    </row>
    <row r="192" spans="1:16" ht="30.25" customHeight="1" x14ac:dyDescent="0.3">
      <c r="A192" s="410">
        <v>115</v>
      </c>
      <c r="B192" s="457"/>
      <c r="C192" s="467"/>
      <c r="D192" s="207"/>
      <c r="E192" s="520"/>
      <c r="F192" s="17"/>
      <c r="G192" s="18"/>
      <c r="H192" s="40"/>
      <c r="I192" s="195"/>
      <c r="J192" s="189"/>
      <c r="K192" s="184"/>
      <c r="L192" s="109" t="str">
        <f t="shared" si="15"/>
        <v/>
      </c>
      <c r="M192" s="111">
        <f t="shared" si="16"/>
        <v>1</v>
      </c>
      <c r="N192" s="110">
        <f t="shared" si="17"/>
        <v>0</v>
      </c>
    </row>
    <row r="193" spans="1:15" ht="30.25" customHeight="1" x14ac:dyDescent="0.3">
      <c r="A193" s="410">
        <v>116</v>
      </c>
      <c r="B193" s="457"/>
      <c r="C193" s="467"/>
      <c r="D193" s="207"/>
      <c r="E193" s="520"/>
      <c r="F193" s="17"/>
      <c r="G193" s="18"/>
      <c r="H193" s="40"/>
      <c r="I193" s="195"/>
      <c r="J193" s="189"/>
      <c r="K193" s="184"/>
      <c r="L193" s="109" t="str">
        <f t="shared" si="15"/>
        <v/>
      </c>
      <c r="M193" s="111">
        <f t="shared" si="16"/>
        <v>1</v>
      </c>
      <c r="N193" s="110">
        <f t="shared" si="17"/>
        <v>0</v>
      </c>
    </row>
    <row r="194" spans="1:15" ht="30.25" customHeight="1" x14ac:dyDescent="0.3">
      <c r="A194" s="410">
        <v>117</v>
      </c>
      <c r="B194" s="457"/>
      <c r="C194" s="467"/>
      <c r="D194" s="207"/>
      <c r="E194" s="520"/>
      <c r="F194" s="17"/>
      <c r="G194" s="18"/>
      <c r="H194" s="40"/>
      <c r="I194" s="195"/>
      <c r="J194" s="189"/>
      <c r="K194" s="184"/>
      <c r="L194" s="109" t="str">
        <f t="shared" si="15"/>
        <v/>
      </c>
      <c r="M194" s="111">
        <f t="shared" si="16"/>
        <v>1</v>
      </c>
      <c r="N194" s="110">
        <f t="shared" si="17"/>
        <v>0</v>
      </c>
    </row>
    <row r="195" spans="1:15" ht="30.25" customHeight="1" x14ac:dyDescent="0.3">
      <c r="A195" s="410">
        <v>118</v>
      </c>
      <c r="B195" s="457"/>
      <c r="C195" s="467"/>
      <c r="D195" s="207"/>
      <c r="E195" s="520"/>
      <c r="F195" s="17"/>
      <c r="G195" s="18"/>
      <c r="H195" s="40"/>
      <c r="I195" s="195"/>
      <c r="J195" s="189"/>
      <c r="K195" s="184"/>
      <c r="L195" s="109" t="str">
        <f t="shared" si="15"/>
        <v/>
      </c>
      <c r="M195" s="111">
        <f t="shared" si="16"/>
        <v>1</v>
      </c>
      <c r="N195" s="110">
        <f t="shared" si="17"/>
        <v>0</v>
      </c>
    </row>
    <row r="196" spans="1:15" ht="30.25" customHeight="1" x14ac:dyDescent="0.3">
      <c r="A196" s="410">
        <v>119</v>
      </c>
      <c r="B196" s="457"/>
      <c r="C196" s="467"/>
      <c r="D196" s="207"/>
      <c r="E196" s="520"/>
      <c r="F196" s="17"/>
      <c r="G196" s="18"/>
      <c r="H196" s="40"/>
      <c r="I196" s="195"/>
      <c r="J196" s="189"/>
      <c r="K196" s="184"/>
      <c r="L196" s="109" t="str">
        <f t="shared" si="15"/>
        <v/>
      </c>
      <c r="M196" s="111">
        <f t="shared" si="16"/>
        <v>1</v>
      </c>
      <c r="N196" s="110">
        <f t="shared" si="17"/>
        <v>0</v>
      </c>
    </row>
    <row r="197" spans="1:15" ht="30.25" customHeight="1" thickBot="1" x14ac:dyDescent="0.35">
      <c r="A197" s="411">
        <v>120</v>
      </c>
      <c r="B197" s="458"/>
      <c r="C197" s="468"/>
      <c r="D197" s="208"/>
      <c r="E197" s="522"/>
      <c r="F197" s="19"/>
      <c r="G197" s="20"/>
      <c r="H197" s="42"/>
      <c r="I197" s="196"/>
      <c r="J197" s="190"/>
      <c r="K197" s="185"/>
      <c r="L197" s="109" t="str">
        <f t="shared" si="15"/>
        <v/>
      </c>
      <c r="M197" s="111">
        <f t="shared" si="16"/>
        <v>1</v>
      </c>
      <c r="N197" s="110">
        <f t="shared" si="17"/>
        <v>0</v>
      </c>
    </row>
    <row r="198" spans="1:15" ht="30.25" customHeight="1" thickBot="1" x14ac:dyDescent="0.35">
      <c r="A198" s="44"/>
      <c r="B198" s="44"/>
      <c r="C198" s="44"/>
      <c r="D198" s="44"/>
      <c r="E198" s="44"/>
      <c r="F198" s="44"/>
      <c r="G198" s="44"/>
      <c r="H198" s="44"/>
      <c r="I198" s="386" t="s">
        <v>34</v>
      </c>
      <c r="J198" s="186">
        <f>SUM(J178:J197)+J164</f>
        <v>0</v>
      </c>
      <c r="K198" s="186">
        <f>SUM(K178:K197)+K164</f>
        <v>0</v>
      </c>
      <c r="L198" s="66"/>
      <c r="M198" s="108">
        <f>IF(J198&gt;J164,ROW(A204),0)</f>
        <v>0</v>
      </c>
      <c r="N198" s="37"/>
      <c r="O198" s="105">
        <f>IF(J198&gt;J164,ROW(A204),0)</f>
        <v>0</v>
      </c>
    </row>
    <row r="199" spans="1:15" ht="30.25" customHeight="1" x14ac:dyDescent="0.3">
      <c r="A199" s="44"/>
      <c r="B199" s="44"/>
      <c r="C199" s="44"/>
      <c r="D199" s="44"/>
      <c r="E199" s="44"/>
      <c r="F199" s="44"/>
      <c r="G199" s="44"/>
      <c r="H199" s="44"/>
      <c r="I199" s="44"/>
      <c r="J199" s="44"/>
      <c r="K199" s="44"/>
      <c r="L199" s="66"/>
      <c r="M199" s="37"/>
      <c r="N199" s="37"/>
    </row>
    <row r="200" spans="1:15" ht="30.25" customHeight="1" x14ac:dyDescent="0.3">
      <c r="A200" s="138" t="s">
        <v>133</v>
      </c>
      <c r="B200" s="62"/>
      <c r="C200" s="62"/>
      <c r="D200" s="44"/>
      <c r="E200" s="44"/>
      <c r="F200" s="44"/>
      <c r="G200" s="44"/>
      <c r="H200" s="44"/>
      <c r="I200" s="44"/>
      <c r="J200" s="44"/>
      <c r="K200" s="44"/>
      <c r="L200" s="66"/>
      <c r="M200" s="37"/>
      <c r="N200" s="37"/>
    </row>
    <row r="201" spans="1:15" ht="30.25" customHeight="1" x14ac:dyDescent="0.3">
      <c r="A201" s="44"/>
      <c r="B201" s="44"/>
      <c r="C201" s="44"/>
      <c r="D201" s="44"/>
      <c r="E201" s="44"/>
      <c r="F201" s="44"/>
      <c r="G201" s="44"/>
      <c r="H201" s="44"/>
      <c r="I201" s="44"/>
      <c r="J201" s="44"/>
      <c r="K201" s="44"/>
      <c r="L201" s="66"/>
      <c r="M201" s="37"/>
      <c r="N201" s="37"/>
    </row>
    <row r="202" spans="1:15" ht="30.25" customHeight="1" x14ac:dyDescent="0.35">
      <c r="A202" s="376" t="s">
        <v>31</v>
      </c>
      <c r="B202" s="214"/>
      <c r="C202" s="214"/>
      <c r="D202" s="378">
        <f ca="1">imzatarihi</f>
        <v>45785</v>
      </c>
      <c r="E202" s="378"/>
      <c r="F202" s="253" t="s">
        <v>32</v>
      </c>
      <c r="G202" s="379" t="str">
        <f>IF(kurulusyetkilisi&gt;0,kurulusyetkilisi,"")</f>
        <v/>
      </c>
      <c r="H202" s="44"/>
      <c r="I202" s="44"/>
      <c r="J202" s="44"/>
      <c r="K202" s="44"/>
      <c r="L202" s="66"/>
      <c r="M202" s="37"/>
      <c r="N202" s="37"/>
    </row>
    <row r="203" spans="1:15" ht="30.25" customHeight="1" x14ac:dyDescent="0.35">
      <c r="A203" s="44"/>
      <c r="B203" s="44"/>
      <c r="C203" s="44"/>
      <c r="D203" s="215"/>
      <c r="E203" s="215"/>
      <c r="F203" s="253" t="s">
        <v>33</v>
      </c>
      <c r="G203" s="44"/>
      <c r="H203" s="44"/>
      <c r="I203" s="214"/>
      <c r="J203" s="44"/>
      <c r="K203" s="44"/>
      <c r="L203" s="66"/>
      <c r="M203" s="37"/>
      <c r="N203" s="37"/>
    </row>
    <row r="204" spans="1:15" ht="30.25" customHeight="1" x14ac:dyDescent="0.3">
      <c r="A204" s="44"/>
      <c r="B204" s="44"/>
      <c r="C204" s="44"/>
      <c r="D204" s="44"/>
      <c r="E204" s="44"/>
      <c r="F204" s="44"/>
      <c r="G204" s="44"/>
      <c r="H204" s="44"/>
      <c r="I204" s="44"/>
      <c r="J204" s="44"/>
      <c r="K204" s="44"/>
      <c r="L204" s="66"/>
      <c r="M204" s="37"/>
      <c r="N204" s="37"/>
    </row>
    <row r="205" spans="1:15" ht="30.25" customHeight="1" x14ac:dyDescent="0.3">
      <c r="A205" s="679" t="s">
        <v>104</v>
      </c>
      <c r="B205" s="679"/>
      <c r="C205" s="679"/>
      <c r="D205" s="679"/>
      <c r="E205" s="679"/>
      <c r="F205" s="679"/>
      <c r="G205" s="679"/>
      <c r="H205" s="679"/>
      <c r="I205" s="679"/>
      <c r="J205" s="679"/>
      <c r="K205" s="679"/>
      <c r="L205" s="64"/>
      <c r="M205" s="37"/>
      <c r="N205" s="37"/>
    </row>
    <row r="206" spans="1:15" ht="30.25" customHeight="1" x14ac:dyDescent="0.3">
      <c r="A206" s="635" t="str">
        <f>IF(YilDonem&lt;&gt;"",CONCATENATE(YilDonem," dönemine aittir."),"")</f>
        <v/>
      </c>
      <c r="B206" s="635"/>
      <c r="C206" s="635"/>
      <c r="D206" s="635"/>
      <c r="E206" s="635"/>
      <c r="F206" s="635"/>
      <c r="G206" s="635"/>
      <c r="H206" s="635"/>
      <c r="I206" s="635"/>
      <c r="J206" s="635"/>
      <c r="K206" s="635"/>
      <c r="L206" s="64"/>
      <c r="M206" s="37"/>
      <c r="N206" s="37"/>
    </row>
    <row r="207" spans="1:15" ht="30.25" customHeight="1" thickBot="1" x14ac:dyDescent="0.35">
      <c r="A207" s="680" t="s">
        <v>126</v>
      </c>
      <c r="B207" s="680"/>
      <c r="C207" s="680"/>
      <c r="D207" s="680"/>
      <c r="E207" s="680"/>
      <c r="F207" s="680"/>
      <c r="G207" s="680"/>
      <c r="H207" s="680"/>
      <c r="I207" s="680"/>
      <c r="J207" s="680"/>
      <c r="K207" s="680"/>
      <c r="L207" s="64"/>
      <c r="M207" s="37"/>
      <c r="N207" s="37"/>
    </row>
    <row r="208" spans="1:15" ht="30.25" customHeight="1" thickBot="1" x14ac:dyDescent="0.35">
      <c r="A208" s="673" t="s">
        <v>192</v>
      </c>
      <c r="B208" s="674"/>
      <c r="C208" s="673" t="str">
        <f>IF(ProjeNo&gt;0,ProjeNo,"")</f>
        <v/>
      </c>
      <c r="D208" s="674"/>
      <c r="E208" s="674"/>
      <c r="F208" s="674"/>
      <c r="G208" s="674"/>
      <c r="H208" s="674"/>
      <c r="I208" s="674"/>
      <c r="J208" s="674"/>
      <c r="K208" s="675"/>
      <c r="L208" s="64"/>
      <c r="M208" s="37"/>
      <c r="N208" s="37"/>
    </row>
    <row r="209" spans="1:16" ht="30.25" customHeight="1" thickBot="1" x14ac:dyDescent="0.35">
      <c r="A209" s="673" t="s">
        <v>194</v>
      </c>
      <c r="B209" s="674"/>
      <c r="C209" s="676" t="str">
        <f>IF(ProjeAdi&gt;0,ProjeAdi,"")</f>
        <v/>
      </c>
      <c r="D209" s="677"/>
      <c r="E209" s="677"/>
      <c r="F209" s="677"/>
      <c r="G209" s="677"/>
      <c r="H209" s="677"/>
      <c r="I209" s="677"/>
      <c r="J209" s="677"/>
      <c r="K209" s="678"/>
      <c r="L209" s="64"/>
      <c r="M209" s="37"/>
      <c r="N209" s="37"/>
    </row>
    <row r="210" spans="1:16" s="24" customFormat="1" ht="30.25" customHeight="1" thickBot="1" x14ac:dyDescent="0.35">
      <c r="A210" s="683" t="s">
        <v>3</v>
      </c>
      <c r="B210" s="683" t="s">
        <v>182</v>
      </c>
      <c r="C210" s="683" t="s">
        <v>183</v>
      </c>
      <c r="D210" s="683" t="s">
        <v>101</v>
      </c>
      <c r="E210" s="683" t="s">
        <v>173</v>
      </c>
      <c r="F210" s="683" t="s">
        <v>102</v>
      </c>
      <c r="G210" s="683" t="s">
        <v>103</v>
      </c>
      <c r="H210" s="683" t="s">
        <v>81</v>
      </c>
      <c r="I210" s="683" t="s">
        <v>82</v>
      </c>
      <c r="J210" s="398" t="s">
        <v>83</v>
      </c>
      <c r="K210" s="398" t="s">
        <v>83</v>
      </c>
      <c r="L210" s="65"/>
      <c r="M210" s="38"/>
      <c r="N210" s="38"/>
      <c r="O210" s="68"/>
      <c r="P210" s="68"/>
    </row>
    <row r="211" spans="1:16" ht="30.25" customHeight="1" thickBot="1" x14ac:dyDescent="0.35">
      <c r="A211" s="685"/>
      <c r="B211" s="684"/>
      <c r="C211" s="684"/>
      <c r="D211" s="685"/>
      <c r="E211" s="684"/>
      <c r="F211" s="685"/>
      <c r="G211" s="685"/>
      <c r="H211" s="685"/>
      <c r="I211" s="685"/>
      <c r="J211" s="416" t="s">
        <v>84</v>
      </c>
      <c r="K211" s="416" t="s">
        <v>87</v>
      </c>
      <c r="L211" s="64"/>
      <c r="M211" s="37"/>
      <c r="N211" s="37"/>
    </row>
    <row r="212" spans="1:16" ht="30.25" customHeight="1" x14ac:dyDescent="0.3">
      <c r="A212" s="201">
        <v>121</v>
      </c>
      <c r="B212" s="456"/>
      <c r="C212" s="466"/>
      <c r="D212" s="206"/>
      <c r="E212" s="521"/>
      <c r="F212" s="25"/>
      <c r="G212" s="39"/>
      <c r="H212" s="26"/>
      <c r="I212" s="194"/>
      <c r="J212" s="188"/>
      <c r="K212" s="180"/>
      <c r="L212" s="109" t="str">
        <f>IF(AND(COUNTA(D212:G212)&gt;0,M212=1),"Belge Tarihi,Belge Numarası ve KDV Dahil Tutar doldurulduktan sonra KDV Hariç Tutar doldurulabilir.","")</f>
        <v/>
      </c>
      <c r="M212" s="111">
        <f>IF(COUNTA(H212:I212)+COUNTA(K212)=3,0,1)</f>
        <v>1</v>
      </c>
      <c r="N212" s="110">
        <f>IF(M212=1,0,100000000)</f>
        <v>0</v>
      </c>
    </row>
    <row r="213" spans="1:16" ht="30.25" customHeight="1" x14ac:dyDescent="0.3">
      <c r="A213" s="410">
        <v>122</v>
      </c>
      <c r="B213" s="457"/>
      <c r="C213" s="467"/>
      <c r="D213" s="207"/>
      <c r="E213" s="520"/>
      <c r="F213" s="17"/>
      <c r="G213" s="18"/>
      <c r="H213" s="40"/>
      <c r="I213" s="195"/>
      <c r="J213" s="189"/>
      <c r="K213" s="184"/>
      <c r="L213" s="109" t="str">
        <f t="shared" ref="L213:L231" si="18">IF(AND(COUNTA(D213:G213)&gt;0,M213=1),"Belge Tarihi,Belge Numarası ve KDV Dahil Tutar doldurulduktan sonra KDV Hariç Tutar doldurulabilir.","")</f>
        <v/>
      </c>
      <c r="M213" s="111">
        <f t="shared" ref="M213:M231" si="19">IF(COUNTA(H213:I213)+COUNTA(K213)=3,0,1)</f>
        <v>1</v>
      </c>
      <c r="N213" s="110">
        <f t="shared" ref="N213:N231" si="20">IF(M213=1,0,100000000)</f>
        <v>0</v>
      </c>
    </row>
    <row r="214" spans="1:16" ht="30.25" customHeight="1" x14ac:dyDescent="0.3">
      <c r="A214" s="410">
        <v>123</v>
      </c>
      <c r="B214" s="457"/>
      <c r="C214" s="467"/>
      <c r="D214" s="207"/>
      <c r="E214" s="520"/>
      <c r="F214" s="17"/>
      <c r="G214" s="18"/>
      <c r="H214" s="40"/>
      <c r="I214" s="195"/>
      <c r="J214" s="189"/>
      <c r="K214" s="184"/>
      <c r="L214" s="109" t="str">
        <f t="shared" si="18"/>
        <v/>
      </c>
      <c r="M214" s="111">
        <f t="shared" si="19"/>
        <v>1</v>
      </c>
      <c r="N214" s="110">
        <f t="shared" si="20"/>
        <v>0</v>
      </c>
    </row>
    <row r="215" spans="1:16" ht="30.25" customHeight="1" x14ac:dyDescent="0.3">
      <c r="A215" s="410">
        <v>124</v>
      </c>
      <c r="B215" s="457"/>
      <c r="C215" s="467"/>
      <c r="D215" s="207"/>
      <c r="E215" s="520"/>
      <c r="F215" s="17"/>
      <c r="G215" s="18"/>
      <c r="H215" s="40"/>
      <c r="I215" s="195"/>
      <c r="J215" s="189"/>
      <c r="K215" s="184"/>
      <c r="L215" s="109" t="str">
        <f t="shared" si="18"/>
        <v/>
      </c>
      <c r="M215" s="111">
        <f t="shared" si="19"/>
        <v>1</v>
      </c>
      <c r="N215" s="110">
        <f t="shared" si="20"/>
        <v>0</v>
      </c>
    </row>
    <row r="216" spans="1:16" ht="30.25" customHeight="1" x14ac:dyDescent="0.3">
      <c r="A216" s="410">
        <v>125</v>
      </c>
      <c r="B216" s="457"/>
      <c r="C216" s="467"/>
      <c r="D216" s="207"/>
      <c r="E216" s="520"/>
      <c r="F216" s="17"/>
      <c r="G216" s="18"/>
      <c r="H216" s="40"/>
      <c r="I216" s="195"/>
      <c r="J216" s="189"/>
      <c r="K216" s="184"/>
      <c r="L216" s="109" t="str">
        <f t="shared" si="18"/>
        <v/>
      </c>
      <c r="M216" s="111">
        <f t="shared" si="19"/>
        <v>1</v>
      </c>
      <c r="N216" s="110">
        <f t="shared" si="20"/>
        <v>0</v>
      </c>
    </row>
    <row r="217" spans="1:16" ht="30.25" customHeight="1" x14ac:dyDescent="0.3">
      <c r="A217" s="410">
        <v>126</v>
      </c>
      <c r="B217" s="457"/>
      <c r="C217" s="467"/>
      <c r="D217" s="207"/>
      <c r="E217" s="520"/>
      <c r="F217" s="17"/>
      <c r="G217" s="18"/>
      <c r="H217" s="40"/>
      <c r="I217" s="195"/>
      <c r="J217" s="189"/>
      <c r="K217" s="184"/>
      <c r="L217" s="109" t="str">
        <f t="shared" si="18"/>
        <v/>
      </c>
      <c r="M217" s="111">
        <f t="shared" si="19"/>
        <v>1</v>
      </c>
      <c r="N217" s="110">
        <f t="shared" si="20"/>
        <v>0</v>
      </c>
      <c r="O217" s="69"/>
      <c r="P217" s="69"/>
    </row>
    <row r="218" spans="1:16" ht="30.25" customHeight="1" x14ac:dyDescent="0.3">
      <c r="A218" s="410">
        <v>127</v>
      </c>
      <c r="B218" s="457"/>
      <c r="C218" s="467"/>
      <c r="D218" s="207"/>
      <c r="E218" s="520"/>
      <c r="F218" s="17"/>
      <c r="G218" s="18"/>
      <c r="H218" s="40"/>
      <c r="I218" s="195"/>
      <c r="J218" s="189"/>
      <c r="K218" s="184"/>
      <c r="L218" s="109" t="str">
        <f t="shared" si="18"/>
        <v/>
      </c>
      <c r="M218" s="111">
        <f t="shared" si="19"/>
        <v>1</v>
      </c>
      <c r="N218" s="110">
        <f t="shared" si="20"/>
        <v>0</v>
      </c>
    </row>
    <row r="219" spans="1:16" ht="30.25" customHeight="1" x14ac:dyDescent="0.3">
      <c r="A219" s="410">
        <v>128</v>
      </c>
      <c r="B219" s="457"/>
      <c r="C219" s="467"/>
      <c r="D219" s="207"/>
      <c r="E219" s="520"/>
      <c r="F219" s="17"/>
      <c r="G219" s="18"/>
      <c r="H219" s="40"/>
      <c r="I219" s="195"/>
      <c r="J219" s="189"/>
      <c r="K219" s="184"/>
      <c r="L219" s="109" t="str">
        <f t="shared" si="18"/>
        <v/>
      </c>
      <c r="M219" s="111">
        <f t="shared" si="19"/>
        <v>1</v>
      </c>
      <c r="N219" s="110">
        <f t="shared" si="20"/>
        <v>0</v>
      </c>
    </row>
    <row r="220" spans="1:16" ht="30.25" customHeight="1" x14ac:dyDescent="0.3">
      <c r="A220" s="410">
        <v>129</v>
      </c>
      <c r="B220" s="457"/>
      <c r="C220" s="467"/>
      <c r="D220" s="207"/>
      <c r="E220" s="520"/>
      <c r="F220" s="17"/>
      <c r="G220" s="18"/>
      <c r="H220" s="40"/>
      <c r="I220" s="195"/>
      <c r="J220" s="189"/>
      <c r="K220" s="184"/>
      <c r="L220" s="109" t="str">
        <f t="shared" si="18"/>
        <v/>
      </c>
      <c r="M220" s="111">
        <f t="shared" si="19"/>
        <v>1</v>
      </c>
      <c r="N220" s="110">
        <f t="shared" si="20"/>
        <v>0</v>
      </c>
    </row>
    <row r="221" spans="1:16" ht="30.25" customHeight="1" x14ac:dyDescent="0.3">
      <c r="A221" s="410">
        <v>130</v>
      </c>
      <c r="B221" s="457"/>
      <c r="C221" s="467"/>
      <c r="D221" s="207"/>
      <c r="E221" s="520"/>
      <c r="F221" s="17"/>
      <c r="G221" s="18"/>
      <c r="H221" s="40"/>
      <c r="I221" s="195"/>
      <c r="J221" s="189"/>
      <c r="K221" s="184"/>
      <c r="L221" s="109" t="str">
        <f t="shared" si="18"/>
        <v/>
      </c>
      <c r="M221" s="111">
        <f t="shared" si="19"/>
        <v>1</v>
      </c>
      <c r="N221" s="110">
        <f t="shared" si="20"/>
        <v>0</v>
      </c>
    </row>
    <row r="222" spans="1:16" ht="30.25" customHeight="1" x14ac:dyDescent="0.3">
      <c r="A222" s="410">
        <v>131</v>
      </c>
      <c r="B222" s="457"/>
      <c r="C222" s="467"/>
      <c r="D222" s="207"/>
      <c r="E222" s="520"/>
      <c r="F222" s="17"/>
      <c r="G222" s="18"/>
      <c r="H222" s="40"/>
      <c r="I222" s="195"/>
      <c r="J222" s="189"/>
      <c r="K222" s="184"/>
      <c r="L222" s="109" t="str">
        <f t="shared" si="18"/>
        <v/>
      </c>
      <c r="M222" s="111">
        <f t="shared" si="19"/>
        <v>1</v>
      </c>
      <c r="N222" s="110">
        <f t="shared" si="20"/>
        <v>0</v>
      </c>
    </row>
    <row r="223" spans="1:16" ht="30.25" customHeight="1" x14ac:dyDescent="0.3">
      <c r="A223" s="410">
        <v>132</v>
      </c>
      <c r="B223" s="457"/>
      <c r="C223" s="467"/>
      <c r="D223" s="207"/>
      <c r="E223" s="520"/>
      <c r="F223" s="17"/>
      <c r="G223" s="18"/>
      <c r="H223" s="40"/>
      <c r="I223" s="195"/>
      <c r="J223" s="189"/>
      <c r="K223" s="184"/>
      <c r="L223" s="109" t="str">
        <f t="shared" si="18"/>
        <v/>
      </c>
      <c r="M223" s="111">
        <f t="shared" si="19"/>
        <v>1</v>
      </c>
      <c r="N223" s="110">
        <f t="shared" si="20"/>
        <v>0</v>
      </c>
    </row>
    <row r="224" spans="1:16" ht="30.25" customHeight="1" x14ac:dyDescent="0.3">
      <c r="A224" s="410">
        <v>133</v>
      </c>
      <c r="B224" s="457"/>
      <c r="C224" s="467"/>
      <c r="D224" s="207"/>
      <c r="E224" s="520"/>
      <c r="F224" s="17"/>
      <c r="G224" s="18"/>
      <c r="H224" s="40"/>
      <c r="I224" s="195"/>
      <c r="J224" s="189"/>
      <c r="K224" s="184"/>
      <c r="L224" s="109" t="str">
        <f t="shared" si="18"/>
        <v/>
      </c>
      <c r="M224" s="111">
        <f t="shared" si="19"/>
        <v>1</v>
      </c>
      <c r="N224" s="110">
        <f t="shared" si="20"/>
        <v>0</v>
      </c>
    </row>
    <row r="225" spans="1:15" ht="30.25" customHeight="1" x14ac:dyDescent="0.3">
      <c r="A225" s="410">
        <v>134</v>
      </c>
      <c r="B225" s="457"/>
      <c r="C225" s="467"/>
      <c r="D225" s="207"/>
      <c r="E225" s="520"/>
      <c r="F225" s="17"/>
      <c r="G225" s="18"/>
      <c r="H225" s="40"/>
      <c r="I225" s="195"/>
      <c r="J225" s="189"/>
      <c r="K225" s="184"/>
      <c r="L225" s="109" t="str">
        <f t="shared" si="18"/>
        <v/>
      </c>
      <c r="M225" s="111">
        <f t="shared" si="19"/>
        <v>1</v>
      </c>
      <c r="N225" s="110">
        <f t="shared" si="20"/>
        <v>0</v>
      </c>
    </row>
    <row r="226" spans="1:15" ht="30.25" customHeight="1" x14ac:dyDescent="0.3">
      <c r="A226" s="410">
        <v>135</v>
      </c>
      <c r="B226" s="457"/>
      <c r="C226" s="467"/>
      <c r="D226" s="207"/>
      <c r="E226" s="520"/>
      <c r="F226" s="17"/>
      <c r="G226" s="18"/>
      <c r="H226" s="40"/>
      <c r="I226" s="195"/>
      <c r="J226" s="189"/>
      <c r="K226" s="184"/>
      <c r="L226" s="109" t="str">
        <f t="shared" si="18"/>
        <v/>
      </c>
      <c r="M226" s="111">
        <f t="shared" si="19"/>
        <v>1</v>
      </c>
      <c r="N226" s="110">
        <f t="shared" si="20"/>
        <v>0</v>
      </c>
    </row>
    <row r="227" spans="1:15" ht="30.25" customHeight="1" x14ac:dyDescent="0.3">
      <c r="A227" s="410">
        <v>136</v>
      </c>
      <c r="B227" s="457"/>
      <c r="C227" s="467"/>
      <c r="D227" s="207"/>
      <c r="E227" s="520"/>
      <c r="F227" s="17"/>
      <c r="G227" s="18"/>
      <c r="H227" s="40"/>
      <c r="I227" s="195"/>
      <c r="J227" s="189"/>
      <c r="K227" s="184"/>
      <c r="L227" s="109" t="str">
        <f t="shared" si="18"/>
        <v/>
      </c>
      <c r="M227" s="111">
        <f t="shared" si="19"/>
        <v>1</v>
      </c>
      <c r="N227" s="110">
        <f t="shared" si="20"/>
        <v>0</v>
      </c>
    </row>
    <row r="228" spans="1:15" ht="30.25" customHeight="1" x14ac:dyDescent="0.3">
      <c r="A228" s="410">
        <v>137</v>
      </c>
      <c r="B228" s="457"/>
      <c r="C228" s="467"/>
      <c r="D228" s="207"/>
      <c r="E228" s="520"/>
      <c r="F228" s="17"/>
      <c r="G228" s="18"/>
      <c r="H228" s="40"/>
      <c r="I228" s="195"/>
      <c r="J228" s="189"/>
      <c r="K228" s="184"/>
      <c r="L228" s="109" t="str">
        <f t="shared" si="18"/>
        <v/>
      </c>
      <c r="M228" s="111">
        <f t="shared" si="19"/>
        <v>1</v>
      </c>
      <c r="N228" s="110">
        <f t="shared" si="20"/>
        <v>0</v>
      </c>
    </row>
    <row r="229" spans="1:15" ht="30.25" customHeight="1" x14ac:dyDescent="0.3">
      <c r="A229" s="410">
        <v>138</v>
      </c>
      <c r="B229" s="457"/>
      <c r="C229" s="467"/>
      <c r="D229" s="207"/>
      <c r="E229" s="520"/>
      <c r="F229" s="17"/>
      <c r="G229" s="18"/>
      <c r="H229" s="40"/>
      <c r="I229" s="195"/>
      <c r="J229" s="189"/>
      <c r="K229" s="184"/>
      <c r="L229" s="109" t="str">
        <f t="shared" si="18"/>
        <v/>
      </c>
      <c r="M229" s="111">
        <f t="shared" si="19"/>
        <v>1</v>
      </c>
      <c r="N229" s="110">
        <f t="shared" si="20"/>
        <v>0</v>
      </c>
    </row>
    <row r="230" spans="1:15" ht="30.25" customHeight="1" x14ac:dyDescent="0.3">
      <c r="A230" s="410">
        <v>139</v>
      </c>
      <c r="B230" s="457"/>
      <c r="C230" s="467"/>
      <c r="D230" s="207"/>
      <c r="E230" s="520"/>
      <c r="F230" s="17"/>
      <c r="G230" s="18"/>
      <c r="H230" s="40"/>
      <c r="I230" s="195"/>
      <c r="J230" s="189"/>
      <c r="K230" s="184"/>
      <c r="L230" s="109" t="str">
        <f t="shared" si="18"/>
        <v/>
      </c>
      <c r="M230" s="111">
        <f t="shared" si="19"/>
        <v>1</v>
      </c>
      <c r="N230" s="110">
        <f t="shared" si="20"/>
        <v>0</v>
      </c>
    </row>
    <row r="231" spans="1:15" ht="30.25" customHeight="1" thickBot="1" x14ac:dyDescent="0.35">
      <c r="A231" s="411">
        <v>140</v>
      </c>
      <c r="B231" s="458"/>
      <c r="C231" s="468"/>
      <c r="D231" s="208"/>
      <c r="E231" s="522"/>
      <c r="F231" s="19"/>
      <c r="G231" s="20"/>
      <c r="H231" s="42"/>
      <c r="I231" s="196"/>
      <c r="J231" s="190"/>
      <c r="K231" s="185"/>
      <c r="L231" s="109" t="str">
        <f t="shared" si="18"/>
        <v/>
      </c>
      <c r="M231" s="111">
        <f t="shared" si="19"/>
        <v>1</v>
      </c>
      <c r="N231" s="110">
        <f t="shared" si="20"/>
        <v>0</v>
      </c>
    </row>
    <row r="232" spans="1:15" ht="30.25" customHeight="1" thickBot="1" x14ac:dyDescent="0.35">
      <c r="A232" s="44"/>
      <c r="B232" s="44"/>
      <c r="C232" s="44"/>
      <c r="D232" s="44"/>
      <c r="E232" s="44"/>
      <c r="F232" s="44"/>
      <c r="G232" s="44"/>
      <c r="H232" s="44"/>
      <c r="I232" s="386" t="s">
        <v>34</v>
      </c>
      <c r="J232" s="186">
        <f>SUM(J212:J231)+J198</f>
        <v>0</v>
      </c>
      <c r="K232" s="186">
        <f>SUM(K212:K231)+K198</f>
        <v>0</v>
      </c>
      <c r="L232" s="66"/>
      <c r="M232" s="108">
        <f>IF(J232&gt;J198,ROW(A238),0)</f>
        <v>0</v>
      </c>
      <c r="N232" s="37"/>
      <c r="O232" s="105">
        <f>IF(J232&gt;J198,ROW(A238),0)</f>
        <v>0</v>
      </c>
    </row>
    <row r="233" spans="1:15" ht="30.25" customHeight="1" x14ac:dyDescent="0.3">
      <c r="A233" s="44"/>
      <c r="B233" s="44"/>
      <c r="C233" s="44"/>
      <c r="D233" s="44"/>
      <c r="E233" s="44"/>
      <c r="F233" s="44"/>
      <c r="G233" s="44"/>
      <c r="H233" s="44"/>
      <c r="I233" s="44"/>
      <c r="J233" s="44"/>
      <c r="K233" s="44"/>
      <c r="L233" s="66"/>
      <c r="M233" s="37"/>
      <c r="N233" s="37"/>
    </row>
    <row r="234" spans="1:15" ht="30.25" customHeight="1" x14ac:dyDescent="0.3">
      <c r="A234" s="138" t="s">
        <v>133</v>
      </c>
      <c r="B234" s="62"/>
      <c r="C234" s="62"/>
      <c r="D234" s="44"/>
      <c r="E234" s="44"/>
      <c r="F234" s="44"/>
      <c r="G234" s="44"/>
      <c r="H234" s="44"/>
      <c r="I234" s="44"/>
      <c r="J234" s="44"/>
      <c r="K234" s="44"/>
      <c r="L234" s="66"/>
      <c r="M234" s="37"/>
      <c r="N234" s="37"/>
    </row>
    <row r="235" spans="1:15" ht="30.25" customHeight="1" x14ac:dyDescent="0.3">
      <c r="A235" s="44"/>
      <c r="B235" s="44"/>
      <c r="C235" s="44"/>
      <c r="D235" s="44"/>
      <c r="E235" s="44"/>
      <c r="F235" s="44"/>
      <c r="G235" s="44"/>
      <c r="H235" s="44"/>
      <c r="I235" s="44"/>
      <c r="J235" s="44"/>
      <c r="K235" s="44"/>
      <c r="L235" s="66"/>
      <c r="M235" s="37"/>
      <c r="N235" s="37"/>
    </row>
    <row r="236" spans="1:15" ht="30.25" customHeight="1" x14ac:dyDescent="0.35">
      <c r="A236" s="376" t="s">
        <v>31</v>
      </c>
      <c r="B236" s="214"/>
      <c r="C236" s="214"/>
      <c r="D236" s="378">
        <f ca="1">imzatarihi</f>
        <v>45785</v>
      </c>
      <c r="E236" s="378"/>
      <c r="F236" s="253" t="s">
        <v>32</v>
      </c>
      <c r="G236" s="379" t="str">
        <f>IF(kurulusyetkilisi&gt;0,kurulusyetkilisi,"")</f>
        <v/>
      </c>
      <c r="H236" s="44"/>
      <c r="I236" s="44"/>
      <c r="J236" s="44"/>
      <c r="K236" s="44"/>
      <c r="L236" s="66"/>
      <c r="M236" s="37"/>
      <c r="N236" s="37"/>
    </row>
    <row r="237" spans="1:15" ht="30.25" customHeight="1" x14ac:dyDescent="0.35">
      <c r="A237" s="44"/>
      <c r="B237" s="44"/>
      <c r="C237" s="44"/>
      <c r="D237" s="215"/>
      <c r="E237" s="215"/>
      <c r="F237" s="253" t="s">
        <v>33</v>
      </c>
      <c r="G237" s="44"/>
      <c r="H237" s="44"/>
      <c r="I237" s="214"/>
      <c r="J237" s="44"/>
      <c r="K237" s="44"/>
      <c r="L237" s="66"/>
      <c r="M237" s="37"/>
      <c r="N237" s="37"/>
    </row>
    <row r="238" spans="1:15" ht="30.25" customHeight="1" x14ac:dyDescent="0.3">
      <c r="A238" s="44"/>
      <c r="B238" s="44"/>
      <c r="C238" s="44"/>
      <c r="D238" s="44"/>
      <c r="E238" s="44"/>
      <c r="F238" s="44"/>
      <c r="G238" s="44"/>
      <c r="H238" s="44"/>
      <c r="I238" s="44"/>
      <c r="J238" s="44"/>
      <c r="K238" s="44"/>
      <c r="L238" s="66"/>
      <c r="M238" s="37"/>
      <c r="N238" s="37"/>
    </row>
    <row r="239" spans="1:15" ht="30.25" customHeight="1" x14ac:dyDescent="0.3">
      <c r="A239" s="679" t="s">
        <v>104</v>
      </c>
      <c r="B239" s="679"/>
      <c r="C239" s="679"/>
      <c r="D239" s="679"/>
      <c r="E239" s="679"/>
      <c r="F239" s="679"/>
      <c r="G239" s="679"/>
      <c r="H239" s="679"/>
      <c r="I239" s="679"/>
      <c r="J239" s="679"/>
      <c r="K239" s="679"/>
      <c r="L239" s="64"/>
      <c r="M239" s="37"/>
      <c r="N239" s="37"/>
    </row>
    <row r="240" spans="1:15" ht="30.25" customHeight="1" x14ac:dyDescent="0.3">
      <c r="A240" s="635" t="str">
        <f>IF(YilDonem&lt;&gt;"",CONCATENATE(YilDonem," dönemine aittir."),"")</f>
        <v/>
      </c>
      <c r="B240" s="635"/>
      <c r="C240" s="635"/>
      <c r="D240" s="635"/>
      <c r="E240" s="635"/>
      <c r="F240" s="635"/>
      <c r="G240" s="635"/>
      <c r="H240" s="635"/>
      <c r="I240" s="635"/>
      <c r="J240" s="635"/>
      <c r="K240" s="635"/>
      <c r="L240" s="64"/>
      <c r="M240" s="37"/>
      <c r="N240" s="37"/>
    </row>
    <row r="241" spans="1:16" ht="30.25" customHeight="1" thickBot="1" x14ac:dyDescent="0.35">
      <c r="A241" s="680" t="s">
        <v>126</v>
      </c>
      <c r="B241" s="680"/>
      <c r="C241" s="680"/>
      <c r="D241" s="680"/>
      <c r="E241" s="680"/>
      <c r="F241" s="680"/>
      <c r="G241" s="680"/>
      <c r="H241" s="680"/>
      <c r="I241" s="680"/>
      <c r="J241" s="680"/>
      <c r="K241" s="680"/>
      <c r="L241" s="64"/>
      <c r="M241" s="37"/>
      <c r="N241" s="37"/>
    </row>
    <row r="242" spans="1:16" ht="30.25" customHeight="1" thickBot="1" x14ac:dyDescent="0.35">
      <c r="A242" s="673" t="s">
        <v>192</v>
      </c>
      <c r="B242" s="674"/>
      <c r="C242" s="673" t="str">
        <f>IF(ProjeNo&gt;0,ProjeNo,"")</f>
        <v/>
      </c>
      <c r="D242" s="674"/>
      <c r="E242" s="674"/>
      <c r="F242" s="674"/>
      <c r="G242" s="674"/>
      <c r="H242" s="674"/>
      <c r="I242" s="674"/>
      <c r="J242" s="674"/>
      <c r="K242" s="675"/>
      <c r="L242" s="64"/>
      <c r="M242" s="37"/>
      <c r="N242" s="37"/>
    </row>
    <row r="243" spans="1:16" ht="30.25" customHeight="1" thickBot="1" x14ac:dyDescent="0.35">
      <c r="A243" s="673" t="s">
        <v>194</v>
      </c>
      <c r="B243" s="674"/>
      <c r="C243" s="676" t="str">
        <f>IF(ProjeAdi&gt;0,ProjeAdi,"")</f>
        <v/>
      </c>
      <c r="D243" s="677"/>
      <c r="E243" s="677"/>
      <c r="F243" s="677"/>
      <c r="G243" s="677"/>
      <c r="H243" s="677"/>
      <c r="I243" s="677"/>
      <c r="J243" s="677"/>
      <c r="K243" s="678"/>
      <c r="L243" s="64"/>
      <c r="M243" s="37"/>
      <c r="N243" s="37"/>
    </row>
    <row r="244" spans="1:16" s="24" customFormat="1" ht="30.25" customHeight="1" thickBot="1" x14ac:dyDescent="0.35">
      <c r="A244" s="683" t="s">
        <v>3</v>
      </c>
      <c r="B244" s="683" t="s">
        <v>182</v>
      </c>
      <c r="C244" s="683" t="s">
        <v>183</v>
      </c>
      <c r="D244" s="683" t="s">
        <v>101</v>
      </c>
      <c r="E244" s="683" t="s">
        <v>173</v>
      </c>
      <c r="F244" s="683" t="s">
        <v>102</v>
      </c>
      <c r="G244" s="683" t="s">
        <v>103</v>
      </c>
      <c r="H244" s="683" t="s">
        <v>81</v>
      </c>
      <c r="I244" s="683" t="s">
        <v>82</v>
      </c>
      <c r="J244" s="398" t="s">
        <v>83</v>
      </c>
      <c r="K244" s="398" t="s">
        <v>83</v>
      </c>
      <c r="L244" s="65"/>
      <c r="M244" s="38"/>
      <c r="N244" s="38"/>
      <c r="O244" s="68"/>
      <c r="P244" s="68"/>
    </row>
    <row r="245" spans="1:16" ht="30.25" customHeight="1" thickBot="1" x14ac:dyDescent="0.35">
      <c r="A245" s="685"/>
      <c r="B245" s="684"/>
      <c r="C245" s="684"/>
      <c r="D245" s="685"/>
      <c r="E245" s="684"/>
      <c r="F245" s="685"/>
      <c r="G245" s="685"/>
      <c r="H245" s="685"/>
      <c r="I245" s="685"/>
      <c r="J245" s="416" t="s">
        <v>84</v>
      </c>
      <c r="K245" s="416" t="s">
        <v>87</v>
      </c>
      <c r="L245" s="64"/>
      <c r="M245" s="37"/>
      <c r="N245" s="37"/>
    </row>
    <row r="246" spans="1:16" ht="30.25" customHeight="1" x14ac:dyDescent="0.3">
      <c r="A246" s="201">
        <v>141</v>
      </c>
      <c r="B246" s="456"/>
      <c r="C246" s="466"/>
      <c r="D246" s="206"/>
      <c r="E246" s="521"/>
      <c r="F246" s="25"/>
      <c r="G246" s="39"/>
      <c r="H246" s="26"/>
      <c r="I246" s="194"/>
      <c r="J246" s="188"/>
      <c r="K246" s="180"/>
      <c r="L246" s="109" t="str">
        <f>IF(AND(COUNTA(D246:G246)&gt;0,M246=1),"Belge Tarihi,Belge Numarası ve KDV Dahil Tutar doldurulduktan sonra KDV Hariç Tutar doldurulabilir.","")</f>
        <v/>
      </c>
      <c r="M246" s="111">
        <f>IF(COUNTA(H246:I246)+COUNTA(K246)=3,0,1)</f>
        <v>1</v>
      </c>
      <c r="N246" s="110">
        <f>IF(M246=1,0,100000000)</f>
        <v>0</v>
      </c>
    </row>
    <row r="247" spans="1:16" ht="30.25" customHeight="1" x14ac:dyDescent="0.3">
      <c r="A247" s="410">
        <v>142</v>
      </c>
      <c r="B247" s="457"/>
      <c r="C247" s="467"/>
      <c r="D247" s="207"/>
      <c r="E247" s="520"/>
      <c r="F247" s="17"/>
      <c r="G247" s="18"/>
      <c r="H247" s="40"/>
      <c r="I247" s="195"/>
      <c r="J247" s="189"/>
      <c r="K247" s="184"/>
      <c r="L247" s="109" t="str">
        <f t="shared" ref="L247:L265" si="21">IF(AND(COUNTA(D247:G247)&gt;0,M247=1),"Belge Tarihi,Belge Numarası ve KDV Dahil Tutar doldurulduktan sonra KDV Hariç Tutar doldurulabilir.","")</f>
        <v/>
      </c>
      <c r="M247" s="111">
        <f t="shared" ref="M247:M265" si="22">IF(COUNTA(H247:I247)+COUNTA(K247)=3,0,1)</f>
        <v>1</v>
      </c>
      <c r="N247" s="110">
        <f t="shared" ref="N247:N265" si="23">IF(M247=1,0,100000000)</f>
        <v>0</v>
      </c>
    </row>
    <row r="248" spans="1:16" ht="30.25" customHeight="1" x14ac:dyDescent="0.3">
      <c r="A248" s="410">
        <v>143</v>
      </c>
      <c r="B248" s="457"/>
      <c r="C248" s="467"/>
      <c r="D248" s="207"/>
      <c r="E248" s="520"/>
      <c r="F248" s="17"/>
      <c r="G248" s="18"/>
      <c r="H248" s="40"/>
      <c r="I248" s="195"/>
      <c r="J248" s="189"/>
      <c r="K248" s="184"/>
      <c r="L248" s="109" t="str">
        <f t="shared" si="21"/>
        <v/>
      </c>
      <c r="M248" s="111">
        <f t="shared" si="22"/>
        <v>1</v>
      </c>
      <c r="N248" s="110">
        <f t="shared" si="23"/>
        <v>0</v>
      </c>
    </row>
    <row r="249" spans="1:16" ht="30.25" customHeight="1" x14ac:dyDescent="0.3">
      <c r="A249" s="410">
        <v>144</v>
      </c>
      <c r="B249" s="457"/>
      <c r="C249" s="467"/>
      <c r="D249" s="207"/>
      <c r="E249" s="520"/>
      <c r="F249" s="17"/>
      <c r="G249" s="18"/>
      <c r="H249" s="40"/>
      <c r="I249" s="195"/>
      <c r="J249" s="189"/>
      <c r="K249" s="184"/>
      <c r="L249" s="109" t="str">
        <f t="shared" si="21"/>
        <v/>
      </c>
      <c r="M249" s="111">
        <f t="shared" si="22"/>
        <v>1</v>
      </c>
      <c r="N249" s="110">
        <f t="shared" si="23"/>
        <v>0</v>
      </c>
    </row>
    <row r="250" spans="1:16" ht="30.25" customHeight="1" x14ac:dyDescent="0.3">
      <c r="A250" s="410">
        <v>145</v>
      </c>
      <c r="B250" s="457"/>
      <c r="C250" s="467"/>
      <c r="D250" s="207"/>
      <c r="E250" s="520"/>
      <c r="F250" s="17"/>
      <c r="G250" s="18"/>
      <c r="H250" s="40"/>
      <c r="I250" s="195"/>
      <c r="J250" s="189"/>
      <c r="K250" s="184"/>
      <c r="L250" s="109" t="str">
        <f t="shared" si="21"/>
        <v/>
      </c>
      <c r="M250" s="111">
        <f t="shared" si="22"/>
        <v>1</v>
      </c>
      <c r="N250" s="110">
        <f t="shared" si="23"/>
        <v>0</v>
      </c>
    </row>
    <row r="251" spans="1:16" ht="30.25" customHeight="1" x14ac:dyDescent="0.3">
      <c r="A251" s="410">
        <v>146</v>
      </c>
      <c r="B251" s="457"/>
      <c r="C251" s="467"/>
      <c r="D251" s="207"/>
      <c r="E251" s="520"/>
      <c r="F251" s="17"/>
      <c r="G251" s="18"/>
      <c r="H251" s="40"/>
      <c r="I251" s="195"/>
      <c r="J251" s="189"/>
      <c r="K251" s="184"/>
      <c r="L251" s="109" t="str">
        <f t="shared" si="21"/>
        <v/>
      </c>
      <c r="M251" s="111">
        <f t="shared" si="22"/>
        <v>1</v>
      </c>
      <c r="N251" s="110">
        <f t="shared" si="23"/>
        <v>0</v>
      </c>
    </row>
    <row r="252" spans="1:16" ht="30.25" customHeight="1" x14ac:dyDescent="0.3">
      <c r="A252" s="410">
        <v>147</v>
      </c>
      <c r="B252" s="457"/>
      <c r="C252" s="467"/>
      <c r="D252" s="207"/>
      <c r="E252" s="520"/>
      <c r="F252" s="17"/>
      <c r="G252" s="18"/>
      <c r="H252" s="40"/>
      <c r="I252" s="195"/>
      <c r="J252" s="189"/>
      <c r="K252" s="184"/>
      <c r="L252" s="109" t="str">
        <f t="shared" si="21"/>
        <v/>
      </c>
      <c r="M252" s="111">
        <f t="shared" si="22"/>
        <v>1</v>
      </c>
      <c r="N252" s="110">
        <f t="shared" si="23"/>
        <v>0</v>
      </c>
      <c r="O252" s="69"/>
      <c r="P252" s="69"/>
    </row>
    <row r="253" spans="1:16" ht="30.25" customHeight="1" x14ac:dyDescent="0.3">
      <c r="A253" s="410">
        <v>148</v>
      </c>
      <c r="B253" s="457"/>
      <c r="C253" s="467"/>
      <c r="D253" s="207"/>
      <c r="E253" s="520"/>
      <c r="F253" s="17"/>
      <c r="G253" s="18"/>
      <c r="H253" s="40"/>
      <c r="I253" s="195"/>
      <c r="J253" s="189"/>
      <c r="K253" s="184"/>
      <c r="L253" s="109" t="str">
        <f t="shared" si="21"/>
        <v/>
      </c>
      <c r="M253" s="111">
        <f t="shared" si="22"/>
        <v>1</v>
      </c>
      <c r="N253" s="110">
        <f t="shared" si="23"/>
        <v>0</v>
      </c>
    </row>
    <row r="254" spans="1:16" ht="30.25" customHeight="1" x14ac:dyDescent="0.3">
      <c r="A254" s="410">
        <v>149</v>
      </c>
      <c r="B254" s="457"/>
      <c r="C254" s="467"/>
      <c r="D254" s="207"/>
      <c r="E254" s="520"/>
      <c r="F254" s="17"/>
      <c r="G254" s="18"/>
      <c r="H254" s="40"/>
      <c r="I254" s="195"/>
      <c r="J254" s="189"/>
      <c r="K254" s="184"/>
      <c r="L254" s="109" t="str">
        <f t="shared" si="21"/>
        <v/>
      </c>
      <c r="M254" s="111">
        <f t="shared" si="22"/>
        <v>1</v>
      </c>
      <c r="N254" s="110">
        <f t="shared" si="23"/>
        <v>0</v>
      </c>
    </row>
    <row r="255" spans="1:16" ht="30.25" customHeight="1" x14ac:dyDescent="0.3">
      <c r="A255" s="410">
        <v>150</v>
      </c>
      <c r="B255" s="457"/>
      <c r="C255" s="467"/>
      <c r="D255" s="207"/>
      <c r="E255" s="520"/>
      <c r="F255" s="17"/>
      <c r="G255" s="18"/>
      <c r="H255" s="40"/>
      <c r="I255" s="195"/>
      <c r="J255" s="189"/>
      <c r="K255" s="184"/>
      <c r="L255" s="109" t="str">
        <f t="shared" si="21"/>
        <v/>
      </c>
      <c r="M255" s="111">
        <f t="shared" si="22"/>
        <v>1</v>
      </c>
      <c r="N255" s="110">
        <f t="shared" si="23"/>
        <v>0</v>
      </c>
    </row>
    <row r="256" spans="1:16" ht="30.25" customHeight="1" x14ac:dyDescent="0.3">
      <c r="A256" s="410">
        <v>151</v>
      </c>
      <c r="B256" s="457"/>
      <c r="C256" s="467"/>
      <c r="D256" s="207"/>
      <c r="E256" s="520"/>
      <c r="F256" s="17"/>
      <c r="G256" s="18"/>
      <c r="H256" s="40"/>
      <c r="I256" s="195"/>
      <c r="J256" s="189"/>
      <c r="K256" s="184"/>
      <c r="L256" s="109" t="str">
        <f t="shared" si="21"/>
        <v/>
      </c>
      <c r="M256" s="111">
        <f t="shared" si="22"/>
        <v>1</v>
      </c>
      <c r="N256" s="110">
        <f t="shared" si="23"/>
        <v>0</v>
      </c>
    </row>
    <row r="257" spans="1:15" ht="30.25" customHeight="1" x14ac:dyDescent="0.3">
      <c r="A257" s="410">
        <v>152</v>
      </c>
      <c r="B257" s="457"/>
      <c r="C257" s="467"/>
      <c r="D257" s="207"/>
      <c r="E257" s="520"/>
      <c r="F257" s="17"/>
      <c r="G257" s="18"/>
      <c r="H257" s="40"/>
      <c r="I257" s="195"/>
      <c r="J257" s="189"/>
      <c r="K257" s="184"/>
      <c r="L257" s="109" t="str">
        <f t="shared" si="21"/>
        <v/>
      </c>
      <c r="M257" s="111">
        <f t="shared" si="22"/>
        <v>1</v>
      </c>
      <c r="N257" s="110">
        <f t="shared" si="23"/>
        <v>0</v>
      </c>
    </row>
    <row r="258" spans="1:15" ht="30.25" customHeight="1" x14ac:dyDescent="0.3">
      <c r="A258" s="410">
        <v>153</v>
      </c>
      <c r="B258" s="457"/>
      <c r="C258" s="467"/>
      <c r="D258" s="207"/>
      <c r="E258" s="520"/>
      <c r="F258" s="17"/>
      <c r="G258" s="18"/>
      <c r="H258" s="40"/>
      <c r="I258" s="195"/>
      <c r="J258" s="189"/>
      <c r="K258" s="184"/>
      <c r="L258" s="109" t="str">
        <f t="shared" si="21"/>
        <v/>
      </c>
      <c r="M258" s="111">
        <f t="shared" si="22"/>
        <v>1</v>
      </c>
      <c r="N258" s="110">
        <f t="shared" si="23"/>
        <v>0</v>
      </c>
    </row>
    <row r="259" spans="1:15" ht="30.25" customHeight="1" x14ac:dyDescent="0.3">
      <c r="A259" s="410">
        <v>154</v>
      </c>
      <c r="B259" s="457"/>
      <c r="C259" s="467"/>
      <c r="D259" s="207"/>
      <c r="E259" s="520"/>
      <c r="F259" s="17"/>
      <c r="G259" s="18"/>
      <c r="H259" s="40"/>
      <c r="I259" s="195"/>
      <c r="J259" s="189"/>
      <c r="K259" s="184"/>
      <c r="L259" s="109" t="str">
        <f t="shared" si="21"/>
        <v/>
      </c>
      <c r="M259" s="111">
        <f t="shared" si="22"/>
        <v>1</v>
      </c>
      <c r="N259" s="110">
        <f t="shared" si="23"/>
        <v>0</v>
      </c>
    </row>
    <row r="260" spans="1:15" ht="30.25" customHeight="1" x14ac:dyDescent="0.3">
      <c r="A260" s="410">
        <v>155</v>
      </c>
      <c r="B260" s="457"/>
      <c r="C260" s="467"/>
      <c r="D260" s="207"/>
      <c r="E260" s="520"/>
      <c r="F260" s="17"/>
      <c r="G260" s="18"/>
      <c r="H260" s="40"/>
      <c r="I260" s="195"/>
      <c r="J260" s="189"/>
      <c r="K260" s="184"/>
      <c r="L260" s="109" t="str">
        <f t="shared" si="21"/>
        <v/>
      </c>
      <c r="M260" s="111">
        <f t="shared" si="22"/>
        <v>1</v>
      </c>
      <c r="N260" s="110">
        <f t="shared" si="23"/>
        <v>0</v>
      </c>
    </row>
    <row r="261" spans="1:15" ht="30.25" customHeight="1" x14ac:dyDescent="0.3">
      <c r="A261" s="410">
        <v>156</v>
      </c>
      <c r="B261" s="457"/>
      <c r="C261" s="467"/>
      <c r="D261" s="207"/>
      <c r="E261" s="520"/>
      <c r="F261" s="17"/>
      <c r="G261" s="18"/>
      <c r="H261" s="40"/>
      <c r="I261" s="195"/>
      <c r="J261" s="189"/>
      <c r="K261" s="184"/>
      <c r="L261" s="109" t="str">
        <f t="shared" si="21"/>
        <v/>
      </c>
      <c r="M261" s="111">
        <f t="shared" si="22"/>
        <v>1</v>
      </c>
      <c r="N261" s="110">
        <f t="shared" si="23"/>
        <v>0</v>
      </c>
    </row>
    <row r="262" spans="1:15" ht="30.25" customHeight="1" x14ac:dyDescent="0.3">
      <c r="A262" s="410">
        <v>157</v>
      </c>
      <c r="B262" s="457"/>
      <c r="C262" s="467"/>
      <c r="D262" s="207"/>
      <c r="E262" s="520"/>
      <c r="F262" s="17"/>
      <c r="G262" s="18"/>
      <c r="H262" s="40"/>
      <c r="I262" s="195"/>
      <c r="J262" s="189"/>
      <c r="K262" s="184"/>
      <c r="L262" s="109" t="str">
        <f t="shared" si="21"/>
        <v/>
      </c>
      <c r="M262" s="111">
        <f t="shared" si="22"/>
        <v>1</v>
      </c>
      <c r="N262" s="110">
        <f t="shared" si="23"/>
        <v>0</v>
      </c>
    </row>
    <row r="263" spans="1:15" ht="30.25" customHeight="1" x14ac:dyDescent="0.3">
      <c r="A263" s="410">
        <v>158</v>
      </c>
      <c r="B263" s="457"/>
      <c r="C263" s="467"/>
      <c r="D263" s="207"/>
      <c r="E263" s="520"/>
      <c r="F263" s="17"/>
      <c r="G263" s="18"/>
      <c r="H263" s="40"/>
      <c r="I263" s="195"/>
      <c r="J263" s="189"/>
      <c r="K263" s="184"/>
      <c r="L263" s="109" t="str">
        <f t="shared" si="21"/>
        <v/>
      </c>
      <c r="M263" s="111">
        <f t="shared" si="22"/>
        <v>1</v>
      </c>
      <c r="N263" s="110">
        <f t="shared" si="23"/>
        <v>0</v>
      </c>
    </row>
    <row r="264" spans="1:15" ht="30.25" customHeight="1" x14ac:dyDescent="0.3">
      <c r="A264" s="410">
        <v>159</v>
      </c>
      <c r="B264" s="457"/>
      <c r="C264" s="467"/>
      <c r="D264" s="207"/>
      <c r="E264" s="520"/>
      <c r="F264" s="17"/>
      <c r="G264" s="18"/>
      <c r="H264" s="40"/>
      <c r="I264" s="195"/>
      <c r="J264" s="189"/>
      <c r="K264" s="184"/>
      <c r="L264" s="109" t="str">
        <f t="shared" si="21"/>
        <v/>
      </c>
      <c r="M264" s="111">
        <f t="shared" si="22"/>
        <v>1</v>
      </c>
      <c r="N264" s="110">
        <f t="shared" si="23"/>
        <v>0</v>
      </c>
    </row>
    <row r="265" spans="1:15" ht="30.25" customHeight="1" thickBot="1" x14ac:dyDescent="0.35">
      <c r="A265" s="411">
        <v>160</v>
      </c>
      <c r="B265" s="458"/>
      <c r="C265" s="468"/>
      <c r="D265" s="208"/>
      <c r="E265" s="522"/>
      <c r="F265" s="19"/>
      <c r="G265" s="20"/>
      <c r="H265" s="42"/>
      <c r="I265" s="196"/>
      <c r="J265" s="190"/>
      <c r="K265" s="185"/>
      <c r="L265" s="109" t="str">
        <f t="shared" si="21"/>
        <v/>
      </c>
      <c r="M265" s="111">
        <f t="shared" si="22"/>
        <v>1</v>
      </c>
      <c r="N265" s="110">
        <f t="shared" si="23"/>
        <v>0</v>
      </c>
    </row>
    <row r="266" spans="1:15" ht="30.25" customHeight="1" thickBot="1" x14ac:dyDescent="0.35">
      <c r="A266" s="44"/>
      <c r="B266" s="44"/>
      <c r="C266" s="44"/>
      <c r="D266" s="44"/>
      <c r="E266" s="44"/>
      <c r="F266" s="44"/>
      <c r="G266" s="44"/>
      <c r="H266" s="44"/>
      <c r="I266" s="386" t="s">
        <v>34</v>
      </c>
      <c r="J266" s="186">
        <f>SUM(J246:J265)+J232</f>
        <v>0</v>
      </c>
      <c r="K266" s="186">
        <f>SUM(K246:K265)+K232</f>
        <v>0</v>
      </c>
      <c r="L266" s="66"/>
      <c r="M266" s="108">
        <f>IF(J266&gt;J232,ROW(A272),0)</f>
        <v>0</v>
      </c>
      <c r="N266" s="37"/>
      <c r="O266" s="105">
        <f>IF(J266&gt;J232,ROW(A272),0)</f>
        <v>0</v>
      </c>
    </row>
    <row r="267" spans="1:15" ht="30.25" customHeight="1" x14ac:dyDescent="0.3">
      <c r="A267" s="44"/>
      <c r="B267" s="44"/>
      <c r="C267" s="44"/>
      <c r="D267" s="44"/>
      <c r="E267" s="44"/>
      <c r="F267" s="44"/>
      <c r="G267" s="44"/>
      <c r="H267" s="44"/>
      <c r="I267" s="44"/>
      <c r="J267" s="44"/>
      <c r="K267" s="44"/>
      <c r="L267" s="66"/>
      <c r="M267" s="37"/>
      <c r="N267" s="37"/>
    </row>
    <row r="268" spans="1:15" ht="30.25" customHeight="1" x14ac:dyDescent="0.3">
      <c r="A268" s="138" t="s">
        <v>133</v>
      </c>
      <c r="B268" s="62"/>
      <c r="C268" s="62"/>
      <c r="D268" s="44"/>
      <c r="E268" s="44"/>
      <c r="F268" s="44"/>
      <c r="G268" s="44"/>
      <c r="H268" s="44"/>
      <c r="I268" s="44"/>
      <c r="J268" s="44"/>
      <c r="K268" s="44"/>
      <c r="L268" s="66"/>
      <c r="M268" s="37"/>
      <c r="N268" s="37"/>
    </row>
    <row r="269" spans="1:15" ht="30.25" customHeight="1" x14ac:dyDescent="0.3">
      <c r="A269" s="44"/>
      <c r="B269" s="44"/>
      <c r="C269" s="44"/>
      <c r="D269" s="44"/>
      <c r="E269" s="44"/>
      <c r="F269" s="44"/>
      <c r="G269" s="44"/>
      <c r="H269" s="44"/>
      <c r="I269" s="44"/>
      <c r="J269" s="44"/>
      <c r="K269" s="44"/>
      <c r="L269" s="66"/>
      <c r="M269" s="37"/>
      <c r="N269" s="37"/>
    </row>
    <row r="270" spans="1:15" ht="30.25" customHeight="1" x14ac:dyDescent="0.35">
      <c r="A270" s="376" t="s">
        <v>31</v>
      </c>
      <c r="B270" s="214"/>
      <c r="C270" s="214"/>
      <c r="D270" s="378">
        <f ca="1">imzatarihi</f>
        <v>45785</v>
      </c>
      <c r="E270" s="378"/>
      <c r="F270" s="253" t="s">
        <v>32</v>
      </c>
      <c r="G270" s="379" t="str">
        <f>IF(kurulusyetkilisi&gt;0,kurulusyetkilisi,"")</f>
        <v/>
      </c>
      <c r="H270" s="44"/>
      <c r="I270" s="44"/>
      <c r="J270" s="44"/>
      <c r="K270" s="44"/>
      <c r="L270" s="66"/>
      <c r="M270" s="37"/>
      <c r="N270" s="37"/>
    </row>
    <row r="271" spans="1:15" ht="30.25" customHeight="1" x14ac:dyDescent="0.35">
      <c r="A271" s="44"/>
      <c r="B271" s="44"/>
      <c r="C271" s="44"/>
      <c r="D271" s="215"/>
      <c r="E271" s="215"/>
      <c r="F271" s="253" t="s">
        <v>33</v>
      </c>
      <c r="G271" s="44"/>
      <c r="H271" s="44"/>
      <c r="I271" s="214"/>
      <c r="J271" s="44"/>
      <c r="K271" s="44"/>
      <c r="L271" s="66"/>
      <c r="M271" s="37"/>
      <c r="N271" s="37"/>
    </row>
    <row r="272" spans="1:15" ht="30.25" customHeight="1" x14ac:dyDescent="0.3">
      <c r="A272" s="44"/>
      <c r="B272" s="44"/>
      <c r="C272" s="44"/>
      <c r="D272" s="44"/>
      <c r="E272" s="44"/>
      <c r="F272" s="44"/>
      <c r="G272" s="44"/>
      <c r="H272" s="44"/>
      <c r="I272" s="44"/>
      <c r="J272" s="44"/>
      <c r="K272" s="44"/>
      <c r="L272" s="66"/>
      <c r="M272" s="37"/>
      <c r="N272" s="37"/>
    </row>
    <row r="273" spans="1:16" ht="30.25" customHeight="1" x14ac:dyDescent="0.3">
      <c r="A273" s="679" t="s">
        <v>104</v>
      </c>
      <c r="B273" s="679"/>
      <c r="C273" s="679"/>
      <c r="D273" s="679"/>
      <c r="E273" s="679"/>
      <c r="F273" s="679"/>
      <c r="G273" s="679"/>
      <c r="H273" s="679"/>
      <c r="I273" s="679"/>
      <c r="J273" s="679"/>
      <c r="K273" s="679"/>
      <c r="L273" s="64"/>
      <c r="M273" s="37"/>
      <c r="N273" s="37"/>
    </row>
    <row r="274" spans="1:16" ht="30.25" customHeight="1" x14ac:dyDescent="0.3">
      <c r="A274" s="635" t="str">
        <f>IF(YilDonem&lt;&gt;"",CONCATENATE(YilDonem," dönemine aittir."),"")</f>
        <v/>
      </c>
      <c r="B274" s="635"/>
      <c r="C274" s="635"/>
      <c r="D274" s="635"/>
      <c r="E274" s="635"/>
      <c r="F274" s="635"/>
      <c r="G274" s="635"/>
      <c r="H274" s="635"/>
      <c r="I274" s="635"/>
      <c r="J274" s="635"/>
      <c r="K274" s="635"/>
      <c r="L274" s="64"/>
      <c r="M274" s="37"/>
      <c r="N274" s="37"/>
    </row>
    <row r="275" spans="1:16" ht="30.25" customHeight="1" thickBot="1" x14ac:dyDescent="0.35">
      <c r="A275" s="680" t="s">
        <v>126</v>
      </c>
      <c r="B275" s="680"/>
      <c r="C275" s="680"/>
      <c r="D275" s="680"/>
      <c r="E275" s="680"/>
      <c r="F275" s="680"/>
      <c r="G275" s="680"/>
      <c r="H275" s="680"/>
      <c r="I275" s="680"/>
      <c r="J275" s="680"/>
      <c r="K275" s="680"/>
      <c r="L275" s="64"/>
      <c r="M275" s="37"/>
      <c r="N275" s="37"/>
    </row>
    <row r="276" spans="1:16" ht="30.25" customHeight="1" thickBot="1" x14ac:dyDescent="0.35">
      <c r="A276" s="673" t="s">
        <v>192</v>
      </c>
      <c r="B276" s="674"/>
      <c r="C276" s="673" t="str">
        <f>IF(ProjeNo&gt;0,ProjeNo,"")</f>
        <v/>
      </c>
      <c r="D276" s="674"/>
      <c r="E276" s="674"/>
      <c r="F276" s="674"/>
      <c r="G276" s="674"/>
      <c r="H276" s="674"/>
      <c r="I276" s="674"/>
      <c r="J276" s="674"/>
      <c r="K276" s="675"/>
      <c r="L276" s="64"/>
      <c r="M276" s="37"/>
      <c r="N276" s="37"/>
    </row>
    <row r="277" spans="1:16" ht="30.25" customHeight="1" thickBot="1" x14ac:dyDescent="0.35">
      <c r="A277" s="673" t="s">
        <v>194</v>
      </c>
      <c r="B277" s="674"/>
      <c r="C277" s="676" t="str">
        <f>IF(ProjeAdi&gt;0,ProjeAdi,"")</f>
        <v/>
      </c>
      <c r="D277" s="677"/>
      <c r="E277" s="677"/>
      <c r="F277" s="677"/>
      <c r="G277" s="677"/>
      <c r="H277" s="677"/>
      <c r="I277" s="677"/>
      <c r="J277" s="677"/>
      <c r="K277" s="678"/>
      <c r="L277" s="64"/>
      <c r="M277" s="37"/>
      <c r="N277" s="37"/>
    </row>
    <row r="278" spans="1:16" s="24" customFormat="1" ht="30.25" customHeight="1" thickBot="1" x14ac:dyDescent="0.35">
      <c r="A278" s="683" t="s">
        <v>3</v>
      </c>
      <c r="B278" s="683" t="s">
        <v>182</v>
      </c>
      <c r="C278" s="683" t="s">
        <v>183</v>
      </c>
      <c r="D278" s="683" t="s">
        <v>101</v>
      </c>
      <c r="E278" s="683" t="s">
        <v>173</v>
      </c>
      <c r="F278" s="683" t="s">
        <v>102</v>
      </c>
      <c r="G278" s="683" t="s">
        <v>103</v>
      </c>
      <c r="H278" s="683" t="s">
        <v>81</v>
      </c>
      <c r="I278" s="683" t="s">
        <v>82</v>
      </c>
      <c r="J278" s="398" t="s">
        <v>83</v>
      </c>
      <c r="K278" s="398" t="s">
        <v>83</v>
      </c>
      <c r="L278" s="65"/>
      <c r="M278" s="38"/>
      <c r="N278" s="38"/>
      <c r="O278" s="68"/>
      <c r="P278" s="68"/>
    </row>
    <row r="279" spans="1:16" ht="30.25" customHeight="1" thickBot="1" x14ac:dyDescent="0.35">
      <c r="A279" s="685"/>
      <c r="B279" s="684"/>
      <c r="C279" s="684"/>
      <c r="D279" s="685"/>
      <c r="E279" s="684"/>
      <c r="F279" s="685"/>
      <c r="G279" s="685"/>
      <c r="H279" s="685"/>
      <c r="I279" s="685"/>
      <c r="J279" s="416" t="s">
        <v>84</v>
      </c>
      <c r="K279" s="416" t="s">
        <v>87</v>
      </c>
      <c r="L279" s="64"/>
      <c r="M279" s="37"/>
      <c r="N279" s="37"/>
    </row>
    <row r="280" spans="1:16" ht="30.25" customHeight="1" x14ac:dyDescent="0.3">
      <c r="A280" s="201">
        <v>161</v>
      </c>
      <c r="B280" s="456"/>
      <c r="C280" s="466"/>
      <c r="D280" s="206"/>
      <c r="E280" s="521"/>
      <c r="F280" s="25"/>
      <c r="G280" s="39"/>
      <c r="H280" s="26"/>
      <c r="I280" s="194"/>
      <c r="J280" s="188"/>
      <c r="K280" s="180"/>
      <c r="L280" s="109" t="str">
        <f>IF(AND(COUNTA(D280:G280)&gt;0,M280=1),"Belge Tarihi,Belge Numarası ve KDV Dahil Tutar doldurulduktan sonra KDV Hariç Tutar doldurulabilir.","")</f>
        <v/>
      </c>
      <c r="M280" s="111">
        <f>IF(COUNTA(H280:I280)+COUNTA(K280)=3,0,1)</f>
        <v>1</v>
      </c>
      <c r="N280" s="110">
        <f>IF(M280=1,0,100000000)</f>
        <v>0</v>
      </c>
    </row>
    <row r="281" spans="1:16" ht="30.25" customHeight="1" x14ac:dyDescent="0.3">
      <c r="A281" s="410">
        <v>162</v>
      </c>
      <c r="B281" s="457"/>
      <c r="C281" s="467"/>
      <c r="D281" s="207"/>
      <c r="E281" s="520"/>
      <c r="F281" s="17"/>
      <c r="G281" s="18"/>
      <c r="H281" s="40"/>
      <c r="I281" s="195"/>
      <c r="J281" s="189"/>
      <c r="K281" s="184"/>
      <c r="L281" s="109" t="str">
        <f t="shared" ref="L281:L299" si="24">IF(AND(COUNTA(D281:G281)&gt;0,M281=1),"Belge Tarihi,Belge Numarası ve KDV Dahil Tutar doldurulduktan sonra KDV Hariç Tutar doldurulabilir.","")</f>
        <v/>
      </c>
      <c r="M281" s="111">
        <f t="shared" ref="M281:M299" si="25">IF(COUNTA(H281:I281)+COUNTA(K281)=3,0,1)</f>
        <v>1</v>
      </c>
      <c r="N281" s="110">
        <f t="shared" ref="N281:N299" si="26">IF(M281=1,0,100000000)</f>
        <v>0</v>
      </c>
    </row>
    <row r="282" spans="1:16" ht="30.25" customHeight="1" x14ac:dyDescent="0.3">
      <c r="A282" s="410">
        <v>163</v>
      </c>
      <c r="B282" s="457"/>
      <c r="C282" s="467"/>
      <c r="D282" s="207"/>
      <c r="E282" s="520"/>
      <c r="F282" s="17"/>
      <c r="G282" s="18"/>
      <c r="H282" s="40"/>
      <c r="I282" s="195"/>
      <c r="J282" s="189"/>
      <c r="K282" s="184"/>
      <c r="L282" s="109" t="str">
        <f t="shared" si="24"/>
        <v/>
      </c>
      <c r="M282" s="111">
        <f t="shared" si="25"/>
        <v>1</v>
      </c>
      <c r="N282" s="110">
        <f t="shared" si="26"/>
        <v>0</v>
      </c>
    </row>
    <row r="283" spans="1:16" ht="30.25" customHeight="1" x14ac:dyDescent="0.3">
      <c r="A283" s="410">
        <v>164</v>
      </c>
      <c r="B283" s="457"/>
      <c r="C283" s="467"/>
      <c r="D283" s="207"/>
      <c r="E283" s="520"/>
      <c r="F283" s="17"/>
      <c r="G283" s="18"/>
      <c r="H283" s="40"/>
      <c r="I283" s="195"/>
      <c r="J283" s="189"/>
      <c r="K283" s="184"/>
      <c r="L283" s="109" t="str">
        <f t="shared" si="24"/>
        <v/>
      </c>
      <c r="M283" s="111">
        <f t="shared" si="25"/>
        <v>1</v>
      </c>
      <c r="N283" s="110">
        <f t="shared" si="26"/>
        <v>0</v>
      </c>
    </row>
    <row r="284" spans="1:16" ht="30.25" customHeight="1" x14ac:dyDescent="0.3">
      <c r="A284" s="410">
        <v>165</v>
      </c>
      <c r="B284" s="457"/>
      <c r="C284" s="467"/>
      <c r="D284" s="207"/>
      <c r="E284" s="520"/>
      <c r="F284" s="17"/>
      <c r="G284" s="18"/>
      <c r="H284" s="40"/>
      <c r="I284" s="195"/>
      <c r="J284" s="189"/>
      <c r="K284" s="184"/>
      <c r="L284" s="109" t="str">
        <f t="shared" si="24"/>
        <v/>
      </c>
      <c r="M284" s="111">
        <f t="shared" si="25"/>
        <v>1</v>
      </c>
      <c r="N284" s="110">
        <f t="shared" si="26"/>
        <v>0</v>
      </c>
    </row>
    <row r="285" spans="1:16" ht="30.25" customHeight="1" x14ac:dyDescent="0.3">
      <c r="A285" s="410">
        <v>166</v>
      </c>
      <c r="B285" s="457"/>
      <c r="C285" s="467"/>
      <c r="D285" s="207"/>
      <c r="E285" s="520"/>
      <c r="F285" s="17"/>
      <c r="G285" s="18"/>
      <c r="H285" s="40"/>
      <c r="I285" s="195"/>
      <c r="J285" s="189"/>
      <c r="K285" s="184"/>
      <c r="L285" s="109" t="str">
        <f t="shared" si="24"/>
        <v/>
      </c>
      <c r="M285" s="111">
        <f t="shared" si="25"/>
        <v>1</v>
      </c>
      <c r="N285" s="110">
        <f t="shared" si="26"/>
        <v>0</v>
      </c>
    </row>
    <row r="286" spans="1:16" ht="30.25" customHeight="1" x14ac:dyDescent="0.3">
      <c r="A286" s="410">
        <v>167</v>
      </c>
      <c r="B286" s="457"/>
      <c r="C286" s="467"/>
      <c r="D286" s="207"/>
      <c r="E286" s="520"/>
      <c r="F286" s="17"/>
      <c r="G286" s="18"/>
      <c r="H286" s="40"/>
      <c r="I286" s="195"/>
      <c r="J286" s="189"/>
      <c r="K286" s="184"/>
      <c r="L286" s="109" t="str">
        <f t="shared" si="24"/>
        <v/>
      </c>
      <c r="M286" s="111">
        <f t="shared" si="25"/>
        <v>1</v>
      </c>
      <c r="N286" s="110">
        <f t="shared" si="26"/>
        <v>0</v>
      </c>
    </row>
    <row r="287" spans="1:16" ht="30.25" customHeight="1" x14ac:dyDescent="0.3">
      <c r="A287" s="410">
        <v>168</v>
      </c>
      <c r="B287" s="457"/>
      <c r="C287" s="467"/>
      <c r="D287" s="207"/>
      <c r="E287" s="520"/>
      <c r="F287" s="17"/>
      <c r="G287" s="18"/>
      <c r="H287" s="40"/>
      <c r="I287" s="195"/>
      <c r="J287" s="189"/>
      <c r="K287" s="184"/>
      <c r="L287" s="109" t="str">
        <f t="shared" si="24"/>
        <v/>
      </c>
      <c r="M287" s="111">
        <f t="shared" si="25"/>
        <v>1</v>
      </c>
      <c r="N287" s="110">
        <f t="shared" si="26"/>
        <v>0</v>
      </c>
      <c r="O287" s="69"/>
      <c r="P287" s="69"/>
    </row>
    <row r="288" spans="1:16" ht="30.25" customHeight="1" x14ac:dyDescent="0.3">
      <c r="A288" s="410">
        <v>169</v>
      </c>
      <c r="B288" s="457"/>
      <c r="C288" s="467"/>
      <c r="D288" s="207"/>
      <c r="E288" s="520"/>
      <c r="F288" s="17"/>
      <c r="G288" s="18"/>
      <c r="H288" s="40"/>
      <c r="I288" s="195"/>
      <c r="J288" s="189"/>
      <c r="K288" s="184"/>
      <c r="L288" s="109" t="str">
        <f t="shared" si="24"/>
        <v/>
      </c>
      <c r="M288" s="111">
        <f t="shared" si="25"/>
        <v>1</v>
      </c>
      <c r="N288" s="110">
        <f t="shared" si="26"/>
        <v>0</v>
      </c>
    </row>
    <row r="289" spans="1:15" ht="30.25" customHeight="1" x14ac:dyDescent="0.3">
      <c r="A289" s="410">
        <v>170</v>
      </c>
      <c r="B289" s="457"/>
      <c r="C289" s="467"/>
      <c r="D289" s="207"/>
      <c r="E289" s="520"/>
      <c r="F289" s="17"/>
      <c r="G289" s="18"/>
      <c r="H289" s="40"/>
      <c r="I289" s="195"/>
      <c r="J289" s="189"/>
      <c r="K289" s="184"/>
      <c r="L289" s="109" t="str">
        <f t="shared" si="24"/>
        <v/>
      </c>
      <c r="M289" s="111">
        <f t="shared" si="25"/>
        <v>1</v>
      </c>
      <c r="N289" s="110">
        <f t="shared" si="26"/>
        <v>0</v>
      </c>
    </row>
    <row r="290" spans="1:15" ht="30.25" customHeight="1" x14ac:dyDescent="0.3">
      <c r="A290" s="410">
        <v>171</v>
      </c>
      <c r="B290" s="457"/>
      <c r="C290" s="467"/>
      <c r="D290" s="207"/>
      <c r="E290" s="520"/>
      <c r="F290" s="17"/>
      <c r="G290" s="18"/>
      <c r="H290" s="40"/>
      <c r="I290" s="195"/>
      <c r="J290" s="189"/>
      <c r="K290" s="184"/>
      <c r="L290" s="109" t="str">
        <f t="shared" si="24"/>
        <v/>
      </c>
      <c r="M290" s="111">
        <f t="shared" si="25"/>
        <v>1</v>
      </c>
      <c r="N290" s="110">
        <f t="shared" si="26"/>
        <v>0</v>
      </c>
    </row>
    <row r="291" spans="1:15" ht="30.25" customHeight="1" x14ac:dyDescent="0.3">
      <c r="A291" s="410">
        <v>172</v>
      </c>
      <c r="B291" s="457"/>
      <c r="C291" s="467"/>
      <c r="D291" s="207"/>
      <c r="E291" s="520"/>
      <c r="F291" s="17"/>
      <c r="G291" s="18"/>
      <c r="H291" s="40"/>
      <c r="I291" s="195"/>
      <c r="J291" s="189"/>
      <c r="K291" s="184"/>
      <c r="L291" s="109" t="str">
        <f t="shared" si="24"/>
        <v/>
      </c>
      <c r="M291" s="111">
        <f t="shared" si="25"/>
        <v>1</v>
      </c>
      <c r="N291" s="110">
        <f t="shared" si="26"/>
        <v>0</v>
      </c>
    </row>
    <row r="292" spans="1:15" ht="30.25" customHeight="1" x14ac:dyDescent="0.3">
      <c r="A292" s="410">
        <v>173</v>
      </c>
      <c r="B292" s="457"/>
      <c r="C292" s="467"/>
      <c r="D292" s="207"/>
      <c r="E292" s="520"/>
      <c r="F292" s="17"/>
      <c r="G292" s="18"/>
      <c r="H292" s="40"/>
      <c r="I292" s="195"/>
      <c r="J292" s="189"/>
      <c r="K292" s="184"/>
      <c r="L292" s="109" t="str">
        <f t="shared" si="24"/>
        <v/>
      </c>
      <c r="M292" s="111">
        <f t="shared" si="25"/>
        <v>1</v>
      </c>
      <c r="N292" s="110">
        <f t="shared" si="26"/>
        <v>0</v>
      </c>
    </row>
    <row r="293" spans="1:15" ht="30.25" customHeight="1" x14ac:dyDescent="0.3">
      <c r="A293" s="410">
        <v>174</v>
      </c>
      <c r="B293" s="457"/>
      <c r="C293" s="467"/>
      <c r="D293" s="207"/>
      <c r="E293" s="520"/>
      <c r="F293" s="17"/>
      <c r="G293" s="18"/>
      <c r="H293" s="40"/>
      <c r="I293" s="195"/>
      <c r="J293" s="189"/>
      <c r="K293" s="184"/>
      <c r="L293" s="109" t="str">
        <f t="shared" si="24"/>
        <v/>
      </c>
      <c r="M293" s="111">
        <f t="shared" si="25"/>
        <v>1</v>
      </c>
      <c r="N293" s="110">
        <f t="shared" si="26"/>
        <v>0</v>
      </c>
    </row>
    <row r="294" spans="1:15" ht="30.25" customHeight="1" x14ac:dyDescent="0.3">
      <c r="A294" s="410">
        <v>175</v>
      </c>
      <c r="B294" s="457"/>
      <c r="C294" s="467"/>
      <c r="D294" s="207"/>
      <c r="E294" s="520"/>
      <c r="F294" s="17"/>
      <c r="G294" s="18"/>
      <c r="H294" s="40"/>
      <c r="I294" s="195"/>
      <c r="J294" s="189"/>
      <c r="K294" s="184"/>
      <c r="L294" s="109" t="str">
        <f t="shared" si="24"/>
        <v/>
      </c>
      <c r="M294" s="111">
        <f t="shared" si="25"/>
        <v>1</v>
      </c>
      <c r="N294" s="110">
        <f t="shared" si="26"/>
        <v>0</v>
      </c>
    </row>
    <row r="295" spans="1:15" ht="30.25" customHeight="1" x14ac:dyDescent="0.3">
      <c r="A295" s="410">
        <v>176</v>
      </c>
      <c r="B295" s="457"/>
      <c r="C295" s="467"/>
      <c r="D295" s="207"/>
      <c r="E295" s="520"/>
      <c r="F295" s="17"/>
      <c r="G295" s="18"/>
      <c r="H295" s="40"/>
      <c r="I295" s="195"/>
      <c r="J295" s="189"/>
      <c r="K295" s="184"/>
      <c r="L295" s="109" t="str">
        <f t="shared" si="24"/>
        <v/>
      </c>
      <c r="M295" s="111">
        <f t="shared" si="25"/>
        <v>1</v>
      </c>
      <c r="N295" s="110">
        <f t="shared" si="26"/>
        <v>0</v>
      </c>
    </row>
    <row r="296" spans="1:15" ht="30.25" customHeight="1" x14ac:dyDescent="0.3">
      <c r="A296" s="410">
        <v>177</v>
      </c>
      <c r="B296" s="457"/>
      <c r="C296" s="467"/>
      <c r="D296" s="207"/>
      <c r="E296" s="520"/>
      <c r="F296" s="17"/>
      <c r="G296" s="18"/>
      <c r="H296" s="40"/>
      <c r="I296" s="195"/>
      <c r="J296" s="189"/>
      <c r="K296" s="184"/>
      <c r="L296" s="109" t="str">
        <f t="shared" si="24"/>
        <v/>
      </c>
      <c r="M296" s="111">
        <f t="shared" si="25"/>
        <v>1</v>
      </c>
      <c r="N296" s="110">
        <f t="shared" si="26"/>
        <v>0</v>
      </c>
    </row>
    <row r="297" spans="1:15" ht="30.25" customHeight="1" x14ac:dyDescent="0.3">
      <c r="A297" s="410">
        <v>178</v>
      </c>
      <c r="B297" s="457"/>
      <c r="C297" s="467"/>
      <c r="D297" s="207"/>
      <c r="E297" s="520"/>
      <c r="F297" s="17"/>
      <c r="G297" s="18"/>
      <c r="H297" s="40"/>
      <c r="I297" s="195"/>
      <c r="J297" s="189"/>
      <c r="K297" s="184"/>
      <c r="L297" s="109" t="str">
        <f t="shared" si="24"/>
        <v/>
      </c>
      <c r="M297" s="111">
        <f t="shared" si="25"/>
        <v>1</v>
      </c>
      <c r="N297" s="110">
        <f t="shared" si="26"/>
        <v>0</v>
      </c>
    </row>
    <row r="298" spans="1:15" ht="30.25" customHeight="1" x14ac:dyDescent="0.3">
      <c r="A298" s="410">
        <v>179</v>
      </c>
      <c r="B298" s="457"/>
      <c r="C298" s="467"/>
      <c r="D298" s="207"/>
      <c r="E298" s="520"/>
      <c r="F298" s="17"/>
      <c r="G298" s="18"/>
      <c r="H298" s="40"/>
      <c r="I298" s="195"/>
      <c r="J298" s="189"/>
      <c r="K298" s="184"/>
      <c r="L298" s="109" t="str">
        <f t="shared" si="24"/>
        <v/>
      </c>
      <c r="M298" s="111">
        <f t="shared" si="25"/>
        <v>1</v>
      </c>
      <c r="N298" s="110">
        <f t="shared" si="26"/>
        <v>0</v>
      </c>
    </row>
    <row r="299" spans="1:15" ht="30.25" customHeight="1" thickBot="1" x14ac:dyDescent="0.35">
      <c r="A299" s="411">
        <v>180</v>
      </c>
      <c r="B299" s="458"/>
      <c r="C299" s="468"/>
      <c r="D299" s="208"/>
      <c r="E299" s="522"/>
      <c r="F299" s="19"/>
      <c r="G299" s="20"/>
      <c r="H299" s="42"/>
      <c r="I299" s="196"/>
      <c r="J299" s="190"/>
      <c r="K299" s="185"/>
      <c r="L299" s="109" t="str">
        <f t="shared" si="24"/>
        <v/>
      </c>
      <c r="M299" s="111">
        <f t="shared" si="25"/>
        <v>1</v>
      </c>
      <c r="N299" s="110">
        <f t="shared" si="26"/>
        <v>0</v>
      </c>
    </row>
    <row r="300" spans="1:15" ht="30.25" customHeight="1" thickBot="1" x14ac:dyDescent="0.35">
      <c r="A300" s="44"/>
      <c r="B300" s="44"/>
      <c r="C300" s="44"/>
      <c r="D300" s="44"/>
      <c r="E300" s="44"/>
      <c r="F300" s="44"/>
      <c r="G300" s="44"/>
      <c r="H300" s="44"/>
      <c r="I300" s="386" t="s">
        <v>34</v>
      </c>
      <c r="J300" s="186">
        <f>SUM(J280:J299)+J266</f>
        <v>0</v>
      </c>
      <c r="K300" s="186">
        <f>SUM(K280:K299)+K266</f>
        <v>0</v>
      </c>
      <c r="L300" s="66"/>
      <c r="M300" s="108">
        <f>IF(J300&gt;J266,ROW(A306),0)</f>
        <v>0</v>
      </c>
      <c r="N300" s="37"/>
      <c r="O300" s="105">
        <f>IF(J300&gt;J266,ROW(A306),0)</f>
        <v>0</v>
      </c>
    </row>
    <row r="301" spans="1:15" ht="30.25" customHeight="1" x14ac:dyDescent="0.3">
      <c r="A301" s="44"/>
      <c r="B301" s="44"/>
      <c r="C301" s="44"/>
      <c r="D301" s="44"/>
      <c r="E301" s="44"/>
      <c r="F301" s="44"/>
      <c r="G301" s="44"/>
      <c r="H301" s="44"/>
      <c r="I301" s="44"/>
      <c r="J301" s="44"/>
      <c r="K301" s="44"/>
      <c r="L301" s="66"/>
      <c r="M301" s="37"/>
      <c r="N301" s="37"/>
    </row>
    <row r="302" spans="1:15" ht="30.25" customHeight="1" x14ac:dyDescent="0.3">
      <c r="A302" s="138" t="s">
        <v>133</v>
      </c>
      <c r="B302" s="62"/>
      <c r="C302" s="62"/>
      <c r="D302" s="44"/>
      <c r="E302" s="44"/>
      <c r="F302" s="44"/>
      <c r="G302" s="44"/>
      <c r="H302" s="44"/>
      <c r="I302" s="44"/>
      <c r="J302" s="44"/>
      <c r="K302" s="44"/>
      <c r="L302" s="66"/>
      <c r="M302" s="37"/>
      <c r="N302" s="37"/>
    </row>
    <row r="303" spans="1:15" ht="30.25" customHeight="1" x14ac:dyDescent="0.3">
      <c r="A303" s="44"/>
      <c r="B303" s="44"/>
      <c r="C303" s="44"/>
      <c r="D303" s="44"/>
      <c r="E303" s="44"/>
      <c r="F303" s="44"/>
      <c r="G303" s="44"/>
      <c r="H303" s="44"/>
      <c r="I303" s="44"/>
      <c r="J303" s="44"/>
      <c r="K303" s="44"/>
      <c r="L303" s="66"/>
      <c r="M303" s="37"/>
      <c r="N303" s="37"/>
    </row>
    <row r="304" spans="1:15" ht="30.25" customHeight="1" x14ac:dyDescent="0.35">
      <c r="A304" s="376" t="s">
        <v>31</v>
      </c>
      <c r="B304" s="214"/>
      <c r="C304" s="214"/>
      <c r="D304" s="378">
        <f ca="1">imzatarihi</f>
        <v>45785</v>
      </c>
      <c r="E304" s="378"/>
      <c r="F304" s="253" t="s">
        <v>32</v>
      </c>
      <c r="G304" s="379" t="str">
        <f>IF(kurulusyetkilisi&gt;0,kurulusyetkilisi,"")</f>
        <v/>
      </c>
      <c r="H304" s="44"/>
      <c r="I304" s="44"/>
      <c r="J304" s="44"/>
      <c r="K304" s="44"/>
      <c r="L304" s="66"/>
      <c r="M304" s="37"/>
      <c r="N304" s="37"/>
    </row>
    <row r="305" spans="1:16" ht="30.25" customHeight="1" x14ac:dyDescent="0.35">
      <c r="A305" s="44"/>
      <c r="B305" s="44"/>
      <c r="C305" s="44"/>
      <c r="D305" s="215"/>
      <c r="E305" s="215"/>
      <c r="F305" s="253" t="s">
        <v>33</v>
      </c>
      <c r="G305" s="44"/>
      <c r="H305" s="44"/>
      <c r="I305" s="214"/>
      <c r="J305" s="44"/>
      <c r="K305" s="44"/>
      <c r="L305" s="66"/>
      <c r="M305" s="37"/>
      <c r="N305" s="37"/>
    </row>
    <row r="306" spans="1:16" ht="30.25" customHeight="1" x14ac:dyDescent="0.3">
      <c r="A306" s="44"/>
      <c r="B306" s="44"/>
      <c r="C306" s="44"/>
      <c r="D306" s="44"/>
      <c r="E306" s="44"/>
      <c r="F306" s="44"/>
      <c r="G306" s="44"/>
      <c r="H306" s="44"/>
      <c r="I306" s="44"/>
      <c r="J306" s="44"/>
      <c r="K306" s="44"/>
      <c r="L306" s="66"/>
      <c r="M306" s="37"/>
      <c r="N306" s="37"/>
    </row>
    <row r="307" spans="1:16" ht="30.25" customHeight="1" x14ac:dyDescent="0.3">
      <c r="A307" s="679" t="s">
        <v>104</v>
      </c>
      <c r="B307" s="679"/>
      <c r="C307" s="679"/>
      <c r="D307" s="679"/>
      <c r="E307" s="679"/>
      <c r="F307" s="679"/>
      <c r="G307" s="679"/>
      <c r="H307" s="679"/>
      <c r="I307" s="679"/>
      <c r="J307" s="679"/>
      <c r="K307" s="679"/>
      <c r="L307" s="64"/>
      <c r="M307" s="37"/>
      <c r="N307" s="37"/>
    </row>
    <row r="308" spans="1:16" ht="30.25" customHeight="1" x14ac:dyDescent="0.3">
      <c r="A308" s="635" t="str">
        <f>IF(YilDonem&lt;&gt;"",CONCATENATE(YilDonem," dönemine aittir."),"")</f>
        <v/>
      </c>
      <c r="B308" s="635"/>
      <c r="C308" s="635"/>
      <c r="D308" s="635"/>
      <c r="E308" s="635"/>
      <c r="F308" s="635"/>
      <c r="G308" s="635"/>
      <c r="H308" s="635"/>
      <c r="I308" s="635"/>
      <c r="J308" s="635"/>
      <c r="K308" s="635"/>
      <c r="L308" s="64"/>
      <c r="M308" s="37"/>
      <c r="N308" s="37"/>
    </row>
    <row r="309" spans="1:16" ht="30.25" customHeight="1" thickBot="1" x14ac:dyDescent="0.35">
      <c r="A309" s="680" t="s">
        <v>126</v>
      </c>
      <c r="B309" s="680"/>
      <c r="C309" s="680"/>
      <c r="D309" s="680"/>
      <c r="E309" s="680"/>
      <c r="F309" s="680"/>
      <c r="G309" s="680"/>
      <c r="H309" s="680"/>
      <c r="I309" s="680"/>
      <c r="J309" s="680"/>
      <c r="K309" s="680"/>
      <c r="L309" s="64"/>
      <c r="M309" s="37"/>
      <c r="N309" s="37"/>
    </row>
    <row r="310" spans="1:16" ht="30.25" customHeight="1" thickBot="1" x14ac:dyDescent="0.35">
      <c r="A310" s="673" t="s">
        <v>192</v>
      </c>
      <c r="B310" s="674"/>
      <c r="C310" s="673" t="str">
        <f>IF(ProjeNo&gt;0,ProjeNo,"")</f>
        <v/>
      </c>
      <c r="D310" s="674"/>
      <c r="E310" s="674"/>
      <c r="F310" s="674"/>
      <c r="G310" s="674"/>
      <c r="H310" s="674"/>
      <c r="I310" s="674"/>
      <c r="J310" s="674"/>
      <c r="K310" s="675"/>
      <c r="L310" s="64"/>
      <c r="M310" s="37"/>
      <c r="N310" s="37"/>
    </row>
    <row r="311" spans="1:16" ht="30.25" customHeight="1" thickBot="1" x14ac:dyDescent="0.35">
      <c r="A311" s="673" t="s">
        <v>194</v>
      </c>
      <c r="B311" s="674"/>
      <c r="C311" s="676" t="str">
        <f>IF(ProjeAdi&gt;0,ProjeAdi,"")</f>
        <v/>
      </c>
      <c r="D311" s="677"/>
      <c r="E311" s="677"/>
      <c r="F311" s="677"/>
      <c r="G311" s="677"/>
      <c r="H311" s="677"/>
      <c r="I311" s="677"/>
      <c r="J311" s="677"/>
      <c r="K311" s="678"/>
      <c r="L311" s="64"/>
      <c r="M311" s="37"/>
      <c r="N311" s="37"/>
    </row>
    <row r="312" spans="1:16" s="24" customFormat="1" ht="30.25" customHeight="1" thickBot="1" x14ac:dyDescent="0.35">
      <c r="A312" s="683" t="s">
        <v>3</v>
      </c>
      <c r="B312" s="683" t="s">
        <v>182</v>
      </c>
      <c r="C312" s="683" t="s">
        <v>183</v>
      </c>
      <c r="D312" s="683" t="s">
        <v>101</v>
      </c>
      <c r="E312" s="683" t="s">
        <v>173</v>
      </c>
      <c r="F312" s="683" t="s">
        <v>102</v>
      </c>
      <c r="G312" s="683" t="s">
        <v>103</v>
      </c>
      <c r="H312" s="683" t="s">
        <v>81</v>
      </c>
      <c r="I312" s="683" t="s">
        <v>82</v>
      </c>
      <c r="J312" s="398" t="s">
        <v>83</v>
      </c>
      <c r="K312" s="398" t="s">
        <v>83</v>
      </c>
      <c r="L312" s="65"/>
      <c r="M312" s="38"/>
      <c r="N312" s="38"/>
      <c r="O312" s="68"/>
      <c r="P312" s="68"/>
    </row>
    <row r="313" spans="1:16" ht="30.25" customHeight="1" thickBot="1" x14ac:dyDescent="0.35">
      <c r="A313" s="685"/>
      <c r="B313" s="684"/>
      <c r="C313" s="684"/>
      <c r="D313" s="685"/>
      <c r="E313" s="684"/>
      <c r="F313" s="685"/>
      <c r="G313" s="685"/>
      <c r="H313" s="685"/>
      <c r="I313" s="685"/>
      <c r="J313" s="416" t="s">
        <v>84</v>
      </c>
      <c r="K313" s="416" t="s">
        <v>87</v>
      </c>
      <c r="L313" s="64"/>
      <c r="M313" s="37"/>
      <c r="N313" s="37"/>
    </row>
    <row r="314" spans="1:16" ht="30.25" customHeight="1" x14ac:dyDescent="0.3">
      <c r="A314" s="201">
        <v>181</v>
      </c>
      <c r="B314" s="456"/>
      <c r="C314" s="466"/>
      <c r="D314" s="206"/>
      <c r="E314" s="521"/>
      <c r="F314" s="25"/>
      <c r="G314" s="39"/>
      <c r="H314" s="26"/>
      <c r="I314" s="194"/>
      <c r="J314" s="188"/>
      <c r="K314" s="180"/>
      <c r="L314" s="109" t="str">
        <f>IF(AND(COUNTA(D314:G314)&gt;0,M314=1),"Belge Tarihi,Belge Numarası ve KDV Dahil Tutar doldurulduktan sonra KDV Hariç Tutar doldurulabilir.","")</f>
        <v/>
      </c>
      <c r="M314" s="111">
        <f>IF(COUNTA(H314:I314)+COUNTA(K314)=3,0,1)</f>
        <v>1</v>
      </c>
      <c r="N314" s="110">
        <f>IF(M314=1,0,100000000)</f>
        <v>0</v>
      </c>
    </row>
    <row r="315" spans="1:16" ht="30.25" customHeight="1" x14ac:dyDescent="0.3">
      <c r="A315" s="410">
        <v>182</v>
      </c>
      <c r="B315" s="457"/>
      <c r="C315" s="467"/>
      <c r="D315" s="207"/>
      <c r="E315" s="520"/>
      <c r="F315" s="17"/>
      <c r="G315" s="18"/>
      <c r="H315" s="40"/>
      <c r="I315" s="195"/>
      <c r="J315" s="189"/>
      <c r="K315" s="184"/>
      <c r="L315" s="109" t="str">
        <f t="shared" ref="L315:L333" si="27">IF(AND(COUNTA(D315:G315)&gt;0,M315=1),"Belge Tarihi,Belge Numarası ve KDV Dahil Tutar doldurulduktan sonra KDV Hariç Tutar doldurulabilir.","")</f>
        <v/>
      </c>
      <c r="M315" s="111">
        <f t="shared" ref="M315:M333" si="28">IF(COUNTA(H315:I315)+COUNTA(K315)=3,0,1)</f>
        <v>1</v>
      </c>
      <c r="N315" s="110">
        <f t="shared" ref="N315:N333" si="29">IF(M315=1,0,100000000)</f>
        <v>0</v>
      </c>
    </row>
    <row r="316" spans="1:16" ht="30.25" customHeight="1" x14ac:dyDescent="0.3">
      <c r="A316" s="410">
        <v>183</v>
      </c>
      <c r="B316" s="457"/>
      <c r="C316" s="467"/>
      <c r="D316" s="207"/>
      <c r="E316" s="520"/>
      <c r="F316" s="17"/>
      <c r="G316" s="18"/>
      <c r="H316" s="40"/>
      <c r="I316" s="195"/>
      <c r="J316" s="189"/>
      <c r="K316" s="184"/>
      <c r="L316" s="109" t="str">
        <f t="shared" si="27"/>
        <v/>
      </c>
      <c r="M316" s="111">
        <f t="shared" si="28"/>
        <v>1</v>
      </c>
      <c r="N316" s="110">
        <f t="shared" si="29"/>
        <v>0</v>
      </c>
    </row>
    <row r="317" spans="1:16" ht="30.25" customHeight="1" x14ac:dyDescent="0.3">
      <c r="A317" s="410">
        <v>184</v>
      </c>
      <c r="B317" s="457"/>
      <c r="C317" s="467"/>
      <c r="D317" s="207"/>
      <c r="E317" s="520"/>
      <c r="F317" s="17"/>
      <c r="G317" s="18"/>
      <c r="H317" s="40"/>
      <c r="I317" s="195"/>
      <c r="J317" s="189"/>
      <c r="K317" s="184"/>
      <c r="L317" s="109" t="str">
        <f t="shared" si="27"/>
        <v/>
      </c>
      <c r="M317" s="111">
        <f t="shared" si="28"/>
        <v>1</v>
      </c>
      <c r="N317" s="110">
        <f t="shared" si="29"/>
        <v>0</v>
      </c>
    </row>
    <row r="318" spans="1:16" ht="30.25" customHeight="1" x14ac:dyDescent="0.3">
      <c r="A318" s="410">
        <v>185</v>
      </c>
      <c r="B318" s="457"/>
      <c r="C318" s="467"/>
      <c r="D318" s="207"/>
      <c r="E318" s="520"/>
      <c r="F318" s="17"/>
      <c r="G318" s="18"/>
      <c r="H318" s="40"/>
      <c r="I318" s="195"/>
      <c r="J318" s="189"/>
      <c r="K318" s="184"/>
      <c r="L318" s="109" t="str">
        <f t="shared" si="27"/>
        <v/>
      </c>
      <c r="M318" s="111">
        <f t="shared" si="28"/>
        <v>1</v>
      </c>
      <c r="N318" s="110">
        <f t="shared" si="29"/>
        <v>0</v>
      </c>
    </row>
    <row r="319" spans="1:16" ht="30.25" customHeight="1" x14ac:dyDescent="0.3">
      <c r="A319" s="410">
        <v>186</v>
      </c>
      <c r="B319" s="457"/>
      <c r="C319" s="467"/>
      <c r="D319" s="207"/>
      <c r="E319" s="520"/>
      <c r="F319" s="17"/>
      <c r="G319" s="18"/>
      <c r="H319" s="40"/>
      <c r="I319" s="195"/>
      <c r="J319" s="189"/>
      <c r="K319" s="184"/>
      <c r="L319" s="109" t="str">
        <f t="shared" si="27"/>
        <v/>
      </c>
      <c r="M319" s="111">
        <f t="shared" si="28"/>
        <v>1</v>
      </c>
      <c r="N319" s="110">
        <f t="shared" si="29"/>
        <v>0</v>
      </c>
    </row>
    <row r="320" spans="1:16" ht="30.25" customHeight="1" x14ac:dyDescent="0.3">
      <c r="A320" s="410">
        <v>187</v>
      </c>
      <c r="B320" s="457"/>
      <c r="C320" s="467"/>
      <c r="D320" s="207"/>
      <c r="E320" s="520"/>
      <c r="F320" s="17"/>
      <c r="G320" s="18"/>
      <c r="H320" s="40"/>
      <c r="I320" s="195"/>
      <c r="J320" s="189"/>
      <c r="K320" s="184"/>
      <c r="L320" s="109" t="str">
        <f t="shared" si="27"/>
        <v/>
      </c>
      <c r="M320" s="111">
        <f t="shared" si="28"/>
        <v>1</v>
      </c>
      <c r="N320" s="110">
        <f t="shared" si="29"/>
        <v>0</v>
      </c>
    </row>
    <row r="321" spans="1:16" ht="30.25" customHeight="1" x14ac:dyDescent="0.3">
      <c r="A321" s="410">
        <v>188</v>
      </c>
      <c r="B321" s="457"/>
      <c r="C321" s="467"/>
      <c r="D321" s="207"/>
      <c r="E321" s="520"/>
      <c r="F321" s="17"/>
      <c r="G321" s="18"/>
      <c r="H321" s="40"/>
      <c r="I321" s="195"/>
      <c r="J321" s="189"/>
      <c r="K321" s="184"/>
      <c r="L321" s="109" t="str">
        <f t="shared" si="27"/>
        <v/>
      </c>
      <c r="M321" s="111">
        <f t="shared" si="28"/>
        <v>1</v>
      </c>
      <c r="N321" s="110">
        <f t="shared" si="29"/>
        <v>0</v>
      </c>
    </row>
    <row r="322" spans="1:16" ht="30.25" customHeight="1" x14ac:dyDescent="0.3">
      <c r="A322" s="410">
        <v>189</v>
      </c>
      <c r="B322" s="457"/>
      <c r="C322" s="467"/>
      <c r="D322" s="207"/>
      <c r="E322" s="520"/>
      <c r="F322" s="17"/>
      <c r="G322" s="18"/>
      <c r="H322" s="40"/>
      <c r="I322" s="195"/>
      <c r="J322" s="189"/>
      <c r="K322" s="184"/>
      <c r="L322" s="109" t="str">
        <f t="shared" si="27"/>
        <v/>
      </c>
      <c r="M322" s="111">
        <f t="shared" si="28"/>
        <v>1</v>
      </c>
      <c r="N322" s="110">
        <f t="shared" si="29"/>
        <v>0</v>
      </c>
      <c r="O322" s="69"/>
      <c r="P322" s="69"/>
    </row>
    <row r="323" spans="1:16" ht="30.25" customHeight="1" x14ac:dyDescent="0.3">
      <c r="A323" s="410">
        <v>190</v>
      </c>
      <c r="B323" s="457"/>
      <c r="C323" s="467"/>
      <c r="D323" s="207"/>
      <c r="E323" s="520"/>
      <c r="F323" s="17"/>
      <c r="G323" s="18"/>
      <c r="H323" s="40"/>
      <c r="I323" s="195"/>
      <c r="J323" s="189"/>
      <c r="K323" s="184"/>
      <c r="L323" s="109" t="str">
        <f t="shared" si="27"/>
        <v/>
      </c>
      <c r="M323" s="111">
        <f t="shared" si="28"/>
        <v>1</v>
      </c>
      <c r="N323" s="110">
        <f t="shared" si="29"/>
        <v>0</v>
      </c>
    </row>
    <row r="324" spans="1:16" ht="30.25" customHeight="1" x14ac:dyDescent="0.3">
      <c r="A324" s="410">
        <v>191</v>
      </c>
      <c r="B324" s="457"/>
      <c r="C324" s="467"/>
      <c r="D324" s="207"/>
      <c r="E324" s="520"/>
      <c r="F324" s="17"/>
      <c r="G324" s="18"/>
      <c r="H324" s="40"/>
      <c r="I324" s="195"/>
      <c r="J324" s="189"/>
      <c r="K324" s="184"/>
      <c r="L324" s="109" t="str">
        <f t="shared" si="27"/>
        <v/>
      </c>
      <c r="M324" s="111">
        <f t="shared" si="28"/>
        <v>1</v>
      </c>
      <c r="N324" s="110">
        <f t="shared" si="29"/>
        <v>0</v>
      </c>
    </row>
    <row r="325" spans="1:16" ht="30.25" customHeight="1" x14ac:dyDescent="0.3">
      <c r="A325" s="410">
        <v>192</v>
      </c>
      <c r="B325" s="457"/>
      <c r="C325" s="467"/>
      <c r="D325" s="207"/>
      <c r="E325" s="520"/>
      <c r="F325" s="17"/>
      <c r="G325" s="18"/>
      <c r="H325" s="40"/>
      <c r="I325" s="195"/>
      <c r="J325" s="189"/>
      <c r="K325" s="184"/>
      <c r="L325" s="109" t="str">
        <f t="shared" si="27"/>
        <v/>
      </c>
      <c r="M325" s="111">
        <f t="shared" si="28"/>
        <v>1</v>
      </c>
      <c r="N325" s="110">
        <f t="shared" si="29"/>
        <v>0</v>
      </c>
    </row>
    <row r="326" spans="1:16" ht="30.25" customHeight="1" x14ac:dyDescent="0.3">
      <c r="A326" s="410">
        <v>193</v>
      </c>
      <c r="B326" s="457"/>
      <c r="C326" s="467"/>
      <c r="D326" s="207"/>
      <c r="E326" s="520"/>
      <c r="F326" s="17"/>
      <c r="G326" s="18"/>
      <c r="H326" s="40"/>
      <c r="I326" s="195"/>
      <c r="J326" s="189"/>
      <c r="K326" s="184"/>
      <c r="L326" s="109" t="str">
        <f t="shared" si="27"/>
        <v/>
      </c>
      <c r="M326" s="111">
        <f t="shared" si="28"/>
        <v>1</v>
      </c>
      <c r="N326" s="110">
        <f t="shared" si="29"/>
        <v>0</v>
      </c>
    </row>
    <row r="327" spans="1:16" ht="30.25" customHeight="1" x14ac:dyDescent="0.3">
      <c r="A327" s="410">
        <v>194</v>
      </c>
      <c r="B327" s="457"/>
      <c r="C327" s="467"/>
      <c r="D327" s="207"/>
      <c r="E327" s="520"/>
      <c r="F327" s="17"/>
      <c r="G327" s="18"/>
      <c r="H327" s="40"/>
      <c r="I327" s="195"/>
      <c r="J327" s="189"/>
      <c r="K327" s="184"/>
      <c r="L327" s="109" t="str">
        <f t="shared" si="27"/>
        <v/>
      </c>
      <c r="M327" s="111">
        <f t="shared" si="28"/>
        <v>1</v>
      </c>
      <c r="N327" s="110">
        <f t="shared" si="29"/>
        <v>0</v>
      </c>
    </row>
    <row r="328" spans="1:16" ht="30.25" customHeight="1" x14ac:dyDescent="0.3">
      <c r="A328" s="410">
        <v>195</v>
      </c>
      <c r="B328" s="457"/>
      <c r="C328" s="467"/>
      <c r="D328" s="207"/>
      <c r="E328" s="520"/>
      <c r="F328" s="17"/>
      <c r="G328" s="18"/>
      <c r="H328" s="40"/>
      <c r="I328" s="195"/>
      <c r="J328" s="189"/>
      <c r="K328" s="184"/>
      <c r="L328" s="109" t="str">
        <f t="shared" si="27"/>
        <v/>
      </c>
      <c r="M328" s="111">
        <f t="shared" si="28"/>
        <v>1</v>
      </c>
      <c r="N328" s="110">
        <f t="shared" si="29"/>
        <v>0</v>
      </c>
    </row>
    <row r="329" spans="1:16" ht="30.25" customHeight="1" x14ac:dyDescent="0.3">
      <c r="A329" s="410">
        <v>196</v>
      </c>
      <c r="B329" s="457"/>
      <c r="C329" s="467"/>
      <c r="D329" s="207"/>
      <c r="E329" s="520"/>
      <c r="F329" s="17"/>
      <c r="G329" s="18"/>
      <c r="H329" s="40"/>
      <c r="I329" s="195"/>
      <c r="J329" s="189"/>
      <c r="K329" s="184"/>
      <c r="L329" s="109" t="str">
        <f t="shared" si="27"/>
        <v/>
      </c>
      <c r="M329" s="111">
        <f t="shared" si="28"/>
        <v>1</v>
      </c>
      <c r="N329" s="110">
        <f t="shared" si="29"/>
        <v>0</v>
      </c>
    </row>
    <row r="330" spans="1:16" ht="30.25" customHeight="1" x14ac:dyDescent="0.3">
      <c r="A330" s="410">
        <v>197</v>
      </c>
      <c r="B330" s="457"/>
      <c r="C330" s="467"/>
      <c r="D330" s="207"/>
      <c r="E330" s="520"/>
      <c r="F330" s="17"/>
      <c r="G330" s="18"/>
      <c r="H330" s="40"/>
      <c r="I330" s="195"/>
      <c r="J330" s="189"/>
      <c r="K330" s="184"/>
      <c r="L330" s="109" t="str">
        <f t="shared" si="27"/>
        <v/>
      </c>
      <c r="M330" s="111">
        <f t="shared" si="28"/>
        <v>1</v>
      </c>
      <c r="N330" s="110">
        <f t="shared" si="29"/>
        <v>0</v>
      </c>
    </row>
    <row r="331" spans="1:16" ht="30.25" customHeight="1" x14ac:dyDescent="0.3">
      <c r="A331" s="410">
        <v>198</v>
      </c>
      <c r="B331" s="457"/>
      <c r="C331" s="467"/>
      <c r="D331" s="207"/>
      <c r="E331" s="520"/>
      <c r="F331" s="17"/>
      <c r="G331" s="18"/>
      <c r="H331" s="40"/>
      <c r="I331" s="195"/>
      <c r="J331" s="189"/>
      <c r="K331" s="184"/>
      <c r="L331" s="109" t="str">
        <f t="shared" si="27"/>
        <v/>
      </c>
      <c r="M331" s="111">
        <f t="shared" si="28"/>
        <v>1</v>
      </c>
      <c r="N331" s="110">
        <f t="shared" si="29"/>
        <v>0</v>
      </c>
    </row>
    <row r="332" spans="1:16" ht="30.25" customHeight="1" x14ac:dyDescent="0.3">
      <c r="A332" s="410">
        <v>199</v>
      </c>
      <c r="B332" s="457"/>
      <c r="C332" s="467"/>
      <c r="D332" s="207"/>
      <c r="E332" s="520"/>
      <c r="F332" s="17"/>
      <c r="G332" s="18"/>
      <c r="H332" s="40"/>
      <c r="I332" s="195"/>
      <c r="J332" s="189"/>
      <c r="K332" s="184"/>
      <c r="L332" s="109" t="str">
        <f t="shared" si="27"/>
        <v/>
      </c>
      <c r="M332" s="111">
        <f t="shared" si="28"/>
        <v>1</v>
      </c>
      <c r="N332" s="110">
        <f t="shared" si="29"/>
        <v>0</v>
      </c>
    </row>
    <row r="333" spans="1:16" ht="30.25" customHeight="1" thickBot="1" x14ac:dyDescent="0.35">
      <c r="A333" s="411">
        <v>200</v>
      </c>
      <c r="B333" s="458"/>
      <c r="C333" s="468"/>
      <c r="D333" s="208"/>
      <c r="E333" s="522"/>
      <c r="F333" s="19"/>
      <c r="G333" s="20"/>
      <c r="H333" s="42"/>
      <c r="I333" s="196"/>
      <c r="J333" s="190"/>
      <c r="K333" s="185"/>
      <c r="L333" s="109" t="str">
        <f t="shared" si="27"/>
        <v/>
      </c>
      <c r="M333" s="111">
        <f t="shared" si="28"/>
        <v>1</v>
      </c>
      <c r="N333" s="110">
        <f t="shared" si="29"/>
        <v>0</v>
      </c>
    </row>
    <row r="334" spans="1:16" ht="30.25" customHeight="1" thickBot="1" x14ac:dyDescent="0.35">
      <c r="A334" s="44"/>
      <c r="B334" s="44"/>
      <c r="C334" s="44"/>
      <c r="D334" s="44"/>
      <c r="E334" s="44"/>
      <c r="F334" s="44"/>
      <c r="G334" s="44"/>
      <c r="H334" s="44"/>
      <c r="I334" s="386" t="s">
        <v>34</v>
      </c>
      <c r="J334" s="186">
        <f>SUM(J314:J333)+J300</f>
        <v>0</v>
      </c>
      <c r="K334" s="186">
        <f>SUM(K314:K333)+K300</f>
        <v>0</v>
      </c>
      <c r="L334" s="66"/>
      <c r="M334" s="108">
        <f>IF(J334&gt;J300,ROW(A340),0)</f>
        <v>0</v>
      </c>
      <c r="N334" s="37"/>
      <c r="O334" s="105">
        <f>IF(J334&gt;J300,ROW(A340),0)</f>
        <v>0</v>
      </c>
    </row>
    <row r="335" spans="1:16" ht="30.25" customHeight="1" x14ac:dyDescent="0.3">
      <c r="A335" s="44"/>
      <c r="B335" s="44"/>
      <c r="C335" s="44"/>
      <c r="D335" s="44"/>
      <c r="E335" s="44"/>
      <c r="F335" s="44"/>
      <c r="G335" s="44"/>
      <c r="H335" s="44"/>
      <c r="I335" s="44"/>
      <c r="J335" s="44"/>
      <c r="K335" s="44"/>
      <c r="L335" s="66"/>
      <c r="M335" s="37"/>
      <c r="N335" s="37"/>
    </row>
    <row r="336" spans="1:16" ht="30.25" customHeight="1" x14ac:dyDescent="0.3">
      <c r="A336" s="138" t="s">
        <v>133</v>
      </c>
      <c r="B336" s="62"/>
      <c r="C336" s="62"/>
      <c r="D336" s="44"/>
      <c r="E336" s="44"/>
      <c r="F336" s="44"/>
      <c r="G336" s="44"/>
      <c r="H336" s="44"/>
      <c r="I336" s="44"/>
      <c r="J336" s="44"/>
      <c r="K336" s="44"/>
      <c r="L336" s="66"/>
      <c r="M336" s="37"/>
      <c r="N336" s="37"/>
    </row>
    <row r="337" spans="1:16" ht="30.25" customHeight="1" x14ac:dyDescent="0.3">
      <c r="A337" s="44"/>
      <c r="B337" s="44"/>
      <c r="C337" s="44"/>
      <c r="D337" s="44"/>
      <c r="E337" s="44"/>
      <c r="F337" s="44"/>
      <c r="G337" s="44"/>
      <c r="H337" s="44"/>
      <c r="I337" s="44"/>
      <c r="J337" s="44"/>
      <c r="K337" s="44"/>
      <c r="L337" s="66"/>
      <c r="M337" s="37"/>
      <c r="N337" s="37"/>
    </row>
    <row r="338" spans="1:16" ht="30.25" customHeight="1" x14ac:dyDescent="0.35">
      <c r="A338" s="376" t="s">
        <v>31</v>
      </c>
      <c r="B338" s="214"/>
      <c r="C338" s="214"/>
      <c r="D338" s="378">
        <f ca="1">imzatarihi</f>
        <v>45785</v>
      </c>
      <c r="E338" s="378"/>
      <c r="F338" s="253" t="s">
        <v>32</v>
      </c>
      <c r="G338" s="379" t="str">
        <f>IF(kurulusyetkilisi&gt;0,kurulusyetkilisi,"")</f>
        <v/>
      </c>
      <c r="H338" s="44"/>
      <c r="I338" s="44"/>
      <c r="J338" s="44"/>
      <c r="K338" s="44"/>
      <c r="L338" s="66"/>
      <c r="M338" s="37"/>
      <c r="N338" s="37"/>
    </row>
    <row r="339" spans="1:16" ht="30.25" customHeight="1" x14ac:dyDescent="0.35">
      <c r="A339" s="44"/>
      <c r="B339" s="44"/>
      <c r="C339" s="44"/>
      <c r="D339" s="215"/>
      <c r="E339" s="215"/>
      <c r="F339" s="253" t="s">
        <v>33</v>
      </c>
      <c r="G339" s="44"/>
      <c r="H339" s="44"/>
      <c r="I339" s="214"/>
      <c r="J339" s="44"/>
      <c r="K339" s="44"/>
      <c r="L339" s="66"/>
      <c r="M339" s="37"/>
      <c r="N339" s="37"/>
    </row>
    <row r="340" spans="1:16" ht="30.25" customHeight="1" x14ac:dyDescent="0.3">
      <c r="A340" s="44"/>
      <c r="B340" s="44"/>
      <c r="C340" s="44"/>
      <c r="D340" s="44"/>
      <c r="E340" s="44"/>
      <c r="F340" s="44"/>
      <c r="G340" s="44"/>
      <c r="H340" s="44"/>
      <c r="I340" s="44"/>
      <c r="J340" s="44"/>
      <c r="K340" s="44"/>
      <c r="L340" s="66"/>
      <c r="M340" s="37"/>
      <c r="N340" s="37"/>
    </row>
    <row r="341" spans="1:16" ht="30.25" customHeight="1" x14ac:dyDescent="0.3">
      <c r="A341" s="679" t="s">
        <v>104</v>
      </c>
      <c r="B341" s="679"/>
      <c r="C341" s="679"/>
      <c r="D341" s="679"/>
      <c r="E341" s="679"/>
      <c r="F341" s="679"/>
      <c r="G341" s="679"/>
      <c r="H341" s="679"/>
      <c r="I341" s="679"/>
      <c r="J341" s="679"/>
      <c r="K341" s="679"/>
      <c r="L341" s="64"/>
      <c r="M341" s="37"/>
      <c r="N341" s="37"/>
    </row>
    <row r="342" spans="1:16" ht="30.25" customHeight="1" x14ac:dyDescent="0.3">
      <c r="A342" s="635" t="str">
        <f>IF(YilDonem&lt;&gt;"",CONCATENATE(YilDonem," dönemine aittir."),"")</f>
        <v/>
      </c>
      <c r="B342" s="635"/>
      <c r="C342" s="635"/>
      <c r="D342" s="635"/>
      <c r="E342" s="635"/>
      <c r="F342" s="635"/>
      <c r="G342" s="635"/>
      <c r="H342" s="635"/>
      <c r="I342" s="635"/>
      <c r="J342" s="635"/>
      <c r="K342" s="635"/>
      <c r="L342" s="64"/>
      <c r="M342" s="37"/>
      <c r="N342" s="37"/>
    </row>
    <row r="343" spans="1:16" ht="30.25" customHeight="1" thickBot="1" x14ac:dyDescent="0.35">
      <c r="A343" s="680" t="s">
        <v>126</v>
      </c>
      <c r="B343" s="680"/>
      <c r="C343" s="680"/>
      <c r="D343" s="680"/>
      <c r="E343" s="680"/>
      <c r="F343" s="680"/>
      <c r="G343" s="680"/>
      <c r="H343" s="680"/>
      <c r="I343" s="680"/>
      <c r="J343" s="680"/>
      <c r="K343" s="680"/>
      <c r="L343" s="64"/>
      <c r="M343" s="37"/>
      <c r="N343" s="37"/>
    </row>
    <row r="344" spans="1:16" ht="30.25" customHeight="1" thickBot="1" x14ac:dyDescent="0.35">
      <c r="A344" s="673" t="s">
        <v>192</v>
      </c>
      <c r="B344" s="674"/>
      <c r="C344" s="673" t="str">
        <f>IF(ProjeNo&gt;0,ProjeNo,"")</f>
        <v/>
      </c>
      <c r="D344" s="674"/>
      <c r="E344" s="674"/>
      <c r="F344" s="674"/>
      <c r="G344" s="674"/>
      <c r="H344" s="674"/>
      <c r="I344" s="674"/>
      <c r="J344" s="674"/>
      <c r="K344" s="675"/>
      <c r="L344" s="64"/>
      <c r="M344" s="37"/>
      <c r="N344" s="37"/>
    </row>
    <row r="345" spans="1:16" ht="30.25" customHeight="1" thickBot="1" x14ac:dyDescent="0.35">
      <c r="A345" s="673" t="s">
        <v>194</v>
      </c>
      <c r="B345" s="674"/>
      <c r="C345" s="676" t="str">
        <f>IF(ProjeAdi&gt;0,ProjeAdi,"")</f>
        <v/>
      </c>
      <c r="D345" s="677"/>
      <c r="E345" s="677"/>
      <c r="F345" s="677"/>
      <c r="G345" s="677"/>
      <c r="H345" s="677"/>
      <c r="I345" s="677"/>
      <c r="J345" s="677"/>
      <c r="K345" s="678"/>
      <c r="L345" s="64"/>
      <c r="M345" s="37"/>
      <c r="N345" s="37"/>
    </row>
    <row r="346" spans="1:16" s="24" customFormat="1" ht="30.25" customHeight="1" thickBot="1" x14ac:dyDescent="0.35">
      <c r="A346" s="683" t="s">
        <v>3</v>
      </c>
      <c r="B346" s="683" t="s">
        <v>182</v>
      </c>
      <c r="C346" s="683" t="s">
        <v>183</v>
      </c>
      <c r="D346" s="683" t="s">
        <v>101</v>
      </c>
      <c r="E346" s="683" t="s">
        <v>173</v>
      </c>
      <c r="F346" s="683" t="s">
        <v>102</v>
      </c>
      <c r="G346" s="683" t="s">
        <v>103</v>
      </c>
      <c r="H346" s="683" t="s">
        <v>81</v>
      </c>
      <c r="I346" s="683" t="s">
        <v>82</v>
      </c>
      <c r="J346" s="398" t="s">
        <v>83</v>
      </c>
      <c r="K346" s="398" t="s">
        <v>83</v>
      </c>
      <c r="L346" s="65"/>
      <c r="M346" s="38"/>
      <c r="N346" s="38"/>
      <c r="O346" s="68"/>
      <c r="P346" s="68"/>
    </row>
    <row r="347" spans="1:16" ht="30.25" customHeight="1" thickBot="1" x14ac:dyDescent="0.35">
      <c r="A347" s="685"/>
      <c r="B347" s="684"/>
      <c r="C347" s="684"/>
      <c r="D347" s="685"/>
      <c r="E347" s="684"/>
      <c r="F347" s="685"/>
      <c r="G347" s="685"/>
      <c r="H347" s="685"/>
      <c r="I347" s="685"/>
      <c r="J347" s="416" t="s">
        <v>84</v>
      </c>
      <c r="K347" s="416" t="s">
        <v>87</v>
      </c>
      <c r="L347" s="64"/>
      <c r="M347" s="37"/>
      <c r="N347" s="37"/>
    </row>
    <row r="348" spans="1:16" ht="30.25" customHeight="1" x14ac:dyDescent="0.3">
      <c r="A348" s="201">
        <v>201</v>
      </c>
      <c r="B348" s="456"/>
      <c r="C348" s="466"/>
      <c r="D348" s="206"/>
      <c r="E348" s="521"/>
      <c r="F348" s="25"/>
      <c r="G348" s="39"/>
      <c r="H348" s="26"/>
      <c r="I348" s="194"/>
      <c r="J348" s="188"/>
      <c r="K348" s="180"/>
      <c r="L348" s="109" t="str">
        <f>IF(AND(COUNTA(D348:G348)&gt;0,M348=1),"Belge Tarihi,Belge Numarası ve KDV Dahil Tutar doldurulduktan sonra KDV Hariç Tutar doldurulabilir.","")</f>
        <v/>
      </c>
      <c r="M348" s="111">
        <f>IF(COUNTA(H348:I348)+COUNTA(K348)=3,0,1)</f>
        <v>1</v>
      </c>
      <c r="N348" s="110">
        <f>IF(M348=1,0,100000000)</f>
        <v>0</v>
      </c>
    </row>
    <row r="349" spans="1:16" ht="30.25" customHeight="1" x14ac:dyDescent="0.3">
      <c r="A349" s="410">
        <v>202</v>
      </c>
      <c r="B349" s="457"/>
      <c r="C349" s="467"/>
      <c r="D349" s="207"/>
      <c r="E349" s="520"/>
      <c r="F349" s="17"/>
      <c r="G349" s="18"/>
      <c r="H349" s="40"/>
      <c r="I349" s="195"/>
      <c r="J349" s="189"/>
      <c r="K349" s="184"/>
      <c r="L349" s="109" t="str">
        <f t="shared" ref="L349:L367" si="30">IF(AND(COUNTA(D349:G349)&gt;0,M349=1),"Belge Tarihi,Belge Numarası ve KDV Dahil Tutar doldurulduktan sonra KDV Hariç Tutar doldurulabilir.","")</f>
        <v/>
      </c>
      <c r="M349" s="111">
        <f t="shared" ref="M349:M367" si="31">IF(COUNTA(H349:I349)+COUNTA(K349)=3,0,1)</f>
        <v>1</v>
      </c>
      <c r="N349" s="110">
        <f t="shared" ref="N349:N367" si="32">IF(M349=1,0,100000000)</f>
        <v>0</v>
      </c>
    </row>
    <row r="350" spans="1:16" ht="30.25" customHeight="1" x14ac:dyDescent="0.3">
      <c r="A350" s="410">
        <v>203</v>
      </c>
      <c r="B350" s="457"/>
      <c r="C350" s="467"/>
      <c r="D350" s="207"/>
      <c r="E350" s="520"/>
      <c r="F350" s="17"/>
      <c r="G350" s="18"/>
      <c r="H350" s="40"/>
      <c r="I350" s="195"/>
      <c r="J350" s="189"/>
      <c r="K350" s="184"/>
      <c r="L350" s="109" t="str">
        <f t="shared" si="30"/>
        <v/>
      </c>
      <c r="M350" s="111">
        <f t="shared" si="31"/>
        <v>1</v>
      </c>
      <c r="N350" s="110">
        <f t="shared" si="32"/>
        <v>0</v>
      </c>
    </row>
    <row r="351" spans="1:16" ht="30.25" customHeight="1" x14ac:dyDescent="0.3">
      <c r="A351" s="410">
        <v>204</v>
      </c>
      <c r="B351" s="457"/>
      <c r="C351" s="467"/>
      <c r="D351" s="207"/>
      <c r="E351" s="520"/>
      <c r="F351" s="17"/>
      <c r="G351" s="18"/>
      <c r="H351" s="40"/>
      <c r="I351" s="195"/>
      <c r="J351" s="189"/>
      <c r="K351" s="184"/>
      <c r="L351" s="109" t="str">
        <f t="shared" si="30"/>
        <v/>
      </c>
      <c r="M351" s="111">
        <f t="shared" si="31"/>
        <v>1</v>
      </c>
      <c r="N351" s="110">
        <f t="shared" si="32"/>
        <v>0</v>
      </c>
    </row>
    <row r="352" spans="1:16" ht="30.25" customHeight="1" x14ac:dyDescent="0.3">
      <c r="A352" s="410">
        <v>205</v>
      </c>
      <c r="B352" s="457"/>
      <c r="C352" s="467"/>
      <c r="D352" s="207"/>
      <c r="E352" s="520"/>
      <c r="F352" s="17"/>
      <c r="G352" s="18"/>
      <c r="H352" s="40"/>
      <c r="I352" s="195"/>
      <c r="J352" s="189"/>
      <c r="K352" s="184"/>
      <c r="L352" s="109" t="str">
        <f t="shared" si="30"/>
        <v/>
      </c>
      <c r="M352" s="111">
        <f t="shared" si="31"/>
        <v>1</v>
      </c>
      <c r="N352" s="110">
        <f t="shared" si="32"/>
        <v>0</v>
      </c>
    </row>
    <row r="353" spans="1:16" ht="30.25" customHeight="1" x14ac:dyDescent="0.3">
      <c r="A353" s="410">
        <v>206</v>
      </c>
      <c r="B353" s="457"/>
      <c r="C353" s="467"/>
      <c r="D353" s="207"/>
      <c r="E353" s="520"/>
      <c r="F353" s="17"/>
      <c r="G353" s="18"/>
      <c r="H353" s="40"/>
      <c r="I353" s="195"/>
      <c r="J353" s="189"/>
      <c r="K353" s="184"/>
      <c r="L353" s="109" t="str">
        <f t="shared" si="30"/>
        <v/>
      </c>
      <c r="M353" s="111">
        <f t="shared" si="31"/>
        <v>1</v>
      </c>
      <c r="N353" s="110">
        <f t="shared" si="32"/>
        <v>0</v>
      </c>
    </row>
    <row r="354" spans="1:16" ht="30.25" customHeight="1" x14ac:dyDescent="0.3">
      <c r="A354" s="410">
        <v>207</v>
      </c>
      <c r="B354" s="457"/>
      <c r="C354" s="467"/>
      <c r="D354" s="207"/>
      <c r="E354" s="520"/>
      <c r="F354" s="17"/>
      <c r="G354" s="18"/>
      <c r="H354" s="40"/>
      <c r="I354" s="195"/>
      <c r="J354" s="189"/>
      <c r="K354" s="184"/>
      <c r="L354" s="109" t="str">
        <f t="shared" si="30"/>
        <v/>
      </c>
      <c r="M354" s="111">
        <f t="shared" si="31"/>
        <v>1</v>
      </c>
      <c r="N354" s="110">
        <f t="shared" si="32"/>
        <v>0</v>
      </c>
    </row>
    <row r="355" spans="1:16" ht="30.25" customHeight="1" x14ac:dyDescent="0.3">
      <c r="A355" s="410">
        <v>208</v>
      </c>
      <c r="B355" s="457"/>
      <c r="C355" s="467"/>
      <c r="D355" s="207"/>
      <c r="E355" s="520"/>
      <c r="F355" s="17"/>
      <c r="G355" s="18"/>
      <c r="H355" s="40"/>
      <c r="I355" s="195"/>
      <c r="J355" s="189"/>
      <c r="K355" s="184"/>
      <c r="L355" s="109" t="str">
        <f t="shared" si="30"/>
        <v/>
      </c>
      <c r="M355" s="111">
        <f t="shared" si="31"/>
        <v>1</v>
      </c>
      <c r="N355" s="110">
        <f t="shared" si="32"/>
        <v>0</v>
      </c>
    </row>
    <row r="356" spans="1:16" ht="30.25" customHeight="1" x14ac:dyDescent="0.3">
      <c r="A356" s="410">
        <v>209</v>
      </c>
      <c r="B356" s="457"/>
      <c r="C356" s="467"/>
      <c r="D356" s="207"/>
      <c r="E356" s="520"/>
      <c r="F356" s="17"/>
      <c r="G356" s="18"/>
      <c r="H356" s="40"/>
      <c r="I356" s="195"/>
      <c r="J356" s="189"/>
      <c r="K356" s="184"/>
      <c r="L356" s="109" t="str">
        <f t="shared" si="30"/>
        <v/>
      </c>
      <c r="M356" s="111">
        <f t="shared" si="31"/>
        <v>1</v>
      </c>
      <c r="N356" s="110">
        <f t="shared" si="32"/>
        <v>0</v>
      </c>
    </row>
    <row r="357" spans="1:16" ht="30.25" customHeight="1" x14ac:dyDescent="0.3">
      <c r="A357" s="410">
        <v>210</v>
      </c>
      <c r="B357" s="457"/>
      <c r="C357" s="467"/>
      <c r="D357" s="207"/>
      <c r="E357" s="520"/>
      <c r="F357" s="17"/>
      <c r="G357" s="18"/>
      <c r="H357" s="40"/>
      <c r="I357" s="195"/>
      <c r="J357" s="189"/>
      <c r="K357" s="184"/>
      <c r="L357" s="109" t="str">
        <f t="shared" si="30"/>
        <v/>
      </c>
      <c r="M357" s="111">
        <f t="shared" si="31"/>
        <v>1</v>
      </c>
      <c r="N357" s="110">
        <f t="shared" si="32"/>
        <v>0</v>
      </c>
      <c r="O357" s="69"/>
      <c r="P357" s="69"/>
    </row>
    <row r="358" spans="1:16" ht="30.25" customHeight="1" x14ac:dyDescent="0.3">
      <c r="A358" s="410">
        <v>211</v>
      </c>
      <c r="B358" s="457"/>
      <c r="C358" s="467"/>
      <c r="D358" s="207"/>
      <c r="E358" s="520"/>
      <c r="F358" s="17"/>
      <c r="G358" s="18"/>
      <c r="H358" s="40"/>
      <c r="I358" s="195"/>
      <c r="J358" s="189"/>
      <c r="K358" s="184"/>
      <c r="L358" s="109" t="str">
        <f t="shared" si="30"/>
        <v/>
      </c>
      <c r="M358" s="111">
        <f t="shared" si="31"/>
        <v>1</v>
      </c>
      <c r="N358" s="110">
        <f t="shared" si="32"/>
        <v>0</v>
      </c>
    </row>
    <row r="359" spans="1:16" ht="30.25" customHeight="1" x14ac:dyDescent="0.3">
      <c r="A359" s="410">
        <v>212</v>
      </c>
      <c r="B359" s="457"/>
      <c r="C359" s="467"/>
      <c r="D359" s="207"/>
      <c r="E359" s="520"/>
      <c r="F359" s="17"/>
      <c r="G359" s="18"/>
      <c r="H359" s="40"/>
      <c r="I359" s="195"/>
      <c r="J359" s="189"/>
      <c r="K359" s="184"/>
      <c r="L359" s="109" t="str">
        <f t="shared" si="30"/>
        <v/>
      </c>
      <c r="M359" s="111">
        <f t="shared" si="31"/>
        <v>1</v>
      </c>
      <c r="N359" s="110">
        <f t="shared" si="32"/>
        <v>0</v>
      </c>
    </row>
    <row r="360" spans="1:16" ht="30.25" customHeight="1" x14ac:dyDescent="0.3">
      <c r="A360" s="410">
        <v>213</v>
      </c>
      <c r="B360" s="457"/>
      <c r="C360" s="467"/>
      <c r="D360" s="207"/>
      <c r="E360" s="520"/>
      <c r="F360" s="17"/>
      <c r="G360" s="18"/>
      <c r="H360" s="40"/>
      <c r="I360" s="195"/>
      <c r="J360" s="189"/>
      <c r="K360" s="184"/>
      <c r="L360" s="109" t="str">
        <f t="shared" si="30"/>
        <v/>
      </c>
      <c r="M360" s="111">
        <f t="shared" si="31"/>
        <v>1</v>
      </c>
      <c r="N360" s="110">
        <f t="shared" si="32"/>
        <v>0</v>
      </c>
    </row>
    <row r="361" spans="1:16" ht="30.25" customHeight="1" x14ac:dyDescent="0.3">
      <c r="A361" s="410">
        <v>214</v>
      </c>
      <c r="B361" s="457"/>
      <c r="C361" s="467"/>
      <c r="D361" s="207"/>
      <c r="E361" s="520"/>
      <c r="F361" s="17"/>
      <c r="G361" s="18"/>
      <c r="H361" s="40"/>
      <c r="I361" s="195"/>
      <c r="J361" s="189"/>
      <c r="K361" s="184"/>
      <c r="L361" s="109" t="str">
        <f t="shared" si="30"/>
        <v/>
      </c>
      <c r="M361" s="111">
        <f t="shared" si="31"/>
        <v>1</v>
      </c>
      <c r="N361" s="110">
        <f t="shared" si="32"/>
        <v>0</v>
      </c>
    </row>
    <row r="362" spans="1:16" ht="30.25" customHeight="1" x14ac:dyDescent="0.3">
      <c r="A362" s="410">
        <v>215</v>
      </c>
      <c r="B362" s="457"/>
      <c r="C362" s="467"/>
      <c r="D362" s="207"/>
      <c r="E362" s="520"/>
      <c r="F362" s="17"/>
      <c r="G362" s="18"/>
      <c r="H362" s="40"/>
      <c r="I362" s="195"/>
      <c r="J362" s="189"/>
      <c r="K362" s="184"/>
      <c r="L362" s="109" t="str">
        <f t="shared" si="30"/>
        <v/>
      </c>
      <c r="M362" s="111">
        <f t="shared" si="31"/>
        <v>1</v>
      </c>
      <c r="N362" s="110">
        <f t="shared" si="32"/>
        <v>0</v>
      </c>
    </row>
    <row r="363" spans="1:16" ht="30.25" customHeight="1" x14ac:dyDescent="0.3">
      <c r="A363" s="410">
        <v>216</v>
      </c>
      <c r="B363" s="457"/>
      <c r="C363" s="467"/>
      <c r="D363" s="207"/>
      <c r="E363" s="520"/>
      <c r="F363" s="17"/>
      <c r="G363" s="18"/>
      <c r="H363" s="40"/>
      <c r="I363" s="195"/>
      <c r="J363" s="189"/>
      <c r="K363" s="184"/>
      <c r="L363" s="109" t="str">
        <f t="shared" si="30"/>
        <v/>
      </c>
      <c r="M363" s="111">
        <f t="shared" si="31"/>
        <v>1</v>
      </c>
      <c r="N363" s="110">
        <f t="shared" si="32"/>
        <v>0</v>
      </c>
    </row>
    <row r="364" spans="1:16" ht="30.25" customHeight="1" x14ac:dyDescent="0.3">
      <c r="A364" s="410">
        <v>217</v>
      </c>
      <c r="B364" s="457"/>
      <c r="C364" s="467"/>
      <c r="D364" s="207"/>
      <c r="E364" s="520"/>
      <c r="F364" s="17"/>
      <c r="G364" s="18"/>
      <c r="H364" s="40"/>
      <c r="I364" s="195"/>
      <c r="J364" s="189"/>
      <c r="K364" s="184"/>
      <c r="L364" s="109" t="str">
        <f t="shared" si="30"/>
        <v/>
      </c>
      <c r="M364" s="111">
        <f t="shared" si="31"/>
        <v>1</v>
      </c>
      <c r="N364" s="110">
        <f t="shared" si="32"/>
        <v>0</v>
      </c>
    </row>
    <row r="365" spans="1:16" ht="30.25" customHeight="1" x14ac:dyDescent="0.3">
      <c r="A365" s="410">
        <v>218</v>
      </c>
      <c r="B365" s="457"/>
      <c r="C365" s="467"/>
      <c r="D365" s="207"/>
      <c r="E365" s="520"/>
      <c r="F365" s="17"/>
      <c r="G365" s="18"/>
      <c r="H365" s="40"/>
      <c r="I365" s="195"/>
      <c r="J365" s="189"/>
      <c r="K365" s="184"/>
      <c r="L365" s="109" t="str">
        <f t="shared" si="30"/>
        <v/>
      </c>
      <c r="M365" s="111">
        <f t="shared" si="31"/>
        <v>1</v>
      </c>
      <c r="N365" s="110">
        <f t="shared" si="32"/>
        <v>0</v>
      </c>
    </row>
    <row r="366" spans="1:16" ht="30.25" customHeight="1" x14ac:dyDescent="0.3">
      <c r="A366" s="410">
        <v>219</v>
      </c>
      <c r="B366" s="457"/>
      <c r="C366" s="467"/>
      <c r="D366" s="207"/>
      <c r="E366" s="520"/>
      <c r="F366" s="17"/>
      <c r="G366" s="18"/>
      <c r="H366" s="40"/>
      <c r="I366" s="195"/>
      <c r="J366" s="189"/>
      <c r="K366" s="184"/>
      <c r="L366" s="109" t="str">
        <f t="shared" si="30"/>
        <v/>
      </c>
      <c r="M366" s="111">
        <f t="shared" si="31"/>
        <v>1</v>
      </c>
      <c r="N366" s="110">
        <f t="shared" si="32"/>
        <v>0</v>
      </c>
    </row>
    <row r="367" spans="1:16" ht="30.25" customHeight="1" thickBot="1" x14ac:dyDescent="0.35">
      <c r="A367" s="411">
        <v>220</v>
      </c>
      <c r="B367" s="458"/>
      <c r="C367" s="468"/>
      <c r="D367" s="208"/>
      <c r="E367" s="522"/>
      <c r="F367" s="19"/>
      <c r="G367" s="20"/>
      <c r="H367" s="42"/>
      <c r="I367" s="196"/>
      <c r="J367" s="190"/>
      <c r="K367" s="185"/>
      <c r="L367" s="109" t="str">
        <f t="shared" si="30"/>
        <v/>
      </c>
      <c r="M367" s="111">
        <f t="shared" si="31"/>
        <v>1</v>
      </c>
      <c r="N367" s="110">
        <f t="shared" si="32"/>
        <v>0</v>
      </c>
    </row>
    <row r="368" spans="1:16" ht="30.25" customHeight="1" thickBot="1" x14ac:dyDescent="0.35">
      <c r="A368" s="44"/>
      <c r="B368" s="44"/>
      <c r="C368" s="44"/>
      <c r="D368" s="44"/>
      <c r="E368" s="44"/>
      <c r="F368" s="44"/>
      <c r="G368" s="44"/>
      <c r="H368" s="44"/>
      <c r="I368" s="386" t="s">
        <v>34</v>
      </c>
      <c r="J368" s="186">
        <f>SUM(J348:J367)+J334</f>
        <v>0</v>
      </c>
      <c r="K368" s="186">
        <f>SUM(K348:K367)+K334</f>
        <v>0</v>
      </c>
      <c r="L368" s="66"/>
      <c r="M368" s="108">
        <f>IF(J368&gt;J334,ROW(A374),0)</f>
        <v>0</v>
      </c>
      <c r="N368" s="37"/>
      <c r="O368" s="105">
        <f>IF(J368&gt;J334,ROW(A374),0)</f>
        <v>0</v>
      </c>
    </row>
    <row r="369" spans="1:16" ht="30.25" customHeight="1" x14ac:dyDescent="0.3">
      <c r="A369" s="44"/>
      <c r="B369" s="44"/>
      <c r="C369" s="44"/>
      <c r="D369" s="44"/>
      <c r="E369" s="44"/>
      <c r="F369" s="44"/>
      <c r="G369" s="44"/>
      <c r="H369" s="44"/>
      <c r="I369" s="44"/>
      <c r="J369" s="44"/>
      <c r="K369" s="44"/>
      <c r="L369" s="66"/>
      <c r="M369" s="37"/>
      <c r="N369" s="37"/>
    </row>
    <row r="370" spans="1:16" ht="30.25" customHeight="1" x14ac:dyDescent="0.3">
      <c r="A370" s="138" t="s">
        <v>133</v>
      </c>
      <c r="B370" s="62"/>
      <c r="C370" s="62"/>
      <c r="D370" s="44"/>
      <c r="E370" s="44"/>
      <c r="F370" s="44"/>
      <c r="G370" s="44"/>
      <c r="H370" s="44"/>
      <c r="I370" s="44"/>
      <c r="J370" s="44"/>
      <c r="K370" s="44"/>
      <c r="L370" s="66"/>
      <c r="M370" s="37"/>
      <c r="N370" s="37"/>
    </row>
    <row r="371" spans="1:16" ht="30.25" customHeight="1" x14ac:dyDescent="0.3">
      <c r="A371" s="44"/>
      <c r="B371" s="44"/>
      <c r="C371" s="44"/>
      <c r="D371" s="44"/>
      <c r="E371" s="44"/>
      <c r="F371" s="44"/>
      <c r="G371" s="44"/>
      <c r="H371" s="44"/>
      <c r="I371" s="44"/>
      <c r="J371" s="44"/>
      <c r="K371" s="44"/>
      <c r="L371" s="66"/>
      <c r="M371" s="37"/>
      <c r="N371" s="37"/>
    </row>
    <row r="372" spans="1:16" ht="30.25" customHeight="1" x14ac:dyDescent="0.35">
      <c r="A372" s="376" t="s">
        <v>31</v>
      </c>
      <c r="B372" s="214"/>
      <c r="C372" s="214"/>
      <c r="D372" s="378">
        <f ca="1">imzatarihi</f>
        <v>45785</v>
      </c>
      <c r="E372" s="378"/>
      <c r="F372" s="253" t="s">
        <v>32</v>
      </c>
      <c r="G372" s="379" t="str">
        <f>IF(kurulusyetkilisi&gt;0,kurulusyetkilisi,"")</f>
        <v/>
      </c>
      <c r="H372" s="44"/>
      <c r="I372" s="44"/>
      <c r="J372" s="44"/>
      <c r="K372" s="44"/>
      <c r="L372" s="66"/>
      <c r="M372" s="37"/>
      <c r="N372" s="37"/>
    </row>
    <row r="373" spans="1:16" ht="30.25" customHeight="1" x14ac:dyDescent="0.35">
      <c r="A373" s="44"/>
      <c r="B373" s="44"/>
      <c r="C373" s="44"/>
      <c r="D373" s="215"/>
      <c r="E373" s="215"/>
      <c r="F373" s="253" t="s">
        <v>33</v>
      </c>
      <c r="G373" s="44"/>
      <c r="H373" s="44"/>
      <c r="I373" s="214"/>
      <c r="J373" s="44"/>
      <c r="K373" s="44"/>
      <c r="L373" s="66"/>
      <c r="M373" s="37"/>
      <c r="N373" s="37"/>
    </row>
    <row r="374" spans="1:16" ht="30.25" customHeight="1" x14ac:dyDescent="0.3">
      <c r="A374" s="44"/>
      <c r="B374" s="44"/>
      <c r="C374" s="44"/>
      <c r="D374" s="44"/>
      <c r="E374" s="44"/>
      <c r="F374" s="44"/>
      <c r="G374" s="44"/>
      <c r="H374" s="44"/>
      <c r="I374" s="44"/>
      <c r="J374" s="44"/>
      <c r="K374" s="44"/>
      <c r="L374" s="66"/>
      <c r="M374" s="37"/>
      <c r="N374" s="37"/>
    </row>
    <row r="375" spans="1:16" ht="30.25" customHeight="1" x14ac:dyDescent="0.3">
      <c r="A375" s="679" t="s">
        <v>104</v>
      </c>
      <c r="B375" s="679"/>
      <c r="C375" s="679"/>
      <c r="D375" s="679"/>
      <c r="E375" s="679"/>
      <c r="F375" s="679"/>
      <c r="G375" s="679"/>
      <c r="H375" s="679"/>
      <c r="I375" s="679"/>
      <c r="J375" s="679"/>
      <c r="K375" s="679"/>
      <c r="L375" s="64"/>
      <c r="M375" s="37"/>
      <c r="N375" s="37"/>
    </row>
    <row r="376" spans="1:16" ht="30.25" customHeight="1" x14ac:dyDescent="0.3">
      <c r="A376" s="635" t="str">
        <f>IF(YilDonem&lt;&gt;"",CONCATENATE(YilDonem," dönemine aittir."),"")</f>
        <v/>
      </c>
      <c r="B376" s="635"/>
      <c r="C376" s="635"/>
      <c r="D376" s="635"/>
      <c r="E376" s="635"/>
      <c r="F376" s="635"/>
      <c r="G376" s="635"/>
      <c r="H376" s="635"/>
      <c r="I376" s="635"/>
      <c r="J376" s="635"/>
      <c r="K376" s="635"/>
      <c r="L376" s="64"/>
      <c r="M376" s="37"/>
      <c r="N376" s="37"/>
    </row>
    <row r="377" spans="1:16" ht="30.25" customHeight="1" thickBot="1" x14ac:dyDescent="0.35">
      <c r="A377" s="680" t="s">
        <v>126</v>
      </c>
      <c r="B377" s="680"/>
      <c r="C377" s="680"/>
      <c r="D377" s="680"/>
      <c r="E377" s="680"/>
      <c r="F377" s="680"/>
      <c r="G377" s="680"/>
      <c r="H377" s="680"/>
      <c r="I377" s="680"/>
      <c r="J377" s="680"/>
      <c r="K377" s="680"/>
      <c r="L377" s="64"/>
      <c r="M377" s="37"/>
      <c r="N377" s="37"/>
    </row>
    <row r="378" spans="1:16" ht="30.25" customHeight="1" thickBot="1" x14ac:dyDescent="0.35">
      <c r="A378" s="673" t="s">
        <v>192</v>
      </c>
      <c r="B378" s="674"/>
      <c r="C378" s="673" t="str">
        <f>IF(ProjeNo&gt;0,ProjeNo,"")</f>
        <v/>
      </c>
      <c r="D378" s="674"/>
      <c r="E378" s="674"/>
      <c r="F378" s="674"/>
      <c r="G378" s="674"/>
      <c r="H378" s="674"/>
      <c r="I378" s="674"/>
      <c r="J378" s="674"/>
      <c r="K378" s="675"/>
      <c r="L378" s="64"/>
      <c r="M378" s="37"/>
      <c r="N378" s="37"/>
    </row>
    <row r="379" spans="1:16" ht="30.25" customHeight="1" thickBot="1" x14ac:dyDescent="0.35">
      <c r="A379" s="673" t="s">
        <v>194</v>
      </c>
      <c r="B379" s="674"/>
      <c r="C379" s="676" t="str">
        <f>IF(ProjeAdi&gt;0,ProjeAdi,"")</f>
        <v/>
      </c>
      <c r="D379" s="677"/>
      <c r="E379" s="677"/>
      <c r="F379" s="677"/>
      <c r="G379" s="677"/>
      <c r="H379" s="677"/>
      <c r="I379" s="677"/>
      <c r="J379" s="677"/>
      <c r="K379" s="678"/>
      <c r="L379" s="64"/>
      <c r="M379" s="37"/>
      <c r="N379" s="37"/>
    </row>
    <row r="380" spans="1:16" s="24" customFormat="1" ht="30.25" customHeight="1" thickBot="1" x14ac:dyDescent="0.35">
      <c r="A380" s="683" t="s">
        <v>3</v>
      </c>
      <c r="B380" s="683" t="s">
        <v>182</v>
      </c>
      <c r="C380" s="683" t="s">
        <v>183</v>
      </c>
      <c r="D380" s="683" t="s">
        <v>101</v>
      </c>
      <c r="E380" s="683" t="s">
        <v>173</v>
      </c>
      <c r="F380" s="683" t="s">
        <v>102</v>
      </c>
      <c r="G380" s="683" t="s">
        <v>103</v>
      </c>
      <c r="H380" s="683" t="s">
        <v>81</v>
      </c>
      <c r="I380" s="683" t="s">
        <v>82</v>
      </c>
      <c r="J380" s="398" t="s">
        <v>83</v>
      </c>
      <c r="K380" s="398" t="s">
        <v>83</v>
      </c>
      <c r="L380" s="65"/>
      <c r="M380" s="38"/>
      <c r="N380" s="38"/>
      <c r="O380" s="68"/>
      <c r="P380" s="68"/>
    </row>
    <row r="381" spans="1:16" ht="30.25" customHeight="1" thickBot="1" x14ac:dyDescent="0.35">
      <c r="A381" s="685"/>
      <c r="B381" s="684"/>
      <c r="C381" s="684"/>
      <c r="D381" s="685"/>
      <c r="E381" s="684"/>
      <c r="F381" s="685"/>
      <c r="G381" s="685"/>
      <c r="H381" s="685"/>
      <c r="I381" s="685"/>
      <c r="J381" s="416" t="s">
        <v>84</v>
      </c>
      <c r="K381" s="416" t="s">
        <v>87</v>
      </c>
      <c r="L381" s="64"/>
      <c r="M381" s="37"/>
      <c r="N381" s="37"/>
    </row>
    <row r="382" spans="1:16" ht="30.25" customHeight="1" x14ac:dyDescent="0.3">
      <c r="A382" s="201">
        <v>221</v>
      </c>
      <c r="B382" s="456"/>
      <c r="C382" s="466"/>
      <c r="D382" s="206"/>
      <c r="E382" s="521"/>
      <c r="F382" s="25"/>
      <c r="G382" s="39"/>
      <c r="H382" s="26"/>
      <c r="I382" s="194"/>
      <c r="J382" s="188"/>
      <c r="K382" s="180"/>
      <c r="L382" s="109" t="str">
        <f>IF(AND(COUNTA(D382:G382)&gt;0,M382=1),"Belge Tarihi,Belge Numarası ve KDV Dahil Tutar doldurulduktan sonra KDV Hariç Tutar doldurulabilir.","")</f>
        <v/>
      </c>
      <c r="M382" s="111">
        <f>IF(COUNTA(H382:I382)+COUNTA(K382)=3,0,1)</f>
        <v>1</v>
      </c>
      <c r="N382" s="110">
        <f>IF(M382=1,0,100000000)</f>
        <v>0</v>
      </c>
    </row>
    <row r="383" spans="1:16" ht="30.25" customHeight="1" x14ac:dyDescent="0.3">
      <c r="A383" s="410">
        <v>222</v>
      </c>
      <c r="B383" s="457"/>
      <c r="C383" s="467"/>
      <c r="D383" s="207"/>
      <c r="E383" s="520"/>
      <c r="F383" s="17"/>
      <c r="G383" s="18"/>
      <c r="H383" s="40"/>
      <c r="I383" s="195"/>
      <c r="J383" s="189"/>
      <c r="K383" s="184"/>
      <c r="L383" s="109" t="str">
        <f t="shared" ref="L383:L401" si="33">IF(AND(COUNTA(D383:G383)&gt;0,M383=1),"Belge Tarihi,Belge Numarası ve KDV Dahil Tutar doldurulduktan sonra KDV Hariç Tutar doldurulabilir.","")</f>
        <v/>
      </c>
      <c r="M383" s="111">
        <f t="shared" ref="M383:M401" si="34">IF(COUNTA(H383:I383)+COUNTA(K383)=3,0,1)</f>
        <v>1</v>
      </c>
      <c r="N383" s="110">
        <f t="shared" ref="N383:N401" si="35">IF(M383=1,0,100000000)</f>
        <v>0</v>
      </c>
    </row>
    <row r="384" spans="1:16" ht="30.25" customHeight="1" x14ac:dyDescent="0.3">
      <c r="A384" s="410">
        <v>223</v>
      </c>
      <c r="B384" s="457"/>
      <c r="C384" s="467"/>
      <c r="D384" s="207"/>
      <c r="E384" s="520"/>
      <c r="F384" s="17"/>
      <c r="G384" s="18"/>
      <c r="H384" s="40"/>
      <c r="I384" s="195"/>
      <c r="J384" s="189"/>
      <c r="K384" s="184"/>
      <c r="L384" s="109" t="str">
        <f t="shared" si="33"/>
        <v/>
      </c>
      <c r="M384" s="111">
        <f t="shared" si="34"/>
        <v>1</v>
      </c>
      <c r="N384" s="110">
        <f t="shared" si="35"/>
        <v>0</v>
      </c>
    </row>
    <row r="385" spans="1:16" ht="30.25" customHeight="1" x14ac:dyDescent="0.3">
      <c r="A385" s="410">
        <v>224</v>
      </c>
      <c r="B385" s="457"/>
      <c r="C385" s="467"/>
      <c r="D385" s="207"/>
      <c r="E385" s="520"/>
      <c r="F385" s="17"/>
      <c r="G385" s="18"/>
      <c r="H385" s="40"/>
      <c r="I385" s="195"/>
      <c r="J385" s="189"/>
      <c r="K385" s="184"/>
      <c r="L385" s="109" t="str">
        <f t="shared" si="33"/>
        <v/>
      </c>
      <c r="M385" s="111">
        <f t="shared" si="34"/>
        <v>1</v>
      </c>
      <c r="N385" s="110">
        <f t="shared" si="35"/>
        <v>0</v>
      </c>
    </row>
    <row r="386" spans="1:16" ht="30.25" customHeight="1" x14ac:dyDescent="0.3">
      <c r="A386" s="410">
        <v>225</v>
      </c>
      <c r="B386" s="457"/>
      <c r="C386" s="467"/>
      <c r="D386" s="207"/>
      <c r="E386" s="520"/>
      <c r="F386" s="17"/>
      <c r="G386" s="18"/>
      <c r="H386" s="40"/>
      <c r="I386" s="195"/>
      <c r="J386" s="189"/>
      <c r="K386" s="184"/>
      <c r="L386" s="109" t="str">
        <f t="shared" si="33"/>
        <v/>
      </c>
      <c r="M386" s="111">
        <f t="shared" si="34"/>
        <v>1</v>
      </c>
      <c r="N386" s="110">
        <f t="shared" si="35"/>
        <v>0</v>
      </c>
    </row>
    <row r="387" spans="1:16" ht="30.25" customHeight="1" x14ac:dyDescent="0.3">
      <c r="A387" s="410">
        <v>226</v>
      </c>
      <c r="B387" s="457"/>
      <c r="C387" s="467"/>
      <c r="D387" s="207"/>
      <c r="E387" s="520"/>
      <c r="F387" s="17"/>
      <c r="G387" s="18"/>
      <c r="H387" s="40"/>
      <c r="I387" s="195"/>
      <c r="J387" s="189"/>
      <c r="K387" s="184"/>
      <c r="L387" s="109" t="str">
        <f t="shared" si="33"/>
        <v/>
      </c>
      <c r="M387" s="111">
        <f t="shared" si="34"/>
        <v>1</v>
      </c>
      <c r="N387" s="110">
        <f t="shared" si="35"/>
        <v>0</v>
      </c>
    </row>
    <row r="388" spans="1:16" ht="30.25" customHeight="1" x14ac:dyDescent="0.3">
      <c r="A388" s="410">
        <v>227</v>
      </c>
      <c r="B388" s="457"/>
      <c r="C388" s="467"/>
      <c r="D388" s="207"/>
      <c r="E388" s="520"/>
      <c r="F388" s="17"/>
      <c r="G388" s="18"/>
      <c r="H388" s="40"/>
      <c r="I388" s="195"/>
      <c r="J388" s="189"/>
      <c r="K388" s="184"/>
      <c r="L388" s="109" t="str">
        <f t="shared" si="33"/>
        <v/>
      </c>
      <c r="M388" s="111">
        <f t="shared" si="34"/>
        <v>1</v>
      </c>
      <c r="N388" s="110">
        <f t="shared" si="35"/>
        <v>0</v>
      </c>
    </row>
    <row r="389" spans="1:16" ht="30.25" customHeight="1" x14ac:dyDescent="0.3">
      <c r="A389" s="410">
        <v>228</v>
      </c>
      <c r="B389" s="457"/>
      <c r="C389" s="467"/>
      <c r="D389" s="207"/>
      <c r="E389" s="520"/>
      <c r="F389" s="17"/>
      <c r="G389" s="18"/>
      <c r="H389" s="40"/>
      <c r="I389" s="195"/>
      <c r="J389" s="189"/>
      <c r="K389" s="184"/>
      <c r="L389" s="109" t="str">
        <f t="shared" si="33"/>
        <v/>
      </c>
      <c r="M389" s="111">
        <f t="shared" si="34"/>
        <v>1</v>
      </c>
      <c r="N389" s="110">
        <f t="shared" si="35"/>
        <v>0</v>
      </c>
    </row>
    <row r="390" spans="1:16" ht="30.25" customHeight="1" x14ac:dyDescent="0.3">
      <c r="A390" s="410">
        <v>229</v>
      </c>
      <c r="B390" s="457"/>
      <c r="C390" s="467"/>
      <c r="D390" s="207"/>
      <c r="E390" s="520"/>
      <c r="F390" s="17"/>
      <c r="G390" s="18"/>
      <c r="H390" s="40"/>
      <c r="I390" s="195"/>
      <c r="J390" s="189"/>
      <c r="K390" s="184"/>
      <c r="L390" s="109" t="str">
        <f t="shared" si="33"/>
        <v/>
      </c>
      <c r="M390" s="111">
        <f t="shared" si="34"/>
        <v>1</v>
      </c>
      <c r="N390" s="110">
        <f t="shared" si="35"/>
        <v>0</v>
      </c>
    </row>
    <row r="391" spans="1:16" ht="30.25" customHeight="1" x14ac:dyDescent="0.3">
      <c r="A391" s="410">
        <v>230</v>
      </c>
      <c r="B391" s="457"/>
      <c r="C391" s="467"/>
      <c r="D391" s="207"/>
      <c r="E391" s="520"/>
      <c r="F391" s="17"/>
      <c r="G391" s="18"/>
      <c r="H391" s="40"/>
      <c r="I391" s="195"/>
      <c r="J391" s="189"/>
      <c r="K391" s="184"/>
      <c r="L391" s="109" t="str">
        <f t="shared" si="33"/>
        <v/>
      </c>
      <c r="M391" s="111">
        <f t="shared" si="34"/>
        <v>1</v>
      </c>
      <c r="N391" s="110">
        <f t="shared" si="35"/>
        <v>0</v>
      </c>
    </row>
    <row r="392" spans="1:16" ht="30.25" customHeight="1" x14ac:dyDescent="0.3">
      <c r="A392" s="410">
        <v>231</v>
      </c>
      <c r="B392" s="457"/>
      <c r="C392" s="467"/>
      <c r="D392" s="207"/>
      <c r="E392" s="520"/>
      <c r="F392" s="17"/>
      <c r="G392" s="18"/>
      <c r="H392" s="40"/>
      <c r="I392" s="195"/>
      <c r="J392" s="189"/>
      <c r="K392" s="184"/>
      <c r="L392" s="109" t="str">
        <f t="shared" si="33"/>
        <v/>
      </c>
      <c r="M392" s="111">
        <f t="shared" si="34"/>
        <v>1</v>
      </c>
      <c r="N392" s="110">
        <f t="shared" si="35"/>
        <v>0</v>
      </c>
      <c r="O392" s="69"/>
      <c r="P392" s="69"/>
    </row>
    <row r="393" spans="1:16" ht="30.25" customHeight="1" x14ac:dyDescent="0.3">
      <c r="A393" s="410">
        <v>232</v>
      </c>
      <c r="B393" s="457"/>
      <c r="C393" s="467"/>
      <c r="D393" s="207"/>
      <c r="E393" s="520"/>
      <c r="F393" s="17"/>
      <c r="G393" s="18"/>
      <c r="H393" s="40"/>
      <c r="I393" s="195"/>
      <c r="J393" s="189"/>
      <c r="K393" s="184"/>
      <c r="L393" s="109" t="str">
        <f t="shared" si="33"/>
        <v/>
      </c>
      <c r="M393" s="111">
        <f t="shared" si="34"/>
        <v>1</v>
      </c>
      <c r="N393" s="110">
        <f t="shared" si="35"/>
        <v>0</v>
      </c>
    </row>
    <row r="394" spans="1:16" ht="30.25" customHeight="1" x14ac:dyDescent="0.3">
      <c r="A394" s="410">
        <v>233</v>
      </c>
      <c r="B394" s="457"/>
      <c r="C394" s="467"/>
      <c r="D394" s="207"/>
      <c r="E394" s="520"/>
      <c r="F394" s="17"/>
      <c r="G394" s="18"/>
      <c r="H394" s="40"/>
      <c r="I394" s="195"/>
      <c r="J394" s="189"/>
      <c r="K394" s="184"/>
      <c r="L394" s="109" t="str">
        <f t="shared" si="33"/>
        <v/>
      </c>
      <c r="M394" s="111">
        <f t="shared" si="34"/>
        <v>1</v>
      </c>
      <c r="N394" s="110">
        <f t="shared" si="35"/>
        <v>0</v>
      </c>
    </row>
    <row r="395" spans="1:16" ht="30.25" customHeight="1" x14ac:dyDescent="0.3">
      <c r="A395" s="410">
        <v>234</v>
      </c>
      <c r="B395" s="457"/>
      <c r="C395" s="467"/>
      <c r="D395" s="207"/>
      <c r="E395" s="520"/>
      <c r="F395" s="17"/>
      <c r="G395" s="18"/>
      <c r="H395" s="40"/>
      <c r="I395" s="195"/>
      <c r="J395" s="189"/>
      <c r="K395" s="184"/>
      <c r="L395" s="109" t="str">
        <f t="shared" si="33"/>
        <v/>
      </c>
      <c r="M395" s="111">
        <f t="shared" si="34"/>
        <v>1</v>
      </c>
      <c r="N395" s="110">
        <f t="shared" si="35"/>
        <v>0</v>
      </c>
    </row>
    <row r="396" spans="1:16" ht="30.25" customHeight="1" x14ac:dyDescent="0.3">
      <c r="A396" s="410">
        <v>235</v>
      </c>
      <c r="B396" s="457"/>
      <c r="C396" s="467"/>
      <c r="D396" s="207"/>
      <c r="E396" s="520"/>
      <c r="F396" s="17"/>
      <c r="G396" s="18"/>
      <c r="H396" s="40"/>
      <c r="I396" s="195"/>
      <c r="J396" s="189"/>
      <c r="K396" s="184"/>
      <c r="L396" s="109" t="str">
        <f t="shared" si="33"/>
        <v/>
      </c>
      <c r="M396" s="111">
        <f t="shared" si="34"/>
        <v>1</v>
      </c>
      <c r="N396" s="110">
        <f t="shared" si="35"/>
        <v>0</v>
      </c>
    </row>
    <row r="397" spans="1:16" ht="30.25" customHeight="1" x14ac:dyDescent="0.3">
      <c r="A397" s="410">
        <v>236</v>
      </c>
      <c r="B397" s="457"/>
      <c r="C397" s="467"/>
      <c r="D397" s="207"/>
      <c r="E397" s="520"/>
      <c r="F397" s="17"/>
      <c r="G397" s="18"/>
      <c r="H397" s="40"/>
      <c r="I397" s="195"/>
      <c r="J397" s="189"/>
      <c r="K397" s="184"/>
      <c r="L397" s="109" t="str">
        <f t="shared" si="33"/>
        <v/>
      </c>
      <c r="M397" s="111">
        <f t="shared" si="34"/>
        <v>1</v>
      </c>
      <c r="N397" s="110">
        <f t="shared" si="35"/>
        <v>0</v>
      </c>
    </row>
    <row r="398" spans="1:16" ht="30.25" customHeight="1" x14ac:dyDescent="0.3">
      <c r="A398" s="410">
        <v>237</v>
      </c>
      <c r="B398" s="457"/>
      <c r="C398" s="467"/>
      <c r="D398" s="207"/>
      <c r="E398" s="520"/>
      <c r="F398" s="17"/>
      <c r="G398" s="18"/>
      <c r="H398" s="40"/>
      <c r="I398" s="195"/>
      <c r="J398" s="189"/>
      <c r="K398" s="184"/>
      <c r="L398" s="109" t="str">
        <f t="shared" si="33"/>
        <v/>
      </c>
      <c r="M398" s="111">
        <f t="shared" si="34"/>
        <v>1</v>
      </c>
      <c r="N398" s="110">
        <f t="shared" si="35"/>
        <v>0</v>
      </c>
    </row>
    <row r="399" spans="1:16" ht="30.25" customHeight="1" x14ac:dyDescent="0.3">
      <c r="A399" s="410">
        <v>238</v>
      </c>
      <c r="B399" s="457"/>
      <c r="C399" s="467"/>
      <c r="D399" s="207"/>
      <c r="E399" s="520"/>
      <c r="F399" s="17"/>
      <c r="G399" s="18"/>
      <c r="H399" s="40"/>
      <c r="I399" s="195"/>
      <c r="J399" s="189"/>
      <c r="K399" s="184"/>
      <c r="L399" s="109" t="str">
        <f t="shared" si="33"/>
        <v/>
      </c>
      <c r="M399" s="111">
        <f t="shared" si="34"/>
        <v>1</v>
      </c>
      <c r="N399" s="110">
        <f t="shared" si="35"/>
        <v>0</v>
      </c>
    </row>
    <row r="400" spans="1:16" ht="30.25" customHeight="1" x14ac:dyDescent="0.3">
      <c r="A400" s="410">
        <v>239</v>
      </c>
      <c r="B400" s="457"/>
      <c r="C400" s="467"/>
      <c r="D400" s="207"/>
      <c r="E400" s="520"/>
      <c r="F400" s="17"/>
      <c r="G400" s="18"/>
      <c r="H400" s="40"/>
      <c r="I400" s="195"/>
      <c r="J400" s="189"/>
      <c r="K400" s="184"/>
      <c r="L400" s="109" t="str">
        <f t="shared" si="33"/>
        <v/>
      </c>
      <c r="M400" s="111">
        <f t="shared" si="34"/>
        <v>1</v>
      </c>
      <c r="N400" s="110">
        <f t="shared" si="35"/>
        <v>0</v>
      </c>
    </row>
    <row r="401" spans="1:16" ht="30.25" customHeight="1" thickBot="1" x14ac:dyDescent="0.35">
      <c r="A401" s="411">
        <v>240</v>
      </c>
      <c r="B401" s="458"/>
      <c r="C401" s="468"/>
      <c r="D401" s="208"/>
      <c r="E401" s="522"/>
      <c r="F401" s="19"/>
      <c r="G401" s="20"/>
      <c r="H401" s="42"/>
      <c r="I401" s="196"/>
      <c r="J401" s="190"/>
      <c r="K401" s="185"/>
      <c r="L401" s="109" t="str">
        <f t="shared" si="33"/>
        <v/>
      </c>
      <c r="M401" s="111">
        <f t="shared" si="34"/>
        <v>1</v>
      </c>
      <c r="N401" s="110">
        <f t="shared" si="35"/>
        <v>0</v>
      </c>
    </row>
    <row r="402" spans="1:16" ht="30.25" customHeight="1" thickBot="1" x14ac:dyDescent="0.35">
      <c r="A402" s="44"/>
      <c r="B402" s="44"/>
      <c r="C402" s="44"/>
      <c r="D402" s="44"/>
      <c r="E402" s="44"/>
      <c r="F402" s="44"/>
      <c r="G402" s="44"/>
      <c r="H402" s="44"/>
      <c r="I402" s="386" t="s">
        <v>34</v>
      </c>
      <c r="J402" s="186">
        <f>SUM(J382:J401)+J368</f>
        <v>0</v>
      </c>
      <c r="K402" s="186">
        <f>SUM(K382:K401)+K368</f>
        <v>0</v>
      </c>
      <c r="L402" s="66"/>
      <c r="M402" s="108">
        <f>IF(J402&gt;J368,ROW(A408),0)</f>
        <v>0</v>
      </c>
      <c r="N402" s="37"/>
      <c r="O402" s="105">
        <f>IF(J402&gt;J368,ROW(A408),0)</f>
        <v>0</v>
      </c>
    </row>
    <row r="403" spans="1:16" ht="30.25" customHeight="1" x14ac:dyDescent="0.3">
      <c r="A403" s="44"/>
      <c r="B403" s="44"/>
      <c r="C403" s="44"/>
      <c r="D403" s="44"/>
      <c r="E403" s="44"/>
      <c r="F403" s="44"/>
      <c r="G403" s="44"/>
      <c r="H403" s="44"/>
      <c r="I403" s="44"/>
      <c r="J403" s="44"/>
      <c r="K403" s="44"/>
      <c r="L403" s="66"/>
      <c r="M403" s="37"/>
      <c r="N403" s="37"/>
    </row>
    <row r="404" spans="1:16" ht="30.25" customHeight="1" x14ac:dyDescent="0.3">
      <c r="A404" s="138" t="s">
        <v>133</v>
      </c>
      <c r="B404" s="62"/>
      <c r="C404" s="62"/>
      <c r="D404" s="44"/>
      <c r="E404" s="44"/>
      <c r="F404" s="44"/>
      <c r="G404" s="44"/>
      <c r="H404" s="44"/>
      <c r="I404" s="44"/>
      <c r="J404" s="44"/>
      <c r="K404" s="44"/>
      <c r="L404" s="66"/>
      <c r="M404" s="37"/>
      <c r="N404" s="37"/>
    </row>
    <row r="405" spans="1:16" ht="30.25" customHeight="1" x14ac:dyDescent="0.3">
      <c r="A405" s="44"/>
      <c r="B405" s="44"/>
      <c r="C405" s="44"/>
      <c r="D405" s="44"/>
      <c r="E405" s="44"/>
      <c r="F405" s="44"/>
      <c r="G405" s="44"/>
      <c r="H405" s="44"/>
      <c r="I405" s="44"/>
      <c r="J405" s="44"/>
      <c r="K405" s="44"/>
      <c r="L405" s="66"/>
      <c r="M405" s="37"/>
      <c r="N405" s="37"/>
    </row>
    <row r="406" spans="1:16" ht="30.25" customHeight="1" x14ac:dyDescent="0.35">
      <c r="A406" s="376" t="s">
        <v>31</v>
      </c>
      <c r="B406" s="214"/>
      <c r="C406" s="214"/>
      <c r="D406" s="378">
        <f ca="1">imzatarihi</f>
        <v>45785</v>
      </c>
      <c r="E406" s="378"/>
      <c r="F406" s="253" t="s">
        <v>32</v>
      </c>
      <c r="G406" s="379" t="str">
        <f>IF(kurulusyetkilisi&gt;0,kurulusyetkilisi,"")</f>
        <v/>
      </c>
      <c r="H406" s="44"/>
      <c r="I406" s="44"/>
      <c r="J406" s="44"/>
      <c r="K406" s="44"/>
      <c r="L406" s="66"/>
      <c r="M406" s="37"/>
      <c r="N406" s="37"/>
    </row>
    <row r="407" spans="1:16" ht="30.25" customHeight="1" x14ac:dyDescent="0.35">
      <c r="A407" s="44"/>
      <c r="B407" s="44"/>
      <c r="C407" s="44"/>
      <c r="D407" s="215"/>
      <c r="E407" s="215"/>
      <c r="F407" s="253" t="s">
        <v>33</v>
      </c>
      <c r="G407" s="44"/>
      <c r="H407" s="44"/>
      <c r="I407" s="214"/>
      <c r="J407" s="44"/>
      <c r="K407" s="44"/>
      <c r="L407" s="66"/>
      <c r="M407" s="37"/>
      <c r="N407" s="37"/>
    </row>
    <row r="408" spans="1:16" ht="30.25" customHeight="1" x14ac:dyDescent="0.3">
      <c r="A408" s="44"/>
      <c r="B408" s="44"/>
      <c r="C408" s="44"/>
      <c r="D408" s="44"/>
      <c r="E408" s="44"/>
      <c r="F408" s="44"/>
      <c r="G408" s="44"/>
      <c r="H408" s="44"/>
      <c r="I408" s="44"/>
      <c r="J408" s="44"/>
      <c r="K408" s="44"/>
      <c r="L408" s="66"/>
      <c r="M408" s="37"/>
      <c r="N408" s="37"/>
    </row>
    <row r="409" spans="1:16" ht="30.25" customHeight="1" x14ac:dyDescent="0.3">
      <c r="A409" s="679" t="s">
        <v>104</v>
      </c>
      <c r="B409" s="679"/>
      <c r="C409" s="679"/>
      <c r="D409" s="679"/>
      <c r="E409" s="679"/>
      <c r="F409" s="679"/>
      <c r="G409" s="679"/>
      <c r="H409" s="679"/>
      <c r="I409" s="679"/>
      <c r="J409" s="679"/>
      <c r="K409" s="679"/>
      <c r="L409" s="64"/>
      <c r="M409" s="37"/>
      <c r="N409" s="37"/>
    </row>
    <row r="410" spans="1:16" ht="30.25" customHeight="1" x14ac:dyDescent="0.3">
      <c r="A410" s="635" t="str">
        <f>IF(YilDonem&lt;&gt;"",CONCATENATE(YilDonem," dönemine aittir."),"")</f>
        <v/>
      </c>
      <c r="B410" s="635"/>
      <c r="C410" s="635"/>
      <c r="D410" s="635"/>
      <c r="E410" s="635"/>
      <c r="F410" s="635"/>
      <c r="G410" s="635"/>
      <c r="H410" s="635"/>
      <c r="I410" s="635"/>
      <c r="J410" s="635"/>
      <c r="K410" s="635"/>
      <c r="L410" s="64"/>
      <c r="M410" s="37"/>
      <c r="N410" s="37"/>
    </row>
    <row r="411" spans="1:16" ht="30.25" customHeight="1" thickBot="1" x14ac:dyDescent="0.35">
      <c r="A411" s="680" t="s">
        <v>126</v>
      </c>
      <c r="B411" s="680"/>
      <c r="C411" s="680"/>
      <c r="D411" s="680"/>
      <c r="E411" s="680"/>
      <c r="F411" s="680"/>
      <c r="G411" s="680"/>
      <c r="H411" s="680"/>
      <c r="I411" s="680"/>
      <c r="J411" s="680"/>
      <c r="K411" s="680"/>
      <c r="L411" s="64"/>
      <c r="M411" s="37"/>
      <c r="N411" s="37"/>
    </row>
    <row r="412" spans="1:16" ht="30.25" customHeight="1" thickBot="1" x14ac:dyDescent="0.35">
      <c r="A412" s="673" t="s">
        <v>192</v>
      </c>
      <c r="B412" s="674"/>
      <c r="C412" s="673" t="str">
        <f>IF(ProjeNo&gt;0,ProjeNo,"")</f>
        <v/>
      </c>
      <c r="D412" s="674"/>
      <c r="E412" s="674"/>
      <c r="F412" s="674"/>
      <c r="G412" s="674"/>
      <c r="H412" s="674"/>
      <c r="I412" s="674"/>
      <c r="J412" s="674"/>
      <c r="K412" s="675"/>
      <c r="L412" s="64"/>
      <c r="M412" s="37"/>
      <c r="N412" s="37"/>
    </row>
    <row r="413" spans="1:16" ht="30.25" customHeight="1" thickBot="1" x14ac:dyDescent="0.35">
      <c r="A413" s="673" t="s">
        <v>194</v>
      </c>
      <c r="B413" s="674"/>
      <c r="C413" s="676" t="str">
        <f>IF(ProjeAdi&gt;0,ProjeAdi,"")</f>
        <v/>
      </c>
      <c r="D413" s="677"/>
      <c r="E413" s="677"/>
      <c r="F413" s="677"/>
      <c r="G413" s="677"/>
      <c r="H413" s="677"/>
      <c r="I413" s="677"/>
      <c r="J413" s="677"/>
      <c r="K413" s="678"/>
      <c r="L413" s="64"/>
      <c r="M413" s="37"/>
      <c r="N413" s="37"/>
    </row>
    <row r="414" spans="1:16" s="24" customFormat="1" ht="30.25" customHeight="1" thickBot="1" x14ac:dyDescent="0.35">
      <c r="A414" s="683" t="s">
        <v>3</v>
      </c>
      <c r="B414" s="683" t="s">
        <v>182</v>
      </c>
      <c r="C414" s="683" t="s">
        <v>183</v>
      </c>
      <c r="D414" s="683" t="s">
        <v>101</v>
      </c>
      <c r="E414" s="683" t="s">
        <v>173</v>
      </c>
      <c r="F414" s="683" t="s">
        <v>102</v>
      </c>
      <c r="G414" s="683" t="s">
        <v>103</v>
      </c>
      <c r="H414" s="683" t="s">
        <v>81</v>
      </c>
      <c r="I414" s="683" t="s">
        <v>82</v>
      </c>
      <c r="J414" s="398" t="s">
        <v>83</v>
      </c>
      <c r="K414" s="398" t="s">
        <v>83</v>
      </c>
      <c r="L414" s="65"/>
      <c r="M414" s="38"/>
      <c r="N414" s="38"/>
      <c r="O414" s="68"/>
      <c r="P414" s="68"/>
    </row>
    <row r="415" spans="1:16" ht="30.25" customHeight="1" thickBot="1" x14ac:dyDescent="0.35">
      <c r="A415" s="685"/>
      <c r="B415" s="684"/>
      <c r="C415" s="684"/>
      <c r="D415" s="685"/>
      <c r="E415" s="684"/>
      <c r="F415" s="685"/>
      <c r="G415" s="685"/>
      <c r="H415" s="685"/>
      <c r="I415" s="685"/>
      <c r="J415" s="416" t="s">
        <v>84</v>
      </c>
      <c r="K415" s="416" t="s">
        <v>87</v>
      </c>
      <c r="L415" s="64"/>
      <c r="M415" s="37"/>
      <c r="N415" s="37"/>
    </row>
    <row r="416" spans="1:16" ht="30.25" customHeight="1" x14ac:dyDescent="0.3">
      <c r="A416" s="201">
        <v>241</v>
      </c>
      <c r="B416" s="456"/>
      <c r="C416" s="466"/>
      <c r="D416" s="206"/>
      <c r="E416" s="521"/>
      <c r="F416" s="25"/>
      <c r="G416" s="39"/>
      <c r="H416" s="26"/>
      <c r="I416" s="194"/>
      <c r="J416" s="188"/>
      <c r="K416" s="180"/>
      <c r="L416" s="109" t="str">
        <f>IF(AND(COUNTA(D416:G416)&gt;0,M416=1),"Belge Tarihi,Belge Numarası ve KDV Dahil Tutar doldurulduktan sonra KDV Hariç Tutar doldurulabilir.","")</f>
        <v/>
      </c>
      <c r="M416" s="111">
        <f>IF(COUNTA(H416:I416)+COUNTA(K416)=3,0,1)</f>
        <v>1</v>
      </c>
      <c r="N416" s="110">
        <f>IF(M416=1,0,100000000)</f>
        <v>0</v>
      </c>
    </row>
    <row r="417" spans="1:16" ht="30.25" customHeight="1" x14ac:dyDescent="0.3">
      <c r="A417" s="410">
        <v>242</v>
      </c>
      <c r="B417" s="457"/>
      <c r="C417" s="467"/>
      <c r="D417" s="207"/>
      <c r="E417" s="520"/>
      <c r="F417" s="17"/>
      <c r="G417" s="18"/>
      <c r="H417" s="40"/>
      <c r="I417" s="195"/>
      <c r="J417" s="189"/>
      <c r="K417" s="184"/>
      <c r="L417" s="109" t="str">
        <f t="shared" ref="L417:L435" si="36">IF(AND(COUNTA(D417:G417)&gt;0,M417=1),"Belge Tarihi,Belge Numarası ve KDV Dahil Tutar doldurulduktan sonra KDV Hariç Tutar doldurulabilir.","")</f>
        <v/>
      </c>
      <c r="M417" s="111">
        <f t="shared" ref="M417:M435" si="37">IF(COUNTA(H417:I417)+COUNTA(K417)=3,0,1)</f>
        <v>1</v>
      </c>
      <c r="N417" s="110">
        <f t="shared" ref="N417:N435" si="38">IF(M417=1,0,100000000)</f>
        <v>0</v>
      </c>
    </row>
    <row r="418" spans="1:16" ht="30.25" customHeight="1" x14ac:dyDescent="0.3">
      <c r="A418" s="410">
        <v>243</v>
      </c>
      <c r="B418" s="457"/>
      <c r="C418" s="467"/>
      <c r="D418" s="207"/>
      <c r="E418" s="520"/>
      <c r="F418" s="17"/>
      <c r="G418" s="18"/>
      <c r="H418" s="40"/>
      <c r="I418" s="195"/>
      <c r="J418" s="189"/>
      <c r="K418" s="184"/>
      <c r="L418" s="109" t="str">
        <f t="shared" si="36"/>
        <v/>
      </c>
      <c r="M418" s="111">
        <f t="shared" si="37"/>
        <v>1</v>
      </c>
      <c r="N418" s="110">
        <f t="shared" si="38"/>
        <v>0</v>
      </c>
    </row>
    <row r="419" spans="1:16" ht="30.25" customHeight="1" x14ac:dyDescent="0.3">
      <c r="A419" s="410">
        <v>244</v>
      </c>
      <c r="B419" s="457"/>
      <c r="C419" s="467"/>
      <c r="D419" s="207"/>
      <c r="E419" s="520"/>
      <c r="F419" s="17"/>
      <c r="G419" s="18"/>
      <c r="H419" s="40"/>
      <c r="I419" s="195"/>
      <c r="J419" s="189"/>
      <c r="K419" s="184"/>
      <c r="L419" s="109" t="str">
        <f t="shared" si="36"/>
        <v/>
      </c>
      <c r="M419" s="111">
        <f t="shared" si="37"/>
        <v>1</v>
      </c>
      <c r="N419" s="110">
        <f t="shared" si="38"/>
        <v>0</v>
      </c>
    </row>
    <row r="420" spans="1:16" ht="30.25" customHeight="1" x14ac:dyDescent="0.3">
      <c r="A420" s="410">
        <v>245</v>
      </c>
      <c r="B420" s="457"/>
      <c r="C420" s="467"/>
      <c r="D420" s="207"/>
      <c r="E420" s="520"/>
      <c r="F420" s="17"/>
      <c r="G420" s="18"/>
      <c r="H420" s="40"/>
      <c r="I420" s="195"/>
      <c r="J420" s="189"/>
      <c r="K420" s="184"/>
      <c r="L420" s="109" t="str">
        <f t="shared" si="36"/>
        <v/>
      </c>
      <c r="M420" s="111">
        <f t="shared" si="37"/>
        <v>1</v>
      </c>
      <c r="N420" s="110">
        <f t="shared" si="38"/>
        <v>0</v>
      </c>
    </row>
    <row r="421" spans="1:16" ht="30.25" customHeight="1" x14ac:dyDescent="0.3">
      <c r="A421" s="410">
        <v>246</v>
      </c>
      <c r="B421" s="457"/>
      <c r="C421" s="467"/>
      <c r="D421" s="207"/>
      <c r="E421" s="520"/>
      <c r="F421" s="17"/>
      <c r="G421" s="18"/>
      <c r="H421" s="40"/>
      <c r="I421" s="195"/>
      <c r="J421" s="189"/>
      <c r="K421" s="184"/>
      <c r="L421" s="109" t="str">
        <f t="shared" si="36"/>
        <v/>
      </c>
      <c r="M421" s="111">
        <f t="shared" si="37"/>
        <v>1</v>
      </c>
      <c r="N421" s="110">
        <f t="shared" si="38"/>
        <v>0</v>
      </c>
    </row>
    <row r="422" spans="1:16" ht="30.25" customHeight="1" x14ac:dyDescent="0.3">
      <c r="A422" s="410">
        <v>247</v>
      </c>
      <c r="B422" s="457"/>
      <c r="C422" s="467"/>
      <c r="D422" s="207"/>
      <c r="E422" s="520"/>
      <c r="F422" s="17"/>
      <c r="G422" s="18"/>
      <c r="H422" s="40"/>
      <c r="I422" s="195"/>
      <c r="J422" s="189"/>
      <c r="K422" s="184"/>
      <c r="L422" s="109" t="str">
        <f t="shared" si="36"/>
        <v/>
      </c>
      <c r="M422" s="111">
        <f t="shared" si="37"/>
        <v>1</v>
      </c>
      <c r="N422" s="110">
        <f t="shared" si="38"/>
        <v>0</v>
      </c>
    </row>
    <row r="423" spans="1:16" ht="30.25" customHeight="1" x14ac:dyDescent="0.3">
      <c r="A423" s="410">
        <v>248</v>
      </c>
      <c r="B423" s="457"/>
      <c r="C423" s="467"/>
      <c r="D423" s="207"/>
      <c r="E423" s="520"/>
      <c r="F423" s="17"/>
      <c r="G423" s="18"/>
      <c r="H423" s="40"/>
      <c r="I423" s="195"/>
      <c r="J423" s="189"/>
      <c r="K423" s="184"/>
      <c r="L423" s="109" t="str">
        <f t="shared" si="36"/>
        <v/>
      </c>
      <c r="M423" s="111">
        <f t="shared" si="37"/>
        <v>1</v>
      </c>
      <c r="N423" s="110">
        <f t="shared" si="38"/>
        <v>0</v>
      </c>
    </row>
    <row r="424" spans="1:16" ht="30.25" customHeight="1" x14ac:dyDescent="0.3">
      <c r="A424" s="410">
        <v>249</v>
      </c>
      <c r="B424" s="457"/>
      <c r="C424" s="467"/>
      <c r="D424" s="207"/>
      <c r="E424" s="520"/>
      <c r="F424" s="17"/>
      <c r="G424" s="18"/>
      <c r="H424" s="40"/>
      <c r="I424" s="195"/>
      <c r="J424" s="189"/>
      <c r="K424" s="184"/>
      <c r="L424" s="109" t="str">
        <f t="shared" si="36"/>
        <v/>
      </c>
      <c r="M424" s="111">
        <f t="shared" si="37"/>
        <v>1</v>
      </c>
      <c r="N424" s="110">
        <f t="shared" si="38"/>
        <v>0</v>
      </c>
    </row>
    <row r="425" spans="1:16" ht="30.25" customHeight="1" x14ac:dyDescent="0.3">
      <c r="A425" s="410">
        <v>250</v>
      </c>
      <c r="B425" s="457"/>
      <c r="C425" s="467"/>
      <c r="D425" s="207"/>
      <c r="E425" s="520"/>
      <c r="F425" s="17"/>
      <c r="G425" s="18"/>
      <c r="H425" s="40"/>
      <c r="I425" s="195"/>
      <c r="J425" s="189"/>
      <c r="K425" s="184"/>
      <c r="L425" s="109" t="str">
        <f t="shared" si="36"/>
        <v/>
      </c>
      <c r="M425" s="111">
        <f t="shared" si="37"/>
        <v>1</v>
      </c>
      <c r="N425" s="110">
        <f t="shared" si="38"/>
        <v>0</v>
      </c>
    </row>
    <row r="426" spans="1:16" ht="30.25" customHeight="1" x14ac:dyDescent="0.3">
      <c r="A426" s="410">
        <v>251</v>
      </c>
      <c r="B426" s="457"/>
      <c r="C426" s="467"/>
      <c r="D426" s="207"/>
      <c r="E426" s="520"/>
      <c r="F426" s="17"/>
      <c r="G426" s="18"/>
      <c r="H426" s="40"/>
      <c r="I426" s="195"/>
      <c r="J426" s="189"/>
      <c r="K426" s="184"/>
      <c r="L426" s="109" t="str">
        <f t="shared" si="36"/>
        <v/>
      </c>
      <c r="M426" s="111">
        <f t="shared" si="37"/>
        <v>1</v>
      </c>
      <c r="N426" s="110">
        <f t="shared" si="38"/>
        <v>0</v>
      </c>
    </row>
    <row r="427" spans="1:16" ht="30.25" customHeight="1" x14ac:dyDescent="0.3">
      <c r="A427" s="410">
        <v>252</v>
      </c>
      <c r="B427" s="457"/>
      <c r="C427" s="467"/>
      <c r="D427" s="207"/>
      <c r="E427" s="520"/>
      <c r="F427" s="17"/>
      <c r="G427" s="18"/>
      <c r="H427" s="40"/>
      <c r="I427" s="195"/>
      <c r="J427" s="189"/>
      <c r="K427" s="184"/>
      <c r="L427" s="109" t="str">
        <f t="shared" si="36"/>
        <v/>
      </c>
      <c r="M427" s="111">
        <f t="shared" si="37"/>
        <v>1</v>
      </c>
      <c r="N427" s="110">
        <f t="shared" si="38"/>
        <v>0</v>
      </c>
      <c r="O427" s="69"/>
      <c r="P427" s="69"/>
    </row>
    <row r="428" spans="1:16" ht="30.25" customHeight="1" x14ac:dyDescent="0.3">
      <c r="A428" s="410">
        <v>253</v>
      </c>
      <c r="B428" s="457"/>
      <c r="C428" s="467"/>
      <c r="D428" s="207"/>
      <c r="E428" s="520"/>
      <c r="F428" s="17"/>
      <c r="G428" s="18"/>
      <c r="H428" s="40"/>
      <c r="I428" s="195"/>
      <c r="J428" s="189"/>
      <c r="K428" s="184"/>
      <c r="L428" s="109" t="str">
        <f t="shared" si="36"/>
        <v/>
      </c>
      <c r="M428" s="111">
        <f t="shared" si="37"/>
        <v>1</v>
      </c>
      <c r="N428" s="110">
        <f t="shared" si="38"/>
        <v>0</v>
      </c>
    </row>
    <row r="429" spans="1:16" ht="30.25" customHeight="1" x14ac:dyDescent="0.3">
      <c r="A429" s="410">
        <v>254</v>
      </c>
      <c r="B429" s="457"/>
      <c r="C429" s="467"/>
      <c r="D429" s="207"/>
      <c r="E429" s="520"/>
      <c r="F429" s="17"/>
      <c r="G429" s="18"/>
      <c r="H429" s="40"/>
      <c r="I429" s="195"/>
      <c r="J429" s="189"/>
      <c r="K429" s="184"/>
      <c r="L429" s="109" t="str">
        <f t="shared" si="36"/>
        <v/>
      </c>
      <c r="M429" s="111">
        <f t="shared" si="37"/>
        <v>1</v>
      </c>
      <c r="N429" s="110">
        <f t="shared" si="38"/>
        <v>0</v>
      </c>
    </row>
    <row r="430" spans="1:16" ht="30.25" customHeight="1" x14ac:dyDescent="0.3">
      <c r="A430" s="410">
        <v>255</v>
      </c>
      <c r="B430" s="457"/>
      <c r="C430" s="467"/>
      <c r="D430" s="207"/>
      <c r="E430" s="520"/>
      <c r="F430" s="17"/>
      <c r="G430" s="18"/>
      <c r="H430" s="40"/>
      <c r="I430" s="195"/>
      <c r="J430" s="189"/>
      <c r="K430" s="184"/>
      <c r="L430" s="109" t="str">
        <f t="shared" si="36"/>
        <v/>
      </c>
      <c r="M430" s="111">
        <f t="shared" si="37"/>
        <v>1</v>
      </c>
      <c r="N430" s="110">
        <f t="shared" si="38"/>
        <v>0</v>
      </c>
    </row>
    <row r="431" spans="1:16" ht="30.25" customHeight="1" x14ac:dyDescent="0.3">
      <c r="A431" s="410">
        <v>256</v>
      </c>
      <c r="B431" s="457"/>
      <c r="C431" s="467"/>
      <c r="D431" s="207"/>
      <c r="E431" s="520"/>
      <c r="F431" s="17"/>
      <c r="G431" s="18"/>
      <c r="H431" s="40"/>
      <c r="I431" s="195"/>
      <c r="J431" s="189"/>
      <c r="K431" s="184"/>
      <c r="L431" s="109" t="str">
        <f t="shared" si="36"/>
        <v/>
      </c>
      <c r="M431" s="111">
        <f t="shared" si="37"/>
        <v>1</v>
      </c>
      <c r="N431" s="110">
        <f t="shared" si="38"/>
        <v>0</v>
      </c>
    </row>
    <row r="432" spans="1:16" ht="30.25" customHeight="1" x14ac:dyDescent="0.3">
      <c r="A432" s="410">
        <v>257</v>
      </c>
      <c r="B432" s="457"/>
      <c r="C432" s="467"/>
      <c r="D432" s="207"/>
      <c r="E432" s="520"/>
      <c r="F432" s="17"/>
      <c r="G432" s="18"/>
      <c r="H432" s="40"/>
      <c r="I432" s="195"/>
      <c r="J432" s="189"/>
      <c r="K432" s="184"/>
      <c r="L432" s="109" t="str">
        <f t="shared" si="36"/>
        <v/>
      </c>
      <c r="M432" s="111">
        <f t="shared" si="37"/>
        <v>1</v>
      </c>
      <c r="N432" s="110">
        <f t="shared" si="38"/>
        <v>0</v>
      </c>
    </row>
    <row r="433" spans="1:16" ht="30.25" customHeight="1" x14ac:dyDescent="0.3">
      <c r="A433" s="410">
        <v>258</v>
      </c>
      <c r="B433" s="457"/>
      <c r="C433" s="467"/>
      <c r="D433" s="207"/>
      <c r="E433" s="520"/>
      <c r="F433" s="17"/>
      <c r="G433" s="18"/>
      <c r="H433" s="40"/>
      <c r="I433" s="195"/>
      <c r="J433" s="189"/>
      <c r="K433" s="184"/>
      <c r="L433" s="109" t="str">
        <f t="shared" si="36"/>
        <v/>
      </c>
      <c r="M433" s="111">
        <f t="shared" si="37"/>
        <v>1</v>
      </c>
      <c r="N433" s="110">
        <f t="shared" si="38"/>
        <v>0</v>
      </c>
    </row>
    <row r="434" spans="1:16" ht="30.25" customHeight="1" x14ac:dyDescent="0.3">
      <c r="A434" s="410">
        <v>259</v>
      </c>
      <c r="B434" s="457"/>
      <c r="C434" s="467"/>
      <c r="D434" s="207"/>
      <c r="E434" s="520"/>
      <c r="F434" s="17"/>
      <c r="G434" s="18"/>
      <c r="H434" s="40"/>
      <c r="I434" s="195"/>
      <c r="J434" s="189"/>
      <c r="K434" s="184"/>
      <c r="L434" s="109" t="str">
        <f t="shared" si="36"/>
        <v/>
      </c>
      <c r="M434" s="111">
        <f t="shared" si="37"/>
        <v>1</v>
      </c>
      <c r="N434" s="110">
        <f t="shared" si="38"/>
        <v>0</v>
      </c>
    </row>
    <row r="435" spans="1:16" ht="30.25" customHeight="1" thickBot="1" x14ac:dyDescent="0.35">
      <c r="A435" s="411">
        <v>260</v>
      </c>
      <c r="B435" s="458"/>
      <c r="C435" s="468"/>
      <c r="D435" s="208"/>
      <c r="E435" s="522"/>
      <c r="F435" s="19"/>
      <c r="G435" s="20"/>
      <c r="H435" s="42"/>
      <c r="I435" s="196"/>
      <c r="J435" s="190"/>
      <c r="K435" s="185"/>
      <c r="L435" s="109" t="str">
        <f t="shared" si="36"/>
        <v/>
      </c>
      <c r="M435" s="111">
        <f t="shared" si="37"/>
        <v>1</v>
      </c>
      <c r="N435" s="110">
        <f t="shared" si="38"/>
        <v>0</v>
      </c>
    </row>
    <row r="436" spans="1:16" ht="30.25" customHeight="1" thickBot="1" x14ac:dyDescent="0.35">
      <c r="A436" s="44"/>
      <c r="B436" s="44"/>
      <c r="C436" s="44"/>
      <c r="D436" s="44"/>
      <c r="E436" s="44"/>
      <c r="F436" s="44"/>
      <c r="G436" s="44"/>
      <c r="H436" s="44"/>
      <c r="I436" s="386" t="s">
        <v>34</v>
      </c>
      <c r="J436" s="186">
        <f>SUM(J416:J435)+J402</f>
        <v>0</v>
      </c>
      <c r="K436" s="186">
        <f>SUM(K416:K435)+K402</f>
        <v>0</v>
      </c>
      <c r="L436" s="66"/>
      <c r="M436" s="108">
        <f>IF(J436&gt;J402,ROW(A442),0)</f>
        <v>0</v>
      </c>
      <c r="N436" s="37"/>
      <c r="O436" s="105">
        <f>IF(J436&gt;J402,ROW(A442),0)</f>
        <v>0</v>
      </c>
    </row>
    <row r="437" spans="1:16" ht="30.25" customHeight="1" x14ac:dyDescent="0.3">
      <c r="A437" s="44"/>
      <c r="B437" s="44"/>
      <c r="C437" s="44"/>
      <c r="D437" s="44"/>
      <c r="E437" s="44"/>
      <c r="F437" s="44"/>
      <c r="G437" s="44"/>
      <c r="H437" s="44"/>
      <c r="I437" s="44"/>
      <c r="J437" s="44"/>
      <c r="K437" s="44"/>
      <c r="L437" s="66"/>
      <c r="M437" s="37"/>
      <c r="N437" s="37"/>
    </row>
    <row r="438" spans="1:16" ht="30.25" customHeight="1" x14ac:dyDescent="0.3">
      <c r="A438" s="138" t="s">
        <v>133</v>
      </c>
      <c r="B438" s="62"/>
      <c r="C438" s="62"/>
      <c r="D438" s="44"/>
      <c r="E438" s="44"/>
      <c r="F438" s="44"/>
      <c r="G438" s="44"/>
      <c r="H438" s="44"/>
      <c r="I438" s="44"/>
      <c r="J438" s="44"/>
      <c r="K438" s="44"/>
      <c r="L438" s="66"/>
      <c r="M438" s="37"/>
      <c r="N438" s="37"/>
    </row>
    <row r="439" spans="1:16" ht="30.25" customHeight="1" x14ac:dyDescent="0.3">
      <c r="A439" s="44"/>
      <c r="B439" s="44"/>
      <c r="C439" s="44"/>
      <c r="D439" s="44"/>
      <c r="E439" s="44"/>
      <c r="F439" s="44"/>
      <c r="G439" s="44"/>
      <c r="H439" s="44"/>
      <c r="I439" s="44"/>
      <c r="J439" s="44"/>
      <c r="K439" s="44"/>
      <c r="L439" s="66"/>
      <c r="M439" s="37"/>
      <c r="N439" s="37"/>
    </row>
    <row r="440" spans="1:16" ht="30.25" customHeight="1" x14ac:dyDescent="0.35">
      <c r="A440" s="376" t="s">
        <v>31</v>
      </c>
      <c r="B440" s="214"/>
      <c r="C440" s="214"/>
      <c r="D440" s="378">
        <f ca="1">imzatarihi</f>
        <v>45785</v>
      </c>
      <c r="E440" s="378"/>
      <c r="F440" s="253" t="s">
        <v>32</v>
      </c>
      <c r="G440" s="379" t="str">
        <f>IF(kurulusyetkilisi&gt;0,kurulusyetkilisi,"")</f>
        <v/>
      </c>
      <c r="H440" s="44"/>
      <c r="I440" s="44"/>
      <c r="J440" s="44"/>
      <c r="K440" s="44"/>
      <c r="L440" s="66"/>
      <c r="M440" s="37"/>
      <c r="N440" s="37"/>
    </row>
    <row r="441" spans="1:16" ht="30.25" customHeight="1" x14ac:dyDescent="0.35">
      <c r="A441" s="44"/>
      <c r="B441" s="44"/>
      <c r="C441" s="44"/>
      <c r="D441" s="215"/>
      <c r="E441" s="215"/>
      <c r="F441" s="253" t="s">
        <v>33</v>
      </c>
      <c r="G441" s="44"/>
      <c r="H441" s="44"/>
      <c r="I441" s="214"/>
      <c r="J441" s="44"/>
      <c r="K441" s="44"/>
      <c r="L441" s="66"/>
      <c r="M441" s="37"/>
      <c r="N441" s="37"/>
    </row>
    <row r="442" spans="1:16" ht="30.25" customHeight="1" x14ac:dyDescent="0.3">
      <c r="A442" s="44"/>
      <c r="B442" s="44"/>
      <c r="C442" s="44"/>
      <c r="D442" s="44"/>
      <c r="E442" s="44"/>
      <c r="F442" s="44"/>
      <c r="G442" s="44"/>
      <c r="H442" s="44"/>
      <c r="I442" s="44"/>
      <c r="J442" s="44"/>
      <c r="K442" s="44"/>
      <c r="L442" s="66"/>
      <c r="M442" s="37"/>
      <c r="N442" s="37"/>
    </row>
    <row r="443" spans="1:16" ht="30.25" customHeight="1" x14ac:dyDescent="0.3">
      <c r="A443" s="679" t="s">
        <v>104</v>
      </c>
      <c r="B443" s="679"/>
      <c r="C443" s="679"/>
      <c r="D443" s="679"/>
      <c r="E443" s="679"/>
      <c r="F443" s="679"/>
      <c r="G443" s="679"/>
      <c r="H443" s="679"/>
      <c r="I443" s="679"/>
      <c r="J443" s="679"/>
      <c r="K443" s="679"/>
      <c r="L443" s="64"/>
      <c r="M443" s="37"/>
      <c r="N443" s="37"/>
    </row>
    <row r="444" spans="1:16" ht="30.25" customHeight="1" x14ac:dyDescent="0.3">
      <c r="A444" s="635" t="str">
        <f>IF(YilDonem&lt;&gt;"",CONCATENATE(YilDonem," dönemine aittir."),"")</f>
        <v/>
      </c>
      <c r="B444" s="635"/>
      <c r="C444" s="635"/>
      <c r="D444" s="635"/>
      <c r="E444" s="635"/>
      <c r="F444" s="635"/>
      <c r="G444" s="635"/>
      <c r="H444" s="635"/>
      <c r="I444" s="635"/>
      <c r="J444" s="635"/>
      <c r="K444" s="635"/>
      <c r="L444" s="64"/>
      <c r="M444" s="37"/>
      <c r="N444" s="37"/>
    </row>
    <row r="445" spans="1:16" ht="30.25" customHeight="1" thickBot="1" x14ac:dyDescent="0.35">
      <c r="A445" s="680" t="s">
        <v>126</v>
      </c>
      <c r="B445" s="680"/>
      <c r="C445" s="680"/>
      <c r="D445" s="680"/>
      <c r="E445" s="680"/>
      <c r="F445" s="680"/>
      <c r="G445" s="680"/>
      <c r="H445" s="680"/>
      <c r="I445" s="680"/>
      <c r="J445" s="680"/>
      <c r="K445" s="680"/>
      <c r="L445" s="64"/>
      <c r="M445" s="37"/>
      <c r="N445" s="37"/>
    </row>
    <row r="446" spans="1:16" ht="30.25" customHeight="1" thickBot="1" x14ac:dyDescent="0.35">
      <c r="A446" s="673" t="s">
        <v>192</v>
      </c>
      <c r="B446" s="674"/>
      <c r="C446" s="673" t="str">
        <f>IF(ProjeNo&gt;0,ProjeNo,"")</f>
        <v/>
      </c>
      <c r="D446" s="674"/>
      <c r="E446" s="674"/>
      <c r="F446" s="674"/>
      <c r="G446" s="674"/>
      <c r="H446" s="674"/>
      <c r="I446" s="674"/>
      <c r="J446" s="674"/>
      <c r="K446" s="675"/>
      <c r="L446" s="64"/>
      <c r="M446" s="37"/>
      <c r="N446" s="37"/>
    </row>
    <row r="447" spans="1:16" ht="30.25" customHeight="1" thickBot="1" x14ac:dyDescent="0.35">
      <c r="A447" s="673" t="s">
        <v>194</v>
      </c>
      <c r="B447" s="674"/>
      <c r="C447" s="676" t="str">
        <f>IF(ProjeAdi&gt;0,ProjeAdi,"")</f>
        <v/>
      </c>
      <c r="D447" s="677"/>
      <c r="E447" s="677"/>
      <c r="F447" s="677"/>
      <c r="G447" s="677"/>
      <c r="H447" s="677"/>
      <c r="I447" s="677"/>
      <c r="J447" s="677"/>
      <c r="K447" s="678"/>
      <c r="L447" s="64"/>
      <c r="M447" s="37"/>
      <c r="N447" s="37"/>
    </row>
    <row r="448" spans="1:16" s="24" customFormat="1" ht="30.25" customHeight="1" thickBot="1" x14ac:dyDescent="0.35">
      <c r="A448" s="683" t="s">
        <v>3</v>
      </c>
      <c r="B448" s="683" t="s">
        <v>182</v>
      </c>
      <c r="C448" s="683" t="s">
        <v>183</v>
      </c>
      <c r="D448" s="683" t="s">
        <v>101</v>
      </c>
      <c r="E448" s="683" t="s">
        <v>173</v>
      </c>
      <c r="F448" s="683" t="s">
        <v>102</v>
      </c>
      <c r="G448" s="683" t="s">
        <v>103</v>
      </c>
      <c r="H448" s="683" t="s">
        <v>81</v>
      </c>
      <c r="I448" s="683" t="s">
        <v>82</v>
      </c>
      <c r="J448" s="398" t="s">
        <v>83</v>
      </c>
      <c r="K448" s="398" t="s">
        <v>83</v>
      </c>
      <c r="L448" s="65"/>
      <c r="M448" s="38"/>
      <c r="N448" s="38"/>
      <c r="O448" s="68"/>
      <c r="P448" s="68"/>
    </row>
    <row r="449" spans="1:16" ht="30.25" customHeight="1" thickBot="1" x14ac:dyDescent="0.35">
      <c r="A449" s="685"/>
      <c r="B449" s="684"/>
      <c r="C449" s="684"/>
      <c r="D449" s="685"/>
      <c r="E449" s="684"/>
      <c r="F449" s="685"/>
      <c r="G449" s="685"/>
      <c r="H449" s="685"/>
      <c r="I449" s="685"/>
      <c r="J449" s="416" t="s">
        <v>84</v>
      </c>
      <c r="K449" s="416" t="s">
        <v>87</v>
      </c>
      <c r="L449" s="64"/>
      <c r="M449" s="37"/>
      <c r="N449" s="37"/>
    </row>
    <row r="450" spans="1:16" ht="30.25" customHeight="1" x14ac:dyDescent="0.3">
      <c r="A450" s="201">
        <v>261</v>
      </c>
      <c r="B450" s="456"/>
      <c r="C450" s="466"/>
      <c r="D450" s="206"/>
      <c r="E450" s="521"/>
      <c r="F450" s="25"/>
      <c r="G450" s="39"/>
      <c r="H450" s="26"/>
      <c r="I450" s="194"/>
      <c r="J450" s="188"/>
      <c r="K450" s="180"/>
      <c r="L450" s="109" t="str">
        <f>IF(AND(COUNTA(D450:G450)&gt;0,M450=1),"Belge Tarihi,Belge Numarası ve KDV Dahil Tutar doldurulduktan sonra KDV Hariç Tutar doldurulabilir.","")</f>
        <v/>
      </c>
      <c r="M450" s="111">
        <f>IF(COUNTA(H450:I450)+COUNTA(K450)=3,0,1)</f>
        <v>1</v>
      </c>
      <c r="N450" s="110">
        <f>IF(M450=1,0,100000000)</f>
        <v>0</v>
      </c>
    </row>
    <row r="451" spans="1:16" ht="30.25" customHeight="1" x14ac:dyDescent="0.3">
      <c r="A451" s="410">
        <v>262</v>
      </c>
      <c r="B451" s="457"/>
      <c r="C451" s="467"/>
      <c r="D451" s="207"/>
      <c r="E451" s="520"/>
      <c r="F451" s="17"/>
      <c r="G451" s="18"/>
      <c r="H451" s="40"/>
      <c r="I451" s="195"/>
      <c r="J451" s="189"/>
      <c r="K451" s="184"/>
      <c r="L451" s="109" t="str">
        <f t="shared" ref="L451:L469" si="39">IF(AND(COUNTA(D451:G451)&gt;0,M451=1),"Belge Tarihi,Belge Numarası ve KDV Dahil Tutar doldurulduktan sonra KDV Hariç Tutar doldurulabilir.","")</f>
        <v/>
      </c>
      <c r="M451" s="111">
        <f t="shared" ref="M451:M469" si="40">IF(COUNTA(H451:I451)+COUNTA(K451)=3,0,1)</f>
        <v>1</v>
      </c>
      <c r="N451" s="110">
        <f t="shared" ref="N451:N469" si="41">IF(M451=1,0,100000000)</f>
        <v>0</v>
      </c>
    </row>
    <row r="452" spans="1:16" ht="30.25" customHeight="1" x14ac:dyDescent="0.3">
      <c r="A452" s="410">
        <v>263</v>
      </c>
      <c r="B452" s="457"/>
      <c r="C452" s="467"/>
      <c r="D452" s="207"/>
      <c r="E452" s="520"/>
      <c r="F452" s="17"/>
      <c r="G452" s="18"/>
      <c r="H452" s="40"/>
      <c r="I452" s="195"/>
      <c r="J452" s="189"/>
      <c r="K452" s="184"/>
      <c r="L452" s="109" t="str">
        <f t="shared" si="39"/>
        <v/>
      </c>
      <c r="M452" s="111">
        <f t="shared" si="40"/>
        <v>1</v>
      </c>
      <c r="N452" s="110">
        <f t="shared" si="41"/>
        <v>0</v>
      </c>
    </row>
    <row r="453" spans="1:16" ht="30.25" customHeight="1" x14ac:dyDescent="0.3">
      <c r="A453" s="410">
        <v>264</v>
      </c>
      <c r="B453" s="457"/>
      <c r="C453" s="467"/>
      <c r="D453" s="207"/>
      <c r="E453" s="520"/>
      <c r="F453" s="17"/>
      <c r="G453" s="18"/>
      <c r="H453" s="40"/>
      <c r="I453" s="195"/>
      <c r="J453" s="189"/>
      <c r="K453" s="184"/>
      <c r="L453" s="109" t="str">
        <f t="shared" si="39"/>
        <v/>
      </c>
      <c r="M453" s="111">
        <f t="shared" si="40"/>
        <v>1</v>
      </c>
      <c r="N453" s="110">
        <f t="shared" si="41"/>
        <v>0</v>
      </c>
    </row>
    <row r="454" spans="1:16" ht="30.25" customHeight="1" x14ac:dyDescent="0.3">
      <c r="A454" s="410">
        <v>265</v>
      </c>
      <c r="B454" s="457"/>
      <c r="C454" s="467"/>
      <c r="D454" s="207"/>
      <c r="E454" s="520"/>
      <c r="F454" s="17"/>
      <c r="G454" s="18"/>
      <c r="H454" s="40"/>
      <c r="I454" s="195"/>
      <c r="J454" s="189"/>
      <c r="K454" s="184"/>
      <c r="L454" s="109" t="str">
        <f t="shared" si="39"/>
        <v/>
      </c>
      <c r="M454" s="111">
        <f t="shared" si="40"/>
        <v>1</v>
      </c>
      <c r="N454" s="110">
        <f t="shared" si="41"/>
        <v>0</v>
      </c>
    </row>
    <row r="455" spans="1:16" ht="30.25" customHeight="1" x14ac:dyDescent="0.3">
      <c r="A455" s="410">
        <v>266</v>
      </c>
      <c r="B455" s="457"/>
      <c r="C455" s="467"/>
      <c r="D455" s="207"/>
      <c r="E455" s="520"/>
      <c r="F455" s="17"/>
      <c r="G455" s="18"/>
      <c r="H455" s="40"/>
      <c r="I455" s="195"/>
      <c r="J455" s="189"/>
      <c r="K455" s="184"/>
      <c r="L455" s="109" t="str">
        <f t="shared" si="39"/>
        <v/>
      </c>
      <c r="M455" s="111">
        <f t="shared" si="40"/>
        <v>1</v>
      </c>
      <c r="N455" s="110">
        <f t="shared" si="41"/>
        <v>0</v>
      </c>
    </row>
    <row r="456" spans="1:16" ht="30.25" customHeight="1" x14ac:dyDescent="0.3">
      <c r="A456" s="410">
        <v>267</v>
      </c>
      <c r="B456" s="457"/>
      <c r="C456" s="467"/>
      <c r="D456" s="207"/>
      <c r="E456" s="520"/>
      <c r="F456" s="17"/>
      <c r="G456" s="18"/>
      <c r="H456" s="40"/>
      <c r="I456" s="195"/>
      <c r="J456" s="189"/>
      <c r="K456" s="184"/>
      <c r="L456" s="109" t="str">
        <f t="shared" si="39"/>
        <v/>
      </c>
      <c r="M456" s="111">
        <f t="shared" si="40"/>
        <v>1</v>
      </c>
      <c r="N456" s="110">
        <f t="shared" si="41"/>
        <v>0</v>
      </c>
    </row>
    <row r="457" spans="1:16" ht="30.25" customHeight="1" x14ac:dyDescent="0.3">
      <c r="A457" s="410">
        <v>268</v>
      </c>
      <c r="B457" s="457"/>
      <c r="C457" s="467"/>
      <c r="D457" s="207"/>
      <c r="E457" s="520"/>
      <c r="F457" s="17"/>
      <c r="G457" s="18"/>
      <c r="H457" s="40"/>
      <c r="I457" s="195"/>
      <c r="J457" s="189"/>
      <c r="K457" s="184"/>
      <c r="L457" s="109" t="str">
        <f t="shared" si="39"/>
        <v/>
      </c>
      <c r="M457" s="111">
        <f t="shared" si="40"/>
        <v>1</v>
      </c>
      <c r="N457" s="110">
        <f t="shared" si="41"/>
        <v>0</v>
      </c>
    </row>
    <row r="458" spans="1:16" ht="30.25" customHeight="1" x14ac:dyDescent="0.3">
      <c r="A458" s="410">
        <v>269</v>
      </c>
      <c r="B458" s="457"/>
      <c r="C458" s="467"/>
      <c r="D458" s="207"/>
      <c r="E458" s="520"/>
      <c r="F458" s="17"/>
      <c r="G458" s="18"/>
      <c r="H458" s="40"/>
      <c r="I458" s="195"/>
      <c r="J458" s="189"/>
      <c r="K458" s="184"/>
      <c r="L458" s="109" t="str">
        <f t="shared" si="39"/>
        <v/>
      </c>
      <c r="M458" s="111">
        <f t="shared" si="40"/>
        <v>1</v>
      </c>
      <c r="N458" s="110">
        <f t="shared" si="41"/>
        <v>0</v>
      </c>
    </row>
    <row r="459" spans="1:16" ht="30.25" customHeight="1" x14ac:dyDescent="0.3">
      <c r="A459" s="410">
        <v>270</v>
      </c>
      <c r="B459" s="457"/>
      <c r="C459" s="467"/>
      <c r="D459" s="207"/>
      <c r="E459" s="520"/>
      <c r="F459" s="17"/>
      <c r="G459" s="18"/>
      <c r="H459" s="40"/>
      <c r="I459" s="195"/>
      <c r="J459" s="189"/>
      <c r="K459" s="184"/>
      <c r="L459" s="109" t="str">
        <f t="shared" si="39"/>
        <v/>
      </c>
      <c r="M459" s="111">
        <f t="shared" si="40"/>
        <v>1</v>
      </c>
      <c r="N459" s="110">
        <f t="shared" si="41"/>
        <v>0</v>
      </c>
    </row>
    <row r="460" spans="1:16" ht="30.25" customHeight="1" x14ac:dyDescent="0.3">
      <c r="A460" s="410">
        <v>271</v>
      </c>
      <c r="B460" s="457"/>
      <c r="C460" s="467"/>
      <c r="D460" s="207"/>
      <c r="E460" s="520"/>
      <c r="F460" s="17"/>
      <c r="G460" s="18"/>
      <c r="H460" s="40"/>
      <c r="I460" s="195"/>
      <c r="J460" s="189"/>
      <c r="K460" s="184"/>
      <c r="L460" s="109" t="str">
        <f t="shared" si="39"/>
        <v/>
      </c>
      <c r="M460" s="111">
        <f t="shared" si="40"/>
        <v>1</v>
      </c>
      <c r="N460" s="110">
        <f t="shared" si="41"/>
        <v>0</v>
      </c>
    </row>
    <row r="461" spans="1:16" ht="30.25" customHeight="1" x14ac:dyDescent="0.3">
      <c r="A461" s="410">
        <v>272</v>
      </c>
      <c r="B461" s="457"/>
      <c r="C461" s="467"/>
      <c r="D461" s="207"/>
      <c r="E461" s="520"/>
      <c r="F461" s="17"/>
      <c r="G461" s="18"/>
      <c r="H461" s="40"/>
      <c r="I461" s="195"/>
      <c r="J461" s="189"/>
      <c r="K461" s="184"/>
      <c r="L461" s="109" t="str">
        <f t="shared" si="39"/>
        <v/>
      </c>
      <c r="M461" s="111">
        <f t="shared" si="40"/>
        <v>1</v>
      </c>
      <c r="N461" s="110">
        <f t="shared" si="41"/>
        <v>0</v>
      </c>
    </row>
    <row r="462" spans="1:16" ht="30.25" customHeight="1" x14ac:dyDescent="0.3">
      <c r="A462" s="410">
        <v>273</v>
      </c>
      <c r="B462" s="457"/>
      <c r="C462" s="467"/>
      <c r="D462" s="207"/>
      <c r="E462" s="520"/>
      <c r="F462" s="17"/>
      <c r="G462" s="18"/>
      <c r="H462" s="40"/>
      <c r="I462" s="195"/>
      <c r="J462" s="189"/>
      <c r="K462" s="184"/>
      <c r="L462" s="109" t="str">
        <f t="shared" si="39"/>
        <v/>
      </c>
      <c r="M462" s="111">
        <f t="shared" si="40"/>
        <v>1</v>
      </c>
      <c r="N462" s="110">
        <f t="shared" si="41"/>
        <v>0</v>
      </c>
      <c r="O462" s="69"/>
      <c r="P462" s="69"/>
    </row>
    <row r="463" spans="1:16" ht="30.25" customHeight="1" x14ac:dyDescent="0.3">
      <c r="A463" s="410">
        <v>274</v>
      </c>
      <c r="B463" s="457"/>
      <c r="C463" s="467"/>
      <c r="D463" s="207"/>
      <c r="E463" s="520"/>
      <c r="F463" s="17"/>
      <c r="G463" s="18"/>
      <c r="H463" s="40"/>
      <c r="I463" s="195"/>
      <c r="J463" s="189"/>
      <c r="K463" s="184"/>
      <c r="L463" s="109" t="str">
        <f t="shared" si="39"/>
        <v/>
      </c>
      <c r="M463" s="111">
        <f t="shared" si="40"/>
        <v>1</v>
      </c>
      <c r="N463" s="110">
        <f t="shared" si="41"/>
        <v>0</v>
      </c>
    </row>
    <row r="464" spans="1:16" ht="30.25" customHeight="1" x14ac:dyDescent="0.3">
      <c r="A464" s="410">
        <v>275</v>
      </c>
      <c r="B464" s="457"/>
      <c r="C464" s="467"/>
      <c r="D464" s="207"/>
      <c r="E464" s="520"/>
      <c r="F464" s="17"/>
      <c r="G464" s="18"/>
      <c r="H464" s="40"/>
      <c r="I464" s="195"/>
      <c r="J464" s="189"/>
      <c r="K464" s="184"/>
      <c r="L464" s="109" t="str">
        <f t="shared" si="39"/>
        <v/>
      </c>
      <c r="M464" s="111">
        <f t="shared" si="40"/>
        <v>1</v>
      </c>
      <c r="N464" s="110">
        <f t="shared" si="41"/>
        <v>0</v>
      </c>
    </row>
    <row r="465" spans="1:15" ht="30.25" customHeight="1" x14ac:dyDescent="0.3">
      <c r="A465" s="410">
        <v>276</v>
      </c>
      <c r="B465" s="457"/>
      <c r="C465" s="467"/>
      <c r="D465" s="207"/>
      <c r="E465" s="520"/>
      <c r="F465" s="17"/>
      <c r="G465" s="18"/>
      <c r="H465" s="40"/>
      <c r="I465" s="195"/>
      <c r="J465" s="189"/>
      <c r="K465" s="184"/>
      <c r="L465" s="109" t="str">
        <f t="shared" si="39"/>
        <v/>
      </c>
      <c r="M465" s="111">
        <f t="shared" si="40"/>
        <v>1</v>
      </c>
      <c r="N465" s="110">
        <f t="shared" si="41"/>
        <v>0</v>
      </c>
    </row>
    <row r="466" spans="1:15" ht="30.25" customHeight="1" x14ac:dyDescent="0.3">
      <c r="A466" s="410">
        <v>277</v>
      </c>
      <c r="B466" s="457"/>
      <c r="C466" s="467"/>
      <c r="D466" s="207"/>
      <c r="E466" s="520"/>
      <c r="F466" s="17"/>
      <c r="G466" s="18"/>
      <c r="H466" s="40"/>
      <c r="I466" s="195"/>
      <c r="J466" s="189"/>
      <c r="K466" s="184"/>
      <c r="L466" s="109" t="str">
        <f t="shared" si="39"/>
        <v/>
      </c>
      <c r="M466" s="111">
        <f t="shared" si="40"/>
        <v>1</v>
      </c>
      <c r="N466" s="110">
        <f t="shared" si="41"/>
        <v>0</v>
      </c>
    </row>
    <row r="467" spans="1:15" ht="30.25" customHeight="1" x14ac:dyDescent="0.3">
      <c r="A467" s="410">
        <v>278</v>
      </c>
      <c r="B467" s="457"/>
      <c r="C467" s="467"/>
      <c r="D467" s="207"/>
      <c r="E467" s="520"/>
      <c r="F467" s="17"/>
      <c r="G467" s="18"/>
      <c r="H467" s="40"/>
      <c r="I467" s="195"/>
      <c r="J467" s="189"/>
      <c r="K467" s="184"/>
      <c r="L467" s="109" t="str">
        <f t="shared" si="39"/>
        <v/>
      </c>
      <c r="M467" s="111">
        <f t="shared" si="40"/>
        <v>1</v>
      </c>
      <c r="N467" s="110">
        <f t="shared" si="41"/>
        <v>0</v>
      </c>
    </row>
    <row r="468" spans="1:15" ht="30.25" customHeight="1" x14ac:dyDescent="0.3">
      <c r="A468" s="410">
        <v>279</v>
      </c>
      <c r="B468" s="457"/>
      <c r="C468" s="467"/>
      <c r="D468" s="207"/>
      <c r="E468" s="520"/>
      <c r="F468" s="17"/>
      <c r="G468" s="18"/>
      <c r="H468" s="40"/>
      <c r="I468" s="195"/>
      <c r="J468" s="189"/>
      <c r="K468" s="184"/>
      <c r="L468" s="109" t="str">
        <f t="shared" si="39"/>
        <v/>
      </c>
      <c r="M468" s="111">
        <f t="shared" si="40"/>
        <v>1</v>
      </c>
      <c r="N468" s="110">
        <f t="shared" si="41"/>
        <v>0</v>
      </c>
    </row>
    <row r="469" spans="1:15" ht="30.25" customHeight="1" thickBot="1" x14ac:dyDescent="0.35">
      <c r="A469" s="411">
        <v>280</v>
      </c>
      <c r="B469" s="458"/>
      <c r="C469" s="468"/>
      <c r="D469" s="208"/>
      <c r="E469" s="522"/>
      <c r="F469" s="19"/>
      <c r="G469" s="20"/>
      <c r="H469" s="42"/>
      <c r="I469" s="196"/>
      <c r="J469" s="190"/>
      <c r="K469" s="185"/>
      <c r="L469" s="109" t="str">
        <f t="shared" si="39"/>
        <v/>
      </c>
      <c r="M469" s="111">
        <f t="shared" si="40"/>
        <v>1</v>
      </c>
      <c r="N469" s="110">
        <f t="shared" si="41"/>
        <v>0</v>
      </c>
    </row>
    <row r="470" spans="1:15" ht="30.25" customHeight="1" thickBot="1" x14ac:dyDescent="0.35">
      <c r="A470" s="44"/>
      <c r="B470" s="44"/>
      <c r="C470" s="44"/>
      <c r="D470" s="44"/>
      <c r="E470" s="44"/>
      <c r="F470" s="44"/>
      <c r="G470" s="44"/>
      <c r="H470" s="44"/>
      <c r="I470" s="386" t="s">
        <v>34</v>
      </c>
      <c r="J470" s="186">
        <f>SUM(J450:J469)+J436</f>
        <v>0</v>
      </c>
      <c r="K470" s="186">
        <f>SUM(K450:K469)+K436</f>
        <v>0</v>
      </c>
      <c r="L470" s="66"/>
      <c r="M470" s="108">
        <f>IF(J470&gt;J436,ROW(A476),0)</f>
        <v>0</v>
      </c>
      <c r="N470" s="37"/>
      <c r="O470" s="105">
        <f>IF(J470&gt;J436,ROW(A476),0)</f>
        <v>0</v>
      </c>
    </row>
    <row r="471" spans="1:15" ht="30.25" customHeight="1" x14ac:dyDescent="0.3">
      <c r="A471" s="44"/>
      <c r="B471" s="44"/>
      <c r="C471" s="44"/>
      <c r="D471" s="44"/>
      <c r="E471" s="44"/>
      <c r="F471" s="44"/>
      <c r="G471" s="44"/>
      <c r="H471" s="44"/>
      <c r="I471" s="44"/>
      <c r="J471" s="44"/>
      <c r="K471" s="44"/>
      <c r="L471" s="66"/>
      <c r="M471" s="37"/>
      <c r="N471" s="37"/>
    </row>
    <row r="472" spans="1:15" ht="30.25" customHeight="1" x14ac:dyDescent="0.3">
      <c r="A472" s="138" t="s">
        <v>133</v>
      </c>
      <c r="B472" s="62"/>
      <c r="C472" s="62"/>
      <c r="D472" s="44"/>
      <c r="E472" s="44"/>
      <c r="F472" s="44"/>
      <c r="G472" s="44"/>
      <c r="H472" s="44"/>
      <c r="I472" s="44"/>
      <c r="J472" s="44"/>
      <c r="K472" s="44"/>
      <c r="L472" s="66"/>
      <c r="M472" s="37"/>
      <c r="N472" s="37"/>
    </row>
    <row r="473" spans="1:15" ht="30.25" customHeight="1" x14ac:dyDescent="0.3">
      <c r="A473" s="44"/>
      <c r="B473" s="44"/>
      <c r="C473" s="44"/>
      <c r="D473" s="44"/>
      <c r="E473" s="44"/>
      <c r="F473" s="44"/>
      <c r="G473" s="44"/>
      <c r="H473" s="44"/>
      <c r="I473" s="44"/>
      <c r="J473" s="44"/>
      <c r="K473" s="44"/>
      <c r="L473" s="66"/>
      <c r="M473" s="37"/>
      <c r="N473" s="37"/>
    </row>
    <row r="474" spans="1:15" ht="30.25" customHeight="1" x14ac:dyDescent="0.35">
      <c r="A474" s="376" t="s">
        <v>31</v>
      </c>
      <c r="B474" s="214"/>
      <c r="C474" s="214"/>
      <c r="D474" s="378">
        <f ca="1">imzatarihi</f>
        <v>45785</v>
      </c>
      <c r="E474" s="378"/>
      <c r="F474" s="253" t="s">
        <v>32</v>
      </c>
      <c r="G474" s="379" t="str">
        <f>IF(kurulusyetkilisi&gt;0,kurulusyetkilisi,"")</f>
        <v/>
      </c>
      <c r="H474" s="44"/>
      <c r="I474" s="44"/>
      <c r="J474" s="44"/>
      <c r="K474" s="44"/>
      <c r="L474" s="66"/>
      <c r="M474" s="37"/>
      <c r="N474" s="37"/>
    </row>
    <row r="475" spans="1:15" ht="30.25" customHeight="1" x14ac:dyDescent="0.35">
      <c r="A475" s="44"/>
      <c r="B475" s="44"/>
      <c r="C475" s="44"/>
      <c r="D475" s="215"/>
      <c r="E475" s="215"/>
      <c r="F475" s="253" t="s">
        <v>33</v>
      </c>
      <c r="G475" s="44"/>
      <c r="H475" s="44"/>
      <c r="I475" s="214"/>
      <c r="J475" s="44"/>
      <c r="K475" s="44"/>
      <c r="L475" s="66"/>
      <c r="M475" s="37"/>
      <c r="N475" s="37"/>
    </row>
    <row r="476" spans="1:15" ht="30.25" customHeight="1" x14ac:dyDescent="0.3">
      <c r="A476" s="44"/>
      <c r="B476" s="44"/>
      <c r="C476" s="44"/>
      <c r="D476" s="44"/>
      <c r="E476" s="44"/>
      <c r="F476" s="44"/>
      <c r="G476" s="44"/>
      <c r="H476" s="44"/>
      <c r="I476" s="44"/>
      <c r="J476" s="44"/>
      <c r="K476" s="44"/>
      <c r="L476" s="66"/>
      <c r="M476" s="37"/>
      <c r="N476" s="37"/>
    </row>
    <row r="477" spans="1:15" ht="30.25" customHeight="1" x14ac:dyDescent="0.3">
      <c r="A477" s="679" t="s">
        <v>104</v>
      </c>
      <c r="B477" s="679"/>
      <c r="C477" s="679"/>
      <c r="D477" s="679"/>
      <c r="E477" s="679"/>
      <c r="F477" s="679"/>
      <c r="G477" s="679"/>
      <c r="H477" s="679"/>
      <c r="I477" s="679"/>
      <c r="J477" s="679"/>
      <c r="K477" s="679"/>
      <c r="L477" s="64"/>
      <c r="M477" s="37"/>
      <c r="N477" s="37"/>
    </row>
    <row r="478" spans="1:15" ht="30.25" customHeight="1" x14ac:dyDescent="0.3">
      <c r="A478" s="635" t="str">
        <f>IF(YilDonem&lt;&gt;"",CONCATENATE(YilDonem," dönemine aittir."),"")</f>
        <v/>
      </c>
      <c r="B478" s="635"/>
      <c r="C478" s="635"/>
      <c r="D478" s="635"/>
      <c r="E478" s="635"/>
      <c r="F478" s="635"/>
      <c r="G478" s="635"/>
      <c r="H478" s="635"/>
      <c r="I478" s="635"/>
      <c r="J478" s="635"/>
      <c r="K478" s="635"/>
      <c r="L478" s="64"/>
      <c r="M478" s="37"/>
      <c r="N478" s="37"/>
    </row>
    <row r="479" spans="1:15" ht="30.25" customHeight="1" thickBot="1" x14ac:dyDescent="0.35">
      <c r="A479" s="680" t="s">
        <v>126</v>
      </c>
      <c r="B479" s="680"/>
      <c r="C479" s="680"/>
      <c r="D479" s="680"/>
      <c r="E479" s="680"/>
      <c r="F479" s="680"/>
      <c r="G479" s="680"/>
      <c r="H479" s="680"/>
      <c r="I479" s="680"/>
      <c r="J479" s="680"/>
      <c r="K479" s="680"/>
      <c r="L479" s="64"/>
      <c r="M479" s="37"/>
      <c r="N479" s="37"/>
    </row>
    <row r="480" spans="1:15" ht="30.25" customHeight="1" thickBot="1" x14ac:dyDescent="0.35">
      <c r="A480" s="673" t="s">
        <v>192</v>
      </c>
      <c r="B480" s="674"/>
      <c r="C480" s="673" t="str">
        <f>IF(ProjeNo&gt;0,ProjeNo,"")</f>
        <v/>
      </c>
      <c r="D480" s="674"/>
      <c r="E480" s="674"/>
      <c r="F480" s="674"/>
      <c r="G480" s="674"/>
      <c r="H480" s="674"/>
      <c r="I480" s="674"/>
      <c r="J480" s="674"/>
      <c r="K480" s="675"/>
      <c r="L480" s="64"/>
      <c r="M480" s="37"/>
      <c r="N480" s="37"/>
    </row>
    <row r="481" spans="1:16" ht="30.25" customHeight="1" thickBot="1" x14ac:dyDescent="0.35">
      <c r="A481" s="673" t="s">
        <v>194</v>
      </c>
      <c r="B481" s="674"/>
      <c r="C481" s="676" t="str">
        <f>IF(ProjeAdi&gt;0,ProjeAdi,"")</f>
        <v/>
      </c>
      <c r="D481" s="677"/>
      <c r="E481" s="677"/>
      <c r="F481" s="677"/>
      <c r="G481" s="677"/>
      <c r="H481" s="677"/>
      <c r="I481" s="677"/>
      <c r="J481" s="677"/>
      <c r="K481" s="678"/>
      <c r="L481" s="64"/>
      <c r="M481" s="37"/>
      <c r="N481" s="37"/>
    </row>
    <row r="482" spans="1:16" s="24" customFormat="1" ht="30.25" customHeight="1" thickBot="1" x14ac:dyDescent="0.35">
      <c r="A482" s="683" t="s">
        <v>3</v>
      </c>
      <c r="B482" s="683" t="s">
        <v>182</v>
      </c>
      <c r="C482" s="683" t="s">
        <v>183</v>
      </c>
      <c r="D482" s="683" t="s">
        <v>101</v>
      </c>
      <c r="E482" s="683" t="s">
        <v>173</v>
      </c>
      <c r="F482" s="683" t="s">
        <v>102</v>
      </c>
      <c r="G482" s="683" t="s">
        <v>103</v>
      </c>
      <c r="H482" s="683" t="s">
        <v>81</v>
      </c>
      <c r="I482" s="683" t="s">
        <v>82</v>
      </c>
      <c r="J482" s="398" t="s">
        <v>83</v>
      </c>
      <c r="K482" s="398" t="s">
        <v>83</v>
      </c>
      <c r="L482" s="65"/>
      <c r="M482" s="38"/>
      <c r="N482" s="38"/>
      <c r="O482" s="68"/>
      <c r="P482" s="68"/>
    </row>
    <row r="483" spans="1:16" ht="30.25" customHeight="1" thickBot="1" x14ac:dyDescent="0.35">
      <c r="A483" s="685"/>
      <c r="B483" s="684"/>
      <c r="C483" s="684"/>
      <c r="D483" s="685"/>
      <c r="E483" s="684"/>
      <c r="F483" s="685"/>
      <c r="G483" s="685"/>
      <c r="H483" s="685"/>
      <c r="I483" s="685"/>
      <c r="J483" s="416" t="s">
        <v>84</v>
      </c>
      <c r="K483" s="416" t="s">
        <v>87</v>
      </c>
      <c r="L483" s="64"/>
      <c r="M483" s="37"/>
      <c r="N483" s="37"/>
    </row>
    <row r="484" spans="1:16" ht="30.25" customHeight="1" x14ac:dyDescent="0.3">
      <c r="A484" s="201">
        <v>281</v>
      </c>
      <c r="B484" s="456"/>
      <c r="C484" s="466"/>
      <c r="D484" s="206"/>
      <c r="E484" s="521"/>
      <c r="F484" s="25"/>
      <c r="G484" s="39"/>
      <c r="H484" s="26"/>
      <c r="I484" s="194"/>
      <c r="J484" s="188"/>
      <c r="K484" s="180"/>
      <c r="L484" s="109" t="str">
        <f>IF(AND(COUNTA(D484:G484)&gt;0,M484=1),"Belge Tarihi,Belge Numarası ve KDV Dahil Tutar doldurulduktan sonra KDV Hariç Tutar doldurulabilir.","")</f>
        <v/>
      </c>
      <c r="M484" s="111">
        <f>IF(COUNTA(H484:I484)+COUNTA(K484)=3,0,1)</f>
        <v>1</v>
      </c>
      <c r="N484" s="110">
        <f>IF(M484=1,0,100000000)</f>
        <v>0</v>
      </c>
    </row>
    <row r="485" spans="1:16" ht="30.25" customHeight="1" x14ac:dyDescent="0.3">
      <c r="A485" s="410">
        <v>282</v>
      </c>
      <c r="B485" s="457"/>
      <c r="C485" s="467"/>
      <c r="D485" s="207"/>
      <c r="E485" s="520"/>
      <c r="F485" s="17"/>
      <c r="G485" s="18"/>
      <c r="H485" s="40"/>
      <c r="I485" s="195"/>
      <c r="J485" s="189"/>
      <c r="K485" s="184"/>
      <c r="L485" s="109" t="str">
        <f t="shared" ref="L485:L503" si="42">IF(AND(COUNTA(D485:G485)&gt;0,M485=1),"Belge Tarihi,Belge Numarası ve KDV Dahil Tutar doldurulduktan sonra KDV Hariç Tutar doldurulabilir.","")</f>
        <v/>
      </c>
      <c r="M485" s="111">
        <f t="shared" ref="M485:M503" si="43">IF(COUNTA(H485:I485)+COUNTA(K485)=3,0,1)</f>
        <v>1</v>
      </c>
      <c r="N485" s="110">
        <f t="shared" ref="N485:N503" si="44">IF(M485=1,0,100000000)</f>
        <v>0</v>
      </c>
    </row>
    <row r="486" spans="1:16" ht="30.25" customHeight="1" x14ac:dyDescent="0.3">
      <c r="A486" s="410">
        <v>283</v>
      </c>
      <c r="B486" s="457"/>
      <c r="C486" s="467"/>
      <c r="D486" s="207"/>
      <c r="E486" s="520"/>
      <c r="F486" s="17"/>
      <c r="G486" s="18"/>
      <c r="H486" s="40"/>
      <c r="I486" s="195"/>
      <c r="J486" s="189"/>
      <c r="K486" s="184"/>
      <c r="L486" s="109" t="str">
        <f t="shared" si="42"/>
        <v/>
      </c>
      <c r="M486" s="111">
        <f t="shared" si="43"/>
        <v>1</v>
      </c>
      <c r="N486" s="110">
        <f t="shared" si="44"/>
        <v>0</v>
      </c>
    </row>
    <row r="487" spans="1:16" ht="30.25" customHeight="1" x14ac:dyDescent="0.3">
      <c r="A487" s="410">
        <v>284</v>
      </c>
      <c r="B487" s="457"/>
      <c r="C487" s="467"/>
      <c r="D487" s="207"/>
      <c r="E487" s="520"/>
      <c r="F487" s="17"/>
      <c r="G487" s="18"/>
      <c r="H487" s="40"/>
      <c r="I487" s="195"/>
      <c r="J487" s="189"/>
      <c r="K487" s="184"/>
      <c r="L487" s="109" t="str">
        <f t="shared" si="42"/>
        <v/>
      </c>
      <c r="M487" s="111">
        <f t="shared" si="43"/>
        <v>1</v>
      </c>
      <c r="N487" s="110">
        <f t="shared" si="44"/>
        <v>0</v>
      </c>
    </row>
    <row r="488" spans="1:16" ht="30.25" customHeight="1" x14ac:dyDescent="0.3">
      <c r="A488" s="410">
        <v>285</v>
      </c>
      <c r="B488" s="457"/>
      <c r="C488" s="467"/>
      <c r="D488" s="207"/>
      <c r="E488" s="520"/>
      <c r="F488" s="17"/>
      <c r="G488" s="18"/>
      <c r="H488" s="40"/>
      <c r="I488" s="195"/>
      <c r="J488" s="189"/>
      <c r="K488" s="184"/>
      <c r="L488" s="109" t="str">
        <f t="shared" si="42"/>
        <v/>
      </c>
      <c r="M488" s="111">
        <f t="shared" si="43"/>
        <v>1</v>
      </c>
      <c r="N488" s="110">
        <f t="shared" si="44"/>
        <v>0</v>
      </c>
    </row>
    <row r="489" spans="1:16" ht="30.25" customHeight="1" x14ac:dyDescent="0.3">
      <c r="A489" s="410">
        <v>286</v>
      </c>
      <c r="B489" s="457"/>
      <c r="C489" s="467"/>
      <c r="D489" s="207"/>
      <c r="E489" s="520"/>
      <c r="F489" s="17"/>
      <c r="G489" s="18"/>
      <c r="H489" s="40"/>
      <c r="I489" s="195"/>
      <c r="J489" s="189"/>
      <c r="K489" s="184"/>
      <c r="L489" s="109" t="str">
        <f t="shared" si="42"/>
        <v/>
      </c>
      <c r="M489" s="111">
        <f t="shared" si="43"/>
        <v>1</v>
      </c>
      <c r="N489" s="110">
        <f t="shared" si="44"/>
        <v>0</v>
      </c>
    </row>
    <row r="490" spans="1:16" ht="30.25" customHeight="1" x14ac:dyDescent="0.3">
      <c r="A490" s="410">
        <v>287</v>
      </c>
      <c r="B490" s="457"/>
      <c r="C490" s="467"/>
      <c r="D490" s="207"/>
      <c r="E490" s="520"/>
      <c r="F490" s="17"/>
      <c r="G490" s="18"/>
      <c r="H490" s="40"/>
      <c r="I490" s="195"/>
      <c r="J490" s="189"/>
      <c r="K490" s="184"/>
      <c r="L490" s="109" t="str">
        <f t="shared" si="42"/>
        <v/>
      </c>
      <c r="M490" s="111">
        <f t="shared" si="43"/>
        <v>1</v>
      </c>
      <c r="N490" s="110">
        <f t="shared" si="44"/>
        <v>0</v>
      </c>
    </row>
    <row r="491" spans="1:16" ht="30.25" customHeight="1" x14ac:dyDescent="0.3">
      <c r="A491" s="410">
        <v>288</v>
      </c>
      <c r="B491" s="457"/>
      <c r="C491" s="467"/>
      <c r="D491" s="207"/>
      <c r="E491" s="520"/>
      <c r="F491" s="17"/>
      <c r="G491" s="18"/>
      <c r="H491" s="40"/>
      <c r="I491" s="195"/>
      <c r="J491" s="189"/>
      <c r="K491" s="184"/>
      <c r="L491" s="109" t="str">
        <f t="shared" si="42"/>
        <v/>
      </c>
      <c r="M491" s="111">
        <f t="shared" si="43"/>
        <v>1</v>
      </c>
      <c r="N491" s="110">
        <f t="shared" si="44"/>
        <v>0</v>
      </c>
    </row>
    <row r="492" spans="1:16" ht="30.25" customHeight="1" x14ac:dyDescent="0.3">
      <c r="A492" s="410">
        <v>289</v>
      </c>
      <c r="B492" s="457"/>
      <c r="C492" s="467"/>
      <c r="D492" s="207"/>
      <c r="E492" s="520"/>
      <c r="F492" s="17"/>
      <c r="G492" s="18"/>
      <c r="H492" s="40"/>
      <c r="I492" s="195"/>
      <c r="J492" s="189"/>
      <c r="K492" s="184"/>
      <c r="L492" s="109" t="str">
        <f t="shared" si="42"/>
        <v/>
      </c>
      <c r="M492" s="111">
        <f t="shared" si="43"/>
        <v>1</v>
      </c>
      <c r="N492" s="110">
        <f t="shared" si="44"/>
        <v>0</v>
      </c>
    </row>
    <row r="493" spans="1:16" ht="30.25" customHeight="1" x14ac:dyDescent="0.3">
      <c r="A493" s="410">
        <v>290</v>
      </c>
      <c r="B493" s="457"/>
      <c r="C493" s="467"/>
      <c r="D493" s="207"/>
      <c r="E493" s="520"/>
      <c r="F493" s="17"/>
      <c r="G493" s="18"/>
      <c r="H493" s="40"/>
      <c r="I493" s="195"/>
      <c r="J493" s="189"/>
      <c r="K493" s="184"/>
      <c r="L493" s="109" t="str">
        <f t="shared" si="42"/>
        <v/>
      </c>
      <c r="M493" s="111">
        <f t="shared" si="43"/>
        <v>1</v>
      </c>
      <c r="N493" s="110">
        <f t="shared" si="44"/>
        <v>0</v>
      </c>
    </row>
    <row r="494" spans="1:16" ht="30.25" customHeight="1" x14ac:dyDescent="0.3">
      <c r="A494" s="410">
        <v>291</v>
      </c>
      <c r="B494" s="457"/>
      <c r="C494" s="467"/>
      <c r="D494" s="207"/>
      <c r="E494" s="520"/>
      <c r="F494" s="17"/>
      <c r="G494" s="18"/>
      <c r="H494" s="40"/>
      <c r="I494" s="195"/>
      <c r="J494" s="189"/>
      <c r="K494" s="184"/>
      <c r="L494" s="109" t="str">
        <f t="shared" si="42"/>
        <v/>
      </c>
      <c r="M494" s="111">
        <f t="shared" si="43"/>
        <v>1</v>
      </c>
      <c r="N494" s="110">
        <f t="shared" si="44"/>
        <v>0</v>
      </c>
    </row>
    <row r="495" spans="1:16" ht="30.25" customHeight="1" x14ac:dyDescent="0.3">
      <c r="A495" s="410">
        <v>292</v>
      </c>
      <c r="B495" s="457"/>
      <c r="C495" s="467"/>
      <c r="D495" s="207"/>
      <c r="E495" s="520"/>
      <c r="F495" s="17"/>
      <c r="G495" s="18"/>
      <c r="H495" s="40"/>
      <c r="I495" s="195"/>
      <c r="J495" s="189"/>
      <c r="K495" s="184"/>
      <c r="L495" s="109" t="str">
        <f t="shared" si="42"/>
        <v/>
      </c>
      <c r="M495" s="111">
        <f t="shared" si="43"/>
        <v>1</v>
      </c>
      <c r="N495" s="110">
        <f t="shared" si="44"/>
        <v>0</v>
      </c>
    </row>
    <row r="496" spans="1:16" ht="30.25" customHeight="1" x14ac:dyDescent="0.3">
      <c r="A496" s="410">
        <v>293</v>
      </c>
      <c r="B496" s="457"/>
      <c r="C496" s="467"/>
      <c r="D496" s="207"/>
      <c r="E496" s="520"/>
      <c r="F496" s="17"/>
      <c r="G496" s="18"/>
      <c r="H496" s="40"/>
      <c r="I496" s="195"/>
      <c r="J496" s="189"/>
      <c r="K496" s="184"/>
      <c r="L496" s="109" t="str">
        <f t="shared" si="42"/>
        <v/>
      </c>
      <c r="M496" s="111">
        <f t="shared" si="43"/>
        <v>1</v>
      </c>
      <c r="N496" s="110">
        <f t="shared" si="44"/>
        <v>0</v>
      </c>
    </row>
    <row r="497" spans="1:16" ht="30.25" customHeight="1" x14ac:dyDescent="0.3">
      <c r="A497" s="410">
        <v>294</v>
      </c>
      <c r="B497" s="457"/>
      <c r="C497" s="467"/>
      <c r="D497" s="207"/>
      <c r="E497" s="520"/>
      <c r="F497" s="17"/>
      <c r="G497" s="18"/>
      <c r="H497" s="40"/>
      <c r="I497" s="195"/>
      <c r="J497" s="189"/>
      <c r="K497" s="184"/>
      <c r="L497" s="109" t="str">
        <f t="shared" si="42"/>
        <v/>
      </c>
      <c r="M497" s="111">
        <f t="shared" si="43"/>
        <v>1</v>
      </c>
      <c r="N497" s="110">
        <f t="shared" si="44"/>
        <v>0</v>
      </c>
      <c r="O497" s="69"/>
      <c r="P497" s="69"/>
    </row>
    <row r="498" spans="1:16" ht="30.25" customHeight="1" x14ac:dyDescent="0.3">
      <c r="A498" s="410">
        <v>295</v>
      </c>
      <c r="B498" s="457"/>
      <c r="C498" s="467"/>
      <c r="D498" s="207"/>
      <c r="E498" s="520"/>
      <c r="F498" s="17"/>
      <c r="G498" s="18"/>
      <c r="H498" s="40"/>
      <c r="I498" s="195"/>
      <c r="J498" s="189"/>
      <c r="K498" s="184"/>
      <c r="L498" s="109" t="str">
        <f t="shared" si="42"/>
        <v/>
      </c>
      <c r="M498" s="111">
        <f t="shared" si="43"/>
        <v>1</v>
      </c>
      <c r="N498" s="110">
        <f t="shared" si="44"/>
        <v>0</v>
      </c>
    </row>
    <row r="499" spans="1:16" ht="30.25" customHeight="1" x14ac:dyDescent="0.3">
      <c r="A499" s="410">
        <v>296</v>
      </c>
      <c r="B499" s="457"/>
      <c r="C499" s="467"/>
      <c r="D499" s="207"/>
      <c r="E499" s="520"/>
      <c r="F499" s="17"/>
      <c r="G499" s="18"/>
      <c r="H499" s="40"/>
      <c r="I499" s="195"/>
      <c r="J499" s="189"/>
      <c r="K499" s="184"/>
      <c r="L499" s="109" t="str">
        <f t="shared" si="42"/>
        <v/>
      </c>
      <c r="M499" s="111">
        <f t="shared" si="43"/>
        <v>1</v>
      </c>
      <c r="N499" s="110">
        <f t="shared" si="44"/>
        <v>0</v>
      </c>
    </row>
    <row r="500" spans="1:16" ht="30.25" customHeight="1" x14ac:dyDescent="0.3">
      <c r="A500" s="410">
        <v>297</v>
      </c>
      <c r="B500" s="457"/>
      <c r="C500" s="467"/>
      <c r="D500" s="207"/>
      <c r="E500" s="520"/>
      <c r="F500" s="17"/>
      <c r="G500" s="18"/>
      <c r="H500" s="40"/>
      <c r="I500" s="195"/>
      <c r="J500" s="189"/>
      <c r="K500" s="184"/>
      <c r="L500" s="109" t="str">
        <f t="shared" si="42"/>
        <v/>
      </c>
      <c r="M500" s="111">
        <f t="shared" si="43"/>
        <v>1</v>
      </c>
      <c r="N500" s="110">
        <f t="shared" si="44"/>
        <v>0</v>
      </c>
    </row>
    <row r="501" spans="1:16" ht="30.25" customHeight="1" x14ac:dyDescent="0.3">
      <c r="A501" s="410">
        <v>298</v>
      </c>
      <c r="B501" s="457"/>
      <c r="C501" s="467"/>
      <c r="D501" s="207"/>
      <c r="E501" s="520"/>
      <c r="F501" s="17"/>
      <c r="G501" s="18"/>
      <c r="H501" s="40"/>
      <c r="I501" s="195"/>
      <c r="J501" s="189"/>
      <c r="K501" s="184"/>
      <c r="L501" s="109" t="str">
        <f t="shared" si="42"/>
        <v/>
      </c>
      <c r="M501" s="111">
        <f t="shared" si="43"/>
        <v>1</v>
      </c>
      <c r="N501" s="110">
        <f t="shared" si="44"/>
        <v>0</v>
      </c>
    </row>
    <row r="502" spans="1:16" ht="30.25" customHeight="1" x14ac:dyDescent="0.3">
      <c r="A502" s="410">
        <v>299</v>
      </c>
      <c r="B502" s="457"/>
      <c r="C502" s="467"/>
      <c r="D502" s="207"/>
      <c r="E502" s="520"/>
      <c r="F502" s="17"/>
      <c r="G502" s="18"/>
      <c r="H502" s="40"/>
      <c r="I502" s="195"/>
      <c r="J502" s="189"/>
      <c r="K502" s="184"/>
      <c r="L502" s="109" t="str">
        <f t="shared" si="42"/>
        <v/>
      </c>
      <c r="M502" s="111">
        <f t="shared" si="43"/>
        <v>1</v>
      </c>
      <c r="N502" s="110">
        <f t="shared" si="44"/>
        <v>0</v>
      </c>
    </row>
    <row r="503" spans="1:16" ht="30.25" customHeight="1" thickBot="1" x14ac:dyDescent="0.35">
      <c r="A503" s="411">
        <v>300</v>
      </c>
      <c r="B503" s="458"/>
      <c r="C503" s="468"/>
      <c r="D503" s="208"/>
      <c r="E503" s="522"/>
      <c r="F503" s="19"/>
      <c r="G503" s="20"/>
      <c r="H503" s="42"/>
      <c r="I503" s="196"/>
      <c r="J503" s="190"/>
      <c r="K503" s="185"/>
      <c r="L503" s="109" t="str">
        <f t="shared" si="42"/>
        <v/>
      </c>
      <c r="M503" s="111">
        <f t="shared" si="43"/>
        <v>1</v>
      </c>
      <c r="N503" s="110">
        <f t="shared" si="44"/>
        <v>0</v>
      </c>
    </row>
    <row r="504" spans="1:16" ht="30.25" customHeight="1" thickBot="1" x14ac:dyDescent="0.35">
      <c r="A504" s="44"/>
      <c r="B504" s="44"/>
      <c r="C504" s="44"/>
      <c r="D504" s="44"/>
      <c r="E504" s="44"/>
      <c r="F504" s="44"/>
      <c r="G504" s="44"/>
      <c r="H504" s="44"/>
      <c r="I504" s="386" t="s">
        <v>34</v>
      </c>
      <c r="J504" s="186">
        <f>SUM(J484:J503)+J470</f>
        <v>0</v>
      </c>
      <c r="K504" s="186">
        <f>SUM(K484:K503)+K470</f>
        <v>0</v>
      </c>
      <c r="L504" s="66"/>
      <c r="M504" s="108">
        <f>IF(J504&gt;J470,ROW(A510),0)</f>
        <v>0</v>
      </c>
      <c r="N504" s="37"/>
      <c r="O504" s="105">
        <f>IF(J504&gt;J470,ROW(A510),0)</f>
        <v>0</v>
      </c>
    </row>
    <row r="505" spans="1:16" ht="30.25" customHeight="1" x14ac:dyDescent="0.3">
      <c r="A505" s="44"/>
      <c r="B505" s="44"/>
      <c r="C505" s="44"/>
      <c r="D505" s="44"/>
      <c r="E505" s="44"/>
      <c r="F505" s="44"/>
      <c r="G505" s="44"/>
      <c r="H505" s="44"/>
      <c r="I505" s="44"/>
      <c r="J505" s="44"/>
      <c r="K505" s="44"/>
      <c r="L505" s="66"/>
      <c r="M505" s="37"/>
      <c r="N505" s="37"/>
    </row>
    <row r="506" spans="1:16" ht="30.25" customHeight="1" x14ac:dyDescent="0.3">
      <c r="A506" s="138" t="s">
        <v>133</v>
      </c>
      <c r="B506" s="62"/>
      <c r="C506" s="62"/>
      <c r="D506" s="44"/>
      <c r="E506" s="44"/>
      <c r="F506" s="44"/>
      <c r="G506" s="44"/>
      <c r="H506" s="44"/>
      <c r="I506" s="44"/>
      <c r="J506" s="44"/>
      <c r="K506" s="44"/>
      <c r="L506" s="66"/>
      <c r="M506" s="37"/>
      <c r="N506" s="37"/>
    </row>
    <row r="507" spans="1:16" ht="30.25" customHeight="1" x14ac:dyDescent="0.3">
      <c r="A507" s="44"/>
      <c r="B507" s="44"/>
      <c r="C507" s="44"/>
      <c r="D507" s="44"/>
      <c r="E507" s="44"/>
      <c r="F507" s="44"/>
      <c r="G507" s="44"/>
      <c r="H507" s="44"/>
      <c r="I507" s="44"/>
      <c r="J507" s="44"/>
      <c r="K507" s="44"/>
      <c r="L507" s="66"/>
      <c r="M507" s="37"/>
      <c r="N507" s="37"/>
    </row>
    <row r="508" spans="1:16" ht="30.25" customHeight="1" x14ac:dyDescent="0.35">
      <c r="A508" s="376" t="s">
        <v>31</v>
      </c>
      <c r="B508" s="214"/>
      <c r="C508" s="214"/>
      <c r="D508" s="378">
        <f ca="1">imzatarihi</f>
        <v>45785</v>
      </c>
      <c r="E508" s="378"/>
      <c r="F508" s="253" t="s">
        <v>32</v>
      </c>
      <c r="G508" s="379" t="str">
        <f>IF(kurulusyetkilisi&gt;0,kurulusyetkilisi,"")</f>
        <v/>
      </c>
      <c r="H508" s="44"/>
      <c r="I508" s="44"/>
      <c r="J508" s="44"/>
      <c r="K508" s="44"/>
      <c r="L508" s="66"/>
      <c r="M508" s="37"/>
      <c r="N508" s="37"/>
    </row>
    <row r="509" spans="1:16" ht="30.25" customHeight="1" x14ac:dyDescent="0.35">
      <c r="A509" s="44"/>
      <c r="B509" s="44"/>
      <c r="C509" s="44"/>
      <c r="D509" s="215"/>
      <c r="E509" s="215"/>
      <c r="F509" s="253" t="s">
        <v>33</v>
      </c>
      <c r="G509" s="44"/>
      <c r="H509" s="44"/>
      <c r="I509" s="214"/>
      <c r="J509" s="44"/>
      <c r="K509" s="44"/>
      <c r="L509" s="66"/>
      <c r="M509" s="37"/>
      <c r="N509" s="37"/>
    </row>
    <row r="510" spans="1:16" ht="30.25" customHeight="1" x14ac:dyDescent="0.3">
      <c r="A510" s="44"/>
      <c r="B510" s="44"/>
      <c r="C510" s="44"/>
      <c r="D510" s="44"/>
      <c r="E510" s="44"/>
      <c r="F510" s="44"/>
      <c r="G510" s="44"/>
      <c r="H510" s="44"/>
      <c r="I510" s="44"/>
      <c r="J510" s="44"/>
      <c r="K510" s="44"/>
      <c r="L510" s="66"/>
      <c r="M510" s="37"/>
      <c r="N510" s="37"/>
    </row>
    <row r="511" spans="1:16" ht="30.25" customHeight="1" x14ac:dyDescent="0.3">
      <c r="A511" s="679" t="s">
        <v>104</v>
      </c>
      <c r="B511" s="679"/>
      <c r="C511" s="679"/>
      <c r="D511" s="679"/>
      <c r="E511" s="679"/>
      <c r="F511" s="679"/>
      <c r="G511" s="679"/>
      <c r="H511" s="679"/>
      <c r="I511" s="679"/>
      <c r="J511" s="679"/>
      <c r="K511" s="679"/>
      <c r="L511" s="64"/>
      <c r="M511" s="37"/>
      <c r="N511" s="37"/>
    </row>
    <row r="512" spans="1:16" ht="30.25" customHeight="1" x14ac:dyDescent="0.3">
      <c r="A512" s="635" t="str">
        <f>IF(YilDonem&lt;&gt;"",CONCATENATE(YilDonem," dönemine aittir."),"")</f>
        <v/>
      </c>
      <c r="B512" s="635"/>
      <c r="C512" s="635"/>
      <c r="D512" s="635"/>
      <c r="E512" s="635"/>
      <c r="F512" s="635"/>
      <c r="G512" s="635"/>
      <c r="H512" s="635"/>
      <c r="I512" s="635"/>
      <c r="J512" s="635"/>
      <c r="K512" s="635"/>
      <c r="L512" s="64"/>
      <c r="M512" s="37"/>
      <c r="N512" s="37"/>
    </row>
    <row r="513" spans="1:16" ht="30.25" customHeight="1" thickBot="1" x14ac:dyDescent="0.35">
      <c r="A513" s="680" t="s">
        <v>126</v>
      </c>
      <c r="B513" s="680"/>
      <c r="C513" s="680"/>
      <c r="D513" s="680"/>
      <c r="E513" s="680"/>
      <c r="F513" s="680"/>
      <c r="G513" s="680"/>
      <c r="H513" s="680"/>
      <c r="I513" s="680"/>
      <c r="J513" s="680"/>
      <c r="K513" s="680"/>
      <c r="L513" s="64"/>
      <c r="M513" s="37"/>
      <c r="N513" s="37"/>
    </row>
    <row r="514" spans="1:16" ht="30.25" customHeight="1" thickBot="1" x14ac:dyDescent="0.35">
      <c r="A514" s="673" t="s">
        <v>192</v>
      </c>
      <c r="B514" s="674"/>
      <c r="C514" s="673" t="str">
        <f>IF(ProjeNo&gt;0,ProjeNo,"")</f>
        <v/>
      </c>
      <c r="D514" s="674"/>
      <c r="E514" s="674"/>
      <c r="F514" s="674"/>
      <c r="G514" s="674"/>
      <c r="H514" s="674"/>
      <c r="I514" s="674"/>
      <c r="J514" s="674"/>
      <c r="K514" s="675"/>
      <c r="L514" s="64"/>
      <c r="M514" s="37"/>
      <c r="N514" s="37"/>
    </row>
    <row r="515" spans="1:16" ht="30.25" customHeight="1" thickBot="1" x14ac:dyDescent="0.35">
      <c r="A515" s="673" t="s">
        <v>194</v>
      </c>
      <c r="B515" s="674"/>
      <c r="C515" s="676" t="str">
        <f>IF(ProjeAdi&gt;0,ProjeAdi,"")</f>
        <v/>
      </c>
      <c r="D515" s="677"/>
      <c r="E515" s="677"/>
      <c r="F515" s="677"/>
      <c r="G515" s="677"/>
      <c r="H515" s="677"/>
      <c r="I515" s="677"/>
      <c r="J515" s="677"/>
      <c r="K515" s="678"/>
      <c r="L515" s="64"/>
      <c r="M515" s="37"/>
      <c r="N515" s="37"/>
    </row>
    <row r="516" spans="1:16" s="24" customFormat="1" ht="30.25" customHeight="1" thickBot="1" x14ac:dyDescent="0.35">
      <c r="A516" s="683" t="s">
        <v>3</v>
      </c>
      <c r="B516" s="683" t="s">
        <v>182</v>
      </c>
      <c r="C516" s="683" t="s">
        <v>183</v>
      </c>
      <c r="D516" s="683" t="s">
        <v>101</v>
      </c>
      <c r="E516" s="683" t="s">
        <v>173</v>
      </c>
      <c r="F516" s="683" t="s">
        <v>102</v>
      </c>
      <c r="G516" s="683" t="s">
        <v>103</v>
      </c>
      <c r="H516" s="683" t="s">
        <v>81</v>
      </c>
      <c r="I516" s="683" t="s">
        <v>82</v>
      </c>
      <c r="J516" s="398" t="s">
        <v>83</v>
      </c>
      <c r="K516" s="398" t="s">
        <v>83</v>
      </c>
      <c r="L516" s="65"/>
      <c r="M516" s="38"/>
      <c r="N516" s="38"/>
      <c r="O516" s="68"/>
      <c r="P516" s="68"/>
    </row>
    <row r="517" spans="1:16" ht="30.25" customHeight="1" thickBot="1" x14ac:dyDescent="0.35">
      <c r="A517" s="685"/>
      <c r="B517" s="684"/>
      <c r="C517" s="684"/>
      <c r="D517" s="685"/>
      <c r="E517" s="684"/>
      <c r="F517" s="685"/>
      <c r="G517" s="685"/>
      <c r="H517" s="685"/>
      <c r="I517" s="685"/>
      <c r="J517" s="416" t="s">
        <v>84</v>
      </c>
      <c r="K517" s="416" t="s">
        <v>87</v>
      </c>
      <c r="L517" s="64"/>
      <c r="M517" s="37"/>
      <c r="N517" s="37"/>
    </row>
    <row r="518" spans="1:16" ht="30.25" customHeight="1" x14ac:dyDescent="0.3">
      <c r="A518" s="201">
        <v>301</v>
      </c>
      <c r="B518" s="456"/>
      <c r="C518" s="466"/>
      <c r="D518" s="206"/>
      <c r="E518" s="521"/>
      <c r="F518" s="25"/>
      <c r="G518" s="39"/>
      <c r="H518" s="26"/>
      <c r="I518" s="194"/>
      <c r="J518" s="188"/>
      <c r="K518" s="180"/>
      <c r="L518" s="109" t="str">
        <f>IF(AND(COUNTA(D518:G518)&gt;0,M518=1),"Belge Tarihi,Belge Numarası ve KDV Dahil Tutar doldurulduktan sonra KDV Hariç Tutar doldurulabilir.","")</f>
        <v/>
      </c>
      <c r="M518" s="111">
        <f>IF(COUNTA(H518:I518)+COUNTA(K518)=3,0,1)</f>
        <v>1</v>
      </c>
      <c r="N518" s="110">
        <f>IF(M518=1,0,100000000)</f>
        <v>0</v>
      </c>
    </row>
    <row r="519" spans="1:16" ht="30.25" customHeight="1" x14ac:dyDescent="0.3">
      <c r="A519" s="410">
        <v>302</v>
      </c>
      <c r="B519" s="457"/>
      <c r="C519" s="467"/>
      <c r="D519" s="207"/>
      <c r="E519" s="520"/>
      <c r="F519" s="17"/>
      <c r="G519" s="18"/>
      <c r="H519" s="40"/>
      <c r="I519" s="195"/>
      <c r="J519" s="189"/>
      <c r="K519" s="184"/>
      <c r="L519" s="109" t="str">
        <f t="shared" ref="L519:L537" si="45">IF(AND(COUNTA(D519:G519)&gt;0,M519=1),"Belge Tarihi,Belge Numarası ve KDV Dahil Tutar doldurulduktan sonra KDV Hariç Tutar doldurulabilir.","")</f>
        <v/>
      </c>
      <c r="M519" s="111">
        <f t="shared" ref="M519:M537" si="46">IF(COUNTA(H519:I519)+COUNTA(K519)=3,0,1)</f>
        <v>1</v>
      </c>
      <c r="N519" s="110">
        <f t="shared" ref="N519:N537" si="47">IF(M519=1,0,100000000)</f>
        <v>0</v>
      </c>
    </row>
    <row r="520" spans="1:16" ht="30.25" customHeight="1" x14ac:dyDescent="0.3">
      <c r="A520" s="410">
        <v>303</v>
      </c>
      <c r="B520" s="457"/>
      <c r="C520" s="467"/>
      <c r="D520" s="207"/>
      <c r="E520" s="520"/>
      <c r="F520" s="17"/>
      <c r="G520" s="18"/>
      <c r="H520" s="40"/>
      <c r="I520" s="195"/>
      <c r="J520" s="189"/>
      <c r="K520" s="184"/>
      <c r="L520" s="109" t="str">
        <f t="shared" si="45"/>
        <v/>
      </c>
      <c r="M520" s="111">
        <f t="shared" si="46"/>
        <v>1</v>
      </c>
      <c r="N520" s="110">
        <f t="shared" si="47"/>
        <v>0</v>
      </c>
    </row>
    <row r="521" spans="1:16" ht="30.25" customHeight="1" x14ac:dyDescent="0.3">
      <c r="A521" s="410">
        <v>304</v>
      </c>
      <c r="B521" s="457"/>
      <c r="C521" s="467"/>
      <c r="D521" s="207"/>
      <c r="E521" s="520"/>
      <c r="F521" s="17"/>
      <c r="G521" s="18"/>
      <c r="H521" s="40"/>
      <c r="I521" s="195"/>
      <c r="J521" s="189"/>
      <c r="K521" s="184"/>
      <c r="L521" s="109" t="str">
        <f t="shared" si="45"/>
        <v/>
      </c>
      <c r="M521" s="111">
        <f t="shared" si="46"/>
        <v>1</v>
      </c>
      <c r="N521" s="110">
        <f t="shared" si="47"/>
        <v>0</v>
      </c>
    </row>
    <row r="522" spans="1:16" ht="30.25" customHeight="1" x14ac:dyDescent="0.3">
      <c r="A522" s="410">
        <v>305</v>
      </c>
      <c r="B522" s="457"/>
      <c r="C522" s="467"/>
      <c r="D522" s="207"/>
      <c r="E522" s="520"/>
      <c r="F522" s="17"/>
      <c r="G522" s="18"/>
      <c r="H522" s="40"/>
      <c r="I522" s="195"/>
      <c r="J522" s="189"/>
      <c r="K522" s="184"/>
      <c r="L522" s="109" t="str">
        <f t="shared" si="45"/>
        <v/>
      </c>
      <c r="M522" s="111">
        <f t="shared" si="46"/>
        <v>1</v>
      </c>
      <c r="N522" s="110">
        <f t="shared" si="47"/>
        <v>0</v>
      </c>
    </row>
    <row r="523" spans="1:16" ht="30.25" customHeight="1" x14ac:dyDescent="0.3">
      <c r="A523" s="410">
        <v>306</v>
      </c>
      <c r="B523" s="457"/>
      <c r="C523" s="467"/>
      <c r="D523" s="207"/>
      <c r="E523" s="520"/>
      <c r="F523" s="17"/>
      <c r="G523" s="18"/>
      <c r="H523" s="40"/>
      <c r="I523" s="195"/>
      <c r="J523" s="189"/>
      <c r="K523" s="184"/>
      <c r="L523" s="109" t="str">
        <f t="shared" si="45"/>
        <v/>
      </c>
      <c r="M523" s="111">
        <f t="shared" si="46"/>
        <v>1</v>
      </c>
      <c r="N523" s="110">
        <f t="shared" si="47"/>
        <v>0</v>
      </c>
    </row>
    <row r="524" spans="1:16" ht="30.25" customHeight="1" x14ac:dyDescent="0.3">
      <c r="A524" s="410">
        <v>307</v>
      </c>
      <c r="B524" s="457"/>
      <c r="C524" s="467"/>
      <c r="D524" s="207"/>
      <c r="E524" s="520"/>
      <c r="F524" s="17"/>
      <c r="G524" s="18"/>
      <c r="H524" s="40"/>
      <c r="I524" s="195"/>
      <c r="J524" s="189"/>
      <c r="K524" s="184"/>
      <c r="L524" s="109" t="str">
        <f t="shared" si="45"/>
        <v/>
      </c>
      <c r="M524" s="111">
        <f t="shared" si="46"/>
        <v>1</v>
      </c>
      <c r="N524" s="110">
        <f t="shared" si="47"/>
        <v>0</v>
      </c>
    </row>
    <row r="525" spans="1:16" ht="30.25" customHeight="1" x14ac:dyDescent="0.3">
      <c r="A525" s="410">
        <v>308</v>
      </c>
      <c r="B525" s="457"/>
      <c r="C525" s="467"/>
      <c r="D525" s="207"/>
      <c r="E525" s="520"/>
      <c r="F525" s="17"/>
      <c r="G525" s="18"/>
      <c r="H525" s="40"/>
      <c r="I525" s="195"/>
      <c r="J525" s="189"/>
      <c r="K525" s="184"/>
      <c r="L525" s="109" t="str">
        <f t="shared" si="45"/>
        <v/>
      </c>
      <c r="M525" s="111">
        <f t="shared" si="46"/>
        <v>1</v>
      </c>
      <c r="N525" s="110">
        <f t="shared" si="47"/>
        <v>0</v>
      </c>
    </row>
    <row r="526" spans="1:16" ht="30.25" customHeight="1" x14ac:dyDescent="0.3">
      <c r="A526" s="410">
        <v>309</v>
      </c>
      <c r="B526" s="457"/>
      <c r="C526" s="467"/>
      <c r="D526" s="207"/>
      <c r="E526" s="520"/>
      <c r="F526" s="17"/>
      <c r="G526" s="18"/>
      <c r="H526" s="40"/>
      <c r="I526" s="195"/>
      <c r="J526" s="189"/>
      <c r="K526" s="184"/>
      <c r="L526" s="109" t="str">
        <f t="shared" si="45"/>
        <v/>
      </c>
      <c r="M526" s="111">
        <f t="shared" si="46"/>
        <v>1</v>
      </c>
      <c r="N526" s="110">
        <f t="shared" si="47"/>
        <v>0</v>
      </c>
    </row>
    <row r="527" spans="1:16" ht="30.25" customHeight="1" x14ac:dyDescent="0.3">
      <c r="A527" s="410">
        <v>310</v>
      </c>
      <c r="B527" s="457"/>
      <c r="C527" s="467"/>
      <c r="D527" s="207"/>
      <c r="E527" s="520"/>
      <c r="F527" s="17"/>
      <c r="G527" s="18"/>
      <c r="H527" s="40"/>
      <c r="I527" s="195"/>
      <c r="J527" s="189"/>
      <c r="K527" s="184"/>
      <c r="L527" s="109" t="str">
        <f t="shared" si="45"/>
        <v/>
      </c>
      <c r="M527" s="111">
        <f t="shared" si="46"/>
        <v>1</v>
      </c>
      <c r="N527" s="110">
        <f t="shared" si="47"/>
        <v>0</v>
      </c>
    </row>
    <row r="528" spans="1:16" ht="30.25" customHeight="1" x14ac:dyDescent="0.3">
      <c r="A528" s="410">
        <v>311</v>
      </c>
      <c r="B528" s="457"/>
      <c r="C528" s="467"/>
      <c r="D528" s="207"/>
      <c r="E528" s="520"/>
      <c r="F528" s="17"/>
      <c r="G528" s="18"/>
      <c r="H528" s="40"/>
      <c r="I528" s="195"/>
      <c r="J528" s="189"/>
      <c r="K528" s="184"/>
      <c r="L528" s="109" t="str">
        <f t="shared" si="45"/>
        <v/>
      </c>
      <c r="M528" s="111">
        <f t="shared" si="46"/>
        <v>1</v>
      </c>
      <c r="N528" s="110">
        <f t="shared" si="47"/>
        <v>0</v>
      </c>
    </row>
    <row r="529" spans="1:16" ht="30.25" customHeight="1" x14ac:dyDescent="0.3">
      <c r="A529" s="410">
        <v>312</v>
      </c>
      <c r="B529" s="457"/>
      <c r="C529" s="467"/>
      <c r="D529" s="207"/>
      <c r="E529" s="520"/>
      <c r="F529" s="17"/>
      <c r="G529" s="18"/>
      <c r="H529" s="40"/>
      <c r="I529" s="195"/>
      <c r="J529" s="189"/>
      <c r="K529" s="184"/>
      <c r="L529" s="109" t="str">
        <f t="shared" si="45"/>
        <v/>
      </c>
      <c r="M529" s="111">
        <f t="shared" si="46"/>
        <v>1</v>
      </c>
      <c r="N529" s="110">
        <f t="shared" si="47"/>
        <v>0</v>
      </c>
    </row>
    <row r="530" spans="1:16" ht="30.25" customHeight="1" x14ac:dyDescent="0.3">
      <c r="A530" s="410">
        <v>313</v>
      </c>
      <c r="B530" s="457"/>
      <c r="C530" s="467"/>
      <c r="D530" s="207"/>
      <c r="E530" s="520"/>
      <c r="F530" s="17"/>
      <c r="G530" s="18"/>
      <c r="H530" s="40"/>
      <c r="I530" s="195"/>
      <c r="J530" s="189"/>
      <c r="K530" s="184"/>
      <c r="L530" s="109" t="str">
        <f t="shared" si="45"/>
        <v/>
      </c>
      <c r="M530" s="111">
        <f t="shared" si="46"/>
        <v>1</v>
      </c>
      <c r="N530" s="110">
        <f t="shared" si="47"/>
        <v>0</v>
      </c>
    </row>
    <row r="531" spans="1:16" ht="30.25" customHeight="1" x14ac:dyDescent="0.3">
      <c r="A531" s="410">
        <v>314</v>
      </c>
      <c r="B531" s="457"/>
      <c r="C531" s="467"/>
      <c r="D531" s="207"/>
      <c r="E531" s="520"/>
      <c r="F531" s="17"/>
      <c r="G531" s="18"/>
      <c r="H531" s="40"/>
      <c r="I531" s="195"/>
      <c r="J531" s="189"/>
      <c r="K531" s="184"/>
      <c r="L531" s="109" t="str">
        <f t="shared" si="45"/>
        <v/>
      </c>
      <c r="M531" s="111">
        <f t="shared" si="46"/>
        <v>1</v>
      </c>
      <c r="N531" s="110">
        <f t="shared" si="47"/>
        <v>0</v>
      </c>
    </row>
    <row r="532" spans="1:16" ht="30.25" customHeight="1" x14ac:dyDescent="0.3">
      <c r="A532" s="410">
        <v>315</v>
      </c>
      <c r="B532" s="457"/>
      <c r="C532" s="467"/>
      <c r="D532" s="207"/>
      <c r="E532" s="520"/>
      <c r="F532" s="17"/>
      <c r="G532" s="18"/>
      <c r="H532" s="40"/>
      <c r="I532" s="195"/>
      <c r="J532" s="189"/>
      <c r="K532" s="184"/>
      <c r="L532" s="109" t="str">
        <f t="shared" si="45"/>
        <v/>
      </c>
      <c r="M532" s="111">
        <f t="shared" si="46"/>
        <v>1</v>
      </c>
      <c r="N532" s="110">
        <f t="shared" si="47"/>
        <v>0</v>
      </c>
      <c r="O532" s="69"/>
      <c r="P532" s="69"/>
    </row>
    <row r="533" spans="1:16" ht="30.25" customHeight="1" x14ac:dyDescent="0.3">
      <c r="A533" s="410">
        <v>316</v>
      </c>
      <c r="B533" s="457"/>
      <c r="C533" s="467"/>
      <c r="D533" s="207"/>
      <c r="E533" s="520"/>
      <c r="F533" s="17"/>
      <c r="G533" s="18"/>
      <c r="H533" s="40"/>
      <c r="I533" s="195"/>
      <c r="J533" s="189"/>
      <c r="K533" s="184"/>
      <c r="L533" s="109" t="str">
        <f t="shared" si="45"/>
        <v/>
      </c>
      <c r="M533" s="111">
        <f t="shared" si="46"/>
        <v>1</v>
      </c>
      <c r="N533" s="110">
        <f t="shared" si="47"/>
        <v>0</v>
      </c>
    </row>
    <row r="534" spans="1:16" ht="30.25" customHeight="1" x14ac:dyDescent="0.3">
      <c r="A534" s="410">
        <v>317</v>
      </c>
      <c r="B534" s="457"/>
      <c r="C534" s="467"/>
      <c r="D534" s="207"/>
      <c r="E534" s="520"/>
      <c r="F534" s="17"/>
      <c r="G534" s="18"/>
      <c r="H534" s="40"/>
      <c r="I534" s="195"/>
      <c r="J534" s="189"/>
      <c r="K534" s="184"/>
      <c r="L534" s="109" t="str">
        <f t="shared" si="45"/>
        <v/>
      </c>
      <c r="M534" s="111">
        <f t="shared" si="46"/>
        <v>1</v>
      </c>
      <c r="N534" s="110">
        <f t="shared" si="47"/>
        <v>0</v>
      </c>
    </row>
    <row r="535" spans="1:16" ht="30.25" customHeight="1" x14ac:dyDescent="0.3">
      <c r="A535" s="410">
        <v>318</v>
      </c>
      <c r="B535" s="457"/>
      <c r="C535" s="467"/>
      <c r="D535" s="207"/>
      <c r="E535" s="520"/>
      <c r="F535" s="17"/>
      <c r="G535" s="18"/>
      <c r="H535" s="40"/>
      <c r="I535" s="195"/>
      <c r="J535" s="189"/>
      <c r="K535" s="184"/>
      <c r="L535" s="109" t="str">
        <f t="shared" si="45"/>
        <v/>
      </c>
      <c r="M535" s="111">
        <f t="shared" si="46"/>
        <v>1</v>
      </c>
      <c r="N535" s="110">
        <f t="shared" si="47"/>
        <v>0</v>
      </c>
    </row>
    <row r="536" spans="1:16" ht="30.25" customHeight="1" x14ac:dyDescent="0.3">
      <c r="A536" s="410">
        <v>319</v>
      </c>
      <c r="B536" s="457"/>
      <c r="C536" s="467"/>
      <c r="D536" s="207"/>
      <c r="E536" s="520"/>
      <c r="F536" s="17"/>
      <c r="G536" s="18"/>
      <c r="H536" s="40"/>
      <c r="I536" s="195"/>
      <c r="J536" s="189"/>
      <c r="K536" s="184"/>
      <c r="L536" s="109" t="str">
        <f t="shared" si="45"/>
        <v/>
      </c>
      <c r="M536" s="111">
        <f t="shared" si="46"/>
        <v>1</v>
      </c>
      <c r="N536" s="110">
        <f t="shared" si="47"/>
        <v>0</v>
      </c>
    </row>
    <row r="537" spans="1:16" ht="30.25" customHeight="1" thickBot="1" x14ac:dyDescent="0.35">
      <c r="A537" s="411">
        <v>320</v>
      </c>
      <c r="B537" s="458"/>
      <c r="C537" s="468"/>
      <c r="D537" s="208"/>
      <c r="E537" s="522"/>
      <c r="F537" s="19"/>
      <c r="G537" s="20"/>
      <c r="H537" s="42"/>
      <c r="I537" s="196"/>
      <c r="J537" s="190"/>
      <c r="K537" s="185"/>
      <c r="L537" s="109" t="str">
        <f t="shared" si="45"/>
        <v/>
      </c>
      <c r="M537" s="111">
        <f t="shared" si="46"/>
        <v>1</v>
      </c>
      <c r="N537" s="110">
        <f t="shared" si="47"/>
        <v>0</v>
      </c>
    </row>
    <row r="538" spans="1:16" ht="30.25" customHeight="1" thickBot="1" x14ac:dyDescent="0.35">
      <c r="A538" s="44"/>
      <c r="B538" s="44"/>
      <c r="C538" s="44"/>
      <c r="D538" s="44"/>
      <c r="E538" s="44"/>
      <c r="F538" s="44"/>
      <c r="G538" s="44"/>
      <c r="H538" s="44"/>
      <c r="I538" s="386" t="s">
        <v>34</v>
      </c>
      <c r="J538" s="186">
        <f>SUM(J518:J537)+J504</f>
        <v>0</v>
      </c>
      <c r="K538" s="186">
        <f>SUM(K518:K537)+K504</f>
        <v>0</v>
      </c>
      <c r="L538" s="66"/>
      <c r="M538" s="108">
        <f>IF(J538&gt;J504,ROW(A544),0)</f>
        <v>0</v>
      </c>
      <c r="N538" s="37"/>
      <c r="O538" s="105">
        <f>IF(J538&gt;J504,ROW(A544),0)</f>
        <v>0</v>
      </c>
    </row>
    <row r="539" spans="1:16" ht="30.25" customHeight="1" x14ac:dyDescent="0.3">
      <c r="A539" s="44"/>
      <c r="B539" s="44"/>
      <c r="C539" s="44"/>
      <c r="D539" s="44"/>
      <c r="E539" s="44"/>
      <c r="F539" s="44"/>
      <c r="G539" s="44"/>
      <c r="H539" s="44"/>
      <c r="I539" s="44"/>
      <c r="J539" s="44"/>
      <c r="K539" s="44"/>
      <c r="L539" s="66"/>
      <c r="M539" s="37"/>
      <c r="N539" s="37"/>
    </row>
    <row r="540" spans="1:16" ht="30.25" customHeight="1" x14ac:dyDescent="0.3">
      <c r="A540" s="138" t="s">
        <v>133</v>
      </c>
      <c r="B540" s="62"/>
      <c r="C540" s="62"/>
      <c r="D540" s="44"/>
      <c r="E540" s="44"/>
      <c r="F540" s="44"/>
      <c r="G540" s="44"/>
      <c r="H540" s="44"/>
      <c r="I540" s="44"/>
      <c r="J540" s="44"/>
      <c r="K540" s="44"/>
      <c r="L540" s="66"/>
      <c r="M540" s="37"/>
      <c r="N540" s="37"/>
    </row>
    <row r="541" spans="1:16" ht="30.25" customHeight="1" x14ac:dyDescent="0.3">
      <c r="A541" s="44"/>
      <c r="B541" s="44"/>
      <c r="C541" s="44"/>
      <c r="D541" s="44"/>
      <c r="E541" s="44"/>
      <c r="F541" s="44"/>
      <c r="G541" s="44"/>
      <c r="H541" s="44"/>
      <c r="I541" s="44"/>
      <c r="J541" s="44"/>
      <c r="K541" s="44"/>
      <c r="L541" s="66"/>
      <c r="M541" s="37"/>
      <c r="N541" s="37"/>
    </row>
    <row r="542" spans="1:16" ht="30.25" customHeight="1" x14ac:dyDescent="0.35">
      <c r="A542" s="376" t="s">
        <v>31</v>
      </c>
      <c r="B542" s="214"/>
      <c r="C542" s="214"/>
      <c r="D542" s="378">
        <f ca="1">imzatarihi</f>
        <v>45785</v>
      </c>
      <c r="E542" s="378"/>
      <c r="F542" s="253" t="s">
        <v>32</v>
      </c>
      <c r="G542" s="379" t="str">
        <f>IF(kurulusyetkilisi&gt;0,kurulusyetkilisi,"")</f>
        <v/>
      </c>
      <c r="H542" s="44"/>
      <c r="I542" s="44"/>
      <c r="J542" s="44"/>
      <c r="K542" s="44"/>
      <c r="L542" s="66"/>
      <c r="M542" s="37"/>
      <c r="N542" s="37"/>
    </row>
    <row r="543" spans="1:16" ht="30.25" customHeight="1" x14ac:dyDescent="0.35">
      <c r="A543" s="44"/>
      <c r="B543" s="44"/>
      <c r="C543" s="44"/>
      <c r="D543" s="215"/>
      <c r="E543" s="215"/>
      <c r="F543" s="253" t="s">
        <v>33</v>
      </c>
      <c r="G543" s="44"/>
      <c r="H543" s="44"/>
      <c r="I543" s="214"/>
      <c r="J543" s="44"/>
      <c r="K543" s="44"/>
      <c r="L543" s="66"/>
      <c r="M543" s="37"/>
      <c r="N543" s="37"/>
    </row>
    <row r="544" spans="1:16" ht="30.25" customHeight="1" x14ac:dyDescent="0.3">
      <c r="A544" s="44"/>
      <c r="B544" s="44"/>
      <c r="C544" s="44"/>
      <c r="D544" s="44"/>
      <c r="E544" s="44"/>
      <c r="F544" s="44"/>
      <c r="G544" s="44"/>
      <c r="H544" s="44"/>
      <c r="I544" s="44"/>
      <c r="J544" s="44"/>
      <c r="K544" s="44"/>
      <c r="L544" s="66"/>
      <c r="M544" s="37"/>
      <c r="N544" s="37"/>
    </row>
    <row r="545" spans="1:16" ht="30.25" customHeight="1" x14ac:dyDescent="0.3">
      <c r="A545" s="679" t="s">
        <v>104</v>
      </c>
      <c r="B545" s="679"/>
      <c r="C545" s="679"/>
      <c r="D545" s="679"/>
      <c r="E545" s="679"/>
      <c r="F545" s="679"/>
      <c r="G545" s="679"/>
      <c r="H545" s="679"/>
      <c r="I545" s="679"/>
      <c r="J545" s="679"/>
      <c r="K545" s="679"/>
      <c r="L545" s="64"/>
      <c r="M545" s="37"/>
      <c r="N545" s="37"/>
    </row>
    <row r="546" spans="1:16" ht="30.25" customHeight="1" x14ac:dyDescent="0.3">
      <c r="A546" s="635" t="str">
        <f>IF(YilDonem&lt;&gt;"",CONCATENATE(YilDonem," dönemine aittir."),"")</f>
        <v/>
      </c>
      <c r="B546" s="635"/>
      <c r="C546" s="635"/>
      <c r="D546" s="635"/>
      <c r="E546" s="635"/>
      <c r="F546" s="635"/>
      <c r="G546" s="635"/>
      <c r="H546" s="635"/>
      <c r="I546" s="635"/>
      <c r="J546" s="635"/>
      <c r="K546" s="635"/>
      <c r="L546" s="64"/>
      <c r="M546" s="37"/>
      <c r="N546" s="37"/>
    </row>
    <row r="547" spans="1:16" ht="30.25" customHeight="1" thickBot="1" x14ac:dyDescent="0.35">
      <c r="A547" s="680" t="s">
        <v>126</v>
      </c>
      <c r="B547" s="680"/>
      <c r="C547" s="680"/>
      <c r="D547" s="680"/>
      <c r="E547" s="680"/>
      <c r="F547" s="680"/>
      <c r="G547" s="680"/>
      <c r="H547" s="680"/>
      <c r="I547" s="680"/>
      <c r="J547" s="680"/>
      <c r="K547" s="680"/>
      <c r="L547" s="64"/>
      <c r="M547" s="37"/>
      <c r="N547" s="37"/>
    </row>
    <row r="548" spans="1:16" ht="30.25" customHeight="1" thickBot="1" x14ac:dyDescent="0.35">
      <c r="A548" s="673" t="s">
        <v>192</v>
      </c>
      <c r="B548" s="674"/>
      <c r="C548" s="673" t="str">
        <f>IF(ProjeNo&gt;0,ProjeNo,"")</f>
        <v/>
      </c>
      <c r="D548" s="674"/>
      <c r="E548" s="674"/>
      <c r="F548" s="674"/>
      <c r="G548" s="674"/>
      <c r="H548" s="674"/>
      <c r="I548" s="674"/>
      <c r="J548" s="674"/>
      <c r="K548" s="675"/>
      <c r="L548" s="64"/>
      <c r="M548" s="37"/>
      <c r="N548" s="37"/>
    </row>
    <row r="549" spans="1:16" ht="30.25" customHeight="1" thickBot="1" x14ac:dyDescent="0.35">
      <c r="A549" s="673" t="s">
        <v>194</v>
      </c>
      <c r="B549" s="674"/>
      <c r="C549" s="676" t="str">
        <f>IF(ProjeAdi&gt;0,ProjeAdi,"")</f>
        <v/>
      </c>
      <c r="D549" s="677"/>
      <c r="E549" s="677"/>
      <c r="F549" s="677"/>
      <c r="G549" s="677"/>
      <c r="H549" s="677"/>
      <c r="I549" s="677"/>
      <c r="J549" s="677"/>
      <c r="K549" s="678"/>
      <c r="L549" s="64"/>
      <c r="M549" s="37"/>
      <c r="N549" s="37"/>
    </row>
    <row r="550" spans="1:16" s="24" customFormat="1" ht="30.25" customHeight="1" thickBot="1" x14ac:dyDescent="0.35">
      <c r="A550" s="683" t="s">
        <v>3</v>
      </c>
      <c r="B550" s="683" t="s">
        <v>182</v>
      </c>
      <c r="C550" s="683" t="s">
        <v>183</v>
      </c>
      <c r="D550" s="683" t="s">
        <v>101</v>
      </c>
      <c r="E550" s="683" t="s">
        <v>173</v>
      </c>
      <c r="F550" s="683" t="s">
        <v>102</v>
      </c>
      <c r="G550" s="683" t="s">
        <v>103</v>
      </c>
      <c r="H550" s="683" t="s">
        <v>81</v>
      </c>
      <c r="I550" s="683" t="s">
        <v>82</v>
      </c>
      <c r="J550" s="398" t="s">
        <v>83</v>
      </c>
      <c r="K550" s="398" t="s">
        <v>83</v>
      </c>
      <c r="L550" s="65"/>
      <c r="M550" s="38"/>
      <c r="N550" s="38"/>
      <c r="O550" s="68"/>
      <c r="P550" s="68"/>
    </row>
    <row r="551" spans="1:16" ht="30.25" customHeight="1" thickBot="1" x14ac:dyDescent="0.35">
      <c r="A551" s="685"/>
      <c r="B551" s="684"/>
      <c r="C551" s="684"/>
      <c r="D551" s="685"/>
      <c r="E551" s="684"/>
      <c r="F551" s="685"/>
      <c r="G551" s="685"/>
      <c r="H551" s="685"/>
      <c r="I551" s="685"/>
      <c r="J551" s="416" t="s">
        <v>84</v>
      </c>
      <c r="K551" s="416" t="s">
        <v>87</v>
      </c>
      <c r="L551" s="64"/>
      <c r="M551" s="37"/>
      <c r="N551" s="37"/>
    </row>
    <row r="552" spans="1:16" ht="30.25" customHeight="1" x14ac:dyDescent="0.3">
      <c r="A552" s="201">
        <v>321</v>
      </c>
      <c r="B552" s="456"/>
      <c r="C552" s="466"/>
      <c r="D552" s="206"/>
      <c r="E552" s="521"/>
      <c r="F552" s="25"/>
      <c r="G552" s="39"/>
      <c r="H552" s="26"/>
      <c r="I552" s="194"/>
      <c r="J552" s="188"/>
      <c r="K552" s="180"/>
      <c r="L552" s="109" t="str">
        <f>IF(AND(COUNTA(D552:G552)&gt;0,M552=1),"Belge Tarihi,Belge Numarası ve KDV Dahil Tutar doldurulduktan sonra KDV Hariç Tutar doldurulabilir.","")</f>
        <v/>
      </c>
      <c r="M552" s="111">
        <f>IF(COUNTA(H552:I552)+COUNTA(K552)=3,0,1)</f>
        <v>1</v>
      </c>
      <c r="N552" s="110">
        <f>IF(M552=1,0,100000000)</f>
        <v>0</v>
      </c>
    </row>
    <row r="553" spans="1:16" ht="30.25" customHeight="1" x14ac:dyDescent="0.3">
      <c r="A553" s="410">
        <v>322</v>
      </c>
      <c r="B553" s="457"/>
      <c r="C553" s="467"/>
      <c r="D553" s="207"/>
      <c r="E553" s="520"/>
      <c r="F553" s="17"/>
      <c r="G553" s="18"/>
      <c r="H553" s="40"/>
      <c r="I553" s="195"/>
      <c r="J553" s="189"/>
      <c r="K553" s="184"/>
      <c r="L553" s="109" t="str">
        <f t="shared" ref="L553:L571" si="48">IF(AND(COUNTA(D553:G553)&gt;0,M553=1),"Belge Tarihi,Belge Numarası ve KDV Dahil Tutar doldurulduktan sonra KDV Hariç Tutar doldurulabilir.","")</f>
        <v/>
      </c>
      <c r="M553" s="111">
        <f t="shared" ref="M553:M571" si="49">IF(COUNTA(H553:I553)+COUNTA(K553)=3,0,1)</f>
        <v>1</v>
      </c>
      <c r="N553" s="110">
        <f t="shared" ref="N553:N571" si="50">IF(M553=1,0,100000000)</f>
        <v>0</v>
      </c>
    </row>
    <row r="554" spans="1:16" ht="30.25" customHeight="1" x14ac:dyDescent="0.3">
      <c r="A554" s="410">
        <v>323</v>
      </c>
      <c r="B554" s="457"/>
      <c r="C554" s="467"/>
      <c r="D554" s="207"/>
      <c r="E554" s="520"/>
      <c r="F554" s="17"/>
      <c r="G554" s="18"/>
      <c r="H554" s="40"/>
      <c r="I554" s="195"/>
      <c r="J554" s="189"/>
      <c r="K554" s="184"/>
      <c r="L554" s="109" t="str">
        <f t="shared" si="48"/>
        <v/>
      </c>
      <c r="M554" s="111">
        <f t="shared" si="49"/>
        <v>1</v>
      </c>
      <c r="N554" s="110">
        <f t="shared" si="50"/>
        <v>0</v>
      </c>
    </row>
    <row r="555" spans="1:16" ht="30.25" customHeight="1" x14ac:dyDescent="0.3">
      <c r="A555" s="410">
        <v>324</v>
      </c>
      <c r="B555" s="457"/>
      <c r="C555" s="467"/>
      <c r="D555" s="207"/>
      <c r="E555" s="520"/>
      <c r="F555" s="17"/>
      <c r="G555" s="18"/>
      <c r="H555" s="40"/>
      <c r="I555" s="195"/>
      <c r="J555" s="189"/>
      <c r="K555" s="184"/>
      <c r="L555" s="109" t="str">
        <f t="shared" si="48"/>
        <v/>
      </c>
      <c r="M555" s="111">
        <f t="shared" si="49"/>
        <v>1</v>
      </c>
      <c r="N555" s="110">
        <f t="shared" si="50"/>
        <v>0</v>
      </c>
    </row>
    <row r="556" spans="1:16" ht="30.25" customHeight="1" x14ac:dyDescent="0.3">
      <c r="A556" s="410">
        <v>325</v>
      </c>
      <c r="B556" s="457"/>
      <c r="C556" s="467"/>
      <c r="D556" s="207"/>
      <c r="E556" s="520"/>
      <c r="F556" s="17"/>
      <c r="G556" s="18"/>
      <c r="H556" s="40"/>
      <c r="I556" s="195"/>
      <c r="J556" s="189"/>
      <c r="K556" s="184"/>
      <c r="L556" s="109" t="str">
        <f t="shared" si="48"/>
        <v/>
      </c>
      <c r="M556" s="111">
        <f t="shared" si="49"/>
        <v>1</v>
      </c>
      <c r="N556" s="110">
        <f t="shared" si="50"/>
        <v>0</v>
      </c>
    </row>
    <row r="557" spans="1:16" ht="30.25" customHeight="1" x14ac:dyDescent="0.3">
      <c r="A557" s="410">
        <v>326</v>
      </c>
      <c r="B557" s="457"/>
      <c r="C557" s="467"/>
      <c r="D557" s="207"/>
      <c r="E557" s="520"/>
      <c r="F557" s="17"/>
      <c r="G557" s="18"/>
      <c r="H557" s="40"/>
      <c r="I557" s="195"/>
      <c r="J557" s="189"/>
      <c r="K557" s="184"/>
      <c r="L557" s="109" t="str">
        <f t="shared" si="48"/>
        <v/>
      </c>
      <c r="M557" s="111">
        <f t="shared" si="49"/>
        <v>1</v>
      </c>
      <c r="N557" s="110">
        <f t="shared" si="50"/>
        <v>0</v>
      </c>
    </row>
    <row r="558" spans="1:16" ht="30.25" customHeight="1" x14ac:dyDescent="0.3">
      <c r="A558" s="410">
        <v>327</v>
      </c>
      <c r="B558" s="457"/>
      <c r="C558" s="467"/>
      <c r="D558" s="207"/>
      <c r="E558" s="520"/>
      <c r="F558" s="17"/>
      <c r="G558" s="18"/>
      <c r="H558" s="40"/>
      <c r="I558" s="195"/>
      <c r="J558" s="189"/>
      <c r="K558" s="184"/>
      <c r="L558" s="109" t="str">
        <f t="shared" si="48"/>
        <v/>
      </c>
      <c r="M558" s="111">
        <f t="shared" si="49"/>
        <v>1</v>
      </c>
      <c r="N558" s="110">
        <f t="shared" si="50"/>
        <v>0</v>
      </c>
    </row>
    <row r="559" spans="1:16" ht="30.25" customHeight="1" x14ac:dyDescent="0.3">
      <c r="A559" s="410">
        <v>328</v>
      </c>
      <c r="B559" s="457"/>
      <c r="C559" s="467"/>
      <c r="D559" s="207"/>
      <c r="E559" s="520"/>
      <c r="F559" s="17"/>
      <c r="G559" s="18"/>
      <c r="H559" s="40"/>
      <c r="I559" s="195"/>
      <c r="J559" s="189"/>
      <c r="K559" s="184"/>
      <c r="L559" s="109" t="str">
        <f t="shared" si="48"/>
        <v/>
      </c>
      <c r="M559" s="111">
        <f t="shared" si="49"/>
        <v>1</v>
      </c>
      <c r="N559" s="110">
        <f t="shared" si="50"/>
        <v>0</v>
      </c>
    </row>
    <row r="560" spans="1:16" ht="30.25" customHeight="1" x14ac:dyDescent="0.3">
      <c r="A560" s="410">
        <v>329</v>
      </c>
      <c r="B560" s="457"/>
      <c r="C560" s="467"/>
      <c r="D560" s="207"/>
      <c r="E560" s="520"/>
      <c r="F560" s="17"/>
      <c r="G560" s="18"/>
      <c r="H560" s="40"/>
      <c r="I560" s="195"/>
      <c r="J560" s="189"/>
      <c r="K560" s="184"/>
      <c r="L560" s="109" t="str">
        <f t="shared" si="48"/>
        <v/>
      </c>
      <c r="M560" s="111">
        <f t="shared" si="49"/>
        <v>1</v>
      </c>
      <c r="N560" s="110">
        <f t="shared" si="50"/>
        <v>0</v>
      </c>
    </row>
    <row r="561" spans="1:16" ht="30.25" customHeight="1" x14ac:dyDescent="0.3">
      <c r="A561" s="410">
        <v>330</v>
      </c>
      <c r="B561" s="457"/>
      <c r="C561" s="467"/>
      <c r="D561" s="207"/>
      <c r="E561" s="520"/>
      <c r="F561" s="17"/>
      <c r="G561" s="18"/>
      <c r="H561" s="40"/>
      <c r="I561" s="195"/>
      <c r="J561" s="189"/>
      <c r="K561" s="184"/>
      <c r="L561" s="109" t="str">
        <f t="shared" si="48"/>
        <v/>
      </c>
      <c r="M561" s="111">
        <f t="shared" si="49"/>
        <v>1</v>
      </c>
      <c r="N561" s="110">
        <f t="shared" si="50"/>
        <v>0</v>
      </c>
    </row>
    <row r="562" spans="1:16" ht="30.25" customHeight="1" x14ac:dyDescent="0.3">
      <c r="A562" s="410">
        <v>331</v>
      </c>
      <c r="B562" s="457"/>
      <c r="C562" s="467"/>
      <c r="D562" s="207"/>
      <c r="E562" s="520"/>
      <c r="F562" s="17"/>
      <c r="G562" s="18"/>
      <c r="H562" s="40"/>
      <c r="I562" s="195"/>
      <c r="J562" s="189"/>
      <c r="K562" s="184"/>
      <c r="L562" s="109" t="str">
        <f t="shared" si="48"/>
        <v/>
      </c>
      <c r="M562" s="111">
        <f t="shared" si="49"/>
        <v>1</v>
      </c>
      <c r="N562" s="110">
        <f t="shared" si="50"/>
        <v>0</v>
      </c>
    </row>
    <row r="563" spans="1:16" ht="30.25" customHeight="1" x14ac:dyDescent="0.3">
      <c r="A563" s="410">
        <v>332</v>
      </c>
      <c r="B563" s="457"/>
      <c r="C563" s="467"/>
      <c r="D563" s="207"/>
      <c r="E563" s="520"/>
      <c r="F563" s="17"/>
      <c r="G563" s="18"/>
      <c r="H563" s="40"/>
      <c r="I563" s="195"/>
      <c r="J563" s="189"/>
      <c r="K563" s="184"/>
      <c r="L563" s="109" t="str">
        <f t="shared" si="48"/>
        <v/>
      </c>
      <c r="M563" s="111">
        <f t="shared" si="49"/>
        <v>1</v>
      </c>
      <c r="N563" s="110">
        <f t="shared" si="50"/>
        <v>0</v>
      </c>
    </row>
    <row r="564" spans="1:16" ht="30.25" customHeight="1" x14ac:dyDescent="0.3">
      <c r="A564" s="410">
        <v>333</v>
      </c>
      <c r="B564" s="457"/>
      <c r="C564" s="467"/>
      <c r="D564" s="207"/>
      <c r="E564" s="520"/>
      <c r="F564" s="17"/>
      <c r="G564" s="18"/>
      <c r="H564" s="40"/>
      <c r="I564" s="195"/>
      <c r="J564" s="189"/>
      <c r="K564" s="184"/>
      <c r="L564" s="109" t="str">
        <f t="shared" si="48"/>
        <v/>
      </c>
      <c r="M564" s="111">
        <f t="shared" si="49"/>
        <v>1</v>
      </c>
      <c r="N564" s="110">
        <f t="shared" si="50"/>
        <v>0</v>
      </c>
    </row>
    <row r="565" spans="1:16" ht="30.25" customHeight="1" x14ac:dyDescent="0.3">
      <c r="A565" s="410">
        <v>334</v>
      </c>
      <c r="B565" s="457"/>
      <c r="C565" s="467"/>
      <c r="D565" s="207"/>
      <c r="E565" s="520"/>
      <c r="F565" s="17"/>
      <c r="G565" s="18"/>
      <c r="H565" s="40"/>
      <c r="I565" s="195"/>
      <c r="J565" s="189"/>
      <c r="K565" s="184"/>
      <c r="L565" s="109" t="str">
        <f t="shared" si="48"/>
        <v/>
      </c>
      <c r="M565" s="111">
        <f t="shared" si="49"/>
        <v>1</v>
      </c>
      <c r="N565" s="110">
        <f t="shared" si="50"/>
        <v>0</v>
      </c>
    </row>
    <row r="566" spans="1:16" ht="30.25" customHeight="1" x14ac:dyDescent="0.3">
      <c r="A566" s="410">
        <v>335</v>
      </c>
      <c r="B566" s="457"/>
      <c r="C566" s="467"/>
      <c r="D566" s="207"/>
      <c r="E566" s="520"/>
      <c r="F566" s="17"/>
      <c r="G566" s="18"/>
      <c r="H566" s="40"/>
      <c r="I566" s="195"/>
      <c r="J566" s="189"/>
      <c r="K566" s="184"/>
      <c r="L566" s="109" t="str">
        <f t="shared" si="48"/>
        <v/>
      </c>
      <c r="M566" s="111">
        <f t="shared" si="49"/>
        <v>1</v>
      </c>
      <c r="N566" s="110">
        <f t="shared" si="50"/>
        <v>0</v>
      </c>
    </row>
    <row r="567" spans="1:16" ht="30.25" customHeight="1" x14ac:dyDescent="0.3">
      <c r="A567" s="410">
        <v>336</v>
      </c>
      <c r="B567" s="457"/>
      <c r="C567" s="467"/>
      <c r="D567" s="207"/>
      <c r="E567" s="520"/>
      <c r="F567" s="17"/>
      <c r="G567" s="18"/>
      <c r="H567" s="40"/>
      <c r="I567" s="195"/>
      <c r="J567" s="189"/>
      <c r="K567" s="184"/>
      <c r="L567" s="109" t="str">
        <f t="shared" si="48"/>
        <v/>
      </c>
      <c r="M567" s="111">
        <f t="shared" si="49"/>
        <v>1</v>
      </c>
      <c r="N567" s="110">
        <f t="shared" si="50"/>
        <v>0</v>
      </c>
      <c r="O567" s="69"/>
      <c r="P567" s="69"/>
    </row>
    <row r="568" spans="1:16" ht="30.25" customHeight="1" x14ac:dyDescent="0.3">
      <c r="A568" s="410">
        <v>337</v>
      </c>
      <c r="B568" s="457"/>
      <c r="C568" s="467"/>
      <c r="D568" s="207"/>
      <c r="E568" s="520"/>
      <c r="F568" s="17"/>
      <c r="G568" s="18"/>
      <c r="H568" s="40"/>
      <c r="I568" s="195"/>
      <c r="J568" s="189"/>
      <c r="K568" s="184"/>
      <c r="L568" s="109" t="str">
        <f t="shared" si="48"/>
        <v/>
      </c>
      <c r="M568" s="111">
        <f t="shared" si="49"/>
        <v>1</v>
      </c>
      <c r="N568" s="110">
        <f t="shared" si="50"/>
        <v>0</v>
      </c>
    </row>
    <row r="569" spans="1:16" ht="30.25" customHeight="1" x14ac:dyDescent="0.3">
      <c r="A569" s="410">
        <v>338</v>
      </c>
      <c r="B569" s="457"/>
      <c r="C569" s="467"/>
      <c r="D569" s="207"/>
      <c r="E569" s="520"/>
      <c r="F569" s="17"/>
      <c r="G569" s="18"/>
      <c r="H569" s="40"/>
      <c r="I569" s="195"/>
      <c r="J569" s="189"/>
      <c r="K569" s="184"/>
      <c r="L569" s="109" t="str">
        <f t="shared" si="48"/>
        <v/>
      </c>
      <c r="M569" s="111">
        <f t="shared" si="49"/>
        <v>1</v>
      </c>
      <c r="N569" s="110">
        <f t="shared" si="50"/>
        <v>0</v>
      </c>
    </row>
    <row r="570" spans="1:16" ht="30.25" customHeight="1" x14ac:dyDescent="0.3">
      <c r="A570" s="410">
        <v>339</v>
      </c>
      <c r="B570" s="457"/>
      <c r="C570" s="467"/>
      <c r="D570" s="207"/>
      <c r="E570" s="520"/>
      <c r="F570" s="17"/>
      <c r="G570" s="18"/>
      <c r="H570" s="40"/>
      <c r="I570" s="195"/>
      <c r="J570" s="189"/>
      <c r="K570" s="184"/>
      <c r="L570" s="109" t="str">
        <f t="shared" si="48"/>
        <v/>
      </c>
      <c r="M570" s="111">
        <f t="shared" si="49"/>
        <v>1</v>
      </c>
      <c r="N570" s="110">
        <f t="shared" si="50"/>
        <v>0</v>
      </c>
    </row>
    <row r="571" spans="1:16" ht="30.25" customHeight="1" thickBot="1" x14ac:dyDescent="0.35">
      <c r="A571" s="411">
        <v>340</v>
      </c>
      <c r="B571" s="458"/>
      <c r="C571" s="468"/>
      <c r="D571" s="208"/>
      <c r="E571" s="522"/>
      <c r="F571" s="19"/>
      <c r="G571" s="20"/>
      <c r="H571" s="42"/>
      <c r="I571" s="196"/>
      <c r="J571" s="190"/>
      <c r="K571" s="185"/>
      <c r="L571" s="109" t="str">
        <f t="shared" si="48"/>
        <v/>
      </c>
      <c r="M571" s="111">
        <f t="shared" si="49"/>
        <v>1</v>
      </c>
      <c r="N571" s="110">
        <f t="shared" si="50"/>
        <v>0</v>
      </c>
    </row>
    <row r="572" spans="1:16" ht="30.25" customHeight="1" thickBot="1" x14ac:dyDescent="0.35">
      <c r="A572" s="44"/>
      <c r="B572" s="44"/>
      <c r="C572" s="44"/>
      <c r="D572" s="44"/>
      <c r="E572" s="44"/>
      <c r="F572" s="44"/>
      <c r="G572" s="44"/>
      <c r="H572" s="44"/>
      <c r="I572" s="386" t="s">
        <v>34</v>
      </c>
      <c r="J572" s="186">
        <f>SUM(J552:J571)+J538</f>
        <v>0</v>
      </c>
      <c r="K572" s="186">
        <f>SUM(K552:K571)+K538</f>
        <v>0</v>
      </c>
      <c r="L572" s="66"/>
      <c r="M572" s="108">
        <f>IF(J572&gt;J538,ROW(A578),0)</f>
        <v>0</v>
      </c>
      <c r="N572" s="37"/>
      <c r="O572" s="105">
        <f>IF(J572&gt;J538,ROW(A578),0)</f>
        <v>0</v>
      </c>
    </row>
    <row r="573" spans="1:16" ht="30.25" customHeight="1" x14ac:dyDescent="0.3">
      <c r="A573" s="44"/>
      <c r="B573" s="44"/>
      <c r="C573" s="44"/>
      <c r="D573" s="44"/>
      <c r="E573" s="44"/>
      <c r="F573" s="44"/>
      <c r="G573" s="44"/>
      <c r="H573" s="44"/>
      <c r="I573" s="44"/>
      <c r="J573" s="44"/>
      <c r="K573" s="44"/>
      <c r="L573" s="66"/>
      <c r="M573" s="37"/>
      <c r="N573" s="37"/>
    </row>
    <row r="574" spans="1:16" ht="30.25" customHeight="1" x14ac:dyDescent="0.3">
      <c r="A574" s="138" t="s">
        <v>133</v>
      </c>
      <c r="B574" s="62"/>
      <c r="C574" s="62"/>
      <c r="D574" s="44"/>
      <c r="E574" s="44"/>
      <c r="F574" s="44"/>
      <c r="G574" s="44"/>
      <c r="H574" s="44"/>
      <c r="I574" s="44"/>
      <c r="J574" s="44"/>
      <c r="K574" s="44"/>
      <c r="L574" s="66"/>
      <c r="M574" s="37"/>
      <c r="N574" s="37"/>
    </row>
    <row r="575" spans="1:16" ht="30.25" customHeight="1" x14ac:dyDescent="0.3">
      <c r="A575" s="44"/>
      <c r="B575" s="44"/>
      <c r="C575" s="44"/>
      <c r="D575" s="44"/>
      <c r="E575" s="44"/>
      <c r="F575" s="44"/>
      <c r="G575" s="44"/>
      <c r="H575" s="44"/>
      <c r="I575" s="44"/>
      <c r="J575" s="44"/>
      <c r="K575" s="44"/>
      <c r="L575" s="66"/>
      <c r="M575" s="37"/>
      <c r="N575" s="37"/>
    </row>
    <row r="576" spans="1:16" ht="30.25" customHeight="1" x14ac:dyDescent="0.35">
      <c r="A576" s="376" t="s">
        <v>31</v>
      </c>
      <c r="B576" s="214"/>
      <c r="C576" s="214"/>
      <c r="D576" s="378">
        <f ca="1">imzatarihi</f>
        <v>45785</v>
      </c>
      <c r="E576" s="378"/>
      <c r="F576" s="253" t="s">
        <v>32</v>
      </c>
      <c r="G576" s="379" t="str">
        <f>IF(kurulusyetkilisi&gt;0,kurulusyetkilisi,"")</f>
        <v/>
      </c>
      <c r="H576" s="44"/>
      <c r="I576" s="44"/>
      <c r="J576" s="44"/>
      <c r="K576" s="44"/>
      <c r="L576" s="66"/>
      <c r="M576" s="37"/>
      <c r="N576" s="37"/>
    </row>
    <row r="577" spans="1:16" ht="30.25" customHeight="1" x14ac:dyDescent="0.35">
      <c r="A577" s="44"/>
      <c r="B577" s="44"/>
      <c r="C577" s="44"/>
      <c r="D577" s="215"/>
      <c r="E577" s="215"/>
      <c r="F577" s="253" t="s">
        <v>33</v>
      </c>
      <c r="G577" s="44"/>
      <c r="H577" s="44"/>
      <c r="I577" s="214"/>
      <c r="J577" s="44"/>
      <c r="K577" s="44"/>
      <c r="L577" s="66"/>
      <c r="M577" s="37"/>
      <c r="N577" s="37"/>
    </row>
    <row r="578" spans="1:16" ht="30.25" customHeight="1" x14ac:dyDescent="0.3">
      <c r="A578" s="44"/>
      <c r="B578" s="44"/>
      <c r="C578" s="44"/>
      <c r="D578" s="44"/>
      <c r="E578" s="44"/>
      <c r="F578" s="44"/>
      <c r="G578" s="44"/>
      <c r="H578" s="44"/>
      <c r="I578" s="44"/>
      <c r="J578" s="44"/>
      <c r="K578" s="44"/>
      <c r="L578" s="66"/>
      <c r="M578" s="37"/>
      <c r="N578" s="37"/>
    </row>
    <row r="579" spans="1:16" ht="30.25" customHeight="1" x14ac:dyDescent="0.3">
      <c r="A579" s="679" t="s">
        <v>104</v>
      </c>
      <c r="B579" s="679"/>
      <c r="C579" s="679"/>
      <c r="D579" s="679"/>
      <c r="E579" s="679"/>
      <c r="F579" s="679"/>
      <c r="G579" s="679"/>
      <c r="H579" s="679"/>
      <c r="I579" s="679"/>
      <c r="J579" s="679"/>
      <c r="K579" s="679"/>
      <c r="L579" s="64"/>
      <c r="M579" s="37"/>
      <c r="N579" s="37"/>
    </row>
    <row r="580" spans="1:16" ht="30.25" customHeight="1" x14ac:dyDescent="0.3">
      <c r="A580" s="635" t="str">
        <f>IF(YilDonem&lt;&gt;"",CONCATENATE(YilDonem," dönemine aittir."),"")</f>
        <v/>
      </c>
      <c r="B580" s="635"/>
      <c r="C580" s="635"/>
      <c r="D580" s="635"/>
      <c r="E580" s="635"/>
      <c r="F580" s="635"/>
      <c r="G580" s="635"/>
      <c r="H580" s="635"/>
      <c r="I580" s="635"/>
      <c r="J580" s="635"/>
      <c r="K580" s="635"/>
      <c r="L580" s="64"/>
      <c r="M580" s="37"/>
      <c r="N580" s="37"/>
    </row>
    <row r="581" spans="1:16" ht="30.25" customHeight="1" thickBot="1" x14ac:dyDescent="0.35">
      <c r="A581" s="680" t="s">
        <v>126</v>
      </c>
      <c r="B581" s="680"/>
      <c r="C581" s="680"/>
      <c r="D581" s="680"/>
      <c r="E581" s="680"/>
      <c r="F581" s="680"/>
      <c r="G581" s="680"/>
      <c r="H581" s="680"/>
      <c r="I581" s="680"/>
      <c r="J581" s="680"/>
      <c r="K581" s="680"/>
      <c r="L581" s="64"/>
      <c r="M581" s="37"/>
      <c r="N581" s="37"/>
    </row>
    <row r="582" spans="1:16" ht="30.25" customHeight="1" thickBot="1" x14ac:dyDescent="0.35">
      <c r="A582" s="673" t="s">
        <v>192</v>
      </c>
      <c r="B582" s="674"/>
      <c r="C582" s="673" t="str">
        <f>IF(ProjeNo&gt;0,ProjeNo,"")</f>
        <v/>
      </c>
      <c r="D582" s="674"/>
      <c r="E582" s="674"/>
      <c r="F582" s="674"/>
      <c r="G582" s="674"/>
      <c r="H582" s="674"/>
      <c r="I582" s="674"/>
      <c r="J582" s="674"/>
      <c r="K582" s="675"/>
      <c r="L582" s="64"/>
      <c r="M582" s="37"/>
      <c r="N582" s="37"/>
    </row>
    <row r="583" spans="1:16" ht="30.25" customHeight="1" thickBot="1" x14ac:dyDescent="0.35">
      <c r="A583" s="673" t="s">
        <v>194</v>
      </c>
      <c r="B583" s="674"/>
      <c r="C583" s="676" t="str">
        <f>IF(ProjeAdi&gt;0,ProjeAdi,"")</f>
        <v/>
      </c>
      <c r="D583" s="677"/>
      <c r="E583" s="677"/>
      <c r="F583" s="677"/>
      <c r="G583" s="677"/>
      <c r="H583" s="677"/>
      <c r="I583" s="677"/>
      <c r="J583" s="677"/>
      <c r="K583" s="678"/>
      <c r="L583" s="64"/>
      <c r="M583" s="37"/>
      <c r="N583" s="37"/>
    </row>
    <row r="584" spans="1:16" s="24" customFormat="1" ht="30.25" customHeight="1" thickBot="1" x14ac:dyDescent="0.35">
      <c r="A584" s="683" t="s">
        <v>3</v>
      </c>
      <c r="B584" s="683" t="s">
        <v>182</v>
      </c>
      <c r="C584" s="683" t="s">
        <v>183</v>
      </c>
      <c r="D584" s="683" t="s">
        <v>101</v>
      </c>
      <c r="E584" s="683" t="s">
        <v>173</v>
      </c>
      <c r="F584" s="683" t="s">
        <v>102</v>
      </c>
      <c r="G584" s="683" t="s">
        <v>103</v>
      </c>
      <c r="H584" s="683" t="s">
        <v>81</v>
      </c>
      <c r="I584" s="683" t="s">
        <v>82</v>
      </c>
      <c r="J584" s="398" t="s">
        <v>83</v>
      </c>
      <c r="K584" s="398" t="s">
        <v>83</v>
      </c>
      <c r="L584" s="65"/>
      <c r="M584" s="38"/>
      <c r="N584" s="38"/>
      <c r="O584" s="68"/>
      <c r="P584" s="68"/>
    </row>
    <row r="585" spans="1:16" ht="30.25" customHeight="1" thickBot="1" x14ac:dyDescent="0.35">
      <c r="A585" s="685"/>
      <c r="B585" s="684"/>
      <c r="C585" s="684"/>
      <c r="D585" s="685"/>
      <c r="E585" s="684"/>
      <c r="F585" s="685"/>
      <c r="G585" s="685"/>
      <c r="H585" s="685"/>
      <c r="I585" s="685"/>
      <c r="J585" s="416" t="s">
        <v>84</v>
      </c>
      <c r="K585" s="416" t="s">
        <v>87</v>
      </c>
      <c r="L585" s="64"/>
      <c r="M585" s="37"/>
      <c r="N585" s="37"/>
    </row>
    <row r="586" spans="1:16" ht="30.25" customHeight="1" x14ac:dyDescent="0.3">
      <c r="A586" s="201">
        <v>341</v>
      </c>
      <c r="B586" s="456"/>
      <c r="C586" s="466"/>
      <c r="D586" s="206"/>
      <c r="E586" s="521"/>
      <c r="F586" s="25"/>
      <c r="G586" s="39"/>
      <c r="H586" s="26"/>
      <c r="I586" s="194"/>
      <c r="J586" s="188"/>
      <c r="K586" s="180"/>
      <c r="L586" s="109" t="str">
        <f>IF(AND(COUNTA(D586:G586)&gt;0,M586=1),"Belge Tarihi,Belge Numarası ve KDV Dahil Tutar doldurulduktan sonra KDV Hariç Tutar doldurulabilir.","")</f>
        <v/>
      </c>
      <c r="M586" s="111">
        <f>IF(COUNTA(H586:I586)+COUNTA(K586)=3,0,1)</f>
        <v>1</v>
      </c>
      <c r="N586" s="110">
        <f>IF(M586=1,0,100000000)</f>
        <v>0</v>
      </c>
    </row>
    <row r="587" spans="1:16" ht="30.25" customHeight="1" x14ac:dyDescent="0.3">
      <c r="A587" s="410">
        <v>342</v>
      </c>
      <c r="B587" s="457"/>
      <c r="C587" s="467"/>
      <c r="D587" s="207"/>
      <c r="E587" s="520"/>
      <c r="F587" s="17"/>
      <c r="G587" s="18"/>
      <c r="H587" s="40"/>
      <c r="I587" s="195"/>
      <c r="J587" s="189"/>
      <c r="K587" s="184"/>
      <c r="L587" s="109" t="str">
        <f t="shared" ref="L587:L605" si="51">IF(AND(COUNTA(D587:G587)&gt;0,M587=1),"Belge Tarihi,Belge Numarası ve KDV Dahil Tutar doldurulduktan sonra KDV Hariç Tutar doldurulabilir.","")</f>
        <v/>
      </c>
      <c r="M587" s="111">
        <f t="shared" ref="M587:M605" si="52">IF(COUNTA(H587:I587)+COUNTA(K587)=3,0,1)</f>
        <v>1</v>
      </c>
      <c r="N587" s="110">
        <f t="shared" ref="N587:N605" si="53">IF(M587=1,0,100000000)</f>
        <v>0</v>
      </c>
    </row>
    <row r="588" spans="1:16" ht="30.25" customHeight="1" x14ac:dyDescent="0.3">
      <c r="A588" s="410">
        <v>343</v>
      </c>
      <c r="B588" s="457"/>
      <c r="C588" s="467"/>
      <c r="D588" s="207"/>
      <c r="E588" s="520"/>
      <c r="F588" s="17"/>
      <c r="G588" s="18"/>
      <c r="H588" s="40"/>
      <c r="I588" s="195"/>
      <c r="J588" s="189"/>
      <c r="K588" s="184"/>
      <c r="L588" s="109" t="str">
        <f t="shared" si="51"/>
        <v/>
      </c>
      <c r="M588" s="111">
        <f t="shared" si="52"/>
        <v>1</v>
      </c>
      <c r="N588" s="110">
        <f t="shared" si="53"/>
        <v>0</v>
      </c>
    </row>
    <row r="589" spans="1:16" ht="30.25" customHeight="1" x14ac:dyDescent="0.3">
      <c r="A589" s="410">
        <v>344</v>
      </c>
      <c r="B589" s="457"/>
      <c r="C589" s="467"/>
      <c r="D589" s="207"/>
      <c r="E589" s="520"/>
      <c r="F589" s="17"/>
      <c r="G589" s="18"/>
      <c r="H589" s="40"/>
      <c r="I589" s="195"/>
      <c r="J589" s="189"/>
      <c r="K589" s="184"/>
      <c r="L589" s="109" t="str">
        <f t="shared" si="51"/>
        <v/>
      </c>
      <c r="M589" s="111">
        <f t="shared" si="52"/>
        <v>1</v>
      </c>
      <c r="N589" s="110">
        <f t="shared" si="53"/>
        <v>0</v>
      </c>
    </row>
    <row r="590" spans="1:16" ht="30.25" customHeight="1" x14ac:dyDescent="0.3">
      <c r="A590" s="410">
        <v>345</v>
      </c>
      <c r="B590" s="457"/>
      <c r="C590" s="467"/>
      <c r="D590" s="207"/>
      <c r="E590" s="520"/>
      <c r="F590" s="17"/>
      <c r="G590" s="18"/>
      <c r="H590" s="40"/>
      <c r="I590" s="195"/>
      <c r="J590" s="189"/>
      <c r="K590" s="184"/>
      <c r="L590" s="109" t="str">
        <f t="shared" si="51"/>
        <v/>
      </c>
      <c r="M590" s="111">
        <f t="shared" si="52"/>
        <v>1</v>
      </c>
      <c r="N590" s="110">
        <f t="shared" si="53"/>
        <v>0</v>
      </c>
    </row>
    <row r="591" spans="1:16" ht="30.25" customHeight="1" x14ac:dyDescent="0.3">
      <c r="A591" s="410">
        <v>346</v>
      </c>
      <c r="B591" s="457"/>
      <c r="C591" s="467"/>
      <c r="D591" s="207"/>
      <c r="E591" s="520"/>
      <c r="F591" s="17"/>
      <c r="G591" s="18"/>
      <c r="H591" s="40"/>
      <c r="I591" s="195"/>
      <c r="J591" s="189"/>
      <c r="K591" s="184"/>
      <c r="L591" s="109" t="str">
        <f t="shared" si="51"/>
        <v/>
      </c>
      <c r="M591" s="111">
        <f t="shared" si="52"/>
        <v>1</v>
      </c>
      <c r="N591" s="110">
        <f t="shared" si="53"/>
        <v>0</v>
      </c>
    </row>
    <row r="592" spans="1:16" ht="30.25" customHeight="1" x14ac:dyDescent="0.3">
      <c r="A592" s="410">
        <v>347</v>
      </c>
      <c r="B592" s="457"/>
      <c r="C592" s="467"/>
      <c r="D592" s="207"/>
      <c r="E592" s="520"/>
      <c r="F592" s="17"/>
      <c r="G592" s="18"/>
      <c r="H592" s="40"/>
      <c r="I592" s="195"/>
      <c r="J592" s="189"/>
      <c r="K592" s="184"/>
      <c r="L592" s="109" t="str">
        <f t="shared" si="51"/>
        <v/>
      </c>
      <c r="M592" s="111">
        <f t="shared" si="52"/>
        <v>1</v>
      </c>
      <c r="N592" s="110">
        <f t="shared" si="53"/>
        <v>0</v>
      </c>
    </row>
    <row r="593" spans="1:16" ht="30.25" customHeight="1" x14ac:dyDescent="0.3">
      <c r="A593" s="410">
        <v>348</v>
      </c>
      <c r="B593" s="457"/>
      <c r="C593" s="467"/>
      <c r="D593" s="207"/>
      <c r="E593" s="520"/>
      <c r="F593" s="17"/>
      <c r="G593" s="18"/>
      <c r="H593" s="40"/>
      <c r="I593" s="195"/>
      <c r="J593" s="189"/>
      <c r="K593" s="184"/>
      <c r="L593" s="109" t="str">
        <f t="shared" si="51"/>
        <v/>
      </c>
      <c r="M593" s="111">
        <f t="shared" si="52"/>
        <v>1</v>
      </c>
      <c r="N593" s="110">
        <f t="shared" si="53"/>
        <v>0</v>
      </c>
    </row>
    <row r="594" spans="1:16" ht="30.25" customHeight="1" x14ac:dyDescent="0.3">
      <c r="A594" s="410">
        <v>349</v>
      </c>
      <c r="B594" s="457"/>
      <c r="C594" s="467"/>
      <c r="D594" s="207"/>
      <c r="E594" s="520"/>
      <c r="F594" s="17"/>
      <c r="G594" s="18"/>
      <c r="H594" s="40"/>
      <c r="I594" s="195"/>
      <c r="J594" s="189"/>
      <c r="K594" s="184"/>
      <c r="L594" s="109" t="str">
        <f t="shared" si="51"/>
        <v/>
      </c>
      <c r="M594" s="111">
        <f t="shared" si="52"/>
        <v>1</v>
      </c>
      <c r="N594" s="110">
        <f t="shared" si="53"/>
        <v>0</v>
      </c>
    </row>
    <row r="595" spans="1:16" ht="30.25" customHeight="1" x14ac:dyDescent="0.3">
      <c r="A595" s="410">
        <v>350</v>
      </c>
      <c r="B595" s="457"/>
      <c r="C595" s="467"/>
      <c r="D595" s="207"/>
      <c r="E595" s="520"/>
      <c r="F595" s="17"/>
      <c r="G595" s="18"/>
      <c r="H595" s="40"/>
      <c r="I595" s="195"/>
      <c r="J595" s="189"/>
      <c r="K595" s="184"/>
      <c r="L595" s="109" t="str">
        <f t="shared" si="51"/>
        <v/>
      </c>
      <c r="M595" s="111">
        <f t="shared" si="52"/>
        <v>1</v>
      </c>
      <c r="N595" s="110">
        <f t="shared" si="53"/>
        <v>0</v>
      </c>
    </row>
    <row r="596" spans="1:16" ht="30.25" customHeight="1" x14ac:dyDescent="0.3">
      <c r="A596" s="410">
        <v>351</v>
      </c>
      <c r="B596" s="457"/>
      <c r="C596" s="467"/>
      <c r="D596" s="207"/>
      <c r="E596" s="520"/>
      <c r="F596" s="17"/>
      <c r="G596" s="18"/>
      <c r="H596" s="40"/>
      <c r="I596" s="195"/>
      <c r="J596" s="189"/>
      <c r="K596" s="184"/>
      <c r="L596" s="109" t="str">
        <f t="shared" si="51"/>
        <v/>
      </c>
      <c r="M596" s="111">
        <f t="shared" si="52"/>
        <v>1</v>
      </c>
      <c r="N596" s="110">
        <f t="shared" si="53"/>
        <v>0</v>
      </c>
    </row>
    <row r="597" spans="1:16" ht="30.25" customHeight="1" x14ac:dyDescent="0.3">
      <c r="A597" s="410">
        <v>352</v>
      </c>
      <c r="B597" s="457"/>
      <c r="C597" s="467"/>
      <c r="D597" s="207"/>
      <c r="E597" s="520"/>
      <c r="F597" s="17"/>
      <c r="G597" s="18"/>
      <c r="H597" s="40"/>
      <c r="I597" s="195"/>
      <c r="J597" s="189"/>
      <c r="K597" s="184"/>
      <c r="L597" s="109" t="str">
        <f t="shared" si="51"/>
        <v/>
      </c>
      <c r="M597" s="111">
        <f t="shared" si="52"/>
        <v>1</v>
      </c>
      <c r="N597" s="110">
        <f t="shared" si="53"/>
        <v>0</v>
      </c>
    </row>
    <row r="598" spans="1:16" ht="30.25" customHeight="1" x14ac:dyDescent="0.3">
      <c r="A598" s="410">
        <v>353</v>
      </c>
      <c r="B598" s="457"/>
      <c r="C598" s="467"/>
      <c r="D598" s="207"/>
      <c r="E598" s="520"/>
      <c r="F598" s="17"/>
      <c r="G598" s="18"/>
      <c r="H598" s="40"/>
      <c r="I598" s="195"/>
      <c r="J598" s="189"/>
      <c r="K598" s="184"/>
      <c r="L598" s="109" t="str">
        <f t="shared" si="51"/>
        <v/>
      </c>
      <c r="M598" s="111">
        <f t="shared" si="52"/>
        <v>1</v>
      </c>
      <c r="N598" s="110">
        <f t="shared" si="53"/>
        <v>0</v>
      </c>
    </row>
    <row r="599" spans="1:16" ht="30.25" customHeight="1" x14ac:dyDescent="0.3">
      <c r="A599" s="410">
        <v>354</v>
      </c>
      <c r="B599" s="457"/>
      <c r="C599" s="467"/>
      <c r="D599" s="207"/>
      <c r="E599" s="520"/>
      <c r="F599" s="17"/>
      <c r="G599" s="18"/>
      <c r="H599" s="40"/>
      <c r="I599" s="195"/>
      <c r="J599" s="189"/>
      <c r="K599" s="184"/>
      <c r="L599" s="109" t="str">
        <f t="shared" si="51"/>
        <v/>
      </c>
      <c r="M599" s="111">
        <f t="shared" si="52"/>
        <v>1</v>
      </c>
      <c r="N599" s="110">
        <f t="shared" si="53"/>
        <v>0</v>
      </c>
    </row>
    <row r="600" spans="1:16" ht="30.25" customHeight="1" x14ac:dyDescent="0.3">
      <c r="A600" s="410">
        <v>355</v>
      </c>
      <c r="B600" s="457"/>
      <c r="C600" s="467"/>
      <c r="D600" s="207"/>
      <c r="E600" s="520"/>
      <c r="F600" s="17"/>
      <c r="G600" s="18"/>
      <c r="H600" s="40"/>
      <c r="I600" s="195"/>
      <c r="J600" s="189"/>
      <c r="K600" s="184"/>
      <c r="L600" s="109" t="str">
        <f t="shared" si="51"/>
        <v/>
      </c>
      <c r="M600" s="111">
        <f t="shared" si="52"/>
        <v>1</v>
      </c>
      <c r="N600" s="110">
        <f t="shared" si="53"/>
        <v>0</v>
      </c>
    </row>
    <row r="601" spans="1:16" ht="30.25" customHeight="1" x14ac:dyDescent="0.3">
      <c r="A601" s="410">
        <v>356</v>
      </c>
      <c r="B601" s="457"/>
      <c r="C601" s="467"/>
      <c r="D601" s="207"/>
      <c r="E601" s="520"/>
      <c r="F601" s="17"/>
      <c r="G601" s="18"/>
      <c r="H601" s="40"/>
      <c r="I601" s="195"/>
      <c r="J601" s="189"/>
      <c r="K601" s="184"/>
      <c r="L601" s="109" t="str">
        <f t="shared" si="51"/>
        <v/>
      </c>
      <c r="M601" s="111">
        <f t="shared" si="52"/>
        <v>1</v>
      </c>
      <c r="N601" s="110">
        <f t="shared" si="53"/>
        <v>0</v>
      </c>
    </row>
    <row r="602" spans="1:16" ht="30.25" customHeight="1" x14ac:dyDescent="0.3">
      <c r="A602" s="410">
        <v>357</v>
      </c>
      <c r="B602" s="457"/>
      <c r="C602" s="467"/>
      <c r="D602" s="207"/>
      <c r="E602" s="520"/>
      <c r="F602" s="17"/>
      <c r="G602" s="18"/>
      <c r="H602" s="40"/>
      <c r="I602" s="195"/>
      <c r="J602" s="189"/>
      <c r="K602" s="184"/>
      <c r="L602" s="109" t="str">
        <f t="shared" si="51"/>
        <v/>
      </c>
      <c r="M602" s="111">
        <f t="shared" si="52"/>
        <v>1</v>
      </c>
      <c r="N602" s="110">
        <f t="shared" si="53"/>
        <v>0</v>
      </c>
      <c r="O602" s="69"/>
      <c r="P602" s="69"/>
    </row>
    <row r="603" spans="1:16" ht="30.25" customHeight="1" x14ac:dyDescent="0.3">
      <c r="A603" s="410">
        <v>358</v>
      </c>
      <c r="B603" s="457"/>
      <c r="C603" s="467"/>
      <c r="D603" s="207"/>
      <c r="E603" s="520"/>
      <c r="F603" s="17"/>
      <c r="G603" s="18"/>
      <c r="H603" s="40"/>
      <c r="I603" s="195"/>
      <c r="J603" s="189"/>
      <c r="K603" s="184"/>
      <c r="L603" s="109" t="str">
        <f t="shared" si="51"/>
        <v/>
      </c>
      <c r="M603" s="111">
        <f t="shared" si="52"/>
        <v>1</v>
      </c>
      <c r="N603" s="110">
        <f t="shared" si="53"/>
        <v>0</v>
      </c>
    </row>
    <row r="604" spans="1:16" ht="30.25" customHeight="1" x14ac:dyDescent="0.3">
      <c r="A604" s="410">
        <v>359</v>
      </c>
      <c r="B604" s="457"/>
      <c r="C604" s="467"/>
      <c r="D604" s="207"/>
      <c r="E604" s="520"/>
      <c r="F604" s="17"/>
      <c r="G604" s="18"/>
      <c r="H604" s="40"/>
      <c r="I604" s="195"/>
      <c r="J604" s="189"/>
      <c r="K604" s="184"/>
      <c r="L604" s="109" t="str">
        <f t="shared" si="51"/>
        <v/>
      </c>
      <c r="M604" s="111">
        <f t="shared" si="52"/>
        <v>1</v>
      </c>
      <c r="N604" s="110">
        <f t="shared" si="53"/>
        <v>0</v>
      </c>
    </row>
    <row r="605" spans="1:16" ht="30.25" customHeight="1" thickBot="1" x14ac:dyDescent="0.35">
      <c r="A605" s="411">
        <v>360</v>
      </c>
      <c r="B605" s="458"/>
      <c r="C605" s="468"/>
      <c r="D605" s="208"/>
      <c r="E605" s="522"/>
      <c r="F605" s="19"/>
      <c r="G605" s="20"/>
      <c r="H605" s="42"/>
      <c r="I605" s="196"/>
      <c r="J605" s="190"/>
      <c r="K605" s="185"/>
      <c r="L605" s="109" t="str">
        <f t="shared" si="51"/>
        <v/>
      </c>
      <c r="M605" s="111">
        <f t="shared" si="52"/>
        <v>1</v>
      </c>
      <c r="N605" s="110">
        <f t="shared" si="53"/>
        <v>0</v>
      </c>
    </row>
    <row r="606" spans="1:16" ht="30.25" customHeight="1" thickBot="1" x14ac:dyDescent="0.35">
      <c r="A606" s="44"/>
      <c r="B606" s="44"/>
      <c r="C606" s="44"/>
      <c r="D606" s="44"/>
      <c r="E606" s="44"/>
      <c r="F606" s="44"/>
      <c r="G606" s="44"/>
      <c r="H606" s="44"/>
      <c r="I606" s="386" t="s">
        <v>34</v>
      </c>
      <c r="J606" s="186">
        <f>SUM(J586:J605)+J572</f>
        <v>0</v>
      </c>
      <c r="K606" s="186">
        <f>SUM(K586:K605)+K572</f>
        <v>0</v>
      </c>
      <c r="L606" s="66"/>
      <c r="M606" s="108">
        <f>IF(J606&gt;J572,ROW(A612),0)</f>
        <v>0</v>
      </c>
      <c r="N606" s="37"/>
      <c r="O606" s="105">
        <f>IF(J606&gt;J572,ROW(A612),0)</f>
        <v>0</v>
      </c>
    </row>
    <row r="607" spans="1:16" ht="30.25" customHeight="1" x14ac:dyDescent="0.3">
      <c r="A607" s="44"/>
      <c r="B607" s="44"/>
      <c r="C607" s="44"/>
      <c r="D607" s="44"/>
      <c r="E607" s="44"/>
      <c r="F607" s="44"/>
      <c r="G607" s="44"/>
      <c r="H607" s="44"/>
      <c r="I607" s="44"/>
      <c r="J607" s="44"/>
      <c r="K607" s="44"/>
      <c r="L607" s="66"/>
      <c r="M607" s="37"/>
      <c r="N607" s="37"/>
    </row>
    <row r="608" spans="1:16" ht="30.25" customHeight="1" x14ac:dyDescent="0.3">
      <c r="A608" s="138" t="s">
        <v>133</v>
      </c>
      <c r="B608" s="62"/>
      <c r="C608" s="62"/>
      <c r="D608" s="44"/>
      <c r="E608" s="44"/>
      <c r="F608" s="44"/>
      <c r="G608" s="44"/>
      <c r="H608" s="44"/>
      <c r="I608" s="44"/>
      <c r="J608" s="44"/>
      <c r="K608" s="44"/>
      <c r="L608" s="66"/>
      <c r="M608" s="37"/>
      <c r="N608" s="37"/>
    </row>
    <row r="609" spans="1:16" ht="30.25" customHeight="1" x14ac:dyDescent="0.3">
      <c r="A609" s="44"/>
      <c r="B609" s="44"/>
      <c r="C609" s="44"/>
      <c r="D609" s="44"/>
      <c r="E609" s="44"/>
      <c r="F609" s="44"/>
      <c r="G609" s="44"/>
      <c r="H609" s="44"/>
      <c r="I609" s="44"/>
      <c r="J609" s="44"/>
      <c r="K609" s="44"/>
      <c r="L609" s="66"/>
      <c r="M609" s="37"/>
      <c r="N609" s="37"/>
    </row>
    <row r="610" spans="1:16" ht="30.25" customHeight="1" x14ac:dyDescent="0.35">
      <c r="A610" s="376" t="s">
        <v>31</v>
      </c>
      <c r="B610" s="214"/>
      <c r="C610" s="214"/>
      <c r="D610" s="378">
        <f ca="1">imzatarihi</f>
        <v>45785</v>
      </c>
      <c r="E610" s="378"/>
      <c r="F610" s="253" t="s">
        <v>32</v>
      </c>
      <c r="G610" s="379" t="str">
        <f>IF(kurulusyetkilisi&gt;0,kurulusyetkilisi,"")</f>
        <v/>
      </c>
      <c r="H610" s="44"/>
      <c r="I610" s="44"/>
      <c r="J610" s="44"/>
      <c r="K610" s="44"/>
      <c r="L610" s="66"/>
      <c r="M610" s="37"/>
      <c r="N610" s="37"/>
    </row>
    <row r="611" spans="1:16" ht="30.25" customHeight="1" x14ac:dyDescent="0.35">
      <c r="A611" s="44"/>
      <c r="B611" s="44"/>
      <c r="C611" s="44"/>
      <c r="D611" s="215"/>
      <c r="E611" s="215"/>
      <c r="F611" s="253" t="s">
        <v>33</v>
      </c>
      <c r="G611" s="44"/>
      <c r="H611" s="44"/>
      <c r="I611" s="214"/>
      <c r="J611" s="44"/>
      <c r="K611" s="44"/>
      <c r="L611" s="66"/>
      <c r="M611" s="37"/>
      <c r="N611" s="37"/>
    </row>
    <row r="612" spans="1:16" ht="30.25" customHeight="1" x14ac:dyDescent="0.3">
      <c r="A612" s="44"/>
      <c r="B612" s="44"/>
      <c r="C612" s="44"/>
      <c r="D612" s="44"/>
      <c r="E612" s="44"/>
      <c r="F612" s="44"/>
      <c r="G612" s="44"/>
      <c r="H612" s="44"/>
      <c r="I612" s="44"/>
      <c r="J612" s="44"/>
      <c r="K612" s="44"/>
      <c r="L612" s="66"/>
      <c r="M612" s="37"/>
      <c r="N612" s="37"/>
    </row>
    <row r="613" spans="1:16" ht="30.25" customHeight="1" x14ac:dyDescent="0.3">
      <c r="A613" s="679" t="s">
        <v>104</v>
      </c>
      <c r="B613" s="679"/>
      <c r="C613" s="679"/>
      <c r="D613" s="679"/>
      <c r="E613" s="679"/>
      <c r="F613" s="679"/>
      <c r="G613" s="679"/>
      <c r="H613" s="679"/>
      <c r="I613" s="679"/>
      <c r="J613" s="679"/>
      <c r="K613" s="679"/>
      <c r="L613" s="64"/>
      <c r="M613" s="37"/>
      <c r="N613" s="37"/>
    </row>
    <row r="614" spans="1:16" ht="30.25" customHeight="1" x14ac:dyDescent="0.3">
      <c r="A614" s="635" t="str">
        <f>IF(YilDonem&lt;&gt;"",CONCATENATE(YilDonem," dönemine aittir."),"")</f>
        <v/>
      </c>
      <c r="B614" s="635"/>
      <c r="C614" s="635"/>
      <c r="D614" s="635"/>
      <c r="E614" s="635"/>
      <c r="F614" s="635"/>
      <c r="G614" s="635"/>
      <c r="H614" s="635"/>
      <c r="I614" s="635"/>
      <c r="J614" s="635"/>
      <c r="K614" s="635"/>
      <c r="L614" s="64"/>
      <c r="M614" s="37"/>
      <c r="N614" s="37"/>
    </row>
    <row r="615" spans="1:16" ht="30.25" customHeight="1" thickBot="1" x14ac:dyDescent="0.35">
      <c r="A615" s="680" t="s">
        <v>126</v>
      </c>
      <c r="B615" s="680"/>
      <c r="C615" s="680"/>
      <c r="D615" s="680"/>
      <c r="E615" s="680"/>
      <c r="F615" s="680"/>
      <c r="G615" s="680"/>
      <c r="H615" s="680"/>
      <c r="I615" s="680"/>
      <c r="J615" s="680"/>
      <c r="K615" s="680"/>
      <c r="L615" s="64"/>
      <c r="M615" s="37"/>
      <c r="N615" s="37"/>
    </row>
    <row r="616" spans="1:16" ht="30.25" customHeight="1" thickBot="1" x14ac:dyDescent="0.35">
      <c r="A616" s="673" t="s">
        <v>192</v>
      </c>
      <c r="B616" s="674"/>
      <c r="C616" s="673" t="str">
        <f>IF(ProjeNo&gt;0,ProjeNo,"")</f>
        <v/>
      </c>
      <c r="D616" s="674"/>
      <c r="E616" s="674"/>
      <c r="F616" s="674"/>
      <c r="G616" s="674"/>
      <c r="H616" s="674"/>
      <c r="I616" s="674"/>
      <c r="J616" s="674"/>
      <c r="K616" s="675"/>
      <c r="L616" s="64"/>
      <c r="M616" s="37"/>
      <c r="N616" s="37"/>
    </row>
    <row r="617" spans="1:16" ht="30.25" customHeight="1" thickBot="1" x14ac:dyDescent="0.35">
      <c r="A617" s="673" t="s">
        <v>194</v>
      </c>
      <c r="B617" s="674"/>
      <c r="C617" s="676" t="str">
        <f>IF(ProjeAdi&gt;0,ProjeAdi,"")</f>
        <v/>
      </c>
      <c r="D617" s="677"/>
      <c r="E617" s="677"/>
      <c r="F617" s="677"/>
      <c r="G617" s="677"/>
      <c r="H617" s="677"/>
      <c r="I617" s="677"/>
      <c r="J617" s="677"/>
      <c r="K617" s="678"/>
      <c r="L617" s="64"/>
      <c r="M617" s="37"/>
      <c r="N617" s="37"/>
    </row>
    <row r="618" spans="1:16" s="24" customFormat="1" ht="30.25" customHeight="1" thickBot="1" x14ac:dyDescent="0.35">
      <c r="A618" s="683" t="s">
        <v>3</v>
      </c>
      <c r="B618" s="683" t="s">
        <v>182</v>
      </c>
      <c r="C618" s="683" t="s">
        <v>183</v>
      </c>
      <c r="D618" s="683" t="s">
        <v>101</v>
      </c>
      <c r="E618" s="683" t="s">
        <v>173</v>
      </c>
      <c r="F618" s="683" t="s">
        <v>102</v>
      </c>
      <c r="G618" s="683" t="s">
        <v>103</v>
      </c>
      <c r="H618" s="683" t="s">
        <v>81</v>
      </c>
      <c r="I618" s="683" t="s">
        <v>82</v>
      </c>
      <c r="J618" s="398" t="s">
        <v>83</v>
      </c>
      <c r="K618" s="398" t="s">
        <v>83</v>
      </c>
      <c r="L618" s="65"/>
      <c r="M618" s="38"/>
      <c r="N618" s="38"/>
      <c r="O618" s="68"/>
      <c r="P618" s="68"/>
    </row>
    <row r="619" spans="1:16" ht="30.25" customHeight="1" thickBot="1" x14ac:dyDescent="0.35">
      <c r="A619" s="685"/>
      <c r="B619" s="684"/>
      <c r="C619" s="684"/>
      <c r="D619" s="685"/>
      <c r="E619" s="684"/>
      <c r="F619" s="685"/>
      <c r="G619" s="685"/>
      <c r="H619" s="685"/>
      <c r="I619" s="685"/>
      <c r="J619" s="416" t="s">
        <v>84</v>
      </c>
      <c r="K619" s="416" t="s">
        <v>87</v>
      </c>
      <c r="L619" s="64"/>
      <c r="M619" s="37"/>
      <c r="N619" s="37"/>
    </row>
    <row r="620" spans="1:16" ht="30.25" customHeight="1" x14ac:dyDescent="0.3">
      <c r="A620" s="201">
        <v>361</v>
      </c>
      <c r="B620" s="456"/>
      <c r="C620" s="466"/>
      <c r="D620" s="206"/>
      <c r="E620" s="521"/>
      <c r="F620" s="25"/>
      <c r="G620" s="39"/>
      <c r="H620" s="26"/>
      <c r="I620" s="194"/>
      <c r="J620" s="188"/>
      <c r="K620" s="180"/>
      <c r="L620" s="109" t="str">
        <f>IF(AND(COUNTA(D620:G620)&gt;0,M620=1),"Belge Tarihi,Belge Numarası ve KDV Dahil Tutar doldurulduktan sonra KDV Hariç Tutar doldurulabilir.","")</f>
        <v/>
      </c>
      <c r="M620" s="111">
        <f>IF(COUNTA(H620:I620)+COUNTA(K620)=3,0,1)</f>
        <v>1</v>
      </c>
      <c r="N620" s="110">
        <f>IF(M620=1,0,100000000)</f>
        <v>0</v>
      </c>
    </row>
    <row r="621" spans="1:16" ht="30.25" customHeight="1" x14ac:dyDescent="0.3">
      <c r="A621" s="410">
        <v>362</v>
      </c>
      <c r="B621" s="457"/>
      <c r="C621" s="467"/>
      <c r="D621" s="207"/>
      <c r="E621" s="520"/>
      <c r="F621" s="17"/>
      <c r="G621" s="18"/>
      <c r="H621" s="40"/>
      <c r="I621" s="195"/>
      <c r="J621" s="189"/>
      <c r="K621" s="184"/>
      <c r="L621" s="109" t="str">
        <f t="shared" ref="L621:L639" si="54">IF(AND(COUNTA(D621:G621)&gt;0,M621=1),"Belge Tarihi,Belge Numarası ve KDV Dahil Tutar doldurulduktan sonra KDV Hariç Tutar doldurulabilir.","")</f>
        <v/>
      </c>
      <c r="M621" s="111">
        <f t="shared" ref="M621:M639" si="55">IF(COUNTA(H621:I621)+COUNTA(K621)=3,0,1)</f>
        <v>1</v>
      </c>
      <c r="N621" s="110">
        <f t="shared" ref="N621:N639" si="56">IF(M621=1,0,100000000)</f>
        <v>0</v>
      </c>
    </row>
    <row r="622" spans="1:16" ht="30.25" customHeight="1" x14ac:dyDescent="0.3">
      <c r="A622" s="410">
        <v>363</v>
      </c>
      <c r="B622" s="457"/>
      <c r="C622" s="467"/>
      <c r="D622" s="207"/>
      <c r="E622" s="520"/>
      <c r="F622" s="17"/>
      <c r="G622" s="18"/>
      <c r="H622" s="40"/>
      <c r="I622" s="195"/>
      <c r="J622" s="189"/>
      <c r="K622" s="184"/>
      <c r="L622" s="109" t="str">
        <f t="shared" si="54"/>
        <v/>
      </c>
      <c r="M622" s="111">
        <f t="shared" si="55"/>
        <v>1</v>
      </c>
      <c r="N622" s="110">
        <f t="shared" si="56"/>
        <v>0</v>
      </c>
    </row>
    <row r="623" spans="1:16" ht="30.25" customHeight="1" x14ac:dyDescent="0.3">
      <c r="A623" s="410">
        <v>364</v>
      </c>
      <c r="B623" s="457"/>
      <c r="C623" s="467"/>
      <c r="D623" s="207"/>
      <c r="E623" s="520"/>
      <c r="F623" s="17"/>
      <c r="G623" s="18"/>
      <c r="H623" s="40"/>
      <c r="I623" s="195"/>
      <c r="J623" s="189"/>
      <c r="K623" s="184"/>
      <c r="L623" s="109" t="str">
        <f t="shared" si="54"/>
        <v/>
      </c>
      <c r="M623" s="111">
        <f t="shared" si="55"/>
        <v>1</v>
      </c>
      <c r="N623" s="110">
        <f t="shared" si="56"/>
        <v>0</v>
      </c>
    </row>
    <row r="624" spans="1:16" ht="30.25" customHeight="1" x14ac:dyDescent="0.3">
      <c r="A624" s="410">
        <v>365</v>
      </c>
      <c r="B624" s="457"/>
      <c r="C624" s="467"/>
      <c r="D624" s="207"/>
      <c r="E624" s="520"/>
      <c r="F624" s="17"/>
      <c r="G624" s="18"/>
      <c r="H624" s="40"/>
      <c r="I624" s="195"/>
      <c r="J624" s="189"/>
      <c r="K624" s="184"/>
      <c r="L624" s="109" t="str">
        <f t="shared" si="54"/>
        <v/>
      </c>
      <c r="M624" s="111">
        <f t="shared" si="55"/>
        <v>1</v>
      </c>
      <c r="N624" s="110">
        <f t="shared" si="56"/>
        <v>0</v>
      </c>
    </row>
    <row r="625" spans="1:16" ht="30.25" customHeight="1" x14ac:dyDescent="0.3">
      <c r="A625" s="410">
        <v>366</v>
      </c>
      <c r="B625" s="457"/>
      <c r="C625" s="467"/>
      <c r="D625" s="207"/>
      <c r="E625" s="520"/>
      <c r="F625" s="17"/>
      <c r="G625" s="18"/>
      <c r="H625" s="40"/>
      <c r="I625" s="195"/>
      <c r="J625" s="189"/>
      <c r="K625" s="184"/>
      <c r="L625" s="109" t="str">
        <f t="shared" si="54"/>
        <v/>
      </c>
      <c r="M625" s="111">
        <f t="shared" si="55"/>
        <v>1</v>
      </c>
      <c r="N625" s="110">
        <f t="shared" si="56"/>
        <v>0</v>
      </c>
    </row>
    <row r="626" spans="1:16" ht="30.25" customHeight="1" x14ac:dyDescent="0.3">
      <c r="A626" s="410">
        <v>367</v>
      </c>
      <c r="B626" s="457"/>
      <c r="C626" s="467"/>
      <c r="D626" s="207"/>
      <c r="E626" s="520"/>
      <c r="F626" s="17"/>
      <c r="G626" s="18"/>
      <c r="H626" s="40"/>
      <c r="I626" s="195"/>
      <c r="J626" s="189"/>
      <c r="K626" s="184"/>
      <c r="L626" s="109" t="str">
        <f t="shared" si="54"/>
        <v/>
      </c>
      <c r="M626" s="111">
        <f t="shared" si="55"/>
        <v>1</v>
      </c>
      <c r="N626" s="110">
        <f t="shared" si="56"/>
        <v>0</v>
      </c>
    </row>
    <row r="627" spans="1:16" ht="30.25" customHeight="1" x14ac:dyDescent="0.3">
      <c r="A627" s="410">
        <v>368</v>
      </c>
      <c r="B627" s="457"/>
      <c r="C627" s="467"/>
      <c r="D627" s="207"/>
      <c r="E627" s="520"/>
      <c r="F627" s="17"/>
      <c r="G627" s="18"/>
      <c r="H627" s="40"/>
      <c r="I627" s="195"/>
      <c r="J627" s="189"/>
      <c r="K627" s="184"/>
      <c r="L627" s="109" t="str">
        <f t="shared" si="54"/>
        <v/>
      </c>
      <c r="M627" s="111">
        <f t="shared" si="55"/>
        <v>1</v>
      </c>
      <c r="N627" s="110">
        <f t="shared" si="56"/>
        <v>0</v>
      </c>
    </row>
    <row r="628" spans="1:16" ht="30.25" customHeight="1" x14ac:dyDescent="0.3">
      <c r="A628" s="410">
        <v>369</v>
      </c>
      <c r="B628" s="457"/>
      <c r="C628" s="467"/>
      <c r="D628" s="207"/>
      <c r="E628" s="520"/>
      <c r="F628" s="17"/>
      <c r="G628" s="18"/>
      <c r="H628" s="40"/>
      <c r="I628" s="195"/>
      <c r="J628" s="189"/>
      <c r="K628" s="184"/>
      <c r="L628" s="109" t="str">
        <f t="shared" si="54"/>
        <v/>
      </c>
      <c r="M628" s="111">
        <f t="shared" si="55"/>
        <v>1</v>
      </c>
      <c r="N628" s="110">
        <f t="shared" si="56"/>
        <v>0</v>
      </c>
    </row>
    <row r="629" spans="1:16" ht="30.25" customHeight="1" x14ac:dyDescent="0.3">
      <c r="A629" s="410">
        <v>370</v>
      </c>
      <c r="B629" s="457"/>
      <c r="C629" s="467"/>
      <c r="D629" s="207"/>
      <c r="E629" s="520"/>
      <c r="F629" s="17"/>
      <c r="G629" s="18"/>
      <c r="H629" s="40"/>
      <c r="I629" s="195"/>
      <c r="J629" s="189"/>
      <c r="K629" s="184"/>
      <c r="L629" s="109" t="str">
        <f t="shared" si="54"/>
        <v/>
      </c>
      <c r="M629" s="111">
        <f t="shared" si="55"/>
        <v>1</v>
      </c>
      <c r="N629" s="110">
        <f t="shared" si="56"/>
        <v>0</v>
      </c>
    </row>
    <row r="630" spans="1:16" ht="30.25" customHeight="1" x14ac:dyDescent="0.3">
      <c r="A630" s="410">
        <v>371</v>
      </c>
      <c r="B630" s="457"/>
      <c r="C630" s="467"/>
      <c r="D630" s="207"/>
      <c r="E630" s="520"/>
      <c r="F630" s="17"/>
      <c r="G630" s="18"/>
      <c r="H630" s="40"/>
      <c r="I630" s="195"/>
      <c r="J630" s="189"/>
      <c r="K630" s="184"/>
      <c r="L630" s="109" t="str">
        <f t="shared" si="54"/>
        <v/>
      </c>
      <c r="M630" s="111">
        <f t="shared" si="55"/>
        <v>1</v>
      </c>
      <c r="N630" s="110">
        <f t="shared" si="56"/>
        <v>0</v>
      </c>
    </row>
    <row r="631" spans="1:16" ht="30.25" customHeight="1" x14ac:dyDescent="0.3">
      <c r="A631" s="410">
        <v>372</v>
      </c>
      <c r="B631" s="457"/>
      <c r="C631" s="467"/>
      <c r="D631" s="207"/>
      <c r="E631" s="520"/>
      <c r="F631" s="17"/>
      <c r="G631" s="18"/>
      <c r="H631" s="40"/>
      <c r="I631" s="195"/>
      <c r="J631" s="189"/>
      <c r="K631" s="184"/>
      <c r="L631" s="109" t="str">
        <f t="shared" si="54"/>
        <v/>
      </c>
      <c r="M631" s="111">
        <f t="shared" si="55"/>
        <v>1</v>
      </c>
      <c r="N631" s="110">
        <f t="shared" si="56"/>
        <v>0</v>
      </c>
    </row>
    <row r="632" spans="1:16" ht="30.25" customHeight="1" x14ac:dyDescent="0.3">
      <c r="A632" s="410">
        <v>373</v>
      </c>
      <c r="B632" s="457"/>
      <c r="C632" s="467"/>
      <c r="D632" s="207"/>
      <c r="E632" s="520"/>
      <c r="F632" s="17"/>
      <c r="G632" s="18"/>
      <c r="H632" s="40"/>
      <c r="I632" s="195"/>
      <c r="J632" s="189"/>
      <c r="K632" s="184"/>
      <c r="L632" s="109" t="str">
        <f t="shared" si="54"/>
        <v/>
      </c>
      <c r="M632" s="111">
        <f t="shared" si="55"/>
        <v>1</v>
      </c>
      <c r="N632" s="110">
        <f t="shared" si="56"/>
        <v>0</v>
      </c>
    </row>
    <row r="633" spans="1:16" ht="30.25" customHeight="1" x14ac:dyDescent="0.3">
      <c r="A633" s="410">
        <v>374</v>
      </c>
      <c r="B633" s="457"/>
      <c r="C633" s="467"/>
      <c r="D633" s="207"/>
      <c r="E633" s="520"/>
      <c r="F633" s="17"/>
      <c r="G633" s="18"/>
      <c r="H633" s="40"/>
      <c r="I633" s="195"/>
      <c r="J633" s="189"/>
      <c r="K633" s="184"/>
      <c r="L633" s="109" t="str">
        <f t="shared" si="54"/>
        <v/>
      </c>
      <c r="M633" s="111">
        <f t="shared" si="55"/>
        <v>1</v>
      </c>
      <c r="N633" s="110">
        <f t="shared" si="56"/>
        <v>0</v>
      </c>
    </row>
    <row r="634" spans="1:16" ht="30.25" customHeight="1" x14ac:dyDescent="0.3">
      <c r="A634" s="410">
        <v>375</v>
      </c>
      <c r="B634" s="457"/>
      <c r="C634" s="467"/>
      <c r="D634" s="207"/>
      <c r="E634" s="520"/>
      <c r="F634" s="17"/>
      <c r="G634" s="18"/>
      <c r="H634" s="40"/>
      <c r="I634" s="195"/>
      <c r="J634" s="189"/>
      <c r="K634" s="184"/>
      <c r="L634" s="109" t="str">
        <f t="shared" si="54"/>
        <v/>
      </c>
      <c r="M634" s="111">
        <f t="shared" si="55"/>
        <v>1</v>
      </c>
      <c r="N634" s="110">
        <f t="shared" si="56"/>
        <v>0</v>
      </c>
    </row>
    <row r="635" spans="1:16" ht="30.25" customHeight="1" x14ac:dyDescent="0.3">
      <c r="A635" s="410">
        <v>376</v>
      </c>
      <c r="B635" s="457"/>
      <c r="C635" s="467"/>
      <c r="D635" s="207"/>
      <c r="E635" s="520"/>
      <c r="F635" s="17"/>
      <c r="G635" s="18"/>
      <c r="H635" s="40"/>
      <c r="I635" s="195"/>
      <c r="J635" s="189"/>
      <c r="K635" s="184"/>
      <c r="L635" s="109" t="str">
        <f t="shared" si="54"/>
        <v/>
      </c>
      <c r="M635" s="111">
        <f t="shared" si="55"/>
        <v>1</v>
      </c>
      <c r="N635" s="110">
        <f t="shared" si="56"/>
        <v>0</v>
      </c>
    </row>
    <row r="636" spans="1:16" ht="30.25" customHeight="1" x14ac:dyDescent="0.3">
      <c r="A636" s="410">
        <v>377</v>
      </c>
      <c r="B636" s="457"/>
      <c r="C636" s="467"/>
      <c r="D636" s="207"/>
      <c r="E636" s="520"/>
      <c r="F636" s="17"/>
      <c r="G636" s="18"/>
      <c r="H636" s="40"/>
      <c r="I636" s="195"/>
      <c r="J636" s="189"/>
      <c r="K636" s="184"/>
      <c r="L636" s="109" t="str">
        <f t="shared" si="54"/>
        <v/>
      </c>
      <c r="M636" s="111">
        <f t="shared" si="55"/>
        <v>1</v>
      </c>
      <c r="N636" s="110">
        <f t="shared" si="56"/>
        <v>0</v>
      </c>
    </row>
    <row r="637" spans="1:16" ht="30.25" customHeight="1" x14ac:dyDescent="0.3">
      <c r="A637" s="410">
        <v>378</v>
      </c>
      <c r="B637" s="457"/>
      <c r="C637" s="467"/>
      <c r="D637" s="207"/>
      <c r="E637" s="520"/>
      <c r="F637" s="17"/>
      <c r="G637" s="18"/>
      <c r="H637" s="40"/>
      <c r="I637" s="195"/>
      <c r="J637" s="189"/>
      <c r="K637" s="184"/>
      <c r="L637" s="109" t="str">
        <f t="shared" si="54"/>
        <v/>
      </c>
      <c r="M637" s="111">
        <f t="shared" si="55"/>
        <v>1</v>
      </c>
      <c r="N637" s="110">
        <f t="shared" si="56"/>
        <v>0</v>
      </c>
      <c r="O637" s="69"/>
      <c r="P637" s="69"/>
    </row>
    <row r="638" spans="1:16" ht="30.25" customHeight="1" x14ac:dyDescent="0.3">
      <c r="A638" s="410">
        <v>379</v>
      </c>
      <c r="B638" s="457"/>
      <c r="C638" s="467"/>
      <c r="D638" s="207"/>
      <c r="E638" s="520"/>
      <c r="F638" s="17"/>
      <c r="G638" s="18"/>
      <c r="H638" s="40"/>
      <c r="I638" s="195"/>
      <c r="J638" s="189"/>
      <c r="K638" s="184"/>
      <c r="L638" s="109" t="str">
        <f t="shared" si="54"/>
        <v/>
      </c>
      <c r="M638" s="111">
        <f t="shared" si="55"/>
        <v>1</v>
      </c>
      <c r="N638" s="110">
        <f t="shared" si="56"/>
        <v>0</v>
      </c>
    </row>
    <row r="639" spans="1:16" ht="30.25" customHeight="1" thickBot="1" x14ac:dyDescent="0.35">
      <c r="A639" s="411">
        <v>380</v>
      </c>
      <c r="B639" s="458"/>
      <c r="C639" s="468"/>
      <c r="D639" s="208"/>
      <c r="E639" s="522"/>
      <c r="F639" s="19"/>
      <c r="G639" s="20"/>
      <c r="H639" s="42"/>
      <c r="I639" s="196"/>
      <c r="J639" s="190"/>
      <c r="K639" s="185"/>
      <c r="L639" s="109" t="str">
        <f t="shared" si="54"/>
        <v/>
      </c>
      <c r="M639" s="111">
        <f t="shared" si="55"/>
        <v>1</v>
      </c>
      <c r="N639" s="110">
        <f t="shared" si="56"/>
        <v>0</v>
      </c>
    </row>
    <row r="640" spans="1:16" ht="30.25" customHeight="1" thickBot="1" x14ac:dyDescent="0.35">
      <c r="A640" s="44"/>
      <c r="B640" s="44"/>
      <c r="C640" s="44"/>
      <c r="D640" s="44"/>
      <c r="E640" s="44"/>
      <c r="F640" s="44"/>
      <c r="G640" s="44"/>
      <c r="H640" s="44"/>
      <c r="I640" s="386" t="s">
        <v>34</v>
      </c>
      <c r="J640" s="186">
        <f>SUM(J620:J639)+J606</f>
        <v>0</v>
      </c>
      <c r="K640" s="186">
        <f>SUM(K620:K639)+K606</f>
        <v>0</v>
      </c>
      <c r="L640" s="66"/>
      <c r="M640" s="108">
        <f>IF(J640&gt;J606,ROW(A646),0)</f>
        <v>0</v>
      </c>
      <c r="N640" s="37"/>
      <c r="O640" s="105">
        <f>IF(J640&gt;J606,ROW(A646),0)</f>
        <v>0</v>
      </c>
    </row>
    <row r="641" spans="1:16" ht="30.25" customHeight="1" x14ac:dyDescent="0.3">
      <c r="A641" s="44"/>
      <c r="B641" s="44"/>
      <c r="C641" s="44"/>
      <c r="D641" s="44"/>
      <c r="E641" s="44"/>
      <c r="F641" s="44"/>
      <c r="G641" s="44"/>
      <c r="H641" s="44"/>
      <c r="I641" s="44"/>
      <c r="J641" s="44"/>
      <c r="K641" s="44"/>
      <c r="L641" s="66"/>
      <c r="M641" s="37"/>
      <c r="N641" s="37"/>
    </row>
    <row r="642" spans="1:16" ht="30.25" customHeight="1" x14ac:dyDescent="0.3">
      <c r="A642" s="138" t="s">
        <v>133</v>
      </c>
      <c r="B642" s="62"/>
      <c r="C642" s="62"/>
      <c r="D642" s="44"/>
      <c r="E642" s="44"/>
      <c r="F642" s="44"/>
      <c r="G642" s="44"/>
      <c r="H642" s="44"/>
      <c r="I642" s="44"/>
      <c r="J642" s="44"/>
      <c r="K642" s="44"/>
      <c r="L642" s="66"/>
      <c r="M642" s="37"/>
      <c r="N642" s="37"/>
    </row>
    <row r="643" spans="1:16" ht="30.25" customHeight="1" x14ac:dyDescent="0.3">
      <c r="A643" s="44"/>
      <c r="B643" s="44"/>
      <c r="C643" s="44"/>
      <c r="D643" s="44"/>
      <c r="E643" s="44"/>
      <c r="F643" s="44"/>
      <c r="G643" s="44"/>
      <c r="H643" s="44"/>
      <c r="I643" s="44"/>
      <c r="J643" s="44"/>
      <c r="K643" s="44"/>
      <c r="L643" s="66"/>
      <c r="M643" s="37"/>
      <c r="N643" s="37"/>
    </row>
    <row r="644" spans="1:16" ht="30.25" customHeight="1" x14ac:dyDescent="0.35">
      <c r="A644" s="376" t="s">
        <v>31</v>
      </c>
      <c r="B644" s="214"/>
      <c r="C644" s="214"/>
      <c r="D644" s="378">
        <f ca="1">imzatarihi</f>
        <v>45785</v>
      </c>
      <c r="E644" s="378"/>
      <c r="F644" s="253" t="s">
        <v>32</v>
      </c>
      <c r="G644" s="379" t="str">
        <f>IF(kurulusyetkilisi&gt;0,kurulusyetkilisi,"")</f>
        <v/>
      </c>
      <c r="H644" s="44"/>
      <c r="I644" s="44"/>
      <c r="J644" s="44"/>
      <c r="K644" s="44"/>
      <c r="L644" s="66"/>
      <c r="M644" s="37"/>
      <c r="N644" s="37"/>
    </row>
    <row r="645" spans="1:16" ht="30.25" customHeight="1" x14ac:dyDescent="0.35">
      <c r="A645" s="44"/>
      <c r="B645" s="44"/>
      <c r="C645" s="44"/>
      <c r="D645" s="215"/>
      <c r="E645" s="215"/>
      <c r="F645" s="253" t="s">
        <v>33</v>
      </c>
      <c r="G645" s="44"/>
      <c r="H645" s="44"/>
      <c r="I645" s="214"/>
      <c r="J645" s="44"/>
      <c r="K645" s="44"/>
      <c r="L645" s="66"/>
      <c r="M645" s="37"/>
      <c r="N645" s="37"/>
    </row>
    <row r="646" spans="1:16" ht="30.25" customHeight="1" x14ac:dyDescent="0.3">
      <c r="A646" s="44"/>
      <c r="B646" s="44"/>
      <c r="C646" s="44"/>
      <c r="D646" s="44"/>
      <c r="E646" s="44"/>
      <c r="F646" s="44"/>
      <c r="G646" s="44"/>
      <c r="H646" s="44"/>
      <c r="I646" s="44"/>
      <c r="J646" s="44"/>
      <c r="K646" s="44"/>
      <c r="L646" s="66"/>
      <c r="M646" s="37"/>
      <c r="N646" s="37"/>
    </row>
    <row r="647" spans="1:16" ht="30.25" customHeight="1" x14ac:dyDescent="0.3">
      <c r="A647" s="679" t="s">
        <v>104</v>
      </c>
      <c r="B647" s="679"/>
      <c r="C647" s="679"/>
      <c r="D647" s="679"/>
      <c r="E647" s="679"/>
      <c r="F647" s="679"/>
      <c r="G647" s="679"/>
      <c r="H647" s="679"/>
      <c r="I647" s="679"/>
      <c r="J647" s="679"/>
      <c r="K647" s="679"/>
      <c r="L647" s="64"/>
      <c r="M647" s="37"/>
      <c r="N647" s="37"/>
    </row>
    <row r="648" spans="1:16" ht="30.25" customHeight="1" x14ac:dyDescent="0.3">
      <c r="A648" s="635" t="str">
        <f>IF(YilDonem&lt;&gt;"",CONCATENATE(YilDonem," dönemine aittir."),"")</f>
        <v/>
      </c>
      <c r="B648" s="635"/>
      <c r="C648" s="635"/>
      <c r="D648" s="635"/>
      <c r="E648" s="635"/>
      <c r="F648" s="635"/>
      <c r="G648" s="635"/>
      <c r="H648" s="635"/>
      <c r="I648" s="635"/>
      <c r="J648" s="635"/>
      <c r="K648" s="635"/>
      <c r="L648" s="64"/>
      <c r="M648" s="37"/>
      <c r="N648" s="37"/>
    </row>
    <row r="649" spans="1:16" ht="30.25" customHeight="1" thickBot="1" x14ac:dyDescent="0.35">
      <c r="A649" s="680" t="s">
        <v>126</v>
      </c>
      <c r="B649" s="680"/>
      <c r="C649" s="680"/>
      <c r="D649" s="680"/>
      <c r="E649" s="680"/>
      <c r="F649" s="680"/>
      <c r="G649" s="680"/>
      <c r="H649" s="680"/>
      <c r="I649" s="680"/>
      <c r="J649" s="680"/>
      <c r="K649" s="680"/>
      <c r="L649" s="64"/>
      <c r="M649" s="37"/>
      <c r="N649" s="37"/>
    </row>
    <row r="650" spans="1:16" ht="30.25" customHeight="1" thickBot="1" x14ac:dyDescent="0.35">
      <c r="A650" s="673" t="s">
        <v>192</v>
      </c>
      <c r="B650" s="674"/>
      <c r="C650" s="673" t="str">
        <f>IF(ProjeNo&gt;0,ProjeNo,"")</f>
        <v/>
      </c>
      <c r="D650" s="674"/>
      <c r="E650" s="674"/>
      <c r="F650" s="674"/>
      <c r="G650" s="674"/>
      <c r="H650" s="674"/>
      <c r="I650" s="674"/>
      <c r="J650" s="674"/>
      <c r="K650" s="675"/>
      <c r="L650" s="64"/>
      <c r="M650" s="37"/>
      <c r="N650" s="37"/>
    </row>
    <row r="651" spans="1:16" ht="30.25" customHeight="1" thickBot="1" x14ac:dyDescent="0.35">
      <c r="A651" s="673" t="s">
        <v>194</v>
      </c>
      <c r="B651" s="674"/>
      <c r="C651" s="676" t="str">
        <f>IF(ProjeAdi&gt;0,ProjeAdi,"")</f>
        <v/>
      </c>
      <c r="D651" s="677"/>
      <c r="E651" s="677"/>
      <c r="F651" s="677"/>
      <c r="G651" s="677"/>
      <c r="H651" s="677"/>
      <c r="I651" s="677"/>
      <c r="J651" s="677"/>
      <c r="K651" s="678"/>
      <c r="L651" s="64"/>
      <c r="M651" s="37"/>
      <c r="N651" s="37"/>
    </row>
    <row r="652" spans="1:16" s="24" customFormat="1" ht="30.25" customHeight="1" thickBot="1" x14ac:dyDescent="0.35">
      <c r="A652" s="683" t="s">
        <v>3</v>
      </c>
      <c r="B652" s="683" t="s">
        <v>182</v>
      </c>
      <c r="C652" s="683" t="s">
        <v>183</v>
      </c>
      <c r="D652" s="683" t="s">
        <v>101</v>
      </c>
      <c r="E652" s="683" t="s">
        <v>173</v>
      </c>
      <c r="F652" s="683" t="s">
        <v>102</v>
      </c>
      <c r="G652" s="683" t="s">
        <v>103</v>
      </c>
      <c r="H652" s="683" t="s">
        <v>81</v>
      </c>
      <c r="I652" s="683" t="s">
        <v>82</v>
      </c>
      <c r="J652" s="398" t="s">
        <v>83</v>
      </c>
      <c r="K652" s="398" t="s">
        <v>83</v>
      </c>
      <c r="L652" s="65"/>
      <c r="M652" s="38"/>
      <c r="N652" s="38"/>
      <c r="O652" s="68"/>
      <c r="P652" s="68"/>
    </row>
    <row r="653" spans="1:16" ht="30.25" customHeight="1" thickBot="1" x14ac:dyDescent="0.35">
      <c r="A653" s="685"/>
      <c r="B653" s="684"/>
      <c r="C653" s="684"/>
      <c r="D653" s="685"/>
      <c r="E653" s="684"/>
      <c r="F653" s="685"/>
      <c r="G653" s="685"/>
      <c r="H653" s="685"/>
      <c r="I653" s="685"/>
      <c r="J653" s="416" t="s">
        <v>84</v>
      </c>
      <c r="K653" s="416" t="s">
        <v>87</v>
      </c>
      <c r="L653" s="64"/>
      <c r="M653" s="37"/>
      <c r="N653" s="37"/>
    </row>
    <row r="654" spans="1:16" ht="30.25" customHeight="1" x14ac:dyDescent="0.3">
      <c r="A654" s="201">
        <v>381</v>
      </c>
      <c r="B654" s="456"/>
      <c r="C654" s="466"/>
      <c r="D654" s="206"/>
      <c r="E654" s="521"/>
      <c r="F654" s="25"/>
      <c r="G654" s="39"/>
      <c r="H654" s="26"/>
      <c r="I654" s="194"/>
      <c r="J654" s="188"/>
      <c r="K654" s="180"/>
      <c r="L654" s="109" t="str">
        <f>IF(AND(COUNTA(D654:G654)&gt;0,M654=1),"Belge Tarihi,Belge Numarası ve KDV Dahil Tutar doldurulduktan sonra KDV Hariç Tutar doldurulabilir.","")</f>
        <v/>
      </c>
      <c r="M654" s="111">
        <f>IF(COUNTA(H654:I654)+COUNTA(K654)=3,0,1)</f>
        <v>1</v>
      </c>
      <c r="N654" s="110">
        <f>IF(M654=1,0,100000000)</f>
        <v>0</v>
      </c>
    </row>
    <row r="655" spans="1:16" ht="30.25" customHeight="1" x14ac:dyDescent="0.3">
      <c r="A655" s="410">
        <v>382</v>
      </c>
      <c r="B655" s="457"/>
      <c r="C655" s="467"/>
      <c r="D655" s="207"/>
      <c r="E655" s="520"/>
      <c r="F655" s="17"/>
      <c r="G655" s="18"/>
      <c r="H655" s="40"/>
      <c r="I655" s="195"/>
      <c r="J655" s="189"/>
      <c r="K655" s="184"/>
      <c r="L655" s="109" t="str">
        <f t="shared" ref="L655:L673" si="57">IF(AND(COUNTA(D655:G655)&gt;0,M655=1),"Belge Tarihi,Belge Numarası ve KDV Dahil Tutar doldurulduktan sonra KDV Hariç Tutar doldurulabilir.","")</f>
        <v/>
      </c>
      <c r="M655" s="111">
        <f t="shared" ref="M655:M673" si="58">IF(COUNTA(H655:I655)+COUNTA(K655)=3,0,1)</f>
        <v>1</v>
      </c>
      <c r="N655" s="110">
        <f t="shared" ref="N655:N673" si="59">IF(M655=1,0,100000000)</f>
        <v>0</v>
      </c>
    </row>
    <row r="656" spans="1:16" ht="30.25" customHeight="1" x14ac:dyDescent="0.3">
      <c r="A656" s="410">
        <v>383</v>
      </c>
      <c r="B656" s="457"/>
      <c r="C656" s="467"/>
      <c r="D656" s="207"/>
      <c r="E656" s="520"/>
      <c r="F656" s="17"/>
      <c r="G656" s="18"/>
      <c r="H656" s="40"/>
      <c r="I656" s="195"/>
      <c r="J656" s="189"/>
      <c r="K656" s="184"/>
      <c r="L656" s="109" t="str">
        <f t="shared" si="57"/>
        <v/>
      </c>
      <c r="M656" s="111">
        <f t="shared" si="58"/>
        <v>1</v>
      </c>
      <c r="N656" s="110">
        <f t="shared" si="59"/>
        <v>0</v>
      </c>
    </row>
    <row r="657" spans="1:16" ht="30.25" customHeight="1" x14ac:dyDescent="0.3">
      <c r="A657" s="410">
        <v>384</v>
      </c>
      <c r="B657" s="457"/>
      <c r="C657" s="467"/>
      <c r="D657" s="207"/>
      <c r="E657" s="520"/>
      <c r="F657" s="17"/>
      <c r="G657" s="18"/>
      <c r="H657" s="40"/>
      <c r="I657" s="195"/>
      <c r="J657" s="189"/>
      <c r="K657" s="184"/>
      <c r="L657" s="109" t="str">
        <f t="shared" si="57"/>
        <v/>
      </c>
      <c r="M657" s="111">
        <f t="shared" si="58"/>
        <v>1</v>
      </c>
      <c r="N657" s="110">
        <f t="shared" si="59"/>
        <v>0</v>
      </c>
    </row>
    <row r="658" spans="1:16" ht="30.25" customHeight="1" x14ac:dyDescent="0.3">
      <c r="A658" s="410">
        <v>385</v>
      </c>
      <c r="B658" s="457"/>
      <c r="C658" s="467"/>
      <c r="D658" s="207"/>
      <c r="E658" s="520"/>
      <c r="F658" s="17"/>
      <c r="G658" s="18"/>
      <c r="H658" s="40"/>
      <c r="I658" s="195"/>
      <c r="J658" s="189"/>
      <c r="K658" s="184"/>
      <c r="L658" s="109" t="str">
        <f t="shared" si="57"/>
        <v/>
      </c>
      <c r="M658" s="111">
        <f t="shared" si="58"/>
        <v>1</v>
      </c>
      <c r="N658" s="110">
        <f t="shared" si="59"/>
        <v>0</v>
      </c>
    </row>
    <row r="659" spans="1:16" ht="30.25" customHeight="1" x14ac:dyDescent="0.3">
      <c r="A659" s="410">
        <v>386</v>
      </c>
      <c r="B659" s="457"/>
      <c r="C659" s="467"/>
      <c r="D659" s="207"/>
      <c r="E659" s="520"/>
      <c r="F659" s="17"/>
      <c r="G659" s="18"/>
      <c r="H659" s="40"/>
      <c r="I659" s="195"/>
      <c r="J659" s="189"/>
      <c r="K659" s="184"/>
      <c r="L659" s="109" t="str">
        <f t="shared" si="57"/>
        <v/>
      </c>
      <c r="M659" s="111">
        <f t="shared" si="58"/>
        <v>1</v>
      </c>
      <c r="N659" s="110">
        <f t="shared" si="59"/>
        <v>0</v>
      </c>
    </row>
    <row r="660" spans="1:16" ht="30.25" customHeight="1" x14ac:dyDescent="0.3">
      <c r="A660" s="410">
        <v>387</v>
      </c>
      <c r="B660" s="457"/>
      <c r="C660" s="467"/>
      <c r="D660" s="207"/>
      <c r="E660" s="520"/>
      <c r="F660" s="17"/>
      <c r="G660" s="18"/>
      <c r="H660" s="40"/>
      <c r="I660" s="195"/>
      <c r="J660" s="189"/>
      <c r="K660" s="184"/>
      <c r="L660" s="109" t="str">
        <f t="shared" si="57"/>
        <v/>
      </c>
      <c r="M660" s="111">
        <f t="shared" si="58"/>
        <v>1</v>
      </c>
      <c r="N660" s="110">
        <f t="shared" si="59"/>
        <v>0</v>
      </c>
    </row>
    <row r="661" spans="1:16" ht="30.25" customHeight="1" x14ac:dyDescent="0.3">
      <c r="A661" s="410">
        <v>388</v>
      </c>
      <c r="B661" s="457"/>
      <c r="C661" s="467"/>
      <c r="D661" s="207"/>
      <c r="E661" s="520"/>
      <c r="F661" s="17"/>
      <c r="G661" s="18"/>
      <c r="H661" s="40"/>
      <c r="I661" s="195"/>
      <c r="J661" s="189"/>
      <c r="K661" s="184"/>
      <c r="L661" s="109" t="str">
        <f t="shared" si="57"/>
        <v/>
      </c>
      <c r="M661" s="111">
        <f t="shared" si="58"/>
        <v>1</v>
      </c>
      <c r="N661" s="110">
        <f t="shared" si="59"/>
        <v>0</v>
      </c>
    </row>
    <row r="662" spans="1:16" ht="30.25" customHeight="1" x14ac:dyDescent="0.3">
      <c r="A662" s="410">
        <v>389</v>
      </c>
      <c r="B662" s="457"/>
      <c r="C662" s="467"/>
      <c r="D662" s="207"/>
      <c r="E662" s="520"/>
      <c r="F662" s="17"/>
      <c r="G662" s="18"/>
      <c r="H662" s="40"/>
      <c r="I662" s="195"/>
      <c r="J662" s="189"/>
      <c r="K662" s="184"/>
      <c r="L662" s="109" t="str">
        <f t="shared" si="57"/>
        <v/>
      </c>
      <c r="M662" s="111">
        <f t="shared" si="58"/>
        <v>1</v>
      </c>
      <c r="N662" s="110">
        <f t="shared" si="59"/>
        <v>0</v>
      </c>
    </row>
    <row r="663" spans="1:16" ht="30.25" customHeight="1" x14ac:dyDescent="0.3">
      <c r="A663" s="410">
        <v>390</v>
      </c>
      <c r="B663" s="457"/>
      <c r="C663" s="467"/>
      <c r="D663" s="207"/>
      <c r="E663" s="520"/>
      <c r="F663" s="17"/>
      <c r="G663" s="18"/>
      <c r="H663" s="40"/>
      <c r="I663" s="195"/>
      <c r="J663" s="189"/>
      <c r="K663" s="184"/>
      <c r="L663" s="109" t="str">
        <f t="shared" si="57"/>
        <v/>
      </c>
      <c r="M663" s="111">
        <f t="shared" si="58"/>
        <v>1</v>
      </c>
      <c r="N663" s="110">
        <f t="shared" si="59"/>
        <v>0</v>
      </c>
    </row>
    <row r="664" spans="1:16" ht="30.25" customHeight="1" x14ac:dyDescent="0.3">
      <c r="A664" s="410">
        <v>391</v>
      </c>
      <c r="B664" s="457"/>
      <c r="C664" s="467"/>
      <c r="D664" s="207"/>
      <c r="E664" s="520"/>
      <c r="F664" s="17"/>
      <c r="G664" s="18"/>
      <c r="H664" s="40"/>
      <c r="I664" s="195"/>
      <c r="J664" s="189"/>
      <c r="K664" s="184"/>
      <c r="L664" s="109" t="str">
        <f t="shared" si="57"/>
        <v/>
      </c>
      <c r="M664" s="111">
        <f t="shared" si="58"/>
        <v>1</v>
      </c>
      <c r="N664" s="110">
        <f t="shared" si="59"/>
        <v>0</v>
      </c>
    </row>
    <row r="665" spans="1:16" ht="30.25" customHeight="1" x14ac:dyDescent="0.3">
      <c r="A665" s="410">
        <v>392</v>
      </c>
      <c r="B665" s="457"/>
      <c r="C665" s="467"/>
      <c r="D665" s="207"/>
      <c r="E665" s="520"/>
      <c r="F665" s="17"/>
      <c r="G665" s="18"/>
      <c r="H665" s="40"/>
      <c r="I665" s="195"/>
      <c r="J665" s="189"/>
      <c r="K665" s="184"/>
      <c r="L665" s="109" t="str">
        <f t="shared" si="57"/>
        <v/>
      </c>
      <c r="M665" s="111">
        <f t="shared" si="58"/>
        <v>1</v>
      </c>
      <c r="N665" s="110">
        <f t="shared" si="59"/>
        <v>0</v>
      </c>
    </row>
    <row r="666" spans="1:16" ht="30.25" customHeight="1" x14ac:dyDescent="0.3">
      <c r="A666" s="410">
        <v>393</v>
      </c>
      <c r="B666" s="457"/>
      <c r="C666" s="467"/>
      <c r="D666" s="207"/>
      <c r="E666" s="520"/>
      <c r="F666" s="17"/>
      <c r="G666" s="18"/>
      <c r="H666" s="40"/>
      <c r="I666" s="195"/>
      <c r="J666" s="189"/>
      <c r="K666" s="184"/>
      <c r="L666" s="109" t="str">
        <f t="shared" si="57"/>
        <v/>
      </c>
      <c r="M666" s="111">
        <f t="shared" si="58"/>
        <v>1</v>
      </c>
      <c r="N666" s="110">
        <f t="shared" si="59"/>
        <v>0</v>
      </c>
    </row>
    <row r="667" spans="1:16" ht="30.25" customHeight="1" x14ac:dyDescent="0.3">
      <c r="A667" s="410">
        <v>394</v>
      </c>
      <c r="B667" s="457"/>
      <c r="C667" s="467"/>
      <c r="D667" s="207"/>
      <c r="E667" s="520"/>
      <c r="F667" s="17"/>
      <c r="G667" s="18"/>
      <c r="H667" s="40"/>
      <c r="I667" s="195"/>
      <c r="J667" s="189"/>
      <c r="K667" s="184"/>
      <c r="L667" s="109" t="str">
        <f t="shared" si="57"/>
        <v/>
      </c>
      <c r="M667" s="111">
        <f t="shared" si="58"/>
        <v>1</v>
      </c>
      <c r="N667" s="110">
        <f t="shared" si="59"/>
        <v>0</v>
      </c>
    </row>
    <row r="668" spans="1:16" ht="30.25" customHeight="1" x14ac:dyDescent="0.3">
      <c r="A668" s="410">
        <v>395</v>
      </c>
      <c r="B668" s="457"/>
      <c r="C668" s="467"/>
      <c r="D668" s="207"/>
      <c r="E668" s="520"/>
      <c r="F668" s="17"/>
      <c r="G668" s="18"/>
      <c r="H668" s="40"/>
      <c r="I668" s="195"/>
      <c r="J668" s="189"/>
      <c r="K668" s="184"/>
      <c r="L668" s="109" t="str">
        <f t="shared" si="57"/>
        <v/>
      </c>
      <c r="M668" s="111">
        <f t="shared" si="58"/>
        <v>1</v>
      </c>
      <c r="N668" s="110">
        <f t="shared" si="59"/>
        <v>0</v>
      </c>
    </row>
    <row r="669" spans="1:16" ht="30.25" customHeight="1" x14ac:dyDescent="0.3">
      <c r="A669" s="410">
        <v>396</v>
      </c>
      <c r="B669" s="457"/>
      <c r="C669" s="467"/>
      <c r="D669" s="207"/>
      <c r="E669" s="520"/>
      <c r="F669" s="17"/>
      <c r="G669" s="18"/>
      <c r="H669" s="40"/>
      <c r="I669" s="195"/>
      <c r="J669" s="189"/>
      <c r="K669" s="184"/>
      <c r="L669" s="109" t="str">
        <f t="shared" si="57"/>
        <v/>
      </c>
      <c r="M669" s="111">
        <f t="shared" si="58"/>
        <v>1</v>
      </c>
      <c r="N669" s="110">
        <f t="shared" si="59"/>
        <v>0</v>
      </c>
    </row>
    <row r="670" spans="1:16" ht="30.25" customHeight="1" x14ac:dyDescent="0.3">
      <c r="A670" s="410">
        <v>397</v>
      </c>
      <c r="B670" s="457"/>
      <c r="C670" s="467"/>
      <c r="D670" s="207"/>
      <c r="E670" s="520"/>
      <c r="F670" s="17"/>
      <c r="G670" s="18"/>
      <c r="H670" s="40"/>
      <c r="I670" s="195"/>
      <c r="J670" s="189"/>
      <c r="K670" s="184"/>
      <c r="L670" s="109" t="str">
        <f t="shared" si="57"/>
        <v/>
      </c>
      <c r="M670" s="111">
        <f t="shared" si="58"/>
        <v>1</v>
      </c>
      <c r="N670" s="110">
        <f t="shared" si="59"/>
        <v>0</v>
      </c>
    </row>
    <row r="671" spans="1:16" ht="30.25" customHeight="1" x14ac:dyDescent="0.3">
      <c r="A671" s="410">
        <v>398</v>
      </c>
      <c r="B671" s="457"/>
      <c r="C671" s="467"/>
      <c r="D671" s="207"/>
      <c r="E671" s="520"/>
      <c r="F671" s="17"/>
      <c r="G671" s="18"/>
      <c r="H671" s="40"/>
      <c r="I671" s="195"/>
      <c r="J671" s="189"/>
      <c r="K671" s="184"/>
      <c r="L671" s="109" t="str">
        <f t="shared" si="57"/>
        <v/>
      </c>
      <c r="M671" s="111">
        <f t="shared" si="58"/>
        <v>1</v>
      </c>
      <c r="N671" s="110">
        <f t="shared" si="59"/>
        <v>0</v>
      </c>
    </row>
    <row r="672" spans="1:16" ht="30.25" customHeight="1" x14ac:dyDescent="0.3">
      <c r="A672" s="410">
        <v>399</v>
      </c>
      <c r="B672" s="457"/>
      <c r="C672" s="467"/>
      <c r="D672" s="207"/>
      <c r="E672" s="520"/>
      <c r="F672" s="17"/>
      <c r="G672" s="18"/>
      <c r="H672" s="40"/>
      <c r="I672" s="195"/>
      <c r="J672" s="189"/>
      <c r="K672" s="184"/>
      <c r="L672" s="109" t="str">
        <f t="shared" si="57"/>
        <v/>
      </c>
      <c r="M672" s="111">
        <f t="shared" si="58"/>
        <v>1</v>
      </c>
      <c r="N672" s="110">
        <f t="shared" si="59"/>
        <v>0</v>
      </c>
      <c r="O672" s="69"/>
      <c r="P672" s="69"/>
    </row>
    <row r="673" spans="1:16" ht="30.25" customHeight="1" thickBot="1" x14ac:dyDescent="0.35">
      <c r="A673" s="411">
        <v>400</v>
      </c>
      <c r="B673" s="458"/>
      <c r="C673" s="468"/>
      <c r="D673" s="208"/>
      <c r="E673" s="522"/>
      <c r="F673" s="19"/>
      <c r="G673" s="20"/>
      <c r="H673" s="42"/>
      <c r="I673" s="196"/>
      <c r="J673" s="190"/>
      <c r="K673" s="185"/>
      <c r="L673" s="109" t="str">
        <f t="shared" si="57"/>
        <v/>
      </c>
      <c r="M673" s="111">
        <f t="shared" si="58"/>
        <v>1</v>
      </c>
      <c r="N673" s="110">
        <f t="shared" si="59"/>
        <v>0</v>
      </c>
    </row>
    <row r="674" spans="1:16" ht="30.25" customHeight="1" thickBot="1" x14ac:dyDescent="0.35">
      <c r="A674" s="44"/>
      <c r="B674" s="44"/>
      <c r="C674" s="44"/>
      <c r="D674" s="44"/>
      <c r="E674" s="44"/>
      <c r="F674" s="44"/>
      <c r="G674" s="44"/>
      <c r="H674" s="44"/>
      <c r="I674" s="386" t="s">
        <v>34</v>
      </c>
      <c r="J674" s="186">
        <f>SUM(J654:J673)+J640</f>
        <v>0</v>
      </c>
      <c r="K674" s="186">
        <f>SUM(K654:K673)+K640</f>
        <v>0</v>
      </c>
      <c r="L674" s="66"/>
      <c r="M674" s="108">
        <f>IF(J674&gt;J640,ROW(A680),0)</f>
        <v>0</v>
      </c>
      <c r="N674" s="37"/>
      <c r="O674" s="105">
        <f>IF(J674&gt;J640,ROW(A680),0)</f>
        <v>0</v>
      </c>
    </row>
    <row r="675" spans="1:16" ht="30.25" customHeight="1" x14ac:dyDescent="0.3">
      <c r="A675" s="44"/>
      <c r="B675" s="44"/>
      <c r="C675" s="44"/>
      <c r="D675" s="44"/>
      <c r="E675" s="44"/>
      <c r="F675" s="44"/>
      <c r="G675" s="44"/>
      <c r="H675" s="44"/>
      <c r="I675" s="44"/>
      <c r="J675" s="44"/>
      <c r="K675" s="44"/>
      <c r="L675" s="66"/>
      <c r="M675" s="37"/>
      <c r="N675" s="37"/>
    </row>
    <row r="676" spans="1:16" ht="30.25" customHeight="1" x14ac:dyDescent="0.3">
      <c r="A676" s="138" t="s">
        <v>133</v>
      </c>
      <c r="B676" s="62"/>
      <c r="C676" s="62"/>
      <c r="D676" s="44"/>
      <c r="E676" s="44"/>
      <c r="F676" s="44"/>
      <c r="G676" s="44"/>
      <c r="H676" s="44"/>
      <c r="I676" s="44"/>
      <c r="J676" s="44"/>
      <c r="K676" s="44"/>
      <c r="L676" s="66"/>
      <c r="M676" s="37"/>
      <c r="N676" s="37"/>
    </row>
    <row r="677" spans="1:16" ht="30.25" customHeight="1" x14ac:dyDescent="0.3">
      <c r="A677" s="44"/>
      <c r="B677" s="44"/>
      <c r="C677" s="44"/>
      <c r="D677" s="44"/>
      <c r="E677" s="44"/>
      <c r="F677" s="44"/>
      <c r="G677" s="44"/>
      <c r="H677" s="44"/>
      <c r="I677" s="44"/>
      <c r="J677" s="44"/>
      <c r="K677" s="44"/>
      <c r="L677" s="66"/>
      <c r="M677" s="37"/>
      <c r="N677" s="37"/>
    </row>
    <row r="678" spans="1:16" ht="30.25" customHeight="1" x14ac:dyDescent="0.35">
      <c r="A678" s="376" t="s">
        <v>31</v>
      </c>
      <c r="B678" s="214"/>
      <c r="C678" s="214"/>
      <c r="D678" s="378">
        <f ca="1">imzatarihi</f>
        <v>45785</v>
      </c>
      <c r="E678" s="378"/>
      <c r="F678" s="253" t="s">
        <v>32</v>
      </c>
      <c r="G678" s="379" t="str">
        <f>IF(kurulusyetkilisi&gt;0,kurulusyetkilisi,"")</f>
        <v/>
      </c>
      <c r="H678" s="44"/>
      <c r="I678" s="44"/>
      <c r="J678" s="44"/>
      <c r="K678" s="44"/>
      <c r="L678" s="66"/>
      <c r="M678" s="37"/>
      <c r="N678" s="37"/>
    </row>
    <row r="679" spans="1:16" ht="30.25" customHeight="1" x14ac:dyDescent="0.35">
      <c r="A679" s="44"/>
      <c r="B679" s="44"/>
      <c r="C679" s="44"/>
      <c r="D679" s="215"/>
      <c r="E679" s="215"/>
      <c r="F679" s="253" t="s">
        <v>33</v>
      </c>
      <c r="G679" s="44"/>
      <c r="H679" s="44"/>
      <c r="I679" s="214"/>
      <c r="J679" s="44"/>
      <c r="K679" s="44"/>
      <c r="L679" s="66"/>
      <c r="M679" s="37"/>
      <c r="N679" s="37"/>
    </row>
    <row r="680" spans="1:16" ht="30.25" customHeight="1" x14ac:dyDescent="0.3">
      <c r="A680" s="44"/>
      <c r="B680" s="44"/>
      <c r="C680" s="44"/>
      <c r="D680" s="44"/>
      <c r="E680" s="44"/>
      <c r="F680" s="44"/>
      <c r="G680" s="44"/>
      <c r="H680" s="44"/>
      <c r="I680" s="44"/>
      <c r="J680" s="44"/>
      <c r="K680" s="44"/>
      <c r="L680" s="66"/>
      <c r="M680" s="37"/>
      <c r="N680" s="37"/>
    </row>
    <row r="681" spans="1:16" ht="30.25" customHeight="1" x14ac:dyDescent="0.3">
      <c r="A681" s="679" t="s">
        <v>104</v>
      </c>
      <c r="B681" s="679"/>
      <c r="C681" s="679"/>
      <c r="D681" s="679"/>
      <c r="E681" s="679"/>
      <c r="F681" s="679"/>
      <c r="G681" s="679"/>
      <c r="H681" s="679"/>
      <c r="I681" s="679"/>
      <c r="J681" s="679"/>
      <c r="K681" s="679"/>
      <c r="L681" s="64"/>
      <c r="M681" s="37"/>
      <c r="N681" s="37"/>
    </row>
    <row r="682" spans="1:16" ht="30.25" customHeight="1" x14ac:dyDescent="0.3">
      <c r="A682" s="635" t="str">
        <f>IF(YilDonem&lt;&gt;"",CONCATENATE(YilDonem," dönemine aittir."),"")</f>
        <v/>
      </c>
      <c r="B682" s="635"/>
      <c r="C682" s="635"/>
      <c r="D682" s="635"/>
      <c r="E682" s="635"/>
      <c r="F682" s="635"/>
      <c r="G682" s="635"/>
      <c r="H682" s="635"/>
      <c r="I682" s="635"/>
      <c r="J682" s="635"/>
      <c r="K682" s="635"/>
      <c r="L682" s="64"/>
      <c r="M682" s="37"/>
      <c r="N682" s="37"/>
    </row>
    <row r="683" spans="1:16" ht="30.25" customHeight="1" thickBot="1" x14ac:dyDescent="0.35">
      <c r="A683" s="680" t="s">
        <v>126</v>
      </c>
      <c r="B683" s="680"/>
      <c r="C683" s="680"/>
      <c r="D683" s="680"/>
      <c r="E683" s="680"/>
      <c r="F683" s="680"/>
      <c r="G683" s="680"/>
      <c r="H683" s="680"/>
      <c r="I683" s="680"/>
      <c r="J683" s="680"/>
      <c r="K683" s="680"/>
      <c r="L683" s="64"/>
      <c r="M683" s="37"/>
      <c r="N683" s="37"/>
    </row>
    <row r="684" spans="1:16" ht="30.25" customHeight="1" thickBot="1" x14ac:dyDescent="0.35">
      <c r="A684" s="673" t="s">
        <v>192</v>
      </c>
      <c r="B684" s="674"/>
      <c r="C684" s="673" t="str">
        <f>IF(ProjeNo&gt;0,ProjeNo,"")</f>
        <v/>
      </c>
      <c r="D684" s="674"/>
      <c r="E684" s="674"/>
      <c r="F684" s="674"/>
      <c r="G684" s="674"/>
      <c r="H684" s="674"/>
      <c r="I684" s="674"/>
      <c r="J684" s="674"/>
      <c r="K684" s="675"/>
      <c r="L684" s="64"/>
      <c r="M684" s="37"/>
      <c r="N684" s="37"/>
    </row>
    <row r="685" spans="1:16" ht="30.25" customHeight="1" thickBot="1" x14ac:dyDescent="0.35">
      <c r="A685" s="673" t="s">
        <v>194</v>
      </c>
      <c r="B685" s="674"/>
      <c r="C685" s="676" t="str">
        <f>IF(ProjeAdi&gt;0,ProjeAdi,"")</f>
        <v/>
      </c>
      <c r="D685" s="677"/>
      <c r="E685" s="677"/>
      <c r="F685" s="677"/>
      <c r="G685" s="677"/>
      <c r="H685" s="677"/>
      <c r="I685" s="677"/>
      <c r="J685" s="677"/>
      <c r="K685" s="678"/>
      <c r="L685" s="64"/>
      <c r="M685" s="37"/>
      <c r="N685" s="37"/>
    </row>
    <row r="686" spans="1:16" s="24" customFormat="1" ht="30.25" customHeight="1" thickBot="1" x14ac:dyDescent="0.35">
      <c r="A686" s="683" t="s">
        <v>3</v>
      </c>
      <c r="B686" s="683" t="s">
        <v>182</v>
      </c>
      <c r="C686" s="683" t="s">
        <v>183</v>
      </c>
      <c r="D686" s="683" t="s">
        <v>101</v>
      </c>
      <c r="E686" s="683" t="s">
        <v>173</v>
      </c>
      <c r="F686" s="683" t="s">
        <v>102</v>
      </c>
      <c r="G686" s="683" t="s">
        <v>103</v>
      </c>
      <c r="H686" s="683" t="s">
        <v>81</v>
      </c>
      <c r="I686" s="683" t="s">
        <v>82</v>
      </c>
      <c r="J686" s="398" t="s">
        <v>83</v>
      </c>
      <c r="K686" s="398" t="s">
        <v>83</v>
      </c>
      <c r="L686" s="65"/>
      <c r="M686" s="38"/>
      <c r="N686" s="38"/>
      <c r="O686" s="68"/>
      <c r="P686" s="68"/>
    </row>
    <row r="687" spans="1:16" ht="30.25" customHeight="1" thickBot="1" x14ac:dyDescent="0.35">
      <c r="A687" s="685"/>
      <c r="B687" s="684"/>
      <c r="C687" s="684"/>
      <c r="D687" s="685"/>
      <c r="E687" s="684"/>
      <c r="F687" s="685"/>
      <c r="G687" s="685"/>
      <c r="H687" s="685"/>
      <c r="I687" s="685"/>
      <c r="J687" s="416" t="s">
        <v>84</v>
      </c>
      <c r="K687" s="416" t="s">
        <v>87</v>
      </c>
      <c r="L687" s="64"/>
      <c r="M687" s="37"/>
      <c r="N687" s="37"/>
    </row>
    <row r="688" spans="1:16" ht="30.25" customHeight="1" x14ac:dyDescent="0.3">
      <c r="A688" s="201">
        <v>401</v>
      </c>
      <c r="B688" s="456"/>
      <c r="C688" s="466"/>
      <c r="D688" s="206"/>
      <c r="E688" s="521"/>
      <c r="F688" s="25"/>
      <c r="G688" s="39"/>
      <c r="H688" s="26"/>
      <c r="I688" s="194"/>
      <c r="J688" s="188"/>
      <c r="K688" s="180"/>
      <c r="L688" s="109" t="str">
        <f>IF(AND(COUNTA(D688:G688)&gt;0,M688=1),"Belge Tarihi,Belge Numarası ve KDV Dahil Tutar doldurulduktan sonra KDV Hariç Tutar doldurulabilir.","")</f>
        <v/>
      </c>
      <c r="M688" s="111">
        <f>IF(COUNTA(H688:I688)+COUNTA(K688)=3,0,1)</f>
        <v>1</v>
      </c>
      <c r="N688" s="110">
        <f>IF(M688=1,0,100000000)</f>
        <v>0</v>
      </c>
    </row>
    <row r="689" spans="1:14" ht="30.25" customHeight="1" x14ac:dyDescent="0.3">
      <c r="A689" s="410">
        <v>402</v>
      </c>
      <c r="B689" s="457"/>
      <c r="C689" s="467"/>
      <c r="D689" s="207"/>
      <c r="E689" s="520"/>
      <c r="F689" s="17"/>
      <c r="G689" s="18"/>
      <c r="H689" s="40"/>
      <c r="I689" s="195"/>
      <c r="J689" s="189"/>
      <c r="K689" s="184"/>
      <c r="L689" s="109" t="str">
        <f t="shared" ref="L689:L707" si="60">IF(AND(COUNTA(D689:G689)&gt;0,M689=1),"Belge Tarihi,Belge Numarası ve KDV Dahil Tutar doldurulduktan sonra KDV Hariç Tutar doldurulabilir.","")</f>
        <v/>
      </c>
      <c r="M689" s="111">
        <f t="shared" ref="M689:M707" si="61">IF(COUNTA(H689:I689)+COUNTA(K689)=3,0,1)</f>
        <v>1</v>
      </c>
      <c r="N689" s="110">
        <f t="shared" ref="N689:N707" si="62">IF(M689=1,0,100000000)</f>
        <v>0</v>
      </c>
    </row>
    <row r="690" spans="1:14" ht="30.25" customHeight="1" x14ac:dyDescent="0.3">
      <c r="A690" s="410">
        <v>403</v>
      </c>
      <c r="B690" s="457"/>
      <c r="C690" s="467"/>
      <c r="D690" s="207"/>
      <c r="E690" s="520"/>
      <c r="F690" s="17"/>
      <c r="G690" s="18"/>
      <c r="H690" s="40"/>
      <c r="I690" s="195"/>
      <c r="J690" s="189"/>
      <c r="K690" s="184"/>
      <c r="L690" s="109" t="str">
        <f t="shared" si="60"/>
        <v/>
      </c>
      <c r="M690" s="111">
        <f t="shared" si="61"/>
        <v>1</v>
      </c>
      <c r="N690" s="110">
        <f t="shared" si="62"/>
        <v>0</v>
      </c>
    </row>
    <row r="691" spans="1:14" ht="30.25" customHeight="1" x14ac:dyDescent="0.3">
      <c r="A691" s="410">
        <v>404</v>
      </c>
      <c r="B691" s="457"/>
      <c r="C691" s="467"/>
      <c r="D691" s="207"/>
      <c r="E691" s="520"/>
      <c r="F691" s="17"/>
      <c r="G691" s="18"/>
      <c r="H691" s="40"/>
      <c r="I691" s="195"/>
      <c r="J691" s="189"/>
      <c r="K691" s="184"/>
      <c r="L691" s="109" t="str">
        <f t="shared" si="60"/>
        <v/>
      </c>
      <c r="M691" s="111">
        <f t="shared" si="61"/>
        <v>1</v>
      </c>
      <c r="N691" s="110">
        <f t="shared" si="62"/>
        <v>0</v>
      </c>
    </row>
    <row r="692" spans="1:14" ht="30.25" customHeight="1" x14ac:dyDescent="0.3">
      <c r="A692" s="410">
        <v>405</v>
      </c>
      <c r="B692" s="457"/>
      <c r="C692" s="467"/>
      <c r="D692" s="207"/>
      <c r="E692" s="520"/>
      <c r="F692" s="17"/>
      <c r="G692" s="18"/>
      <c r="H692" s="40"/>
      <c r="I692" s="195"/>
      <c r="J692" s="189"/>
      <c r="K692" s="184"/>
      <c r="L692" s="109" t="str">
        <f t="shared" si="60"/>
        <v/>
      </c>
      <c r="M692" s="111">
        <f t="shared" si="61"/>
        <v>1</v>
      </c>
      <c r="N692" s="110">
        <f t="shared" si="62"/>
        <v>0</v>
      </c>
    </row>
    <row r="693" spans="1:14" ht="30.25" customHeight="1" x14ac:dyDescent="0.3">
      <c r="A693" s="410">
        <v>406</v>
      </c>
      <c r="B693" s="457"/>
      <c r="C693" s="467"/>
      <c r="D693" s="207"/>
      <c r="E693" s="520"/>
      <c r="F693" s="17"/>
      <c r="G693" s="18"/>
      <c r="H693" s="40"/>
      <c r="I693" s="195"/>
      <c r="J693" s="189"/>
      <c r="K693" s="184"/>
      <c r="L693" s="109" t="str">
        <f t="shared" si="60"/>
        <v/>
      </c>
      <c r="M693" s="111">
        <f t="shared" si="61"/>
        <v>1</v>
      </c>
      <c r="N693" s="110">
        <f t="shared" si="62"/>
        <v>0</v>
      </c>
    </row>
    <row r="694" spans="1:14" ht="30.25" customHeight="1" x14ac:dyDescent="0.3">
      <c r="A694" s="410">
        <v>407</v>
      </c>
      <c r="B694" s="457"/>
      <c r="C694" s="467"/>
      <c r="D694" s="207"/>
      <c r="E694" s="520"/>
      <c r="F694" s="17"/>
      <c r="G694" s="18"/>
      <c r="H694" s="40"/>
      <c r="I694" s="195"/>
      <c r="J694" s="189"/>
      <c r="K694" s="184"/>
      <c r="L694" s="109" t="str">
        <f t="shared" si="60"/>
        <v/>
      </c>
      <c r="M694" s="111">
        <f t="shared" si="61"/>
        <v>1</v>
      </c>
      <c r="N694" s="110">
        <f t="shared" si="62"/>
        <v>0</v>
      </c>
    </row>
    <row r="695" spans="1:14" ht="30.25" customHeight="1" x14ac:dyDescent="0.3">
      <c r="A695" s="410">
        <v>408</v>
      </c>
      <c r="B695" s="457"/>
      <c r="C695" s="467"/>
      <c r="D695" s="207"/>
      <c r="E695" s="520"/>
      <c r="F695" s="17"/>
      <c r="G695" s="18"/>
      <c r="H695" s="40"/>
      <c r="I695" s="195"/>
      <c r="J695" s="189"/>
      <c r="K695" s="184"/>
      <c r="L695" s="109" t="str">
        <f t="shared" si="60"/>
        <v/>
      </c>
      <c r="M695" s="111">
        <f t="shared" si="61"/>
        <v>1</v>
      </c>
      <c r="N695" s="110">
        <f t="shared" si="62"/>
        <v>0</v>
      </c>
    </row>
    <row r="696" spans="1:14" ht="30.25" customHeight="1" x14ac:dyDescent="0.3">
      <c r="A696" s="410">
        <v>409</v>
      </c>
      <c r="B696" s="457"/>
      <c r="C696" s="467"/>
      <c r="D696" s="207"/>
      <c r="E696" s="520"/>
      <c r="F696" s="17"/>
      <c r="G696" s="18"/>
      <c r="H696" s="40"/>
      <c r="I696" s="195"/>
      <c r="J696" s="189"/>
      <c r="K696" s="184"/>
      <c r="L696" s="109" t="str">
        <f t="shared" si="60"/>
        <v/>
      </c>
      <c r="M696" s="111">
        <f t="shared" si="61"/>
        <v>1</v>
      </c>
      <c r="N696" s="110">
        <f t="shared" si="62"/>
        <v>0</v>
      </c>
    </row>
    <row r="697" spans="1:14" ht="30.25" customHeight="1" x14ac:dyDescent="0.3">
      <c r="A697" s="410">
        <v>410</v>
      </c>
      <c r="B697" s="457"/>
      <c r="C697" s="467"/>
      <c r="D697" s="207"/>
      <c r="E697" s="520"/>
      <c r="F697" s="17"/>
      <c r="G697" s="18"/>
      <c r="H697" s="40"/>
      <c r="I697" s="195"/>
      <c r="J697" s="189"/>
      <c r="K697" s="184"/>
      <c r="L697" s="109" t="str">
        <f t="shared" si="60"/>
        <v/>
      </c>
      <c r="M697" s="111">
        <f t="shared" si="61"/>
        <v>1</v>
      </c>
      <c r="N697" s="110">
        <f t="shared" si="62"/>
        <v>0</v>
      </c>
    </row>
    <row r="698" spans="1:14" ht="30.25" customHeight="1" x14ac:dyDescent="0.3">
      <c r="A698" s="410">
        <v>411</v>
      </c>
      <c r="B698" s="457"/>
      <c r="C698" s="467"/>
      <c r="D698" s="207"/>
      <c r="E698" s="520"/>
      <c r="F698" s="17"/>
      <c r="G698" s="18"/>
      <c r="H698" s="40"/>
      <c r="I698" s="195"/>
      <c r="J698" s="189"/>
      <c r="K698" s="184"/>
      <c r="L698" s="109" t="str">
        <f t="shared" si="60"/>
        <v/>
      </c>
      <c r="M698" s="111">
        <f t="shared" si="61"/>
        <v>1</v>
      </c>
      <c r="N698" s="110">
        <f t="shared" si="62"/>
        <v>0</v>
      </c>
    </row>
    <row r="699" spans="1:14" ht="30.25" customHeight="1" x14ac:dyDescent="0.3">
      <c r="A699" s="410">
        <v>412</v>
      </c>
      <c r="B699" s="457"/>
      <c r="C699" s="467"/>
      <c r="D699" s="207"/>
      <c r="E699" s="520"/>
      <c r="F699" s="17"/>
      <c r="G699" s="18"/>
      <c r="H699" s="40"/>
      <c r="I699" s="195"/>
      <c r="J699" s="189"/>
      <c r="K699" s="184"/>
      <c r="L699" s="109" t="str">
        <f t="shared" si="60"/>
        <v/>
      </c>
      <c r="M699" s="111">
        <f t="shared" si="61"/>
        <v>1</v>
      </c>
      <c r="N699" s="110">
        <f t="shared" si="62"/>
        <v>0</v>
      </c>
    </row>
    <row r="700" spans="1:14" ht="30.25" customHeight="1" x14ac:dyDescent="0.3">
      <c r="A700" s="410">
        <v>413</v>
      </c>
      <c r="B700" s="457"/>
      <c r="C700" s="467"/>
      <c r="D700" s="207"/>
      <c r="E700" s="520"/>
      <c r="F700" s="17"/>
      <c r="G700" s="18"/>
      <c r="H700" s="40"/>
      <c r="I700" s="195"/>
      <c r="J700" s="189"/>
      <c r="K700" s="184"/>
      <c r="L700" s="109" t="str">
        <f t="shared" si="60"/>
        <v/>
      </c>
      <c r="M700" s="111">
        <f t="shared" si="61"/>
        <v>1</v>
      </c>
      <c r="N700" s="110">
        <f t="shared" si="62"/>
        <v>0</v>
      </c>
    </row>
    <row r="701" spans="1:14" ht="30.25" customHeight="1" x14ac:dyDescent="0.3">
      <c r="A701" s="410">
        <v>414</v>
      </c>
      <c r="B701" s="457"/>
      <c r="C701" s="467"/>
      <c r="D701" s="207"/>
      <c r="E701" s="520"/>
      <c r="F701" s="17"/>
      <c r="G701" s="18"/>
      <c r="H701" s="40"/>
      <c r="I701" s="195"/>
      <c r="J701" s="189"/>
      <c r="K701" s="184"/>
      <c r="L701" s="109" t="str">
        <f t="shared" si="60"/>
        <v/>
      </c>
      <c r="M701" s="111">
        <f t="shared" si="61"/>
        <v>1</v>
      </c>
      <c r="N701" s="110">
        <f t="shared" si="62"/>
        <v>0</v>
      </c>
    </row>
    <row r="702" spans="1:14" ht="30.25" customHeight="1" x14ac:dyDescent="0.3">
      <c r="A702" s="410">
        <v>415</v>
      </c>
      <c r="B702" s="457"/>
      <c r="C702" s="467"/>
      <c r="D702" s="207"/>
      <c r="E702" s="520"/>
      <c r="F702" s="17"/>
      <c r="G702" s="18"/>
      <c r="H702" s="40"/>
      <c r="I702" s="195"/>
      <c r="J702" s="189"/>
      <c r="K702" s="184"/>
      <c r="L702" s="109" t="str">
        <f t="shared" si="60"/>
        <v/>
      </c>
      <c r="M702" s="111">
        <f t="shared" si="61"/>
        <v>1</v>
      </c>
      <c r="N702" s="110">
        <f t="shared" si="62"/>
        <v>0</v>
      </c>
    </row>
    <row r="703" spans="1:14" ht="30.25" customHeight="1" x14ac:dyDescent="0.3">
      <c r="A703" s="410">
        <v>416</v>
      </c>
      <c r="B703" s="457"/>
      <c r="C703" s="467"/>
      <c r="D703" s="207"/>
      <c r="E703" s="520"/>
      <c r="F703" s="17"/>
      <c r="G703" s="18"/>
      <c r="H703" s="40"/>
      <c r="I703" s="195"/>
      <c r="J703" s="189"/>
      <c r="K703" s="184"/>
      <c r="L703" s="109" t="str">
        <f t="shared" si="60"/>
        <v/>
      </c>
      <c r="M703" s="111">
        <f t="shared" si="61"/>
        <v>1</v>
      </c>
      <c r="N703" s="110">
        <f t="shared" si="62"/>
        <v>0</v>
      </c>
    </row>
    <row r="704" spans="1:14" ht="30.25" customHeight="1" x14ac:dyDescent="0.3">
      <c r="A704" s="410">
        <v>417</v>
      </c>
      <c r="B704" s="457"/>
      <c r="C704" s="467"/>
      <c r="D704" s="207"/>
      <c r="E704" s="520"/>
      <c r="F704" s="17"/>
      <c r="G704" s="18"/>
      <c r="H704" s="40"/>
      <c r="I704" s="195"/>
      <c r="J704" s="189"/>
      <c r="K704" s="184"/>
      <c r="L704" s="109" t="str">
        <f t="shared" si="60"/>
        <v/>
      </c>
      <c r="M704" s="111">
        <f t="shared" si="61"/>
        <v>1</v>
      </c>
      <c r="N704" s="110">
        <f t="shared" si="62"/>
        <v>0</v>
      </c>
    </row>
    <row r="705" spans="1:16" ht="30.25" customHeight="1" x14ac:dyDescent="0.3">
      <c r="A705" s="410">
        <v>418</v>
      </c>
      <c r="B705" s="457"/>
      <c r="C705" s="467"/>
      <c r="D705" s="207"/>
      <c r="E705" s="520"/>
      <c r="F705" s="17"/>
      <c r="G705" s="18"/>
      <c r="H705" s="40"/>
      <c r="I705" s="195"/>
      <c r="J705" s="189"/>
      <c r="K705" s="184"/>
      <c r="L705" s="109" t="str">
        <f t="shared" si="60"/>
        <v/>
      </c>
      <c r="M705" s="111">
        <f t="shared" si="61"/>
        <v>1</v>
      </c>
      <c r="N705" s="110">
        <f t="shared" si="62"/>
        <v>0</v>
      </c>
    </row>
    <row r="706" spans="1:16" ht="30.25" customHeight="1" x14ac:dyDescent="0.3">
      <c r="A706" s="410">
        <v>419</v>
      </c>
      <c r="B706" s="457"/>
      <c r="C706" s="467"/>
      <c r="D706" s="207"/>
      <c r="E706" s="520"/>
      <c r="F706" s="17"/>
      <c r="G706" s="18"/>
      <c r="H706" s="40"/>
      <c r="I706" s="195"/>
      <c r="J706" s="189"/>
      <c r="K706" s="184"/>
      <c r="L706" s="109" t="str">
        <f t="shared" si="60"/>
        <v/>
      </c>
      <c r="M706" s="111">
        <f t="shared" si="61"/>
        <v>1</v>
      </c>
      <c r="N706" s="110">
        <f t="shared" si="62"/>
        <v>0</v>
      </c>
    </row>
    <row r="707" spans="1:16" ht="30.25" customHeight="1" thickBot="1" x14ac:dyDescent="0.35">
      <c r="A707" s="411">
        <v>420</v>
      </c>
      <c r="B707" s="458"/>
      <c r="C707" s="468"/>
      <c r="D707" s="208"/>
      <c r="E707" s="522"/>
      <c r="F707" s="19"/>
      <c r="G707" s="20"/>
      <c r="H707" s="42"/>
      <c r="I707" s="196"/>
      <c r="J707" s="190"/>
      <c r="K707" s="185"/>
      <c r="L707" s="109" t="str">
        <f t="shared" si="60"/>
        <v/>
      </c>
      <c r="M707" s="111">
        <f t="shared" si="61"/>
        <v>1</v>
      </c>
      <c r="N707" s="110">
        <f t="shared" si="62"/>
        <v>0</v>
      </c>
      <c r="O707" s="69"/>
      <c r="P707" s="69"/>
    </row>
    <row r="708" spans="1:16" ht="30.25" customHeight="1" thickBot="1" x14ac:dyDescent="0.35">
      <c r="A708" s="44"/>
      <c r="B708" s="44"/>
      <c r="C708" s="44"/>
      <c r="D708" s="44"/>
      <c r="E708" s="44"/>
      <c r="F708" s="44"/>
      <c r="G708" s="44"/>
      <c r="H708" s="44"/>
      <c r="I708" s="386" t="s">
        <v>34</v>
      </c>
      <c r="J708" s="186">
        <f>SUM(J688:J707)+J674</f>
        <v>0</v>
      </c>
      <c r="K708" s="186">
        <f>SUM(K688:K707)+K674</f>
        <v>0</v>
      </c>
      <c r="L708" s="66"/>
      <c r="M708" s="108">
        <f>IF(J708&gt;J674,ROW(A714),0)</f>
        <v>0</v>
      </c>
      <c r="N708" s="37"/>
      <c r="O708" s="105">
        <f>IF(J708&gt;J674,ROW(A714),0)</f>
        <v>0</v>
      </c>
    </row>
    <row r="709" spans="1:16" ht="30.25" customHeight="1" x14ac:dyDescent="0.3">
      <c r="A709" s="44"/>
      <c r="B709" s="44"/>
      <c r="C709" s="44"/>
      <c r="D709" s="44"/>
      <c r="E709" s="44"/>
      <c r="F709" s="44"/>
      <c r="G709" s="44"/>
      <c r="H709" s="44"/>
      <c r="I709" s="44"/>
      <c r="J709" s="44"/>
      <c r="K709" s="44"/>
      <c r="L709" s="66"/>
      <c r="M709" s="37"/>
      <c r="N709" s="37"/>
    </row>
    <row r="710" spans="1:16" ht="30.25" customHeight="1" x14ac:dyDescent="0.3">
      <c r="A710" s="138" t="s">
        <v>133</v>
      </c>
      <c r="B710" s="62"/>
      <c r="C710" s="62"/>
      <c r="D710" s="44"/>
      <c r="E710" s="44"/>
      <c r="F710" s="44"/>
      <c r="G710" s="44"/>
      <c r="H710" s="44"/>
      <c r="I710" s="44"/>
      <c r="J710" s="44"/>
      <c r="K710" s="44"/>
      <c r="L710" s="66"/>
      <c r="M710" s="37"/>
      <c r="N710" s="37"/>
    </row>
    <row r="711" spans="1:16" ht="30.25" customHeight="1" x14ac:dyDescent="0.3">
      <c r="A711" s="44"/>
      <c r="B711" s="44"/>
      <c r="C711" s="44"/>
      <c r="D711" s="44"/>
      <c r="E711" s="44"/>
      <c r="F711" s="44"/>
      <c r="G711" s="44"/>
      <c r="H711" s="44"/>
      <c r="I711" s="44"/>
      <c r="J711" s="44"/>
      <c r="K711" s="44"/>
      <c r="L711" s="66"/>
      <c r="M711" s="37"/>
      <c r="N711" s="37"/>
    </row>
    <row r="712" spans="1:16" ht="30.25" customHeight="1" x14ac:dyDescent="0.35">
      <c r="A712" s="376" t="s">
        <v>31</v>
      </c>
      <c r="B712" s="214"/>
      <c r="C712" s="214"/>
      <c r="D712" s="378">
        <f ca="1">imzatarihi</f>
        <v>45785</v>
      </c>
      <c r="E712" s="378"/>
      <c r="F712" s="253" t="s">
        <v>32</v>
      </c>
      <c r="G712" s="379" t="str">
        <f>IF(kurulusyetkilisi&gt;0,kurulusyetkilisi,"")</f>
        <v/>
      </c>
      <c r="H712" s="44"/>
      <c r="I712" s="44"/>
      <c r="J712" s="44"/>
      <c r="K712" s="44"/>
      <c r="L712" s="66"/>
      <c r="M712" s="37"/>
      <c r="N712" s="37"/>
    </row>
    <row r="713" spans="1:16" ht="30.25" customHeight="1" x14ac:dyDescent="0.35">
      <c r="A713" s="44"/>
      <c r="B713" s="44"/>
      <c r="C713" s="44"/>
      <c r="D713" s="215"/>
      <c r="E713" s="215"/>
      <c r="F713" s="253" t="s">
        <v>33</v>
      </c>
      <c r="G713" s="44"/>
      <c r="H713" s="44"/>
      <c r="I713" s="214"/>
      <c r="J713" s="44"/>
      <c r="K713" s="44"/>
      <c r="L713" s="66"/>
      <c r="M713" s="37"/>
      <c r="N713" s="37"/>
    </row>
    <row r="714" spans="1:16" ht="30.25" customHeight="1" x14ac:dyDescent="0.3">
      <c r="A714" s="44"/>
      <c r="B714" s="44"/>
      <c r="C714" s="44"/>
      <c r="D714" s="44"/>
      <c r="E714" s="44"/>
      <c r="F714" s="44"/>
      <c r="G714" s="44"/>
      <c r="H714" s="44"/>
      <c r="I714" s="44"/>
      <c r="J714" s="44"/>
      <c r="K714" s="44"/>
      <c r="L714" s="66"/>
      <c r="M714" s="37"/>
      <c r="N714" s="37"/>
    </row>
    <row r="715" spans="1:16" ht="30.25" customHeight="1" x14ac:dyDescent="0.3">
      <c r="A715" s="679" t="s">
        <v>104</v>
      </c>
      <c r="B715" s="679"/>
      <c r="C715" s="679"/>
      <c r="D715" s="679"/>
      <c r="E715" s="679"/>
      <c r="F715" s="679"/>
      <c r="G715" s="679"/>
      <c r="H715" s="679"/>
      <c r="I715" s="679"/>
      <c r="J715" s="679"/>
      <c r="K715" s="679"/>
      <c r="L715" s="64"/>
      <c r="M715" s="37"/>
      <c r="N715" s="37"/>
    </row>
    <row r="716" spans="1:16" ht="30.25" customHeight="1" x14ac:dyDescent="0.3">
      <c r="A716" s="635" t="str">
        <f>IF(YilDonem&lt;&gt;"",CONCATENATE(YilDonem," dönemine aittir."),"")</f>
        <v/>
      </c>
      <c r="B716" s="635"/>
      <c r="C716" s="635"/>
      <c r="D716" s="635"/>
      <c r="E716" s="635"/>
      <c r="F716" s="635"/>
      <c r="G716" s="635"/>
      <c r="H716" s="635"/>
      <c r="I716" s="635"/>
      <c r="J716" s="635"/>
      <c r="K716" s="635"/>
      <c r="L716" s="64"/>
      <c r="M716" s="37"/>
      <c r="N716" s="37"/>
    </row>
    <row r="717" spans="1:16" ht="30.25" customHeight="1" thickBot="1" x14ac:dyDescent="0.35">
      <c r="A717" s="680" t="s">
        <v>126</v>
      </c>
      <c r="B717" s="680"/>
      <c r="C717" s="680"/>
      <c r="D717" s="680"/>
      <c r="E717" s="680"/>
      <c r="F717" s="680"/>
      <c r="G717" s="680"/>
      <c r="H717" s="680"/>
      <c r="I717" s="680"/>
      <c r="J717" s="680"/>
      <c r="K717" s="680"/>
      <c r="L717" s="64"/>
      <c r="M717" s="37"/>
      <c r="N717" s="37"/>
    </row>
    <row r="718" spans="1:16" ht="30.25" customHeight="1" thickBot="1" x14ac:dyDescent="0.35">
      <c r="A718" s="673" t="s">
        <v>192</v>
      </c>
      <c r="B718" s="674"/>
      <c r="C718" s="673" t="str">
        <f>IF(ProjeNo&gt;0,ProjeNo,"")</f>
        <v/>
      </c>
      <c r="D718" s="674"/>
      <c r="E718" s="674"/>
      <c r="F718" s="674"/>
      <c r="G718" s="674"/>
      <c r="H718" s="674"/>
      <c r="I718" s="674"/>
      <c r="J718" s="674"/>
      <c r="K718" s="675"/>
      <c r="L718" s="64"/>
      <c r="M718" s="37"/>
      <c r="N718" s="37"/>
    </row>
    <row r="719" spans="1:16" ht="30.25" customHeight="1" thickBot="1" x14ac:dyDescent="0.35">
      <c r="A719" s="673" t="s">
        <v>194</v>
      </c>
      <c r="B719" s="674"/>
      <c r="C719" s="676" t="str">
        <f>IF(ProjeAdi&gt;0,ProjeAdi,"")</f>
        <v/>
      </c>
      <c r="D719" s="677"/>
      <c r="E719" s="677"/>
      <c r="F719" s="677"/>
      <c r="G719" s="677"/>
      <c r="H719" s="677"/>
      <c r="I719" s="677"/>
      <c r="J719" s="677"/>
      <c r="K719" s="678"/>
      <c r="L719" s="64"/>
      <c r="M719" s="37"/>
      <c r="N719" s="37"/>
    </row>
    <row r="720" spans="1:16" s="24" customFormat="1" ht="30.25" customHeight="1" thickBot="1" x14ac:dyDescent="0.35">
      <c r="A720" s="683" t="s">
        <v>3</v>
      </c>
      <c r="B720" s="683" t="s">
        <v>182</v>
      </c>
      <c r="C720" s="683" t="s">
        <v>183</v>
      </c>
      <c r="D720" s="683" t="s">
        <v>101</v>
      </c>
      <c r="E720" s="683" t="s">
        <v>173</v>
      </c>
      <c r="F720" s="683" t="s">
        <v>102</v>
      </c>
      <c r="G720" s="683" t="s">
        <v>103</v>
      </c>
      <c r="H720" s="683" t="s">
        <v>81</v>
      </c>
      <c r="I720" s="683" t="s">
        <v>82</v>
      </c>
      <c r="J720" s="398" t="s">
        <v>83</v>
      </c>
      <c r="K720" s="398" t="s">
        <v>83</v>
      </c>
      <c r="L720" s="65"/>
      <c r="M720" s="38"/>
      <c r="N720" s="38"/>
      <c r="O720" s="68"/>
      <c r="P720" s="68"/>
    </row>
    <row r="721" spans="1:14" ht="30.25" customHeight="1" thickBot="1" x14ac:dyDescent="0.35">
      <c r="A721" s="685"/>
      <c r="B721" s="684"/>
      <c r="C721" s="684"/>
      <c r="D721" s="685"/>
      <c r="E721" s="684"/>
      <c r="F721" s="685"/>
      <c r="G721" s="685"/>
      <c r="H721" s="685"/>
      <c r="I721" s="685"/>
      <c r="J721" s="416" t="s">
        <v>84</v>
      </c>
      <c r="K721" s="416" t="s">
        <v>87</v>
      </c>
      <c r="L721" s="64"/>
      <c r="M721" s="37"/>
      <c r="N721" s="37"/>
    </row>
    <row r="722" spans="1:14" ht="30.25" customHeight="1" x14ac:dyDescent="0.3">
      <c r="A722" s="201">
        <v>421</v>
      </c>
      <c r="B722" s="456"/>
      <c r="C722" s="466"/>
      <c r="D722" s="206"/>
      <c r="E722" s="521"/>
      <c r="F722" s="25"/>
      <c r="G722" s="39"/>
      <c r="H722" s="26"/>
      <c r="I722" s="194"/>
      <c r="J722" s="188"/>
      <c r="K722" s="180"/>
      <c r="L722" s="109" t="str">
        <f>IF(AND(COUNTA(D722:G722)&gt;0,M722=1),"Belge Tarihi,Belge Numarası ve KDV Dahil Tutar doldurulduktan sonra KDV Hariç Tutar doldurulabilir.","")</f>
        <v/>
      </c>
      <c r="M722" s="111">
        <f>IF(COUNTA(H722:I722)+COUNTA(K722)=3,0,1)</f>
        <v>1</v>
      </c>
      <c r="N722" s="110">
        <f>IF(M722=1,0,100000000)</f>
        <v>0</v>
      </c>
    </row>
    <row r="723" spans="1:14" ht="30.25" customHeight="1" x14ac:dyDescent="0.3">
      <c r="A723" s="410">
        <v>422</v>
      </c>
      <c r="B723" s="457"/>
      <c r="C723" s="467"/>
      <c r="D723" s="207"/>
      <c r="E723" s="520"/>
      <c r="F723" s="17"/>
      <c r="G723" s="18"/>
      <c r="H723" s="40"/>
      <c r="I723" s="195"/>
      <c r="J723" s="189"/>
      <c r="K723" s="184"/>
      <c r="L723" s="109" t="str">
        <f t="shared" ref="L723:L741" si="63">IF(AND(COUNTA(D723:G723)&gt;0,M723=1),"Belge Tarihi,Belge Numarası ve KDV Dahil Tutar doldurulduktan sonra KDV Hariç Tutar doldurulabilir.","")</f>
        <v/>
      </c>
      <c r="M723" s="111">
        <f t="shared" ref="M723:M741" si="64">IF(COUNTA(H723:I723)+COUNTA(K723)=3,0,1)</f>
        <v>1</v>
      </c>
      <c r="N723" s="110">
        <f t="shared" ref="N723:N741" si="65">IF(M723=1,0,100000000)</f>
        <v>0</v>
      </c>
    </row>
    <row r="724" spans="1:14" ht="30.25" customHeight="1" x14ac:dyDescent="0.3">
      <c r="A724" s="410">
        <v>423</v>
      </c>
      <c r="B724" s="457"/>
      <c r="C724" s="467"/>
      <c r="D724" s="207"/>
      <c r="E724" s="520"/>
      <c r="F724" s="17"/>
      <c r="G724" s="18"/>
      <c r="H724" s="40"/>
      <c r="I724" s="195"/>
      <c r="J724" s="189"/>
      <c r="K724" s="184"/>
      <c r="L724" s="109" t="str">
        <f t="shared" si="63"/>
        <v/>
      </c>
      <c r="M724" s="111">
        <f t="shared" si="64"/>
        <v>1</v>
      </c>
      <c r="N724" s="110">
        <f t="shared" si="65"/>
        <v>0</v>
      </c>
    </row>
    <row r="725" spans="1:14" ht="30.25" customHeight="1" x14ac:dyDescent="0.3">
      <c r="A725" s="410">
        <v>424</v>
      </c>
      <c r="B725" s="457"/>
      <c r="C725" s="467"/>
      <c r="D725" s="207"/>
      <c r="E725" s="520"/>
      <c r="F725" s="17"/>
      <c r="G725" s="18"/>
      <c r="H725" s="40"/>
      <c r="I725" s="195"/>
      <c r="J725" s="189"/>
      <c r="K725" s="184"/>
      <c r="L725" s="109" t="str">
        <f t="shared" si="63"/>
        <v/>
      </c>
      <c r="M725" s="111">
        <f t="shared" si="64"/>
        <v>1</v>
      </c>
      <c r="N725" s="110">
        <f t="shared" si="65"/>
        <v>0</v>
      </c>
    </row>
    <row r="726" spans="1:14" ht="30.25" customHeight="1" x14ac:dyDescent="0.3">
      <c r="A726" s="410">
        <v>425</v>
      </c>
      <c r="B726" s="457"/>
      <c r="C726" s="467"/>
      <c r="D726" s="207"/>
      <c r="E726" s="520"/>
      <c r="F726" s="17"/>
      <c r="G726" s="18"/>
      <c r="H726" s="40"/>
      <c r="I726" s="195"/>
      <c r="J726" s="189"/>
      <c r="K726" s="184"/>
      <c r="L726" s="109" t="str">
        <f t="shared" si="63"/>
        <v/>
      </c>
      <c r="M726" s="111">
        <f t="shared" si="64"/>
        <v>1</v>
      </c>
      <c r="N726" s="110">
        <f t="shared" si="65"/>
        <v>0</v>
      </c>
    </row>
    <row r="727" spans="1:14" ht="30.25" customHeight="1" x14ac:dyDescent="0.3">
      <c r="A727" s="410">
        <v>426</v>
      </c>
      <c r="B727" s="457"/>
      <c r="C727" s="467"/>
      <c r="D727" s="207"/>
      <c r="E727" s="520"/>
      <c r="F727" s="17"/>
      <c r="G727" s="18"/>
      <c r="H727" s="40"/>
      <c r="I727" s="195"/>
      <c r="J727" s="189"/>
      <c r="K727" s="184"/>
      <c r="L727" s="109" t="str">
        <f t="shared" si="63"/>
        <v/>
      </c>
      <c r="M727" s="111">
        <f t="shared" si="64"/>
        <v>1</v>
      </c>
      <c r="N727" s="110">
        <f t="shared" si="65"/>
        <v>0</v>
      </c>
    </row>
    <row r="728" spans="1:14" ht="30.25" customHeight="1" x14ac:dyDescent="0.3">
      <c r="A728" s="410">
        <v>427</v>
      </c>
      <c r="B728" s="457"/>
      <c r="C728" s="467"/>
      <c r="D728" s="207"/>
      <c r="E728" s="520"/>
      <c r="F728" s="17"/>
      <c r="G728" s="18"/>
      <c r="H728" s="40"/>
      <c r="I728" s="195"/>
      <c r="J728" s="189"/>
      <c r="K728" s="184"/>
      <c r="L728" s="109" t="str">
        <f t="shared" si="63"/>
        <v/>
      </c>
      <c r="M728" s="111">
        <f t="shared" si="64"/>
        <v>1</v>
      </c>
      <c r="N728" s="110">
        <f t="shared" si="65"/>
        <v>0</v>
      </c>
    </row>
    <row r="729" spans="1:14" ht="30.25" customHeight="1" x14ac:dyDescent="0.3">
      <c r="A729" s="410">
        <v>428</v>
      </c>
      <c r="B729" s="457"/>
      <c r="C729" s="467"/>
      <c r="D729" s="207"/>
      <c r="E729" s="520"/>
      <c r="F729" s="17"/>
      <c r="G729" s="18"/>
      <c r="H729" s="40"/>
      <c r="I729" s="195"/>
      <c r="J729" s="189"/>
      <c r="K729" s="184"/>
      <c r="L729" s="109" t="str">
        <f t="shared" si="63"/>
        <v/>
      </c>
      <c r="M729" s="111">
        <f t="shared" si="64"/>
        <v>1</v>
      </c>
      <c r="N729" s="110">
        <f t="shared" si="65"/>
        <v>0</v>
      </c>
    </row>
    <row r="730" spans="1:14" ht="30.25" customHeight="1" x14ac:dyDescent="0.3">
      <c r="A730" s="410">
        <v>429</v>
      </c>
      <c r="B730" s="457"/>
      <c r="C730" s="467"/>
      <c r="D730" s="207"/>
      <c r="E730" s="520"/>
      <c r="F730" s="17"/>
      <c r="G730" s="18"/>
      <c r="H730" s="40"/>
      <c r="I730" s="195"/>
      <c r="J730" s="189"/>
      <c r="K730" s="184"/>
      <c r="L730" s="109" t="str">
        <f t="shared" si="63"/>
        <v/>
      </c>
      <c r="M730" s="111">
        <f t="shared" si="64"/>
        <v>1</v>
      </c>
      <c r="N730" s="110">
        <f t="shared" si="65"/>
        <v>0</v>
      </c>
    </row>
    <row r="731" spans="1:14" ht="30.25" customHeight="1" x14ac:dyDescent="0.3">
      <c r="A731" s="410">
        <v>430</v>
      </c>
      <c r="B731" s="457"/>
      <c r="C731" s="467"/>
      <c r="D731" s="207"/>
      <c r="E731" s="520"/>
      <c r="F731" s="17"/>
      <c r="G731" s="18"/>
      <c r="H731" s="40"/>
      <c r="I731" s="195"/>
      <c r="J731" s="189"/>
      <c r="K731" s="184"/>
      <c r="L731" s="109" t="str">
        <f t="shared" si="63"/>
        <v/>
      </c>
      <c r="M731" s="111">
        <f t="shared" si="64"/>
        <v>1</v>
      </c>
      <c r="N731" s="110">
        <f t="shared" si="65"/>
        <v>0</v>
      </c>
    </row>
    <row r="732" spans="1:14" ht="30.25" customHeight="1" x14ac:dyDescent="0.3">
      <c r="A732" s="410">
        <v>431</v>
      </c>
      <c r="B732" s="457"/>
      <c r="C732" s="467"/>
      <c r="D732" s="207"/>
      <c r="E732" s="520"/>
      <c r="F732" s="17"/>
      <c r="G732" s="18"/>
      <c r="H732" s="40"/>
      <c r="I732" s="195"/>
      <c r="J732" s="189"/>
      <c r="K732" s="184"/>
      <c r="L732" s="109" t="str">
        <f t="shared" si="63"/>
        <v/>
      </c>
      <c r="M732" s="111">
        <f t="shared" si="64"/>
        <v>1</v>
      </c>
      <c r="N732" s="110">
        <f t="shared" si="65"/>
        <v>0</v>
      </c>
    </row>
    <row r="733" spans="1:14" ht="30.25" customHeight="1" x14ac:dyDescent="0.3">
      <c r="A733" s="410">
        <v>432</v>
      </c>
      <c r="B733" s="457"/>
      <c r="C733" s="467"/>
      <c r="D733" s="207"/>
      <c r="E733" s="520"/>
      <c r="F733" s="17"/>
      <c r="G733" s="18"/>
      <c r="H733" s="40"/>
      <c r="I733" s="195"/>
      <c r="J733" s="189"/>
      <c r="K733" s="184"/>
      <c r="L733" s="109" t="str">
        <f t="shared" si="63"/>
        <v/>
      </c>
      <c r="M733" s="111">
        <f t="shared" si="64"/>
        <v>1</v>
      </c>
      <c r="N733" s="110">
        <f t="shared" si="65"/>
        <v>0</v>
      </c>
    </row>
    <row r="734" spans="1:14" ht="30.25" customHeight="1" x14ac:dyDescent="0.3">
      <c r="A734" s="410">
        <v>433</v>
      </c>
      <c r="B734" s="457"/>
      <c r="C734" s="467"/>
      <c r="D734" s="207"/>
      <c r="E734" s="520"/>
      <c r="F734" s="17"/>
      <c r="G734" s="18"/>
      <c r="H734" s="40"/>
      <c r="I734" s="195"/>
      <c r="J734" s="189"/>
      <c r="K734" s="184"/>
      <c r="L734" s="109" t="str">
        <f t="shared" si="63"/>
        <v/>
      </c>
      <c r="M734" s="111">
        <f t="shared" si="64"/>
        <v>1</v>
      </c>
      <c r="N734" s="110">
        <f t="shared" si="65"/>
        <v>0</v>
      </c>
    </row>
    <row r="735" spans="1:14" ht="30.25" customHeight="1" x14ac:dyDescent="0.3">
      <c r="A735" s="410">
        <v>434</v>
      </c>
      <c r="B735" s="457"/>
      <c r="C735" s="467"/>
      <c r="D735" s="207"/>
      <c r="E735" s="520"/>
      <c r="F735" s="17"/>
      <c r="G735" s="18"/>
      <c r="H735" s="40"/>
      <c r="I735" s="195"/>
      <c r="J735" s="189"/>
      <c r="K735" s="184"/>
      <c r="L735" s="109" t="str">
        <f t="shared" si="63"/>
        <v/>
      </c>
      <c r="M735" s="111">
        <f t="shared" si="64"/>
        <v>1</v>
      </c>
      <c r="N735" s="110">
        <f t="shared" si="65"/>
        <v>0</v>
      </c>
    </row>
    <row r="736" spans="1:14" ht="30.25" customHeight="1" x14ac:dyDescent="0.3">
      <c r="A736" s="410">
        <v>435</v>
      </c>
      <c r="B736" s="457"/>
      <c r="C736" s="467"/>
      <c r="D736" s="207"/>
      <c r="E736" s="520"/>
      <c r="F736" s="17"/>
      <c r="G736" s="18"/>
      <c r="H736" s="40"/>
      <c r="I736" s="195"/>
      <c r="J736" s="189"/>
      <c r="K736" s="184"/>
      <c r="L736" s="109" t="str">
        <f t="shared" si="63"/>
        <v/>
      </c>
      <c r="M736" s="111">
        <f t="shared" si="64"/>
        <v>1</v>
      </c>
      <c r="N736" s="110">
        <f t="shared" si="65"/>
        <v>0</v>
      </c>
    </row>
    <row r="737" spans="1:16" ht="30.25" customHeight="1" x14ac:dyDescent="0.3">
      <c r="A737" s="410">
        <v>436</v>
      </c>
      <c r="B737" s="457"/>
      <c r="C737" s="467"/>
      <c r="D737" s="207"/>
      <c r="E737" s="520"/>
      <c r="F737" s="17"/>
      <c r="G737" s="18"/>
      <c r="H737" s="40"/>
      <c r="I737" s="195"/>
      <c r="J737" s="189"/>
      <c r="K737" s="184"/>
      <c r="L737" s="109" t="str">
        <f t="shared" si="63"/>
        <v/>
      </c>
      <c r="M737" s="111">
        <f t="shared" si="64"/>
        <v>1</v>
      </c>
      <c r="N737" s="110">
        <f t="shared" si="65"/>
        <v>0</v>
      </c>
    </row>
    <row r="738" spans="1:16" ht="30.25" customHeight="1" x14ac:dyDescent="0.3">
      <c r="A738" s="410">
        <v>437</v>
      </c>
      <c r="B738" s="457"/>
      <c r="C738" s="467"/>
      <c r="D738" s="207"/>
      <c r="E738" s="520"/>
      <c r="F738" s="17"/>
      <c r="G738" s="18"/>
      <c r="H738" s="40"/>
      <c r="I738" s="195"/>
      <c r="J738" s="189"/>
      <c r="K738" s="184"/>
      <c r="L738" s="109" t="str">
        <f t="shared" si="63"/>
        <v/>
      </c>
      <c r="M738" s="111">
        <f t="shared" si="64"/>
        <v>1</v>
      </c>
      <c r="N738" s="110">
        <f t="shared" si="65"/>
        <v>0</v>
      </c>
    </row>
    <row r="739" spans="1:16" ht="30.25" customHeight="1" x14ac:dyDescent="0.3">
      <c r="A739" s="410">
        <v>438</v>
      </c>
      <c r="B739" s="457"/>
      <c r="C739" s="467"/>
      <c r="D739" s="207"/>
      <c r="E739" s="520"/>
      <c r="F739" s="17"/>
      <c r="G739" s="18"/>
      <c r="H739" s="40"/>
      <c r="I739" s="195"/>
      <c r="J739" s="189"/>
      <c r="K739" s="184"/>
      <c r="L739" s="109" t="str">
        <f t="shared" si="63"/>
        <v/>
      </c>
      <c r="M739" s="111">
        <f t="shared" si="64"/>
        <v>1</v>
      </c>
      <c r="N739" s="110">
        <f t="shared" si="65"/>
        <v>0</v>
      </c>
    </row>
    <row r="740" spans="1:16" ht="30.25" customHeight="1" x14ac:dyDescent="0.3">
      <c r="A740" s="410">
        <v>439</v>
      </c>
      <c r="B740" s="457"/>
      <c r="C740" s="467"/>
      <c r="D740" s="207"/>
      <c r="E740" s="520"/>
      <c r="F740" s="17"/>
      <c r="G740" s="18"/>
      <c r="H740" s="40"/>
      <c r="I740" s="195"/>
      <c r="J740" s="189"/>
      <c r="K740" s="184"/>
      <c r="L740" s="109" t="str">
        <f t="shared" si="63"/>
        <v/>
      </c>
      <c r="M740" s="111">
        <f t="shared" si="64"/>
        <v>1</v>
      </c>
      <c r="N740" s="110">
        <f t="shared" si="65"/>
        <v>0</v>
      </c>
    </row>
    <row r="741" spans="1:16" ht="30.25" customHeight="1" thickBot="1" x14ac:dyDescent="0.35">
      <c r="A741" s="411">
        <v>440</v>
      </c>
      <c r="B741" s="458"/>
      <c r="C741" s="468"/>
      <c r="D741" s="208"/>
      <c r="E741" s="522"/>
      <c r="F741" s="19"/>
      <c r="G741" s="20"/>
      <c r="H741" s="42"/>
      <c r="I741" s="196"/>
      <c r="J741" s="190"/>
      <c r="K741" s="185"/>
      <c r="L741" s="109" t="str">
        <f t="shared" si="63"/>
        <v/>
      </c>
      <c r="M741" s="111">
        <f t="shared" si="64"/>
        <v>1</v>
      </c>
      <c r="N741" s="110">
        <f t="shared" si="65"/>
        <v>0</v>
      </c>
    </row>
    <row r="742" spans="1:16" ht="30.25" customHeight="1" thickBot="1" x14ac:dyDescent="0.35">
      <c r="A742" s="44"/>
      <c r="B742" s="44"/>
      <c r="C742" s="44"/>
      <c r="D742" s="44"/>
      <c r="E742" s="44"/>
      <c r="F742" s="44"/>
      <c r="G742" s="44"/>
      <c r="H742" s="44"/>
      <c r="I742" s="386" t="s">
        <v>34</v>
      </c>
      <c r="J742" s="186">
        <f>SUM(J722:J741)+J708</f>
        <v>0</v>
      </c>
      <c r="K742" s="186">
        <f>SUM(K722:K741)+K708</f>
        <v>0</v>
      </c>
      <c r="L742" s="66"/>
      <c r="M742" s="108">
        <f>IF(J742&gt;J708,ROW(A748),0)</f>
        <v>0</v>
      </c>
      <c r="N742" s="37"/>
      <c r="O742" s="105">
        <f>IF(J742&gt;J708,ROW(A748),0)</f>
        <v>0</v>
      </c>
      <c r="P742" s="69"/>
    </row>
    <row r="743" spans="1:16" ht="30.25" customHeight="1" x14ac:dyDescent="0.3">
      <c r="A743" s="44"/>
      <c r="B743" s="44"/>
      <c r="C743" s="44"/>
      <c r="D743" s="44"/>
      <c r="E743" s="44"/>
      <c r="F743" s="44"/>
      <c r="G743" s="44"/>
      <c r="H743" s="44"/>
      <c r="I743" s="44"/>
      <c r="J743" s="44"/>
      <c r="K743" s="44"/>
      <c r="L743" s="66"/>
      <c r="M743" s="37"/>
      <c r="N743" s="37"/>
    </row>
    <row r="744" spans="1:16" ht="30.25" customHeight="1" x14ac:dyDescent="0.3">
      <c r="A744" s="138" t="s">
        <v>133</v>
      </c>
      <c r="B744" s="62"/>
      <c r="C744" s="62"/>
      <c r="D744" s="44"/>
      <c r="E744" s="44"/>
      <c r="F744" s="44"/>
      <c r="G744" s="44"/>
      <c r="H744" s="44"/>
      <c r="I744" s="44"/>
      <c r="J744" s="44"/>
      <c r="K744" s="44"/>
      <c r="L744" s="66"/>
      <c r="M744" s="37"/>
      <c r="N744" s="37"/>
    </row>
    <row r="745" spans="1:16" ht="30.25" customHeight="1" x14ac:dyDescent="0.3">
      <c r="A745" s="44"/>
      <c r="B745" s="44"/>
      <c r="C745" s="44"/>
      <c r="D745" s="44"/>
      <c r="E745" s="44"/>
      <c r="F745" s="44"/>
      <c r="G745" s="44"/>
      <c r="H745" s="44"/>
      <c r="I745" s="44"/>
      <c r="J745" s="44"/>
      <c r="K745" s="44"/>
      <c r="L745" s="66"/>
      <c r="M745" s="37"/>
      <c r="N745" s="37"/>
    </row>
    <row r="746" spans="1:16" ht="30.25" customHeight="1" x14ac:dyDescent="0.35">
      <c r="A746" s="376" t="s">
        <v>31</v>
      </c>
      <c r="B746" s="214"/>
      <c r="C746" s="214"/>
      <c r="D746" s="378">
        <f ca="1">imzatarihi</f>
        <v>45785</v>
      </c>
      <c r="E746" s="378"/>
      <c r="F746" s="253" t="s">
        <v>32</v>
      </c>
      <c r="G746" s="379" t="str">
        <f>IF(kurulusyetkilisi&gt;0,kurulusyetkilisi,"")</f>
        <v/>
      </c>
      <c r="H746" s="44"/>
      <c r="I746" s="44"/>
      <c r="J746" s="44"/>
      <c r="K746" s="44"/>
      <c r="L746" s="66"/>
      <c r="M746" s="37"/>
      <c r="N746" s="37"/>
    </row>
    <row r="747" spans="1:16" ht="30.25" customHeight="1" x14ac:dyDescent="0.35">
      <c r="A747" s="44"/>
      <c r="B747" s="44"/>
      <c r="C747" s="44"/>
      <c r="D747" s="215"/>
      <c r="E747" s="215"/>
      <c r="F747" s="253" t="s">
        <v>33</v>
      </c>
      <c r="G747" s="44"/>
      <c r="H747" s="44"/>
      <c r="I747" s="214"/>
      <c r="J747" s="44"/>
      <c r="K747" s="44"/>
      <c r="L747" s="66"/>
      <c r="M747" s="37"/>
      <c r="N747" s="37"/>
    </row>
    <row r="748" spans="1:16" ht="30.25" customHeight="1" x14ac:dyDescent="0.3">
      <c r="A748" s="44"/>
      <c r="B748" s="44"/>
      <c r="C748" s="44"/>
      <c r="D748" s="44"/>
      <c r="E748" s="44"/>
      <c r="F748" s="44"/>
      <c r="G748" s="44"/>
      <c r="H748" s="44"/>
      <c r="I748" s="44"/>
      <c r="J748" s="44"/>
      <c r="K748" s="44"/>
      <c r="L748" s="66"/>
      <c r="M748" s="37"/>
      <c r="N748" s="37"/>
    </row>
    <row r="749" spans="1:16" ht="30.25" customHeight="1" x14ac:dyDescent="0.3">
      <c r="A749" s="679" t="s">
        <v>104</v>
      </c>
      <c r="B749" s="679"/>
      <c r="C749" s="679"/>
      <c r="D749" s="679"/>
      <c r="E749" s="679"/>
      <c r="F749" s="679"/>
      <c r="G749" s="679"/>
      <c r="H749" s="679"/>
      <c r="I749" s="679"/>
      <c r="J749" s="679"/>
      <c r="K749" s="679"/>
      <c r="L749" s="64"/>
      <c r="M749" s="37"/>
      <c r="N749" s="37"/>
    </row>
    <row r="750" spans="1:16" ht="30.25" customHeight="1" x14ac:dyDescent="0.3">
      <c r="A750" s="635" t="str">
        <f>IF(YilDonem&lt;&gt;"",CONCATENATE(YilDonem," dönemine aittir."),"")</f>
        <v/>
      </c>
      <c r="B750" s="635"/>
      <c r="C750" s="635"/>
      <c r="D750" s="635"/>
      <c r="E750" s="635"/>
      <c r="F750" s="635"/>
      <c r="G750" s="635"/>
      <c r="H750" s="635"/>
      <c r="I750" s="635"/>
      <c r="J750" s="635"/>
      <c r="K750" s="635"/>
      <c r="L750" s="64"/>
      <c r="M750" s="37"/>
      <c r="N750" s="37"/>
    </row>
    <row r="751" spans="1:16" ht="30.25" customHeight="1" thickBot="1" x14ac:dyDescent="0.35">
      <c r="A751" s="680" t="s">
        <v>126</v>
      </c>
      <c r="B751" s="680"/>
      <c r="C751" s="680"/>
      <c r="D751" s="680"/>
      <c r="E751" s="680"/>
      <c r="F751" s="680"/>
      <c r="G751" s="680"/>
      <c r="H751" s="680"/>
      <c r="I751" s="680"/>
      <c r="J751" s="680"/>
      <c r="K751" s="680"/>
      <c r="L751" s="64"/>
      <c r="M751" s="37"/>
      <c r="N751" s="37"/>
    </row>
    <row r="752" spans="1:16" ht="30.25" customHeight="1" thickBot="1" x14ac:dyDescent="0.35">
      <c r="A752" s="673" t="s">
        <v>192</v>
      </c>
      <c r="B752" s="674"/>
      <c r="C752" s="673" t="str">
        <f>IF(ProjeNo&gt;0,ProjeNo,"")</f>
        <v/>
      </c>
      <c r="D752" s="674"/>
      <c r="E752" s="674"/>
      <c r="F752" s="674"/>
      <c r="G752" s="674"/>
      <c r="H752" s="674"/>
      <c r="I752" s="674"/>
      <c r="J752" s="674"/>
      <c r="K752" s="675"/>
      <c r="L752" s="64"/>
      <c r="M752" s="37"/>
      <c r="N752" s="37"/>
    </row>
    <row r="753" spans="1:16" ht="30.25" customHeight="1" thickBot="1" x14ac:dyDescent="0.35">
      <c r="A753" s="673" t="s">
        <v>194</v>
      </c>
      <c r="B753" s="674"/>
      <c r="C753" s="676" t="str">
        <f>IF(ProjeAdi&gt;0,ProjeAdi,"")</f>
        <v/>
      </c>
      <c r="D753" s="677"/>
      <c r="E753" s="677"/>
      <c r="F753" s="677"/>
      <c r="G753" s="677"/>
      <c r="H753" s="677"/>
      <c r="I753" s="677"/>
      <c r="J753" s="677"/>
      <c r="K753" s="678"/>
      <c r="L753" s="64"/>
      <c r="M753" s="37"/>
      <c r="N753" s="37"/>
    </row>
    <row r="754" spans="1:16" s="24" customFormat="1" ht="30.25" customHeight="1" thickBot="1" x14ac:dyDescent="0.35">
      <c r="A754" s="683" t="s">
        <v>3</v>
      </c>
      <c r="B754" s="683" t="s">
        <v>182</v>
      </c>
      <c r="C754" s="683" t="s">
        <v>183</v>
      </c>
      <c r="D754" s="683" t="s">
        <v>101</v>
      </c>
      <c r="E754" s="683" t="s">
        <v>173</v>
      </c>
      <c r="F754" s="683" t="s">
        <v>102</v>
      </c>
      <c r="G754" s="683" t="s">
        <v>103</v>
      </c>
      <c r="H754" s="683" t="s">
        <v>81</v>
      </c>
      <c r="I754" s="683" t="s">
        <v>82</v>
      </c>
      <c r="J754" s="398" t="s">
        <v>83</v>
      </c>
      <c r="K754" s="398" t="s">
        <v>83</v>
      </c>
      <c r="L754" s="65"/>
      <c r="M754" s="38"/>
      <c r="N754" s="38"/>
      <c r="O754" s="68"/>
      <c r="P754" s="68"/>
    </row>
    <row r="755" spans="1:16" ht="30.25" customHeight="1" thickBot="1" x14ac:dyDescent="0.35">
      <c r="A755" s="685"/>
      <c r="B755" s="684"/>
      <c r="C755" s="684"/>
      <c r="D755" s="685"/>
      <c r="E755" s="684"/>
      <c r="F755" s="685"/>
      <c r="G755" s="685"/>
      <c r="H755" s="685"/>
      <c r="I755" s="685"/>
      <c r="J755" s="416" t="s">
        <v>84</v>
      </c>
      <c r="K755" s="416" t="s">
        <v>87</v>
      </c>
      <c r="L755" s="64"/>
      <c r="M755" s="37"/>
      <c r="N755" s="37"/>
    </row>
    <row r="756" spans="1:16" ht="30.25" customHeight="1" x14ac:dyDescent="0.3">
      <c r="A756" s="201">
        <v>441</v>
      </c>
      <c r="B756" s="456"/>
      <c r="C756" s="466"/>
      <c r="D756" s="206"/>
      <c r="E756" s="521"/>
      <c r="F756" s="25"/>
      <c r="G756" s="39"/>
      <c r="H756" s="26"/>
      <c r="I756" s="194"/>
      <c r="J756" s="188"/>
      <c r="K756" s="180"/>
      <c r="L756" s="109" t="str">
        <f>IF(AND(COUNTA(D756:G756)&gt;0,M756=1),"Belge Tarihi,Belge Numarası ve KDV Dahil Tutar doldurulduktan sonra KDV Hariç Tutar doldurulabilir.","")</f>
        <v/>
      </c>
      <c r="M756" s="111">
        <f>IF(COUNTA(H756:I756)+COUNTA(K756)=3,0,1)</f>
        <v>1</v>
      </c>
      <c r="N756" s="110">
        <f>IF(M756=1,0,100000000)</f>
        <v>0</v>
      </c>
    </row>
    <row r="757" spans="1:16" ht="30.25" customHeight="1" x14ac:dyDescent="0.3">
      <c r="A757" s="410">
        <v>442</v>
      </c>
      <c r="B757" s="457"/>
      <c r="C757" s="467"/>
      <c r="D757" s="207"/>
      <c r="E757" s="520"/>
      <c r="F757" s="17"/>
      <c r="G757" s="18"/>
      <c r="H757" s="40"/>
      <c r="I757" s="195"/>
      <c r="J757" s="189"/>
      <c r="K757" s="184"/>
      <c r="L757" s="109" t="str">
        <f t="shared" ref="L757:L775" si="66">IF(AND(COUNTA(D757:G757)&gt;0,M757=1),"Belge Tarihi,Belge Numarası ve KDV Dahil Tutar doldurulduktan sonra KDV Hariç Tutar doldurulabilir.","")</f>
        <v/>
      </c>
      <c r="M757" s="111">
        <f t="shared" ref="M757:M775" si="67">IF(COUNTA(H757:I757)+COUNTA(K757)=3,0,1)</f>
        <v>1</v>
      </c>
      <c r="N757" s="110">
        <f t="shared" ref="N757:N775" si="68">IF(M757=1,0,100000000)</f>
        <v>0</v>
      </c>
    </row>
    <row r="758" spans="1:16" ht="30.25" customHeight="1" x14ac:dyDescent="0.3">
      <c r="A758" s="410">
        <v>443</v>
      </c>
      <c r="B758" s="457"/>
      <c r="C758" s="467"/>
      <c r="D758" s="207"/>
      <c r="E758" s="520"/>
      <c r="F758" s="17"/>
      <c r="G758" s="18"/>
      <c r="H758" s="40"/>
      <c r="I758" s="195"/>
      <c r="J758" s="189"/>
      <c r="K758" s="184"/>
      <c r="L758" s="109" t="str">
        <f t="shared" si="66"/>
        <v/>
      </c>
      <c r="M758" s="111">
        <f t="shared" si="67"/>
        <v>1</v>
      </c>
      <c r="N758" s="110">
        <f t="shared" si="68"/>
        <v>0</v>
      </c>
    </row>
    <row r="759" spans="1:16" ht="30.25" customHeight="1" x14ac:dyDescent="0.3">
      <c r="A759" s="410">
        <v>444</v>
      </c>
      <c r="B759" s="457"/>
      <c r="C759" s="467"/>
      <c r="D759" s="207"/>
      <c r="E759" s="520"/>
      <c r="F759" s="17"/>
      <c r="G759" s="18"/>
      <c r="H759" s="40"/>
      <c r="I759" s="195"/>
      <c r="J759" s="189"/>
      <c r="K759" s="184"/>
      <c r="L759" s="109" t="str">
        <f t="shared" si="66"/>
        <v/>
      </c>
      <c r="M759" s="111">
        <f t="shared" si="67"/>
        <v>1</v>
      </c>
      <c r="N759" s="110">
        <f t="shared" si="68"/>
        <v>0</v>
      </c>
    </row>
    <row r="760" spans="1:16" ht="30.25" customHeight="1" x14ac:dyDescent="0.3">
      <c r="A760" s="410">
        <v>445</v>
      </c>
      <c r="B760" s="457"/>
      <c r="C760" s="467"/>
      <c r="D760" s="207"/>
      <c r="E760" s="520"/>
      <c r="F760" s="17"/>
      <c r="G760" s="18"/>
      <c r="H760" s="40"/>
      <c r="I760" s="195"/>
      <c r="J760" s="189"/>
      <c r="K760" s="184"/>
      <c r="L760" s="109" t="str">
        <f t="shared" si="66"/>
        <v/>
      </c>
      <c r="M760" s="111">
        <f t="shared" si="67"/>
        <v>1</v>
      </c>
      <c r="N760" s="110">
        <f t="shared" si="68"/>
        <v>0</v>
      </c>
    </row>
    <row r="761" spans="1:16" ht="30.25" customHeight="1" x14ac:dyDescent="0.3">
      <c r="A761" s="410">
        <v>446</v>
      </c>
      <c r="B761" s="457"/>
      <c r="C761" s="467"/>
      <c r="D761" s="207"/>
      <c r="E761" s="520"/>
      <c r="F761" s="17"/>
      <c r="G761" s="18"/>
      <c r="H761" s="40"/>
      <c r="I761" s="195"/>
      <c r="J761" s="189"/>
      <c r="K761" s="184"/>
      <c r="L761" s="109" t="str">
        <f t="shared" si="66"/>
        <v/>
      </c>
      <c r="M761" s="111">
        <f t="shared" si="67"/>
        <v>1</v>
      </c>
      <c r="N761" s="110">
        <f t="shared" si="68"/>
        <v>0</v>
      </c>
    </row>
    <row r="762" spans="1:16" ht="30.25" customHeight="1" x14ac:dyDescent="0.3">
      <c r="A762" s="410">
        <v>447</v>
      </c>
      <c r="B762" s="457"/>
      <c r="C762" s="467"/>
      <c r="D762" s="207"/>
      <c r="E762" s="520"/>
      <c r="F762" s="17"/>
      <c r="G762" s="18"/>
      <c r="H762" s="40"/>
      <c r="I762" s="195"/>
      <c r="J762" s="189"/>
      <c r="K762" s="184"/>
      <c r="L762" s="109" t="str">
        <f t="shared" si="66"/>
        <v/>
      </c>
      <c r="M762" s="111">
        <f t="shared" si="67"/>
        <v>1</v>
      </c>
      <c r="N762" s="110">
        <f t="shared" si="68"/>
        <v>0</v>
      </c>
    </row>
    <row r="763" spans="1:16" ht="30.25" customHeight="1" x14ac:dyDescent="0.3">
      <c r="A763" s="410">
        <v>448</v>
      </c>
      <c r="B763" s="457"/>
      <c r="C763" s="467"/>
      <c r="D763" s="207"/>
      <c r="E763" s="520"/>
      <c r="F763" s="17"/>
      <c r="G763" s="18"/>
      <c r="H763" s="40"/>
      <c r="I763" s="195"/>
      <c r="J763" s="189"/>
      <c r="K763" s="184"/>
      <c r="L763" s="109" t="str">
        <f t="shared" si="66"/>
        <v/>
      </c>
      <c r="M763" s="111">
        <f t="shared" si="67"/>
        <v>1</v>
      </c>
      <c r="N763" s="110">
        <f t="shared" si="68"/>
        <v>0</v>
      </c>
    </row>
    <row r="764" spans="1:16" ht="30.25" customHeight="1" x14ac:dyDescent="0.3">
      <c r="A764" s="410">
        <v>449</v>
      </c>
      <c r="B764" s="457"/>
      <c r="C764" s="467"/>
      <c r="D764" s="207"/>
      <c r="E764" s="520"/>
      <c r="F764" s="17"/>
      <c r="G764" s="18"/>
      <c r="H764" s="40"/>
      <c r="I764" s="195"/>
      <c r="J764" s="189"/>
      <c r="K764" s="184"/>
      <c r="L764" s="109" t="str">
        <f t="shared" si="66"/>
        <v/>
      </c>
      <c r="M764" s="111">
        <f t="shared" si="67"/>
        <v>1</v>
      </c>
      <c r="N764" s="110">
        <f t="shared" si="68"/>
        <v>0</v>
      </c>
    </row>
    <row r="765" spans="1:16" ht="30.25" customHeight="1" x14ac:dyDescent="0.3">
      <c r="A765" s="410">
        <v>450</v>
      </c>
      <c r="B765" s="457"/>
      <c r="C765" s="467"/>
      <c r="D765" s="207"/>
      <c r="E765" s="520"/>
      <c r="F765" s="17"/>
      <c r="G765" s="18"/>
      <c r="H765" s="40"/>
      <c r="I765" s="195"/>
      <c r="J765" s="189"/>
      <c r="K765" s="184"/>
      <c r="L765" s="109" t="str">
        <f t="shared" si="66"/>
        <v/>
      </c>
      <c r="M765" s="111">
        <f t="shared" si="67"/>
        <v>1</v>
      </c>
      <c r="N765" s="110">
        <f t="shared" si="68"/>
        <v>0</v>
      </c>
    </row>
    <row r="766" spans="1:16" ht="30.25" customHeight="1" x14ac:dyDescent="0.3">
      <c r="A766" s="410">
        <v>451</v>
      </c>
      <c r="B766" s="457"/>
      <c r="C766" s="467"/>
      <c r="D766" s="207"/>
      <c r="E766" s="520"/>
      <c r="F766" s="17"/>
      <c r="G766" s="18"/>
      <c r="H766" s="40"/>
      <c r="I766" s="195"/>
      <c r="J766" s="189"/>
      <c r="K766" s="184"/>
      <c r="L766" s="109" t="str">
        <f t="shared" si="66"/>
        <v/>
      </c>
      <c r="M766" s="111">
        <f t="shared" si="67"/>
        <v>1</v>
      </c>
      <c r="N766" s="110">
        <f t="shared" si="68"/>
        <v>0</v>
      </c>
    </row>
    <row r="767" spans="1:16" ht="30.25" customHeight="1" x14ac:dyDescent="0.3">
      <c r="A767" s="410">
        <v>452</v>
      </c>
      <c r="B767" s="457"/>
      <c r="C767" s="467"/>
      <c r="D767" s="207"/>
      <c r="E767" s="520"/>
      <c r="F767" s="17"/>
      <c r="G767" s="18"/>
      <c r="H767" s="40"/>
      <c r="I767" s="195"/>
      <c r="J767" s="189"/>
      <c r="K767" s="184"/>
      <c r="L767" s="109" t="str">
        <f t="shared" si="66"/>
        <v/>
      </c>
      <c r="M767" s="111">
        <f t="shared" si="67"/>
        <v>1</v>
      </c>
      <c r="N767" s="110">
        <f t="shared" si="68"/>
        <v>0</v>
      </c>
    </row>
    <row r="768" spans="1:16" ht="30.25" customHeight="1" x14ac:dyDescent="0.3">
      <c r="A768" s="410">
        <v>453</v>
      </c>
      <c r="B768" s="457"/>
      <c r="C768" s="467"/>
      <c r="D768" s="207"/>
      <c r="E768" s="520"/>
      <c r="F768" s="17"/>
      <c r="G768" s="18"/>
      <c r="H768" s="40"/>
      <c r="I768" s="195"/>
      <c r="J768" s="189"/>
      <c r="K768" s="184"/>
      <c r="L768" s="109" t="str">
        <f t="shared" si="66"/>
        <v/>
      </c>
      <c r="M768" s="111">
        <f t="shared" si="67"/>
        <v>1</v>
      </c>
      <c r="N768" s="110">
        <f t="shared" si="68"/>
        <v>0</v>
      </c>
    </row>
    <row r="769" spans="1:16" ht="30.25" customHeight="1" x14ac:dyDescent="0.3">
      <c r="A769" s="410">
        <v>454</v>
      </c>
      <c r="B769" s="457"/>
      <c r="C769" s="467"/>
      <c r="D769" s="207"/>
      <c r="E769" s="520"/>
      <c r="F769" s="17"/>
      <c r="G769" s="18"/>
      <c r="H769" s="40"/>
      <c r="I769" s="195"/>
      <c r="J769" s="189"/>
      <c r="K769" s="184"/>
      <c r="L769" s="109" t="str">
        <f t="shared" si="66"/>
        <v/>
      </c>
      <c r="M769" s="111">
        <f t="shared" si="67"/>
        <v>1</v>
      </c>
      <c r="N769" s="110">
        <f t="shared" si="68"/>
        <v>0</v>
      </c>
    </row>
    <row r="770" spans="1:16" ht="30.25" customHeight="1" x14ac:dyDescent="0.3">
      <c r="A770" s="410">
        <v>455</v>
      </c>
      <c r="B770" s="457"/>
      <c r="C770" s="467"/>
      <c r="D770" s="207"/>
      <c r="E770" s="520"/>
      <c r="F770" s="17"/>
      <c r="G770" s="18"/>
      <c r="H770" s="40"/>
      <c r="I770" s="195"/>
      <c r="J770" s="189"/>
      <c r="K770" s="184"/>
      <c r="L770" s="109" t="str">
        <f t="shared" si="66"/>
        <v/>
      </c>
      <c r="M770" s="111">
        <f t="shared" si="67"/>
        <v>1</v>
      </c>
      <c r="N770" s="110">
        <f t="shared" si="68"/>
        <v>0</v>
      </c>
    </row>
    <row r="771" spans="1:16" ht="30.25" customHeight="1" x14ac:dyDescent="0.3">
      <c r="A771" s="410">
        <v>456</v>
      </c>
      <c r="B771" s="457"/>
      <c r="C771" s="467"/>
      <c r="D771" s="207"/>
      <c r="E771" s="520"/>
      <c r="F771" s="17"/>
      <c r="G771" s="18"/>
      <c r="H771" s="40"/>
      <c r="I771" s="195"/>
      <c r="J771" s="189"/>
      <c r="K771" s="184"/>
      <c r="L771" s="109" t="str">
        <f t="shared" si="66"/>
        <v/>
      </c>
      <c r="M771" s="111">
        <f t="shared" si="67"/>
        <v>1</v>
      </c>
      <c r="N771" s="110">
        <f t="shared" si="68"/>
        <v>0</v>
      </c>
    </row>
    <row r="772" spans="1:16" ht="30.25" customHeight="1" x14ac:dyDescent="0.3">
      <c r="A772" s="410">
        <v>457</v>
      </c>
      <c r="B772" s="457"/>
      <c r="C772" s="467"/>
      <c r="D772" s="207"/>
      <c r="E772" s="520"/>
      <c r="F772" s="17"/>
      <c r="G772" s="18"/>
      <c r="H772" s="40"/>
      <c r="I772" s="195"/>
      <c r="J772" s="189"/>
      <c r="K772" s="184"/>
      <c r="L772" s="109" t="str">
        <f t="shared" si="66"/>
        <v/>
      </c>
      <c r="M772" s="111">
        <f t="shared" si="67"/>
        <v>1</v>
      </c>
      <c r="N772" s="110">
        <f t="shared" si="68"/>
        <v>0</v>
      </c>
    </row>
    <row r="773" spans="1:16" ht="30.25" customHeight="1" x14ac:dyDescent="0.3">
      <c r="A773" s="410">
        <v>458</v>
      </c>
      <c r="B773" s="457"/>
      <c r="C773" s="467"/>
      <c r="D773" s="207"/>
      <c r="E773" s="520"/>
      <c r="F773" s="17"/>
      <c r="G773" s="18"/>
      <c r="H773" s="40"/>
      <c r="I773" s="195"/>
      <c r="J773" s="189"/>
      <c r="K773" s="184"/>
      <c r="L773" s="109" t="str">
        <f t="shared" si="66"/>
        <v/>
      </c>
      <c r="M773" s="111">
        <f t="shared" si="67"/>
        <v>1</v>
      </c>
      <c r="N773" s="110">
        <f t="shared" si="68"/>
        <v>0</v>
      </c>
    </row>
    <row r="774" spans="1:16" ht="30.25" customHeight="1" x14ac:dyDescent="0.3">
      <c r="A774" s="410">
        <v>459</v>
      </c>
      <c r="B774" s="457"/>
      <c r="C774" s="467"/>
      <c r="D774" s="207"/>
      <c r="E774" s="520"/>
      <c r="F774" s="17"/>
      <c r="G774" s="18"/>
      <c r="H774" s="40"/>
      <c r="I774" s="195"/>
      <c r="J774" s="189"/>
      <c r="K774" s="184"/>
      <c r="L774" s="109" t="str">
        <f t="shared" si="66"/>
        <v/>
      </c>
      <c r="M774" s="111">
        <f t="shared" si="67"/>
        <v>1</v>
      </c>
      <c r="N774" s="110">
        <f t="shared" si="68"/>
        <v>0</v>
      </c>
    </row>
    <row r="775" spans="1:16" ht="30.25" customHeight="1" thickBot="1" x14ac:dyDescent="0.35">
      <c r="A775" s="411">
        <v>460</v>
      </c>
      <c r="B775" s="458"/>
      <c r="C775" s="468"/>
      <c r="D775" s="208"/>
      <c r="E775" s="522"/>
      <c r="F775" s="19"/>
      <c r="G775" s="20"/>
      <c r="H775" s="42"/>
      <c r="I775" s="196"/>
      <c r="J775" s="190"/>
      <c r="K775" s="185"/>
      <c r="L775" s="109" t="str">
        <f t="shared" si="66"/>
        <v/>
      </c>
      <c r="M775" s="111">
        <f t="shared" si="67"/>
        <v>1</v>
      </c>
      <c r="N775" s="110">
        <f t="shared" si="68"/>
        <v>0</v>
      </c>
    </row>
    <row r="776" spans="1:16" ht="30.25" customHeight="1" thickBot="1" x14ac:dyDescent="0.35">
      <c r="A776" s="44"/>
      <c r="B776" s="44"/>
      <c r="C776" s="44"/>
      <c r="D776" s="44"/>
      <c r="E776" s="44"/>
      <c r="F776" s="44"/>
      <c r="G776" s="44"/>
      <c r="H776" s="44"/>
      <c r="I776" s="386" t="s">
        <v>34</v>
      </c>
      <c r="J776" s="186">
        <f>SUM(J756:J775)+J742</f>
        <v>0</v>
      </c>
      <c r="K776" s="186">
        <f>SUM(K756:K775)+K742</f>
        <v>0</v>
      </c>
      <c r="L776" s="66"/>
      <c r="M776" s="108">
        <f>IF(J776&gt;J742,ROW(A782),0)</f>
        <v>0</v>
      </c>
      <c r="N776" s="37"/>
      <c r="O776" s="105">
        <f>IF(J776&gt;J742,ROW(A782),0)</f>
        <v>0</v>
      </c>
    </row>
    <row r="777" spans="1:16" ht="30.25" customHeight="1" x14ac:dyDescent="0.3">
      <c r="A777" s="44"/>
      <c r="B777" s="44"/>
      <c r="C777" s="44"/>
      <c r="D777" s="44"/>
      <c r="E777" s="44"/>
      <c r="F777" s="44"/>
      <c r="G777" s="44"/>
      <c r="H777" s="44"/>
      <c r="I777" s="44"/>
      <c r="J777" s="44"/>
      <c r="K777" s="44"/>
      <c r="L777" s="66"/>
      <c r="M777" s="37"/>
      <c r="N777" s="37"/>
      <c r="O777" s="69"/>
      <c r="P777" s="69"/>
    </row>
    <row r="778" spans="1:16" ht="30.25" customHeight="1" x14ac:dyDescent="0.3">
      <c r="A778" s="138" t="s">
        <v>133</v>
      </c>
      <c r="B778" s="62"/>
      <c r="C778" s="62"/>
      <c r="D778" s="44"/>
      <c r="E778" s="44"/>
      <c r="F778" s="44"/>
      <c r="G778" s="44"/>
      <c r="H778" s="44"/>
      <c r="I778" s="44"/>
      <c r="J778" s="44"/>
      <c r="K778" s="44"/>
      <c r="L778" s="66"/>
      <c r="M778" s="37"/>
      <c r="N778" s="37"/>
    </row>
    <row r="779" spans="1:16" ht="30.25" customHeight="1" x14ac:dyDescent="0.3">
      <c r="A779" s="44"/>
      <c r="B779" s="44"/>
      <c r="C779" s="44"/>
      <c r="D779" s="44"/>
      <c r="E779" s="44"/>
      <c r="F779" s="44"/>
      <c r="G779" s="44"/>
      <c r="H779" s="44"/>
      <c r="I779" s="44"/>
      <c r="J779" s="44"/>
      <c r="K779" s="44"/>
      <c r="L779" s="66"/>
      <c r="M779" s="37"/>
      <c r="N779" s="37"/>
    </row>
    <row r="780" spans="1:16" ht="30.25" customHeight="1" x14ac:dyDescent="0.35">
      <c r="A780" s="376" t="s">
        <v>31</v>
      </c>
      <c r="B780" s="214"/>
      <c r="C780" s="214"/>
      <c r="D780" s="378">
        <f ca="1">imzatarihi</f>
        <v>45785</v>
      </c>
      <c r="E780" s="378"/>
      <c r="F780" s="253" t="s">
        <v>32</v>
      </c>
      <c r="G780" s="379" t="str">
        <f>IF(kurulusyetkilisi&gt;0,kurulusyetkilisi,"")</f>
        <v/>
      </c>
      <c r="H780" s="44"/>
      <c r="I780" s="44"/>
      <c r="J780" s="44"/>
      <c r="K780" s="44"/>
      <c r="L780" s="66"/>
      <c r="M780" s="37"/>
      <c r="N780" s="37"/>
    </row>
    <row r="781" spans="1:16" ht="30.25" customHeight="1" x14ac:dyDescent="0.35">
      <c r="A781" s="44"/>
      <c r="B781" s="44"/>
      <c r="C781" s="44"/>
      <c r="D781" s="215"/>
      <c r="E781" s="215"/>
      <c r="F781" s="253" t="s">
        <v>33</v>
      </c>
      <c r="G781" s="44"/>
      <c r="H781" s="44"/>
      <c r="I781" s="214"/>
      <c r="J781" s="44"/>
      <c r="K781" s="44"/>
      <c r="L781" s="66"/>
      <c r="M781" s="37"/>
      <c r="N781" s="37"/>
    </row>
    <row r="782" spans="1:16" ht="30.25" customHeight="1" x14ac:dyDescent="0.3">
      <c r="A782" s="44"/>
      <c r="B782" s="44"/>
      <c r="C782" s="44"/>
      <c r="D782" s="44"/>
      <c r="E782" s="44"/>
      <c r="F782" s="44"/>
      <c r="G782" s="44"/>
      <c r="H782" s="44"/>
      <c r="I782" s="44"/>
      <c r="J782" s="44"/>
      <c r="K782" s="44"/>
      <c r="L782" s="66"/>
      <c r="M782" s="37"/>
      <c r="N782" s="37"/>
    </row>
    <row r="783" spans="1:16" ht="30.25" customHeight="1" x14ac:dyDescent="0.3">
      <c r="A783" s="679" t="s">
        <v>104</v>
      </c>
      <c r="B783" s="679"/>
      <c r="C783" s="679"/>
      <c r="D783" s="679"/>
      <c r="E783" s="679"/>
      <c r="F783" s="679"/>
      <c r="G783" s="679"/>
      <c r="H783" s="679"/>
      <c r="I783" s="679"/>
      <c r="J783" s="679"/>
      <c r="K783" s="679"/>
      <c r="L783" s="64"/>
      <c r="M783" s="37"/>
      <c r="N783" s="37"/>
    </row>
    <row r="784" spans="1:16" ht="30.25" customHeight="1" x14ac:dyDescent="0.3">
      <c r="A784" s="635" t="str">
        <f>IF(YilDonem&lt;&gt;"",CONCATENATE(YilDonem," dönemine aittir."),"")</f>
        <v/>
      </c>
      <c r="B784" s="635"/>
      <c r="C784" s="635"/>
      <c r="D784" s="635"/>
      <c r="E784" s="635"/>
      <c r="F784" s="635"/>
      <c r="G784" s="635"/>
      <c r="H784" s="635"/>
      <c r="I784" s="635"/>
      <c r="J784" s="635"/>
      <c r="K784" s="635"/>
      <c r="L784" s="64"/>
      <c r="M784" s="37"/>
      <c r="N784" s="37"/>
    </row>
    <row r="785" spans="1:16" ht="30.25" customHeight="1" thickBot="1" x14ac:dyDescent="0.35">
      <c r="A785" s="680" t="s">
        <v>126</v>
      </c>
      <c r="B785" s="680"/>
      <c r="C785" s="680"/>
      <c r="D785" s="680"/>
      <c r="E785" s="680"/>
      <c r="F785" s="680"/>
      <c r="G785" s="680"/>
      <c r="H785" s="680"/>
      <c r="I785" s="680"/>
      <c r="J785" s="680"/>
      <c r="K785" s="680"/>
      <c r="L785" s="64"/>
      <c r="M785" s="37"/>
      <c r="N785" s="37"/>
    </row>
    <row r="786" spans="1:16" ht="30.25" customHeight="1" thickBot="1" x14ac:dyDescent="0.35">
      <c r="A786" s="673" t="s">
        <v>192</v>
      </c>
      <c r="B786" s="674"/>
      <c r="C786" s="673" t="str">
        <f>IF(ProjeNo&gt;0,ProjeNo,"")</f>
        <v/>
      </c>
      <c r="D786" s="674"/>
      <c r="E786" s="674"/>
      <c r="F786" s="674"/>
      <c r="G786" s="674"/>
      <c r="H786" s="674"/>
      <c r="I786" s="674"/>
      <c r="J786" s="674"/>
      <c r="K786" s="675"/>
      <c r="L786" s="64"/>
      <c r="M786" s="37"/>
      <c r="N786" s="37"/>
    </row>
    <row r="787" spans="1:16" ht="30.25" customHeight="1" thickBot="1" x14ac:dyDescent="0.35">
      <c r="A787" s="673" t="s">
        <v>194</v>
      </c>
      <c r="B787" s="674"/>
      <c r="C787" s="676" t="str">
        <f>IF(ProjeAdi&gt;0,ProjeAdi,"")</f>
        <v/>
      </c>
      <c r="D787" s="677"/>
      <c r="E787" s="677"/>
      <c r="F787" s="677"/>
      <c r="G787" s="677"/>
      <c r="H787" s="677"/>
      <c r="I787" s="677"/>
      <c r="J787" s="677"/>
      <c r="K787" s="678"/>
      <c r="L787" s="64"/>
      <c r="M787" s="37"/>
      <c r="N787" s="37"/>
    </row>
    <row r="788" spans="1:16" s="24" customFormat="1" ht="30.25" customHeight="1" thickBot="1" x14ac:dyDescent="0.35">
      <c r="A788" s="683" t="s">
        <v>3</v>
      </c>
      <c r="B788" s="683" t="s">
        <v>182</v>
      </c>
      <c r="C788" s="683" t="s">
        <v>183</v>
      </c>
      <c r="D788" s="683" t="s">
        <v>101</v>
      </c>
      <c r="E788" s="683" t="s">
        <v>173</v>
      </c>
      <c r="F788" s="683" t="s">
        <v>102</v>
      </c>
      <c r="G788" s="683" t="s">
        <v>103</v>
      </c>
      <c r="H788" s="683" t="s">
        <v>81</v>
      </c>
      <c r="I788" s="683" t="s">
        <v>82</v>
      </c>
      <c r="J788" s="398" t="s">
        <v>83</v>
      </c>
      <c r="K788" s="398" t="s">
        <v>83</v>
      </c>
      <c r="L788" s="65"/>
      <c r="M788" s="38"/>
      <c r="N788" s="38"/>
      <c r="O788" s="68"/>
      <c r="P788" s="68"/>
    </row>
    <row r="789" spans="1:16" ht="30.25" customHeight="1" thickBot="1" x14ac:dyDescent="0.35">
      <c r="A789" s="685"/>
      <c r="B789" s="684"/>
      <c r="C789" s="684"/>
      <c r="D789" s="685"/>
      <c r="E789" s="684"/>
      <c r="F789" s="685"/>
      <c r="G789" s="685"/>
      <c r="H789" s="685"/>
      <c r="I789" s="685"/>
      <c r="J789" s="416" t="s">
        <v>84</v>
      </c>
      <c r="K789" s="416" t="s">
        <v>87</v>
      </c>
      <c r="L789" s="64"/>
      <c r="M789" s="37"/>
      <c r="N789" s="37"/>
    </row>
    <row r="790" spans="1:16" ht="30.25" customHeight="1" x14ac:dyDescent="0.3">
      <c r="A790" s="201">
        <v>461</v>
      </c>
      <c r="B790" s="456"/>
      <c r="C790" s="466"/>
      <c r="D790" s="206"/>
      <c r="E790" s="521"/>
      <c r="F790" s="25"/>
      <c r="G790" s="39"/>
      <c r="H790" s="26"/>
      <c r="I790" s="194"/>
      <c r="J790" s="188"/>
      <c r="K790" s="180"/>
      <c r="L790" s="109" t="str">
        <f>IF(AND(COUNTA(D790:G790)&gt;0,M790=1),"Belge Tarihi,Belge Numarası ve KDV Dahil Tutar doldurulduktan sonra KDV Hariç Tutar doldurulabilir.","")</f>
        <v/>
      </c>
      <c r="M790" s="111">
        <f>IF(COUNTA(H790:I790)+COUNTA(K790)=3,0,1)</f>
        <v>1</v>
      </c>
      <c r="N790" s="110">
        <f>IF(M790=1,0,100000000)</f>
        <v>0</v>
      </c>
    </row>
    <row r="791" spans="1:16" ht="30.25" customHeight="1" x14ac:dyDescent="0.3">
      <c r="A791" s="410">
        <v>462</v>
      </c>
      <c r="B791" s="457"/>
      <c r="C791" s="467"/>
      <c r="D791" s="207"/>
      <c r="E791" s="520"/>
      <c r="F791" s="17"/>
      <c r="G791" s="18"/>
      <c r="H791" s="40"/>
      <c r="I791" s="195"/>
      <c r="J791" s="189"/>
      <c r="K791" s="184"/>
      <c r="L791" s="109" t="str">
        <f t="shared" ref="L791:L809" si="69">IF(AND(COUNTA(D791:G791)&gt;0,M791=1),"Belge Tarihi,Belge Numarası ve KDV Dahil Tutar doldurulduktan sonra KDV Hariç Tutar doldurulabilir.","")</f>
        <v/>
      </c>
      <c r="M791" s="111">
        <f t="shared" ref="M791:M809" si="70">IF(COUNTA(H791:I791)+COUNTA(K791)=3,0,1)</f>
        <v>1</v>
      </c>
      <c r="N791" s="110">
        <f t="shared" ref="N791:N809" si="71">IF(M791=1,0,100000000)</f>
        <v>0</v>
      </c>
    </row>
    <row r="792" spans="1:16" ht="30.25" customHeight="1" x14ac:dyDescent="0.3">
      <c r="A792" s="410">
        <v>463</v>
      </c>
      <c r="B792" s="457"/>
      <c r="C792" s="467"/>
      <c r="D792" s="207"/>
      <c r="E792" s="520"/>
      <c r="F792" s="17"/>
      <c r="G792" s="18"/>
      <c r="H792" s="40"/>
      <c r="I792" s="195"/>
      <c r="J792" s="189"/>
      <c r="K792" s="184"/>
      <c r="L792" s="109" t="str">
        <f t="shared" si="69"/>
        <v/>
      </c>
      <c r="M792" s="111">
        <f t="shared" si="70"/>
        <v>1</v>
      </c>
      <c r="N792" s="110">
        <f t="shared" si="71"/>
        <v>0</v>
      </c>
    </row>
    <row r="793" spans="1:16" ht="30.25" customHeight="1" x14ac:dyDescent="0.3">
      <c r="A793" s="410">
        <v>464</v>
      </c>
      <c r="B793" s="457"/>
      <c r="C793" s="467"/>
      <c r="D793" s="207"/>
      <c r="E793" s="520"/>
      <c r="F793" s="17"/>
      <c r="G793" s="18"/>
      <c r="H793" s="40"/>
      <c r="I793" s="195"/>
      <c r="J793" s="189"/>
      <c r="K793" s="184"/>
      <c r="L793" s="109" t="str">
        <f t="shared" si="69"/>
        <v/>
      </c>
      <c r="M793" s="111">
        <f t="shared" si="70"/>
        <v>1</v>
      </c>
      <c r="N793" s="110">
        <f t="shared" si="71"/>
        <v>0</v>
      </c>
    </row>
    <row r="794" spans="1:16" ht="30.25" customHeight="1" x14ac:dyDescent="0.3">
      <c r="A794" s="410">
        <v>465</v>
      </c>
      <c r="B794" s="457"/>
      <c r="C794" s="467"/>
      <c r="D794" s="207"/>
      <c r="E794" s="520"/>
      <c r="F794" s="17"/>
      <c r="G794" s="18"/>
      <c r="H794" s="40"/>
      <c r="I794" s="195"/>
      <c r="J794" s="189"/>
      <c r="K794" s="184"/>
      <c r="L794" s="109" t="str">
        <f t="shared" si="69"/>
        <v/>
      </c>
      <c r="M794" s="111">
        <f t="shared" si="70"/>
        <v>1</v>
      </c>
      <c r="N794" s="110">
        <f t="shared" si="71"/>
        <v>0</v>
      </c>
    </row>
    <row r="795" spans="1:16" ht="30.25" customHeight="1" x14ac:dyDescent="0.3">
      <c r="A795" s="410">
        <v>466</v>
      </c>
      <c r="B795" s="457"/>
      <c r="C795" s="467"/>
      <c r="D795" s="207"/>
      <c r="E795" s="520"/>
      <c r="F795" s="17"/>
      <c r="G795" s="18"/>
      <c r="H795" s="40"/>
      <c r="I795" s="195"/>
      <c r="J795" s="189"/>
      <c r="K795" s="184"/>
      <c r="L795" s="109" t="str">
        <f t="shared" si="69"/>
        <v/>
      </c>
      <c r="M795" s="111">
        <f t="shared" si="70"/>
        <v>1</v>
      </c>
      <c r="N795" s="110">
        <f t="shared" si="71"/>
        <v>0</v>
      </c>
    </row>
    <row r="796" spans="1:16" ht="30.25" customHeight="1" x14ac:dyDescent="0.3">
      <c r="A796" s="410">
        <v>467</v>
      </c>
      <c r="B796" s="457"/>
      <c r="C796" s="467"/>
      <c r="D796" s="207"/>
      <c r="E796" s="520"/>
      <c r="F796" s="17"/>
      <c r="G796" s="18"/>
      <c r="H796" s="40"/>
      <c r="I796" s="195"/>
      <c r="J796" s="189"/>
      <c r="K796" s="184"/>
      <c r="L796" s="109" t="str">
        <f t="shared" si="69"/>
        <v/>
      </c>
      <c r="M796" s="111">
        <f t="shared" si="70"/>
        <v>1</v>
      </c>
      <c r="N796" s="110">
        <f t="shared" si="71"/>
        <v>0</v>
      </c>
    </row>
    <row r="797" spans="1:16" ht="30.25" customHeight="1" x14ac:dyDescent="0.3">
      <c r="A797" s="410">
        <v>468</v>
      </c>
      <c r="B797" s="457"/>
      <c r="C797" s="467"/>
      <c r="D797" s="207"/>
      <c r="E797" s="520"/>
      <c r="F797" s="17"/>
      <c r="G797" s="18"/>
      <c r="H797" s="40"/>
      <c r="I797" s="195"/>
      <c r="J797" s="189"/>
      <c r="K797" s="184"/>
      <c r="L797" s="109" t="str">
        <f t="shared" si="69"/>
        <v/>
      </c>
      <c r="M797" s="111">
        <f t="shared" si="70"/>
        <v>1</v>
      </c>
      <c r="N797" s="110">
        <f t="shared" si="71"/>
        <v>0</v>
      </c>
    </row>
    <row r="798" spans="1:16" ht="30.25" customHeight="1" x14ac:dyDescent="0.3">
      <c r="A798" s="410">
        <v>469</v>
      </c>
      <c r="B798" s="457"/>
      <c r="C798" s="467"/>
      <c r="D798" s="207"/>
      <c r="E798" s="520"/>
      <c r="F798" s="17"/>
      <c r="G798" s="18"/>
      <c r="H798" s="40"/>
      <c r="I798" s="195"/>
      <c r="J798" s="189"/>
      <c r="K798" s="184"/>
      <c r="L798" s="109" t="str">
        <f t="shared" si="69"/>
        <v/>
      </c>
      <c r="M798" s="111">
        <f t="shared" si="70"/>
        <v>1</v>
      </c>
      <c r="N798" s="110">
        <f t="shared" si="71"/>
        <v>0</v>
      </c>
    </row>
    <row r="799" spans="1:16" ht="30.25" customHeight="1" x14ac:dyDescent="0.3">
      <c r="A799" s="410">
        <v>470</v>
      </c>
      <c r="B799" s="457"/>
      <c r="C799" s="467"/>
      <c r="D799" s="207"/>
      <c r="E799" s="520"/>
      <c r="F799" s="17"/>
      <c r="G799" s="18"/>
      <c r="H799" s="40"/>
      <c r="I799" s="195"/>
      <c r="J799" s="189"/>
      <c r="K799" s="184"/>
      <c r="L799" s="109" t="str">
        <f t="shared" si="69"/>
        <v/>
      </c>
      <c r="M799" s="111">
        <f t="shared" si="70"/>
        <v>1</v>
      </c>
      <c r="N799" s="110">
        <f t="shared" si="71"/>
        <v>0</v>
      </c>
    </row>
    <row r="800" spans="1:16" ht="30.25" customHeight="1" x14ac:dyDescent="0.3">
      <c r="A800" s="410">
        <v>471</v>
      </c>
      <c r="B800" s="457"/>
      <c r="C800" s="467"/>
      <c r="D800" s="207"/>
      <c r="E800" s="520"/>
      <c r="F800" s="17"/>
      <c r="G800" s="18"/>
      <c r="H800" s="40"/>
      <c r="I800" s="195"/>
      <c r="J800" s="189"/>
      <c r="K800" s="184"/>
      <c r="L800" s="109" t="str">
        <f t="shared" si="69"/>
        <v/>
      </c>
      <c r="M800" s="111">
        <f t="shared" si="70"/>
        <v>1</v>
      </c>
      <c r="N800" s="110">
        <f t="shared" si="71"/>
        <v>0</v>
      </c>
    </row>
    <row r="801" spans="1:16" ht="30.25" customHeight="1" x14ac:dyDescent="0.3">
      <c r="A801" s="410">
        <v>472</v>
      </c>
      <c r="B801" s="457"/>
      <c r="C801" s="467"/>
      <c r="D801" s="207"/>
      <c r="E801" s="520"/>
      <c r="F801" s="17"/>
      <c r="G801" s="18"/>
      <c r="H801" s="40"/>
      <c r="I801" s="195"/>
      <c r="J801" s="189"/>
      <c r="K801" s="184"/>
      <c r="L801" s="109" t="str">
        <f t="shared" si="69"/>
        <v/>
      </c>
      <c r="M801" s="111">
        <f t="shared" si="70"/>
        <v>1</v>
      </c>
      <c r="N801" s="110">
        <f t="shared" si="71"/>
        <v>0</v>
      </c>
    </row>
    <row r="802" spans="1:16" ht="30.25" customHeight="1" x14ac:dyDescent="0.3">
      <c r="A802" s="410">
        <v>473</v>
      </c>
      <c r="B802" s="457"/>
      <c r="C802" s="467"/>
      <c r="D802" s="207"/>
      <c r="E802" s="520"/>
      <c r="F802" s="17"/>
      <c r="G802" s="18"/>
      <c r="H802" s="40"/>
      <c r="I802" s="195"/>
      <c r="J802" s="189"/>
      <c r="K802" s="184"/>
      <c r="L802" s="109" t="str">
        <f t="shared" si="69"/>
        <v/>
      </c>
      <c r="M802" s="111">
        <f t="shared" si="70"/>
        <v>1</v>
      </c>
      <c r="N802" s="110">
        <f t="shared" si="71"/>
        <v>0</v>
      </c>
    </row>
    <row r="803" spans="1:16" ht="30.25" customHeight="1" x14ac:dyDescent="0.3">
      <c r="A803" s="410">
        <v>474</v>
      </c>
      <c r="B803" s="457"/>
      <c r="C803" s="467"/>
      <c r="D803" s="207"/>
      <c r="E803" s="520"/>
      <c r="F803" s="17"/>
      <c r="G803" s="18"/>
      <c r="H803" s="40"/>
      <c r="I803" s="195"/>
      <c r="J803" s="189"/>
      <c r="K803" s="184"/>
      <c r="L803" s="109" t="str">
        <f t="shared" si="69"/>
        <v/>
      </c>
      <c r="M803" s="111">
        <f t="shared" si="70"/>
        <v>1</v>
      </c>
      <c r="N803" s="110">
        <f t="shared" si="71"/>
        <v>0</v>
      </c>
    </row>
    <row r="804" spans="1:16" ht="30.25" customHeight="1" x14ac:dyDescent="0.3">
      <c r="A804" s="410">
        <v>475</v>
      </c>
      <c r="B804" s="457"/>
      <c r="C804" s="467"/>
      <c r="D804" s="207"/>
      <c r="E804" s="520"/>
      <c r="F804" s="17"/>
      <c r="G804" s="18"/>
      <c r="H804" s="40"/>
      <c r="I804" s="195"/>
      <c r="J804" s="189"/>
      <c r="K804" s="184"/>
      <c r="L804" s="109" t="str">
        <f t="shared" si="69"/>
        <v/>
      </c>
      <c r="M804" s="111">
        <f t="shared" si="70"/>
        <v>1</v>
      </c>
      <c r="N804" s="110">
        <f t="shared" si="71"/>
        <v>0</v>
      </c>
    </row>
    <row r="805" spans="1:16" ht="30.25" customHeight="1" x14ac:dyDescent="0.3">
      <c r="A805" s="410">
        <v>476</v>
      </c>
      <c r="B805" s="457"/>
      <c r="C805" s="467"/>
      <c r="D805" s="207"/>
      <c r="E805" s="520"/>
      <c r="F805" s="17"/>
      <c r="G805" s="18"/>
      <c r="H805" s="40"/>
      <c r="I805" s="195"/>
      <c r="J805" s="189"/>
      <c r="K805" s="184"/>
      <c r="L805" s="109" t="str">
        <f t="shared" si="69"/>
        <v/>
      </c>
      <c r="M805" s="111">
        <f t="shared" si="70"/>
        <v>1</v>
      </c>
      <c r="N805" s="110">
        <f t="shared" si="71"/>
        <v>0</v>
      </c>
    </row>
    <row r="806" spans="1:16" ht="30.25" customHeight="1" x14ac:dyDescent="0.3">
      <c r="A806" s="410">
        <v>477</v>
      </c>
      <c r="B806" s="457"/>
      <c r="C806" s="467"/>
      <c r="D806" s="207"/>
      <c r="E806" s="520"/>
      <c r="F806" s="17"/>
      <c r="G806" s="18"/>
      <c r="H806" s="40"/>
      <c r="I806" s="195"/>
      <c r="J806" s="189"/>
      <c r="K806" s="184"/>
      <c r="L806" s="109" t="str">
        <f t="shared" si="69"/>
        <v/>
      </c>
      <c r="M806" s="111">
        <f t="shared" si="70"/>
        <v>1</v>
      </c>
      <c r="N806" s="110">
        <f t="shared" si="71"/>
        <v>0</v>
      </c>
    </row>
    <row r="807" spans="1:16" ht="30.25" customHeight="1" x14ac:dyDescent="0.3">
      <c r="A807" s="410">
        <v>478</v>
      </c>
      <c r="B807" s="457"/>
      <c r="C807" s="467"/>
      <c r="D807" s="207"/>
      <c r="E807" s="520"/>
      <c r="F807" s="17"/>
      <c r="G807" s="18"/>
      <c r="H807" s="40"/>
      <c r="I807" s="195"/>
      <c r="J807" s="189"/>
      <c r="K807" s="184"/>
      <c r="L807" s="109" t="str">
        <f t="shared" si="69"/>
        <v/>
      </c>
      <c r="M807" s="111">
        <f t="shared" si="70"/>
        <v>1</v>
      </c>
      <c r="N807" s="110">
        <f t="shared" si="71"/>
        <v>0</v>
      </c>
    </row>
    <row r="808" spans="1:16" ht="30.25" customHeight="1" x14ac:dyDescent="0.3">
      <c r="A808" s="410">
        <v>479</v>
      </c>
      <c r="B808" s="457"/>
      <c r="C808" s="467"/>
      <c r="D808" s="207"/>
      <c r="E808" s="520"/>
      <c r="F808" s="17"/>
      <c r="G808" s="18"/>
      <c r="H808" s="40"/>
      <c r="I808" s="195"/>
      <c r="J808" s="189"/>
      <c r="K808" s="184"/>
      <c r="L808" s="109" t="str">
        <f t="shared" si="69"/>
        <v/>
      </c>
      <c r="M808" s="111">
        <f t="shared" si="70"/>
        <v>1</v>
      </c>
      <c r="N808" s="110">
        <f t="shared" si="71"/>
        <v>0</v>
      </c>
    </row>
    <row r="809" spans="1:16" ht="30.25" customHeight="1" thickBot="1" x14ac:dyDescent="0.35">
      <c r="A809" s="411">
        <v>480</v>
      </c>
      <c r="B809" s="458"/>
      <c r="C809" s="468"/>
      <c r="D809" s="208"/>
      <c r="E809" s="522"/>
      <c r="F809" s="19"/>
      <c r="G809" s="20"/>
      <c r="H809" s="42"/>
      <c r="I809" s="196"/>
      <c r="J809" s="190"/>
      <c r="K809" s="185"/>
      <c r="L809" s="109" t="str">
        <f t="shared" si="69"/>
        <v/>
      </c>
      <c r="M809" s="111">
        <f t="shared" si="70"/>
        <v>1</v>
      </c>
      <c r="N809" s="110">
        <f t="shared" si="71"/>
        <v>0</v>
      </c>
    </row>
    <row r="810" spans="1:16" ht="30.25" customHeight="1" thickBot="1" x14ac:dyDescent="0.35">
      <c r="A810" s="44"/>
      <c r="B810" s="44"/>
      <c r="C810" s="44"/>
      <c r="D810" s="44"/>
      <c r="E810" s="44"/>
      <c r="F810" s="44"/>
      <c r="G810" s="44"/>
      <c r="H810" s="44"/>
      <c r="I810" s="386" t="s">
        <v>34</v>
      </c>
      <c r="J810" s="186">
        <f>SUM(J790:J809)+J776</f>
        <v>0</v>
      </c>
      <c r="K810" s="186">
        <f>SUM(K790:K809)+K776</f>
        <v>0</v>
      </c>
      <c r="L810" s="66"/>
      <c r="M810" s="108">
        <f>IF(J810&gt;J776,ROW(A816),0)</f>
        <v>0</v>
      </c>
      <c r="N810" s="37"/>
      <c r="O810" s="105">
        <f>IF(J810&gt;J776,ROW(A816),0)</f>
        <v>0</v>
      </c>
    </row>
    <row r="811" spans="1:16" ht="30.25" customHeight="1" x14ac:dyDescent="0.3">
      <c r="A811" s="44"/>
      <c r="B811" s="44"/>
      <c r="C811" s="44"/>
      <c r="D811" s="44"/>
      <c r="E811" s="44"/>
      <c r="F811" s="44"/>
      <c r="G811" s="44"/>
      <c r="H811" s="44"/>
      <c r="I811" s="44"/>
      <c r="J811" s="44"/>
      <c r="K811" s="44"/>
      <c r="L811" s="66"/>
      <c r="M811" s="37"/>
      <c r="N811" s="37"/>
    </row>
    <row r="812" spans="1:16" ht="30.25" customHeight="1" x14ac:dyDescent="0.3">
      <c r="A812" s="138" t="s">
        <v>133</v>
      </c>
      <c r="B812" s="62"/>
      <c r="C812" s="62"/>
      <c r="D812" s="44"/>
      <c r="E812" s="44"/>
      <c r="F812" s="44"/>
      <c r="G812" s="44"/>
      <c r="H812" s="44"/>
      <c r="I812" s="44"/>
      <c r="J812" s="44"/>
      <c r="K812" s="44"/>
      <c r="L812" s="66"/>
      <c r="M812" s="37"/>
      <c r="N812" s="37"/>
      <c r="O812" s="69"/>
      <c r="P812" s="69"/>
    </row>
    <row r="813" spans="1:16" ht="30.25" customHeight="1" x14ac:dyDescent="0.3">
      <c r="A813" s="44"/>
      <c r="B813" s="44"/>
      <c r="C813" s="44"/>
      <c r="D813" s="44"/>
      <c r="E813" s="44"/>
      <c r="F813" s="44"/>
      <c r="G813" s="44"/>
      <c r="H813" s="44"/>
      <c r="I813" s="44"/>
      <c r="J813" s="44"/>
      <c r="K813" s="44"/>
      <c r="L813" s="66"/>
      <c r="M813" s="37"/>
      <c r="N813" s="37"/>
    </row>
    <row r="814" spans="1:16" ht="30.25" customHeight="1" x14ac:dyDescent="0.35">
      <c r="A814" s="376" t="s">
        <v>31</v>
      </c>
      <c r="B814" s="214"/>
      <c r="C814" s="214"/>
      <c r="D814" s="378">
        <f ca="1">imzatarihi</f>
        <v>45785</v>
      </c>
      <c r="E814" s="378"/>
      <c r="F814" s="253" t="s">
        <v>32</v>
      </c>
      <c r="G814" s="379" t="str">
        <f>IF(kurulusyetkilisi&gt;0,kurulusyetkilisi,"")</f>
        <v/>
      </c>
      <c r="H814" s="44"/>
      <c r="I814" s="44"/>
      <c r="J814" s="44"/>
      <c r="K814" s="44"/>
      <c r="L814" s="66"/>
      <c r="M814" s="37"/>
      <c r="N814" s="37"/>
    </row>
    <row r="815" spans="1:16" ht="30.25" customHeight="1" x14ac:dyDescent="0.35">
      <c r="A815" s="44"/>
      <c r="B815" s="44"/>
      <c r="C815" s="44"/>
      <c r="D815" s="215"/>
      <c r="E815" s="215"/>
      <c r="F815" s="253" t="s">
        <v>33</v>
      </c>
      <c r="G815" s="44"/>
      <c r="H815" s="44"/>
      <c r="I815" s="214"/>
      <c r="J815" s="44"/>
      <c r="K815" s="44"/>
      <c r="L815" s="66"/>
      <c r="M815" s="37"/>
      <c r="N815" s="37"/>
    </row>
    <row r="816" spans="1:16" ht="30.25" customHeight="1" x14ac:dyDescent="0.3">
      <c r="A816" s="44"/>
      <c r="B816" s="44"/>
      <c r="C816" s="44"/>
      <c r="D816" s="44"/>
      <c r="E816" s="44"/>
      <c r="F816" s="44"/>
      <c r="G816" s="44"/>
      <c r="H816" s="44"/>
      <c r="I816" s="44"/>
      <c r="J816" s="44"/>
      <c r="K816" s="44"/>
      <c r="L816" s="66"/>
      <c r="M816" s="37"/>
      <c r="N816" s="37"/>
    </row>
    <row r="817" spans="1:16" ht="30.25" customHeight="1" x14ac:dyDescent="0.3">
      <c r="A817" s="679" t="s">
        <v>104</v>
      </c>
      <c r="B817" s="679"/>
      <c r="C817" s="679"/>
      <c r="D817" s="679"/>
      <c r="E817" s="679"/>
      <c r="F817" s="679"/>
      <c r="G817" s="679"/>
      <c r="H817" s="679"/>
      <c r="I817" s="679"/>
      <c r="J817" s="679"/>
      <c r="K817" s="679"/>
      <c r="L817" s="64"/>
      <c r="M817" s="37"/>
      <c r="N817" s="37"/>
    </row>
    <row r="818" spans="1:16" ht="30.25" customHeight="1" x14ac:dyDescent="0.3">
      <c r="A818" s="635" t="str">
        <f>IF(YilDonem&lt;&gt;"",CONCATENATE(YilDonem," dönemine aittir."),"")</f>
        <v/>
      </c>
      <c r="B818" s="635"/>
      <c r="C818" s="635"/>
      <c r="D818" s="635"/>
      <c r="E818" s="635"/>
      <c r="F818" s="635"/>
      <c r="G818" s="635"/>
      <c r="H818" s="635"/>
      <c r="I818" s="635"/>
      <c r="J818" s="635"/>
      <c r="K818" s="635"/>
      <c r="L818" s="64"/>
      <c r="M818" s="37"/>
      <c r="N818" s="37"/>
    </row>
    <row r="819" spans="1:16" ht="30.25" customHeight="1" thickBot="1" x14ac:dyDescent="0.35">
      <c r="A819" s="680" t="s">
        <v>126</v>
      </c>
      <c r="B819" s="680"/>
      <c r="C819" s="680"/>
      <c r="D819" s="680"/>
      <c r="E819" s="680"/>
      <c r="F819" s="680"/>
      <c r="G819" s="680"/>
      <c r="H819" s="680"/>
      <c r="I819" s="680"/>
      <c r="J819" s="680"/>
      <c r="K819" s="680"/>
      <c r="L819" s="64"/>
      <c r="M819" s="37"/>
      <c r="N819" s="37"/>
    </row>
    <row r="820" spans="1:16" ht="30.25" customHeight="1" thickBot="1" x14ac:dyDescent="0.35">
      <c r="A820" s="673" t="s">
        <v>192</v>
      </c>
      <c r="B820" s="674"/>
      <c r="C820" s="673" t="str">
        <f>IF(ProjeNo&gt;0,ProjeNo,"")</f>
        <v/>
      </c>
      <c r="D820" s="674"/>
      <c r="E820" s="674"/>
      <c r="F820" s="674"/>
      <c r="G820" s="674"/>
      <c r="H820" s="674"/>
      <c r="I820" s="674"/>
      <c r="J820" s="674"/>
      <c r="K820" s="675"/>
      <c r="L820" s="64"/>
      <c r="M820" s="37"/>
      <c r="N820" s="37"/>
    </row>
    <row r="821" spans="1:16" ht="30.25" customHeight="1" thickBot="1" x14ac:dyDescent="0.35">
      <c r="A821" s="673" t="s">
        <v>194</v>
      </c>
      <c r="B821" s="674"/>
      <c r="C821" s="676" t="str">
        <f>IF(ProjeAdi&gt;0,ProjeAdi,"")</f>
        <v/>
      </c>
      <c r="D821" s="677"/>
      <c r="E821" s="677"/>
      <c r="F821" s="677"/>
      <c r="G821" s="677"/>
      <c r="H821" s="677"/>
      <c r="I821" s="677"/>
      <c r="J821" s="677"/>
      <c r="K821" s="678"/>
      <c r="L821" s="64"/>
      <c r="M821" s="37"/>
      <c r="N821" s="37"/>
    </row>
    <row r="822" spans="1:16" s="24" customFormat="1" ht="30.25" customHeight="1" thickBot="1" x14ac:dyDescent="0.35">
      <c r="A822" s="683" t="s">
        <v>3</v>
      </c>
      <c r="B822" s="683" t="s">
        <v>182</v>
      </c>
      <c r="C822" s="683" t="s">
        <v>183</v>
      </c>
      <c r="D822" s="683" t="s">
        <v>101</v>
      </c>
      <c r="E822" s="683" t="s">
        <v>173</v>
      </c>
      <c r="F822" s="683" t="s">
        <v>102</v>
      </c>
      <c r="G822" s="683" t="s">
        <v>103</v>
      </c>
      <c r="H822" s="683" t="s">
        <v>81</v>
      </c>
      <c r="I822" s="683" t="s">
        <v>82</v>
      </c>
      <c r="J822" s="398" t="s">
        <v>83</v>
      </c>
      <c r="K822" s="398" t="s">
        <v>83</v>
      </c>
      <c r="L822" s="65"/>
      <c r="M822" s="38"/>
      <c r="N822" s="38"/>
      <c r="O822" s="68"/>
      <c r="P822" s="68"/>
    </row>
    <row r="823" spans="1:16" ht="30.25" customHeight="1" thickBot="1" x14ac:dyDescent="0.35">
      <c r="A823" s="685"/>
      <c r="B823" s="684"/>
      <c r="C823" s="684"/>
      <c r="D823" s="685"/>
      <c r="E823" s="684"/>
      <c r="F823" s="685"/>
      <c r="G823" s="685"/>
      <c r="H823" s="685"/>
      <c r="I823" s="685"/>
      <c r="J823" s="416" t="s">
        <v>84</v>
      </c>
      <c r="K823" s="416" t="s">
        <v>87</v>
      </c>
      <c r="L823" s="64"/>
      <c r="M823" s="37"/>
      <c r="N823" s="37"/>
    </row>
    <row r="824" spans="1:16" ht="30.25" customHeight="1" x14ac:dyDescent="0.3">
      <c r="A824" s="201">
        <v>481</v>
      </c>
      <c r="B824" s="456"/>
      <c r="C824" s="466"/>
      <c r="D824" s="206"/>
      <c r="E824" s="521"/>
      <c r="F824" s="25"/>
      <c r="G824" s="39"/>
      <c r="H824" s="26"/>
      <c r="I824" s="194"/>
      <c r="J824" s="188"/>
      <c r="K824" s="180"/>
      <c r="L824" s="109" t="str">
        <f>IF(AND(COUNTA(D824:G824)&gt;0,M824=1),"Belge Tarihi,Belge Numarası ve KDV Dahil Tutar doldurulduktan sonra KDV Hariç Tutar doldurulabilir.","")</f>
        <v/>
      </c>
      <c r="M824" s="111">
        <f>IF(COUNTA(H824:I824)+COUNTA(K824)=3,0,1)</f>
        <v>1</v>
      </c>
      <c r="N824" s="110">
        <f>IF(M824=1,0,100000000)</f>
        <v>0</v>
      </c>
    </row>
    <row r="825" spans="1:16" ht="30.25" customHeight="1" x14ac:dyDescent="0.3">
      <c r="A825" s="410">
        <v>482</v>
      </c>
      <c r="B825" s="457"/>
      <c r="C825" s="467"/>
      <c r="D825" s="207"/>
      <c r="E825" s="520"/>
      <c r="F825" s="17"/>
      <c r="G825" s="18"/>
      <c r="H825" s="40"/>
      <c r="I825" s="195"/>
      <c r="J825" s="189"/>
      <c r="K825" s="184"/>
      <c r="L825" s="109" t="str">
        <f t="shared" ref="L825:L843" si="72">IF(AND(COUNTA(D825:G825)&gt;0,M825=1),"Belge Tarihi,Belge Numarası ve KDV Dahil Tutar doldurulduktan sonra KDV Hariç Tutar doldurulabilir.","")</f>
        <v/>
      </c>
      <c r="M825" s="111">
        <f t="shared" ref="M825:M843" si="73">IF(COUNTA(H825:I825)+COUNTA(K825)=3,0,1)</f>
        <v>1</v>
      </c>
      <c r="N825" s="110">
        <f t="shared" ref="N825:N843" si="74">IF(M825=1,0,100000000)</f>
        <v>0</v>
      </c>
    </row>
    <row r="826" spans="1:16" ht="30.25" customHeight="1" x14ac:dyDescent="0.3">
      <c r="A826" s="410">
        <v>483</v>
      </c>
      <c r="B826" s="457"/>
      <c r="C826" s="467"/>
      <c r="D826" s="207"/>
      <c r="E826" s="520"/>
      <c r="F826" s="17"/>
      <c r="G826" s="18"/>
      <c r="H826" s="40"/>
      <c r="I826" s="195"/>
      <c r="J826" s="189"/>
      <c r="K826" s="184"/>
      <c r="L826" s="109" t="str">
        <f t="shared" si="72"/>
        <v/>
      </c>
      <c r="M826" s="111">
        <f t="shared" si="73"/>
        <v>1</v>
      </c>
      <c r="N826" s="110">
        <f t="shared" si="74"/>
        <v>0</v>
      </c>
    </row>
    <row r="827" spans="1:16" ht="30.25" customHeight="1" x14ac:dyDescent="0.3">
      <c r="A827" s="410">
        <v>484</v>
      </c>
      <c r="B827" s="457"/>
      <c r="C827" s="467"/>
      <c r="D827" s="207"/>
      <c r="E827" s="520"/>
      <c r="F827" s="17"/>
      <c r="G827" s="18"/>
      <c r="H827" s="40"/>
      <c r="I827" s="195"/>
      <c r="J827" s="189"/>
      <c r="K827" s="184"/>
      <c r="L827" s="109" t="str">
        <f t="shared" si="72"/>
        <v/>
      </c>
      <c r="M827" s="111">
        <f t="shared" si="73"/>
        <v>1</v>
      </c>
      <c r="N827" s="110">
        <f t="shared" si="74"/>
        <v>0</v>
      </c>
    </row>
    <row r="828" spans="1:16" ht="30.25" customHeight="1" x14ac:dyDescent="0.3">
      <c r="A828" s="410">
        <v>485</v>
      </c>
      <c r="B828" s="457"/>
      <c r="C828" s="467"/>
      <c r="D828" s="207"/>
      <c r="E828" s="520"/>
      <c r="F828" s="17"/>
      <c r="G828" s="18"/>
      <c r="H828" s="40"/>
      <c r="I828" s="195"/>
      <c r="J828" s="189"/>
      <c r="K828" s="184"/>
      <c r="L828" s="109" t="str">
        <f t="shared" si="72"/>
        <v/>
      </c>
      <c r="M828" s="111">
        <f t="shared" si="73"/>
        <v>1</v>
      </c>
      <c r="N828" s="110">
        <f t="shared" si="74"/>
        <v>0</v>
      </c>
    </row>
    <row r="829" spans="1:16" ht="30.25" customHeight="1" x14ac:dyDescent="0.3">
      <c r="A829" s="410">
        <v>486</v>
      </c>
      <c r="B829" s="457"/>
      <c r="C829" s="467"/>
      <c r="D829" s="207"/>
      <c r="E829" s="520"/>
      <c r="F829" s="17"/>
      <c r="G829" s="18"/>
      <c r="H829" s="40"/>
      <c r="I829" s="195"/>
      <c r="J829" s="189"/>
      <c r="K829" s="184"/>
      <c r="L829" s="109" t="str">
        <f t="shared" si="72"/>
        <v/>
      </c>
      <c r="M829" s="111">
        <f t="shared" si="73"/>
        <v>1</v>
      </c>
      <c r="N829" s="110">
        <f t="shared" si="74"/>
        <v>0</v>
      </c>
    </row>
    <row r="830" spans="1:16" ht="30.25" customHeight="1" x14ac:dyDescent="0.3">
      <c r="A830" s="410">
        <v>487</v>
      </c>
      <c r="B830" s="457"/>
      <c r="C830" s="467"/>
      <c r="D830" s="207"/>
      <c r="E830" s="520"/>
      <c r="F830" s="17"/>
      <c r="G830" s="18"/>
      <c r="H830" s="40"/>
      <c r="I830" s="195"/>
      <c r="J830" s="189"/>
      <c r="K830" s="184"/>
      <c r="L830" s="109" t="str">
        <f t="shared" si="72"/>
        <v/>
      </c>
      <c r="M830" s="111">
        <f t="shared" si="73"/>
        <v>1</v>
      </c>
      <c r="N830" s="110">
        <f t="shared" si="74"/>
        <v>0</v>
      </c>
    </row>
    <row r="831" spans="1:16" ht="30.25" customHeight="1" x14ac:dyDescent="0.3">
      <c r="A831" s="410">
        <v>488</v>
      </c>
      <c r="B831" s="457"/>
      <c r="C831" s="467"/>
      <c r="D831" s="207"/>
      <c r="E831" s="520"/>
      <c r="F831" s="17"/>
      <c r="G831" s="18"/>
      <c r="H831" s="40"/>
      <c r="I831" s="195"/>
      <c r="J831" s="189"/>
      <c r="K831" s="184"/>
      <c r="L831" s="109" t="str">
        <f t="shared" si="72"/>
        <v/>
      </c>
      <c r="M831" s="111">
        <f t="shared" si="73"/>
        <v>1</v>
      </c>
      <c r="N831" s="110">
        <f t="shared" si="74"/>
        <v>0</v>
      </c>
    </row>
    <row r="832" spans="1:16" ht="30.25" customHeight="1" x14ac:dyDescent="0.3">
      <c r="A832" s="410">
        <v>489</v>
      </c>
      <c r="B832" s="457"/>
      <c r="C832" s="467"/>
      <c r="D832" s="207"/>
      <c r="E832" s="520"/>
      <c r="F832" s="17"/>
      <c r="G832" s="18"/>
      <c r="H832" s="40"/>
      <c r="I832" s="195"/>
      <c r="J832" s="189"/>
      <c r="K832" s="184"/>
      <c r="L832" s="109" t="str">
        <f t="shared" si="72"/>
        <v/>
      </c>
      <c r="M832" s="111">
        <f t="shared" si="73"/>
        <v>1</v>
      </c>
      <c r="N832" s="110">
        <f t="shared" si="74"/>
        <v>0</v>
      </c>
    </row>
    <row r="833" spans="1:16" ht="30.25" customHeight="1" x14ac:dyDescent="0.3">
      <c r="A833" s="410">
        <v>490</v>
      </c>
      <c r="B833" s="457"/>
      <c r="C833" s="467"/>
      <c r="D833" s="207"/>
      <c r="E833" s="520"/>
      <c r="F833" s="17"/>
      <c r="G833" s="18"/>
      <c r="H833" s="40"/>
      <c r="I833" s="195"/>
      <c r="J833" s="189"/>
      <c r="K833" s="184"/>
      <c r="L833" s="109" t="str">
        <f t="shared" si="72"/>
        <v/>
      </c>
      <c r="M833" s="111">
        <f t="shared" si="73"/>
        <v>1</v>
      </c>
      <c r="N833" s="110">
        <f t="shared" si="74"/>
        <v>0</v>
      </c>
    </row>
    <row r="834" spans="1:16" ht="30.25" customHeight="1" x14ac:dyDescent="0.3">
      <c r="A834" s="410">
        <v>491</v>
      </c>
      <c r="B834" s="457"/>
      <c r="C834" s="467"/>
      <c r="D834" s="207"/>
      <c r="E834" s="520"/>
      <c r="F834" s="17"/>
      <c r="G834" s="18"/>
      <c r="H834" s="40"/>
      <c r="I834" s="195"/>
      <c r="J834" s="189"/>
      <c r="K834" s="184"/>
      <c r="L834" s="109" t="str">
        <f t="shared" si="72"/>
        <v/>
      </c>
      <c r="M834" s="111">
        <f t="shared" si="73"/>
        <v>1</v>
      </c>
      <c r="N834" s="110">
        <f t="shared" si="74"/>
        <v>0</v>
      </c>
    </row>
    <row r="835" spans="1:16" ht="30.25" customHeight="1" x14ac:dyDescent="0.3">
      <c r="A835" s="410">
        <v>492</v>
      </c>
      <c r="B835" s="457"/>
      <c r="C835" s="467"/>
      <c r="D835" s="207"/>
      <c r="E835" s="520"/>
      <c r="F835" s="17"/>
      <c r="G835" s="18"/>
      <c r="H835" s="40"/>
      <c r="I835" s="195"/>
      <c r="J835" s="189"/>
      <c r="K835" s="184"/>
      <c r="L835" s="109" t="str">
        <f t="shared" si="72"/>
        <v/>
      </c>
      <c r="M835" s="111">
        <f t="shared" si="73"/>
        <v>1</v>
      </c>
      <c r="N835" s="110">
        <f t="shared" si="74"/>
        <v>0</v>
      </c>
    </row>
    <row r="836" spans="1:16" ht="30.25" customHeight="1" x14ac:dyDescent="0.3">
      <c r="A836" s="410">
        <v>493</v>
      </c>
      <c r="B836" s="457"/>
      <c r="C836" s="467"/>
      <c r="D836" s="207"/>
      <c r="E836" s="520"/>
      <c r="F836" s="17"/>
      <c r="G836" s="18"/>
      <c r="H836" s="40"/>
      <c r="I836" s="195"/>
      <c r="J836" s="189"/>
      <c r="K836" s="184"/>
      <c r="L836" s="109" t="str">
        <f t="shared" si="72"/>
        <v/>
      </c>
      <c r="M836" s="111">
        <f t="shared" si="73"/>
        <v>1</v>
      </c>
      <c r="N836" s="110">
        <f t="shared" si="74"/>
        <v>0</v>
      </c>
    </row>
    <row r="837" spans="1:16" ht="30.25" customHeight="1" x14ac:dyDescent="0.3">
      <c r="A837" s="410">
        <v>494</v>
      </c>
      <c r="B837" s="457"/>
      <c r="C837" s="467"/>
      <c r="D837" s="207"/>
      <c r="E837" s="520"/>
      <c r="F837" s="17"/>
      <c r="G837" s="18"/>
      <c r="H837" s="40"/>
      <c r="I837" s="195"/>
      <c r="J837" s="189"/>
      <c r="K837" s="184"/>
      <c r="L837" s="109" t="str">
        <f t="shared" si="72"/>
        <v/>
      </c>
      <c r="M837" s="111">
        <f t="shared" si="73"/>
        <v>1</v>
      </c>
      <c r="N837" s="110">
        <f t="shared" si="74"/>
        <v>0</v>
      </c>
    </row>
    <row r="838" spans="1:16" ht="30.25" customHeight="1" x14ac:dyDescent="0.3">
      <c r="A838" s="410">
        <v>495</v>
      </c>
      <c r="B838" s="457"/>
      <c r="C838" s="467"/>
      <c r="D838" s="207"/>
      <c r="E838" s="520"/>
      <c r="F838" s="17"/>
      <c r="G838" s="18"/>
      <c r="H838" s="40"/>
      <c r="I838" s="195"/>
      <c r="J838" s="189"/>
      <c r="K838" s="184"/>
      <c r="L838" s="109" t="str">
        <f t="shared" si="72"/>
        <v/>
      </c>
      <c r="M838" s="111">
        <f t="shared" si="73"/>
        <v>1</v>
      </c>
      <c r="N838" s="110">
        <f t="shared" si="74"/>
        <v>0</v>
      </c>
    </row>
    <row r="839" spans="1:16" ht="30.25" customHeight="1" x14ac:dyDescent="0.3">
      <c r="A839" s="410">
        <v>496</v>
      </c>
      <c r="B839" s="457"/>
      <c r="C839" s="467"/>
      <c r="D839" s="207"/>
      <c r="E839" s="520"/>
      <c r="F839" s="17"/>
      <c r="G839" s="18"/>
      <c r="H839" s="40"/>
      <c r="I839" s="195"/>
      <c r="J839" s="189"/>
      <c r="K839" s="184"/>
      <c r="L839" s="109" t="str">
        <f t="shared" si="72"/>
        <v/>
      </c>
      <c r="M839" s="111">
        <f t="shared" si="73"/>
        <v>1</v>
      </c>
      <c r="N839" s="110">
        <f t="shared" si="74"/>
        <v>0</v>
      </c>
    </row>
    <row r="840" spans="1:16" ht="30.25" customHeight="1" x14ac:dyDescent="0.3">
      <c r="A840" s="410">
        <v>497</v>
      </c>
      <c r="B840" s="457"/>
      <c r="C840" s="467"/>
      <c r="D840" s="207"/>
      <c r="E840" s="520"/>
      <c r="F840" s="17"/>
      <c r="G840" s="18"/>
      <c r="H840" s="40"/>
      <c r="I840" s="195"/>
      <c r="J840" s="189"/>
      <c r="K840" s="184"/>
      <c r="L840" s="109" t="str">
        <f t="shared" si="72"/>
        <v/>
      </c>
      <c r="M840" s="111">
        <f t="shared" si="73"/>
        <v>1</v>
      </c>
      <c r="N840" s="110">
        <f t="shared" si="74"/>
        <v>0</v>
      </c>
    </row>
    <row r="841" spans="1:16" ht="30.25" customHeight="1" x14ac:dyDescent="0.3">
      <c r="A841" s="410">
        <v>498</v>
      </c>
      <c r="B841" s="457"/>
      <c r="C841" s="467"/>
      <c r="D841" s="207"/>
      <c r="E841" s="520"/>
      <c r="F841" s="17"/>
      <c r="G841" s="18"/>
      <c r="H841" s="40"/>
      <c r="I841" s="195"/>
      <c r="J841" s="189"/>
      <c r="K841" s="184"/>
      <c r="L841" s="109" t="str">
        <f t="shared" si="72"/>
        <v/>
      </c>
      <c r="M841" s="111">
        <f t="shared" si="73"/>
        <v>1</v>
      </c>
      <c r="N841" s="110">
        <f t="shared" si="74"/>
        <v>0</v>
      </c>
    </row>
    <row r="842" spans="1:16" ht="30.25" customHeight="1" x14ac:dyDescent="0.3">
      <c r="A842" s="410">
        <v>499</v>
      </c>
      <c r="B842" s="457"/>
      <c r="C842" s="467"/>
      <c r="D842" s="207"/>
      <c r="E842" s="520"/>
      <c r="F842" s="17"/>
      <c r="G842" s="18"/>
      <c r="H842" s="40"/>
      <c r="I842" s="195"/>
      <c r="J842" s="189"/>
      <c r="K842" s="184"/>
      <c r="L842" s="109" t="str">
        <f t="shared" si="72"/>
        <v/>
      </c>
      <c r="M842" s="111">
        <f t="shared" si="73"/>
        <v>1</v>
      </c>
      <c r="N842" s="110">
        <f t="shared" si="74"/>
        <v>0</v>
      </c>
    </row>
    <row r="843" spans="1:16" ht="30.25" customHeight="1" thickBot="1" x14ac:dyDescent="0.35">
      <c r="A843" s="411">
        <v>500</v>
      </c>
      <c r="B843" s="458"/>
      <c r="C843" s="468"/>
      <c r="D843" s="208"/>
      <c r="E843" s="522"/>
      <c r="F843" s="19"/>
      <c r="G843" s="20"/>
      <c r="H843" s="42"/>
      <c r="I843" s="196"/>
      <c r="J843" s="190"/>
      <c r="K843" s="185"/>
      <c r="L843" s="109" t="str">
        <f t="shared" si="72"/>
        <v/>
      </c>
      <c r="M843" s="111">
        <f t="shared" si="73"/>
        <v>1</v>
      </c>
      <c r="N843" s="110">
        <f t="shared" si="74"/>
        <v>0</v>
      </c>
    </row>
    <row r="844" spans="1:16" ht="30.25" customHeight="1" thickBot="1" x14ac:dyDescent="0.35">
      <c r="A844" s="44"/>
      <c r="B844" s="44"/>
      <c r="C844" s="44"/>
      <c r="D844" s="44"/>
      <c r="E844" s="44"/>
      <c r="F844" s="44"/>
      <c r="G844" s="44"/>
      <c r="H844" s="44"/>
      <c r="I844" s="386" t="s">
        <v>34</v>
      </c>
      <c r="J844" s="186">
        <f>SUM(J824:J843)+J810</f>
        <v>0</v>
      </c>
      <c r="K844" s="186">
        <f>SUM(K824:K843)+K810</f>
        <v>0</v>
      </c>
      <c r="L844" s="66"/>
      <c r="M844" s="108">
        <f>IF(J844&gt;J810,ROW(A850),0)</f>
        <v>0</v>
      </c>
      <c r="N844" s="37"/>
      <c r="O844" s="105">
        <f>IF(J844&gt;J810,ROW(A850),0)</f>
        <v>0</v>
      </c>
    </row>
    <row r="845" spans="1:16" ht="30.25" customHeight="1" x14ac:dyDescent="0.3">
      <c r="A845" s="44"/>
      <c r="B845" s="44"/>
      <c r="C845" s="44"/>
      <c r="D845" s="44"/>
      <c r="E845" s="44"/>
      <c r="F845" s="44"/>
      <c r="G845" s="44"/>
      <c r="H845" s="44"/>
      <c r="I845" s="44"/>
      <c r="J845" s="44"/>
      <c r="K845" s="44"/>
      <c r="L845" s="66"/>
      <c r="M845" s="37"/>
      <c r="N845" s="37"/>
    </row>
    <row r="846" spans="1:16" ht="30.25" customHeight="1" x14ac:dyDescent="0.3">
      <c r="A846" s="138" t="s">
        <v>133</v>
      </c>
      <c r="B846" s="62"/>
      <c r="C846" s="62"/>
      <c r="D846" s="44"/>
      <c r="E846" s="44"/>
      <c r="F846" s="44"/>
      <c r="G846" s="44"/>
      <c r="H846" s="44"/>
      <c r="I846" s="44"/>
      <c r="J846" s="44"/>
      <c r="K846" s="44"/>
      <c r="L846" s="66"/>
      <c r="M846" s="37"/>
      <c r="N846" s="37"/>
    </row>
    <row r="847" spans="1:16" ht="30.25" customHeight="1" x14ac:dyDescent="0.3">
      <c r="A847" s="44"/>
      <c r="B847" s="44"/>
      <c r="C847" s="44"/>
      <c r="D847" s="44"/>
      <c r="E847" s="44"/>
      <c r="F847" s="44"/>
      <c r="G847" s="44"/>
      <c r="H847" s="44"/>
      <c r="I847" s="44"/>
      <c r="J847" s="44"/>
      <c r="K847" s="44"/>
      <c r="L847" s="66"/>
      <c r="M847" s="37"/>
      <c r="N847" s="37"/>
      <c r="O847" s="69"/>
      <c r="P847" s="69"/>
    </row>
    <row r="848" spans="1:16" ht="30.25" customHeight="1" x14ac:dyDescent="0.35">
      <c r="A848" s="376" t="s">
        <v>31</v>
      </c>
      <c r="B848" s="214"/>
      <c r="C848" s="214"/>
      <c r="D848" s="378">
        <f ca="1">imzatarihi</f>
        <v>45785</v>
      </c>
      <c r="E848" s="378"/>
      <c r="F848" s="253" t="s">
        <v>32</v>
      </c>
      <c r="G848" s="379" t="str">
        <f>IF(kurulusyetkilisi&gt;0,kurulusyetkilisi,"")</f>
        <v/>
      </c>
      <c r="H848" s="44"/>
      <c r="I848" s="44"/>
      <c r="J848" s="44"/>
      <c r="K848" s="44"/>
      <c r="L848" s="66"/>
      <c r="M848" s="37"/>
      <c r="N848" s="37"/>
    </row>
    <row r="849" spans="1:16" ht="30.25" customHeight="1" x14ac:dyDescent="0.35">
      <c r="A849" s="44"/>
      <c r="B849" s="44"/>
      <c r="C849" s="44"/>
      <c r="D849" s="215"/>
      <c r="E849" s="215"/>
      <c r="F849" s="253" t="s">
        <v>33</v>
      </c>
      <c r="G849" s="44"/>
      <c r="H849" s="44"/>
      <c r="I849" s="214"/>
      <c r="J849" s="44"/>
      <c r="K849" s="44"/>
      <c r="L849" s="66"/>
      <c r="M849" s="37"/>
      <c r="N849" s="37"/>
    </row>
    <row r="850" spans="1:16" ht="30.25" customHeight="1" x14ac:dyDescent="0.3">
      <c r="A850" s="44"/>
      <c r="B850" s="44"/>
      <c r="C850" s="44"/>
      <c r="D850" s="44"/>
      <c r="E850" s="44"/>
      <c r="F850" s="44"/>
      <c r="G850" s="44"/>
      <c r="H850" s="44"/>
      <c r="I850" s="44"/>
      <c r="J850" s="44"/>
      <c r="K850" s="44"/>
      <c r="L850" s="66"/>
      <c r="M850" s="37"/>
      <c r="N850" s="37"/>
    </row>
    <row r="851" spans="1:16" ht="30.25" customHeight="1" x14ac:dyDescent="0.3">
      <c r="A851" s="679" t="s">
        <v>104</v>
      </c>
      <c r="B851" s="679"/>
      <c r="C851" s="679"/>
      <c r="D851" s="679"/>
      <c r="E851" s="679"/>
      <c r="F851" s="679"/>
      <c r="G851" s="679"/>
      <c r="H851" s="679"/>
      <c r="I851" s="679"/>
      <c r="J851" s="679"/>
      <c r="K851" s="679"/>
      <c r="L851" s="64"/>
      <c r="M851" s="37"/>
      <c r="N851" s="37"/>
    </row>
    <row r="852" spans="1:16" ht="30.25" customHeight="1" x14ac:dyDescent="0.3">
      <c r="A852" s="635" t="str">
        <f>IF(YilDonem&lt;&gt;"",CONCATENATE(YilDonem," dönemine aittir."),"")</f>
        <v/>
      </c>
      <c r="B852" s="635"/>
      <c r="C852" s="635"/>
      <c r="D852" s="635"/>
      <c r="E852" s="635"/>
      <c r="F852" s="635"/>
      <c r="G852" s="635"/>
      <c r="H852" s="635"/>
      <c r="I852" s="635"/>
      <c r="J852" s="635"/>
      <c r="K852" s="635"/>
      <c r="L852" s="64"/>
      <c r="M852" s="37"/>
      <c r="N852" s="37"/>
    </row>
    <row r="853" spans="1:16" ht="30.25" customHeight="1" thickBot="1" x14ac:dyDescent="0.35">
      <c r="A853" s="680" t="s">
        <v>126</v>
      </c>
      <c r="B853" s="680"/>
      <c r="C853" s="680"/>
      <c r="D853" s="680"/>
      <c r="E853" s="680"/>
      <c r="F853" s="680"/>
      <c r="G853" s="680"/>
      <c r="H853" s="680"/>
      <c r="I853" s="680"/>
      <c r="J853" s="680"/>
      <c r="K853" s="680"/>
      <c r="L853" s="64"/>
      <c r="M853" s="37"/>
      <c r="N853" s="37"/>
    </row>
    <row r="854" spans="1:16" ht="30.25" customHeight="1" thickBot="1" x14ac:dyDescent="0.35">
      <c r="A854" s="673" t="s">
        <v>192</v>
      </c>
      <c r="B854" s="674"/>
      <c r="C854" s="673" t="str">
        <f>IF(ProjeNo&gt;0,ProjeNo,"")</f>
        <v/>
      </c>
      <c r="D854" s="674"/>
      <c r="E854" s="674"/>
      <c r="F854" s="674"/>
      <c r="G854" s="674"/>
      <c r="H854" s="674"/>
      <c r="I854" s="674"/>
      <c r="J854" s="674"/>
      <c r="K854" s="675"/>
      <c r="L854" s="64"/>
      <c r="M854" s="37"/>
      <c r="N854" s="37"/>
    </row>
    <row r="855" spans="1:16" ht="30.25" customHeight="1" thickBot="1" x14ac:dyDescent="0.35">
      <c r="A855" s="673" t="s">
        <v>194</v>
      </c>
      <c r="B855" s="674"/>
      <c r="C855" s="676" t="str">
        <f>IF(ProjeAdi&gt;0,ProjeAdi,"")</f>
        <v/>
      </c>
      <c r="D855" s="677"/>
      <c r="E855" s="677"/>
      <c r="F855" s="677"/>
      <c r="G855" s="677"/>
      <c r="H855" s="677"/>
      <c r="I855" s="677"/>
      <c r="J855" s="677"/>
      <c r="K855" s="678"/>
      <c r="L855" s="64"/>
      <c r="M855" s="37"/>
      <c r="N855" s="37"/>
    </row>
    <row r="856" spans="1:16" s="24" customFormat="1" ht="30.25" customHeight="1" thickBot="1" x14ac:dyDescent="0.35">
      <c r="A856" s="683" t="s">
        <v>3</v>
      </c>
      <c r="B856" s="683" t="s">
        <v>182</v>
      </c>
      <c r="C856" s="683" t="s">
        <v>183</v>
      </c>
      <c r="D856" s="683" t="s">
        <v>101</v>
      </c>
      <c r="E856" s="683" t="s">
        <v>173</v>
      </c>
      <c r="F856" s="683" t="s">
        <v>102</v>
      </c>
      <c r="G856" s="683" t="s">
        <v>103</v>
      </c>
      <c r="H856" s="683" t="s">
        <v>81</v>
      </c>
      <c r="I856" s="683" t="s">
        <v>82</v>
      </c>
      <c r="J856" s="398" t="s">
        <v>83</v>
      </c>
      <c r="K856" s="398" t="s">
        <v>83</v>
      </c>
      <c r="L856" s="65"/>
      <c r="M856" s="38"/>
      <c r="N856" s="38"/>
      <c r="O856" s="68"/>
      <c r="P856" s="68"/>
    </row>
    <row r="857" spans="1:16" ht="30.25" customHeight="1" thickBot="1" x14ac:dyDescent="0.35">
      <c r="A857" s="685"/>
      <c r="B857" s="684"/>
      <c r="C857" s="684"/>
      <c r="D857" s="685"/>
      <c r="E857" s="684"/>
      <c r="F857" s="685"/>
      <c r="G857" s="685"/>
      <c r="H857" s="685"/>
      <c r="I857" s="685"/>
      <c r="J857" s="416" t="s">
        <v>84</v>
      </c>
      <c r="K857" s="416" t="s">
        <v>87</v>
      </c>
      <c r="L857" s="64"/>
      <c r="M857" s="37"/>
      <c r="N857" s="37"/>
    </row>
    <row r="858" spans="1:16" ht="30.25" customHeight="1" x14ac:dyDescent="0.3">
      <c r="A858" s="201">
        <v>501</v>
      </c>
      <c r="B858" s="456"/>
      <c r="C858" s="466"/>
      <c r="D858" s="206"/>
      <c r="E858" s="521"/>
      <c r="F858" s="25"/>
      <c r="G858" s="39"/>
      <c r="H858" s="26"/>
      <c r="I858" s="194"/>
      <c r="J858" s="188"/>
      <c r="K858" s="180"/>
      <c r="L858" s="109" t="str">
        <f>IF(AND(COUNTA(D858:G858)&gt;0,M858=1),"Belge Tarihi,Belge Numarası ve KDV Dahil Tutar doldurulduktan sonra KDV Hariç Tutar doldurulabilir.","")</f>
        <v/>
      </c>
      <c r="M858" s="111">
        <f>IF(COUNTA(H858:I858)+COUNTA(K858)=3,0,1)</f>
        <v>1</v>
      </c>
      <c r="N858" s="110">
        <f>IF(M858=1,0,100000000)</f>
        <v>0</v>
      </c>
    </row>
    <row r="859" spans="1:16" ht="30.25" customHeight="1" x14ac:dyDescent="0.3">
      <c r="A859" s="410">
        <v>502</v>
      </c>
      <c r="B859" s="457"/>
      <c r="C859" s="467"/>
      <c r="D859" s="207"/>
      <c r="E859" s="520"/>
      <c r="F859" s="17"/>
      <c r="G859" s="18"/>
      <c r="H859" s="40"/>
      <c r="I859" s="195"/>
      <c r="J859" s="189"/>
      <c r="K859" s="184"/>
      <c r="L859" s="109" t="str">
        <f t="shared" ref="L859:L877" si="75">IF(AND(COUNTA(D859:G859)&gt;0,M859=1),"Belge Tarihi,Belge Numarası ve KDV Dahil Tutar doldurulduktan sonra KDV Hariç Tutar doldurulabilir.","")</f>
        <v/>
      </c>
      <c r="M859" s="111">
        <f t="shared" ref="M859:M877" si="76">IF(COUNTA(H859:I859)+COUNTA(K859)=3,0,1)</f>
        <v>1</v>
      </c>
      <c r="N859" s="110">
        <f t="shared" ref="N859:N877" si="77">IF(M859=1,0,100000000)</f>
        <v>0</v>
      </c>
    </row>
    <row r="860" spans="1:16" ht="30.25" customHeight="1" x14ac:dyDescent="0.3">
      <c r="A860" s="410">
        <v>503</v>
      </c>
      <c r="B860" s="457"/>
      <c r="C860" s="467"/>
      <c r="D860" s="207"/>
      <c r="E860" s="520"/>
      <c r="F860" s="17"/>
      <c r="G860" s="18"/>
      <c r="H860" s="40"/>
      <c r="I860" s="195"/>
      <c r="J860" s="189"/>
      <c r="K860" s="184"/>
      <c r="L860" s="109" t="str">
        <f t="shared" si="75"/>
        <v/>
      </c>
      <c r="M860" s="111">
        <f t="shared" si="76"/>
        <v>1</v>
      </c>
      <c r="N860" s="110">
        <f t="shared" si="77"/>
        <v>0</v>
      </c>
    </row>
    <row r="861" spans="1:16" ht="30.25" customHeight="1" x14ac:dyDescent="0.3">
      <c r="A861" s="410">
        <v>504</v>
      </c>
      <c r="B861" s="457"/>
      <c r="C861" s="467"/>
      <c r="D861" s="207"/>
      <c r="E861" s="520"/>
      <c r="F861" s="17"/>
      <c r="G861" s="18"/>
      <c r="H861" s="40"/>
      <c r="I861" s="195"/>
      <c r="J861" s="189"/>
      <c r="K861" s="184"/>
      <c r="L861" s="109" t="str">
        <f t="shared" si="75"/>
        <v/>
      </c>
      <c r="M861" s="111">
        <f t="shared" si="76"/>
        <v>1</v>
      </c>
      <c r="N861" s="110">
        <f t="shared" si="77"/>
        <v>0</v>
      </c>
    </row>
    <row r="862" spans="1:16" ht="30.25" customHeight="1" x14ac:dyDescent="0.3">
      <c r="A862" s="410">
        <v>505</v>
      </c>
      <c r="B862" s="457"/>
      <c r="C862" s="467"/>
      <c r="D862" s="207"/>
      <c r="E862" s="520"/>
      <c r="F862" s="17"/>
      <c r="G862" s="18"/>
      <c r="H862" s="40"/>
      <c r="I862" s="195"/>
      <c r="J862" s="189"/>
      <c r="K862" s="184"/>
      <c r="L862" s="109" t="str">
        <f t="shared" si="75"/>
        <v/>
      </c>
      <c r="M862" s="111">
        <f t="shared" si="76"/>
        <v>1</v>
      </c>
      <c r="N862" s="110">
        <f t="shared" si="77"/>
        <v>0</v>
      </c>
    </row>
    <row r="863" spans="1:16" ht="30.25" customHeight="1" x14ac:dyDescent="0.3">
      <c r="A863" s="410">
        <v>506</v>
      </c>
      <c r="B863" s="457"/>
      <c r="C863" s="467"/>
      <c r="D863" s="207"/>
      <c r="E863" s="520"/>
      <c r="F863" s="17"/>
      <c r="G863" s="18"/>
      <c r="H863" s="40"/>
      <c r="I863" s="195"/>
      <c r="J863" s="189"/>
      <c r="K863" s="184"/>
      <c r="L863" s="109" t="str">
        <f t="shared" si="75"/>
        <v/>
      </c>
      <c r="M863" s="111">
        <f t="shared" si="76"/>
        <v>1</v>
      </c>
      <c r="N863" s="110">
        <f t="shared" si="77"/>
        <v>0</v>
      </c>
    </row>
    <row r="864" spans="1:16" ht="30.25" customHeight="1" x14ac:dyDescent="0.3">
      <c r="A864" s="410">
        <v>507</v>
      </c>
      <c r="B864" s="457"/>
      <c r="C864" s="467"/>
      <c r="D864" s="207"/>
      <c r="E864" s="520"/>
      <c r="F864" s="17"/>
      <c r="G864" s="18"/>
      <c r="H864" s="40"/>
      <c r="I864" s="195"/>
      <c r="J864" s="189"/>
      <c r="K864" s="184"/>
      <c r="L864" s="109" t="str">
        <f t="shared" si="75"/>
        <v/>
      </c>
      <c r="M864" s="111">
        <f t="shared" si="76"/>
        <v>1</v>
      </c>
      <c r="N864" s="110">
        <f t="shared" si="77"/>
        <v>0</v>
      </c>
    </row>
    <row r="865" spans="1:15" ht="30.25" customHeight="1" x14ac:dyDescent="0.3">
      <c r="A865" s="410">
        <v>508</v>
      </c>
      <c r="B865" s="457"/>
      <c r="C865" s="467"/>
      <c r="D865" s="207"/>
      <c r="E865" s="520"/>
      <c r="F865" s="17"/>
      <c r="G865" s="18"/>
      <c r="H865" s="40"/>
      <c r="I865" s="195"/>
      <c r="J865" s="189"/>
      <c r="K865" s="184"/>
      <c r="L865" s="109" t="str">
        <f t="shared" si="75"/>
        <v/>
      </c>
      <c r="M865" s="111">
        <f t="shared" si="76"/>
        <v>1</v>
      </c>
      <c r="N865" s="110">
        <f t="shared" si="77"/>
        <v>0</v>
      </c>
    </row>
    <row r="866" spans="1:15" ht="30.25" customHeight="1" x14ac:dyDescent="0.3">
      <c r="A866" s="410">
        <v>509</v>
      </c>
      <c r="B866" s="457"/>
      <c r="C866" s="467"/>
      <c r="D866" s="207"/>
      <c r="E866" s="520"/>
      <c r="F866" s="17"/>
      <c r="G866" s="18"/>
      <c r="H866" s="40"/>
      <c r="I866" s="195"/>
      <c r="J866" s="189"/>
      <c r="K866" s="184"/>
      <c r="L866" s="109" t="str">
        <f t="shared" si="75"/>
        <v/>
      </c>
      <c r="M866" s="111">
        <f t="shared" si="76"/>
        <v>1</v>
      </c>
      <c r="N866" s="110">
        <f t="shared" si="77"/>
        <v>0</v>
      </c>
    </row>
    <row r="867" spans="1:15" ht="30.25" customHeight="1" x14ac:dyDescent="0.3">
      <c r="A867" s="410">
        <v>510</v>
      </c>
      <c r="B867" s="457"/>
      <c r="C867" s="467"/>
      <c r="D867" s="207"/>
      <c r="E867" s="520"/>
      <c r="F867" s="17"/>
      <c r="G867" s="18"/>
      <c r="H867" s="40"/>
      <c r="I867" s="195"/>
      <c r="J867" s="189"/>
      <c r="K867" s="184"/>
      <c r="L867" s="109" t="str">
        <f t="shared" si="75"/>
        <v/>
      </c>
      <c r="M867" s="111">
        <f t="shared" si="76"/>
        <v>1</v>
      </c>
      <c r="N867" s="110">
        <f t="shared" si="77"/>
        <v>0</v>
      </c>
    </row>
    <row r="868" spans="1:15" ht="30.25" customHeight="1" x14ac:dyDescent="0.3">
      <c r="A868" s="410">
        <v>511</v>
      </c>
      <c r="B868" s="457"/>
      <c r="C868" s="467"/>
      <c r="D868" s="207"/>
      <c r="E868" s="520"/>
      <c r="F868" s="17"/>
      <c r="G868" s="18"/>
      <c r="H868" s="40"/>
      <c r="I868" s="195"/>
      <c r="J868" s="189"/>
      <c r="K868" s="184"/>
      <c r="L868" s="109" t="str">
        <f t="shared" si="75"/>
        <v/>
      </c>
      <c r="M868" s="111">
        <f t="shared" si="76"/>
        <v>1</v>
      </c>
      <c r="N868" s="110">
        <f t="shared" si="77"/>
        <v>0</v>
      </c>
    </row>
    <row r="869" spans="1:15" ht="30.25" customHeight="1" x14ac:dyDescent="0.3">
      <c r="A869" s="410">
        <v>512</v>
      </c>
      <c r="B869" s="457"/>
      <c r="C869" s="467"/>
      <c r="D869" s="207"/>
      <c r="E869" s="520"/>
      <c r="F869" s="17"/>
      <c r="G869" s="18"/>
      <c r="H869" s="40"/>
      <c r="I869" s="195"/>
      <c r="J869" s="189"/>
      <c r="K869" s="184"/>
      <c r="L869" s="109" t="str">
        <f t="shared" si="75"/>
        <v/>
      </c>
      <c r="M869" s="111">
        <f t="shared" si="76"/>
        <v>1</v>
      </c>
      <c r="N869" s="110">
        <f t="shared" si="77"/>
        <v>0</v>
      </c>
    </row>
    <row r="870" spans="1:15" ht="30.25" customHeight="1" x14ac:dyDescent="0.3">
      <c r="A870" s="410">
        <v>513</v>
      </c>
      <c r="B870" s="457"/>
      <c r="C870" s="467"/>
      <c r="D870" s="207"/>
      <c r="E870" s="520"/>
      <c r="F870" s="17"/>
      <c r="G870" s="18"/>
      <c r="H870" s="40"/>
      <c r="I870" s="195"/>
      <c r="J870" s="189"/>
      <c r="K870" s="184"/>
      <c r="L870" s="109" t="str">
        <f t="shared" si="75"/>
        <v/>
      </c>
      <c r="M870" s="111">
        <f t="shared" si="76"/>
        <v>1</v>
      </c>
      <c r="N870" s="110">
        <f t="shared" si="77"/>
        <v>0</v>
      </c>
    </row>
    <row r="871" spans="1:15" ht="30.25" customHeight="1" x14ac:dyDescent="0.3">
      <c r="A871" s="410">
        <v>514</v>
      </c>
      <c r="B871" s="457"/>
      <c r="C871" s="467"/>
      <c r="D871" s="207"/>
      <c r="E871" s="520"/>
      <c r="F871" s="17"/>
      <c r="G871" s="18"/>
      <c r="H871" s="40"/>
      <c r="I871" s="195"/>
      <c r="J871" s="189"/>
      <c r="K871" s="184"/>
      <c r="L871" s="109" t="str">
        <f t="shared" si="75"/>
        <v/>
      </c>
      <c r="M871" s="111">
        <f t="shared" si="76"/>
        <v>1</v>
      </c>
      <c r="N871" s="110">
        <f t="shared" si="77"/>
        <v>0</v>
      </c>
    </row>
    <row r="872" spans="1:15" ht="30.25" customHeight="1" x14ac:dyDescent="0.3">
      <c r="A872" s="410">
        <v>515</v>
      </c>
      <c r="B872" s="457"/>
      <c r="C872" s="467"/>
      <c r="D872" s="207"/>
      <c r="E872" s="520"/>
      <c r="F872" s="17"/>
      <c r="G872" s="18"/>
      <c r="H872" s="40"/>
      <c r="I872" s="195"/>
      <c r="J872" s="189"/>
      <c r="K872" s="184"/>
      <c r="L872" s="109" t="str">
        <f t="shared" si="75"/>
        <v/>
      </c>
      <c r="M872" s="111">
        <f t="shared" si="76"/>
        <v>1</v>
      </c>
      <c r="N872" s="110">
        <f t="shared" si="77"/>
        <v>0</v>
      </c>
    </row>
    <row r="873" spans="1:15" ht="30.25" customHeight="1" x14ac:dyDescent="0.3">
      <c r="A873" s="410">
        <v>516</v>
      </c>
      <c r="B873" s="457"/>
      <c r="C873" s="467"/>
      <c r="D873" s="207"/>
      <c r="E873" s="520"/>
      <c r="F873" s="17"/>
      <c r="G873" s="18"/>
      <c r="H873" s="40"/>
      <c r="I873" s="195"/>
      <c r="J873" s="189"/>
      <c r="K873" s="184"/>
      <c r="L873" s="109" t="str">
        <f t="shared" si="75"/>
        <v/>
      </c>
      <c r="M873" s="111">
        <f t="shared" si="76"/>
        <v>1</v>
      </c>
      <c r="N873" s="110">
        <f t="shared" si="77"/>
        <v>0</v>
      </c>
    </row>
    <row r="874" spans="1:15" ht="30.25" customHeight="1" x14ac:dyDescent="0.3">
      <c r="A874" s="410">
        <v>517</v>
      </c>
      <c r="B874" s="457"/>
      <c r="C874" s="467"/>
      <c r="D874" s="207"/>
      <c r="E874" s="520"/>
      <c r="F874" s="17"/>
      <c r="G874" s="18"/>
      <c r="H874" s="40"/>
      <c r="I874" s="195"/>
      <c r="J874" s="189"/>
      <c r="K874" s="184"/>
      <c r="L874" s="109" t="str">
        <f t="shared" si="75"/>
        <v/>
      </c>
      <c r="M874" s="111">
        <f t="shared" si="76"/>
        <v>1</v>
      </c>
      <c r="N874" s="110">
        <f t="shared" si="77"/>
        <v>0</v>
      </c>
    </row>
    <row r="875" spans="1:15" ht="30.25" customHeight="1" x14ac:dyDescent="0.3">
      <c r="A875" s="410">
        <v>518</v>
      </c>
      <c r="B875" s="457"/>
      <c r="C875" s="467"/>
      <c r="D875" s="207"/>
      <c r="E875" s="520"/>
      <c r="F875" s="17"/>
      <c r="G875" s="18"/>
      <c r="H875" s="40"/>
      <c r="I875" s="195"/>
      <c r="J875" s="189"/>
      <c r="K875" s="184"/>
      <c r="L875" s="109" t="str">
        <f t="shared" si="75"/>
        <v/>
      </c>
      <c r="M875" s="111">
        <f t="shared" si="76"/>
        <v>1</v>
      </c>
      <c r="N875" s="110">
        <f t="shared" si="77"/>
        <v>0</v>
      </c>
    </row>
    <row r="876" spans="1:15" ht="30.25" customHeight="1" x14ac:dyDescent="0.3">
      <c r="A876" s="410">
        <v>519</v>
      </c>
      <c r="B876" s="457"/>
      <c r="C876" s="467"/>
      <c r="D876" s="207"/>
      <c r="E876" s="520"/>
      <c r="F876" s="17"/>
      <c r="G876" s="18"/>
      <c r="H876" s="40"/>
      <c r="I876" s="195"/>
      <c r="J876" s="189"/>
      <c r="K876" s="184"/>
      <c r="L876" s="109" t="str">
        <f t="shared" si="75"/>
        <v/>
      </c>
      <c r="M876" s="111">
        <f t="shared" si="76"/>
        <v>1</v>
      </c>
      <c r="N876" s="110">
        <f t="shared" si="77"/>
        <v>0</v>
      </c>
    </row>
    <row r="877" spans="1:15" ht="30.25" customHeight="1" thickBot="1" x14ac:dyDescent="0.35">
      <c r="A877" s="411">
        <v>520</v>
      </c>
      <c r="B877" s="458"/>
      <c r="C877" s="468"/>
      <c r="D877" s="208"/>
      <c r="E877" s="522"/>
      <c r="F877" s="19"/>
      <c r="G877" s="20"/>
      <c r="H877" s="42"/>
      <c r="I877" s="196"/>
      <c r="J877" s="190"/>
      <c r="K877" s="185"/>
      <c r="L877" s="109" t="str">
        <f t="shared" si="75"/>
        <v/>
      </c>
      <c r="M877" s="111">
        <f t="shared" si="76"/>
        <v>1</v>
      </c>
      <c r="N877" s="110">
        <f t="shared" si="77"/>
        <v>0</v>
      </c>
    </row>
    <row r="878" spans="1:15" ht="30.25" customHeight="1" thickBot="1" x14ac:dyDescent="0.35">
      <c r="A878" s="44"/>
      <c r="B878" s="44"/>
      <c r="C878" s="44"/>
      <c r="D878" s="44"/>
      <c r="E878" s="44"/>
      <c r="F878" s="44"/>
      <c r="G878" s="44"/>
      <c r="H878" s="44"/>
      <c r="I878" s="386" t="s">
        <v>34</v>
      </c>
      <c r="J878" s="186">
        <f>SUM(J858:J877)+J844</f>
        <v>0</v>
      </c>
      <c r="K878" s="186">
        <f>SUM(K858:K877)+K844</f>
        <v>0</v>
      </c>
      <c r="L878" s="66"/>
      <c r="M878" s="108">
        <f>IF(J878&gt;J844,ROW(A884),0)</f>
        <v>0</v>
      </c>
      <c r="N878" s="37"/>
      <c r="O878" s="105">
        <f>IF(J878&gt;J844,ROW(A884),0)</f>
        <v>0</v>
      </c>
    </row>
    <row r="879" spans="1:15" ht="30.25" customHeight="1" x14ac:dyDescent="0.3">
      <c r="A879" s="44"/>
      <c r="B879" s="44"/>
      <c r="C879" s="44"/>
      <c r="D879" s="44"/>
      <c r="E879" s="44"/>
      <c r="F879" s="44"/>
      <c r="G879" s="44"/>
      <c r="H879" s="44"/>
      <c r="I879" s="44"/>
      <c r="J879" s="44"/>
      <c r="K879" s="44"/>
      <c r="L879" s="66"/>
      <c r="M879" s="37"/>
      <c r="N879" s="37"/>
    </row>
    <row r="880" spans="1:15" ht="30.25" customHeight="1" x14ac:dyDescent="0.3">
      <c r="A880" s="138" t="s">
        <v>133</v>
      </c>
      <c r="B880" s="62"/>
      <c r="C880" s="62"/>
      <c r="D880" s="44"/>
      <c r="E880" s="44"/>
      <c r="F880" s="44"/>
      <c r="G880" s="44"/>
      <c r="H880" s="44"/>
      <c r="I880" s="44"/>
      <c r="J880" s="44"/>
      <c r="K880" s="44"/>
      <c r="L880" s="66"/>
      <c r="M880" s="37"/>
      <c r="N880" s="37"/>
    </row>
    <row r="881" spans="1:16" ht="30.25" customHeight="1" x14ac:dyDescent="0.3">
      <c r="A881" s="44"/>
      <c r="B881" s="44"/>
      <c r="C881" s="44"/>
      <c r="D881" s="44"/>
      <c r="E881" s="44"/>
      <c r="F881" s="44"/>
      <c r="G881" s="44"/>
      <c r="H881" s="44"/>
      <c r="I881" s="44"/>
      <c r="J881" s="44"/>
      <c r="K881" s="44"/>
      <c r="L881" s="66"/>
      <c r="M881" s="37"/>
      <c r="N881" s="37"/>
    </row>
    <row r="882" spans="1:16" ht="30.25" customHeight="1" x14ac:dyDescent="0.35">
      <c r="A882" s="376" t="s">
        <v>31</v>
      </c>
      <c r="B882" s="214"/>
      <c r="C882" s="214"/>
      <c r="D882" s="378">
        <f ca="1">imzatarihi</f>
        <v>45785</v>
      </c>
      <c r="E882" s="378"/>
      <c r="F882" s="253" t="s">
        <v>32</v>
      </c>
      <c r="G882" s="379" t="str">
        <f>IF(kurulusyetkilisi&gt;0,kurulusyetkilisi,"")</f>
        <v/>
      </c>
      <c r="H882" s="44"/>
      <c r="I882" s="44"/>
      <c r="J882" s="44"/>
      <c r="K882" s="44"/>
      <c r="L882" s="66"/>
      <c r="M882" s="37"/>
      <c r="N882" s="37"/>
      <c r="O882" s="69"/>
      <c r="P882" s="69"/>
    </row>
    <row r="883" spans="1:16" ht="30.25" customHeight="1" x14ac:dyDescent="0.35">
      <c r="A883" s="44"/>
      <c r="B883" s="44"/>
      <c r="C883" s="44"/>
      <c r="D883" s="215"/>
      <c r="E883" s="215"/>
      <c r="F883" s="253" t="s">
        <v>33</v>
      </c>
      <c r="G883" s="44"/>
      <c r="H883" s="44"/>
      <c r="I883" s="214"/>
      <c r="J883" s="44"/>
      <c r="K883" s="44"/>
      <c r="L883" s="66"/>
      <c r="M883" s="37"/>
      <c r="N883" s="37"/>
    </row>
    <row r="884" spans="1:16" ht="30.25" customHeight="1" x14ac:dyDescent="0.3">
      <c r="A884" s="44"/>
      <c r="B884" s="44"/>
      <c r="C884" s="44"/>
      <c r="D884" s="44"/>
      <c r="E884" s="44"/>
      <c r="F884" s="44"/>
      <c r="G884" s="44"/>
      <c r="H884" s="44"/>
      <c r="I884" s="44"/>
      <c r="J884" s="44"/>
      <c r="K884" s="44"/>
      <c r="L884" s="66"/>
      <c r="M884" s="37"/>
      <c r="N884" s="37"/>
    </row>
    <row r="885" spans="1:16" ht="30.25" customHeight="1" x14ac:dyDescent="0.3">
      <c r="A885" s="679" t="s">
        <v>104</v>
      </c>
      <c r="B885" s="679"/>
      <c r="C885" s="679"/>
      <c r="D885" s="679"/>
      <c r="E885" s="679"/>
      <c r="F885" s="679"/>
      <c r="G885" s="679"/>
      <c r="H885" s="679"/>
      <c r="I885" s="679"/>
      <c r="J885" s="679"/>
      <c r="K885" s="679"/>
      <c r="L885" s="64"/>
      <c r="M885" s="37"/>
      <c r="N885" s="37"/>
    </row>
    <row r="886" spans="1:16" ht="30.25" customHeight="1" x14ac:dyDescent="0.3">
      <c r="A886" s="635" t="str">
        <f>IF(YilDonem&lt;&gt;"",CONCATENATE(YilDonem," dönemine aittir."),"")</f>
        <v/>
      </c>
      <c r="B886" s="635"/>
      <c r="C886" s="635"/>
      <c r="D886" s="635"/>
      <c r="E886" s="635"/>
      <c r="F886" s="635"/>
      <c r="G886" s="635"/>
      <c r="H886" s="635"/>
      <c r="I886" s="635"/>
      <c r="J886" s="635"/>
      <c r="K886" s="635"/>
      <c r="L886" s="64"/>
      <c r="M886" s="37"/>
      <c r="N886" s="37"/>
    </row>
    <row r="887" spans="1:16" ht="30.25" customHeight="1" thickBot="1" x14ac:dyDescent="0.35">
      <c r="A887" s="680" t="s">
        <v>126</v>
      </c>
      <c r="B887" s="680"/>
      <c r="C887" s="680"/>
      <c r="D887" s="680"/>
      <c r="E887" s="680"/>
      <c r="F887" s="680"/>
      <c r="G887" s="680"/>
      <c r="H887" s="680"/>
      <c r="I887" s="680"/>
      <c r="J887" s="680"/>
      <c r="K887" s="680"/>
      <c r="L887" s="64"/>
      <c r="M887" s="37"/>
      <c r="N887" s="37"/>
    </row>
    <row r="888" spans="1:16" ht="30.25" customHeight="1" thickBot="1" x14ac:dyDescent="0.35">
      <c r="A888" s="673" t="s">
        <v>192</v>
      </c>
      <c r="B888" s="674"/>
      <c r="C888" s="673" t="str">
        <f>IF(ProjeNo&gt;0,ProjeNo,"")</f>
        <v/>
      </c>
      <c r="D888" s="674"/>
      <c r="E888" s="674"/>
      <c r="F888" s="674"/>
      <c r="G888" s="674"/>
      <c r="H888" s="674"/>
      <c r="I888" s="674"/>
      <c r="J888" s="674"/>
      <c r="K888" s="675"/>
      <c r="L888" s="64"/>
      <c r="M888" s="37"/>
      <c r="N888" s="37"/>
    </row>
    <row r="889" spans="1:16" ht="30.25" customHeight="1" thickBot="1" x14ac:dyDescent="0.35">
      <c r="A889" s="673" t="s">
        <v>194</v>
      </c>
      <c r="B889" s="674"/>
      <c r="C889" s="676" t="str">
        <f>IF(ProjeAdi&gt;0,ProjeAdi,"")</f>
        <v/>
      </c>
      <c r="D889" s="677"/>
      <c r="E889" s="677"/>
      <c r="F889" s="677"/>
      <c r="G889" s="677"/>
      <c r="H889" s="677"/>
      <c r="I889" s="677"/>
      <c r="J889" s="677"/>
      <c r="K889" s="678"/>
      <c r="L889" s="64"/>
      <c r="M889" s="37"/>
      <c r="N889" s="37"/>
    </row>
    <row r="890" spans="1:16" s="24" customFormat="1" ht="30.25" customHeight="1" thickBot="1" x14ac:dyDescent="0.35">
      <c r="A890" s="683" t="s">
        <v>3</v>
      </c>
      <c r="B890" s="683" t="s">
        <v>182</v>
      </c>
      <c r="C890" s="683" t="s">
        <v>183</v>
      </c>
      <c r="D890" s="683" t="s">
        <v>101</v>
      </c>
      <c r="E890" s="683" t="s">
        <v>173</v>
      </c>
      <c r="F890" s="683" t="s">
        <v>102</v>
      </c>
      <c r="G890" s="683" t="s">
        <v>103</v>
      </c>
      <c r="H890" s="683" t="s">
        <v>81</v>
      </c>
      <c r="I890" s="683" t="s">
        <v>82</v>
      </c>
      <c r="J890" s="398" t="s">
        <v>83</v>
      </c>
      <c r="K890" s="398" t="s">
        <v>83</v>
      </c>
      <c r="L890" s="65"/>
      <c r="M890" s="38"/>
      <c r="N890" s="38"/>
      <c r="O890" s="68"/>
      <c r="P890" s="68"/>
    </row>
    <row r="891" spans="1:16" ht="30.25" customHeight="1" thickBot="1" x14ac:dyDescent="0.35">
      <c r="A891" s="685"/>
      <c r="B891" s="684"/>
      <c r="C891" s="684"/>
      <c r="D891" s="685"/>
      <c r="E891" s="684"/>
      <c r="F891" s="685"/>
      <c r="G891" s="685"/>
      <c r="H891" s="685"/>
      <c r="I891" s="685"/>
      <c r="J891" s="416" t="s">
        <v>84</v>
      </c>
      <c r="K891" s="416" t="s">
        <v>87</v>
      </c>
      <c r="L891" s="64"/>
      <c r="M891" s="37"/>
      <c r="N891" s="37"/>
    </row>
    <row r="892" spans="1:16" ht="30.25" customHeight="1" x14ac:dyDescent="0.3">
      <c r="A892" s="201">
        <v>521</v>
      </c>
      <c r="B892" s="456"/>
      <c r="C892" s="466"/>
      <c r="D892" s="206"/>
      <c r="E892" s="521"/>
      <c r="F892" s="25"/>
      <c r="G892" s="39"/>
      <c r="H892" s="26"/>
      <c r="I892" s="194"/>
      <c r="J892" s="188"/>
      <c r="K892" s="180"/>
      <c r="L892" s="109" t="str">
        <f>IF(AND(COUNTA(D892:G892)&gt;0,M892=1),"Belge Tarihi,Belge Numarası ve KDV Dahil Tutar doldurulduktan sonra KDV Hariç Tutar doldurulabilir.","")</f>
        <v/>
      </c>
      <c r="M892" s="111">
        <f>IF(COUNTA(H892:I892)+COUNTA(K892)=3,0,1)</f>
        <v>1</v>
      </c>
      <c r="N892" s="110">
        <f>IF(M892=1,0,100000000)</f>
        <v>0</v>
      </c>
    </row>
    <row r="893" spans="1:16" ht="30.25" customHeight="1" x14ac:dyDescent="0.3">
      <c r="A893" s="410">
        <v>522</v>
      </c>
      <c r="B893" s="457"/>
      <c r="C893" s="467"/>
      <c r="D893" s="207"/>
      <c r="E893" s="520"/>
      <c r="F893" s="17"/>
      <c r="G893" s="18"/>
      <c r="H893" s="40"/>
      <c r="I893" s="195"/>
      <c r="J893" s="189"/>
      <c r="K893" s="184"/>
      <c r="L893" s="109" t="str">
        <f t="shared" ref="L893:L911" si="78">IF(AND(COUNTA(D893:G893)&gt;0,M893=1),"Belge Tarihi,Belge Numarası ve KDV Dahil Tutar doldurulduktan sonra KDV Hariç Tutar doldurulabilir.","")</f>
        <v/>
      </c>
      <c r="M893" s="111">
        <f t="shared" ref="M893:M911" si="79">IF(COUNTA(H893:I893)+COUNTA(K893)=3,0,1)</f>
        <v>1</v>
      </c>
      <c r="N893" s="110">
        <f t="shared" ref="N893:N911" si="80">IF(M893=1,0,100000000)</f>
        <v>0</v>
      </c>
    </row>
    <row r="894" spans="1:16" ht="30.25" customHeight="1" x14ac:dyDescent="0.3">
      <c r="A894" s="410">
        <v>523</v>
      </c>
      <c r="B894" s="457"/>
      <c r="C894" s="467"/>
      <c r="D894" s="207"/>
      <c r="E894" s="520"/>
      <c r="F894" s="17"/>
      <c r="G894" s="18"/>
      <c r="H894" s="40"/>
      <c r="I894" s="195"/>
      <c r="J894" s="189"/>
      <c r="K894" s="184"/>
      <c r="L894" s="109" t="str">
        <f t="shared" si="78"/>
        <v/>
      </c>
      <c r="M894" s="111">
        <f t="shared" si="79"/>
        <v>1</v>
      </c>
      <c r="N894" s="110">
        <f t="shared" si="80"/>
        <v>0</v>
      </c>
    </row>
    <row r="895" spans="1:16" ht="30.25" customHeight="1" x14ac:dyDescent="0.3">
      <c r="A895" s="410">
        <v>524</v>
      </c>
      <c r="B895" s="457"/>
      <c r="C895" s="467"/>
      <c r="D895" s="207"/>
      <c r="E895" s="520"/>
      <c r="F895" s="17"/>
      <c r="G895" s="18"/>
      <c r="H895" s="40"/>
      <c r="I895" s="195"/>
      <c r="J895" s="189"/>
      <c r="K895" s="184"/>
      <c r="L895" s="109" t="str">
        <f t="shared" si="78"/>
        <v/>
      </c>
      <c r="M895" s="111">
        <f t="shared" si="79"/>
        <v>1</v>
      </c>
      <c r="N895" s="110">
        <f t="shared" si="80"/>
        <v>0</v>
      </c>
    </row>
    <row r="896" spans="1:16" ht="30.25" customHeight="1" x14ac:dyDescent="0.3">
      <c r="A896" s="410">
        <v>525</v>
      </c>
      <c r="B896" s="457"/>
      <c r="C896" s="467"/>
      <c r="D896" s="207"/>
      <c r="E896" s="520"/>
      <c r="F896" s="17"/>
      <c r="G896" s="18"/>
      <c r="H896" s="40"/>
      <c r="I896" s="195"/>
      <c r="J896" s="189"/>
      <c r="K896" s="184"/>
      <c r="L896" s="109" t="str">
        <f t="shared" si="78"/>
        <v/>
      </c>
      <c r="M896" s="111">
        <f t="shared" si="79"/>
        <v>1</v>
      </c>
      <c r="N896" s="110">
        <f t="shared" si="80"/>
        <v>0</v>
      </c>
    </row>
    <row r="897" spans="1:15" ht="30.25" customHeight="1" x14ac:dyDescent="0.3">
      <c r="A897" s="410">
        <v>526</v>
      </c>
      <c r="B897" s="457"/>
      <c r="C897" s="467"/>
      <c r="D897" s="207"/>
      <c r="E897" s="520"/>
      <c r="F897" s="17"/>
      <c r="G897" s="18"/>
      <c r="H897" s="40"/>
      <c r="I897" s="195"/>
      <c r="J897" s="189"/>
      <c r="K897" s="184"/>
      <c r="L897" s="109" t="str">
        <f t="shared" si="78"/>
        <v/>
      </c>
      <c r="M897" s="111">
        <f t="shared" si="79"/>
        <v>1</v>
      </c>
      <c r="N897" s="110">
        <f t="shared" si="80"/>
        <v>0</v>
      </c>
    </row>
    <row r="898" spans="1:15" ht="30.25" customHeight="1" x14ac:dyDescent="0.3">
      <c r="A898" s="410">
        <v>527</v>
      </c>
      <c r="B898" s="457"/>
      <c r="C898" s="467"/>
      <c r="D898" s="207"/>
      <c r="E898" s="520"/>
      <c r="F898" s="17"/>
      <c r="G898" s="18"/>
      <c r="H898" s="40"/>
      <c r="I898" s="195"/>
      <c r="J898" s="189"/>
      <c r="K898" s="184"/>
      <c r="L898" s="109" t="str">
        <f t="shared" si="78"/>
        <v/>
      </c>
      <c r="M898" s="111">
        <f t="shared" si="79"/>
        <v>1</v>
      </c>
      <c r="N898" s="110">
        <f t="shared" si="80"/>
        <v>0</v>
      </c>
    </row>
    <row r="899" spans="1:15" ht="30.25" customHeight="1" x14ac:dyDescent="0.3">
      <c r="A899" s="410">
        <v>528</v>
      </c>
      <c r="B899" s="457"/>
      <c r="C899" s="467"/>
      <c r="D899" s="207"/>
      <c r="E899" s="520"/>
      <c r="F899" s="17"/>
      <c r="G899" s="18"/>
      <c r="H899" s="40"/>
      <c r="I899" s="195"/>
      <c r="J899" s="189"/>
      <c r="K899" s="184"/>
      <c r="L899" s="109" t="str">
        <f t="shared" si="78"/>
        <v/>
      </c>
      <c r="M899" s="111">
        <f t="shared" si="79"/>
        <v>1</v>
      </c>
      <c r="N899" s="110">
        <f t="shared" si="80"/>
        <v>0</v>
      </c>
    </row>
    <row r="900" spans="1:15" ht="30.25" customHeight="1" x14ac:dyDescent="0.3">
      <c r="A900" s="410">
        <v>529</v>
      </c>
      <c r="B900" s="457"/>
      <c r="C900" s="467"/>
      <c r="D900" s="207"/>
      <c r="E900" s="520"/>
      <c r="F900" s="17"/>
      <c r="G900" s="18"/>
      <c r="H900" s="40"/>
      <c r="I900" s="195"/>
      <c r="J900" s="189"/>
      <c r="K900" s="184"/>
      <c r="L900" s="109" t="str">
        <f t="shared" si="78"/>
        <v/>
      </c>
      <c r="M900" s="111">
        <f t="shared" si="79"/>
        <v>1</v>
      </c>
      <c r="N900" s="110">
        <f t="shared" si="80"/>
        <v>0</v>
      </c>
    </row>
    <row r="901" spans="1:15" ht="30.25" customHeight="1" x14ac:dyDescent="0.3">
      <c r="A901" s="410">
        <v>530</v>
      </c>
      <c r="B901" s="457"/>
      <c r="C901" s="467"/>
      <c r="D901" s="207"/>
      <c r="E901" s="520"/>
      <c r="F901" s="17"/>
      <c r="G901" s="18"/>
      <c r="H901" s="40"/>
      <c r="I901" s="195"/>
      <c r="J901" s="189"/>
      <c r="K901" s="184"/>
      <c r="L901" s="109" t="str">
        <f t="shared" si="78"/>
        <v/>
      </c>
      <c r="M901" s="111">
        <f t="shared" si="79"/>
        <v>1</v>
      </c>
      <c r="N901" s="110">
        <f t="shared" si="80"/>
        <v>0</v>
      </c>
    </row>
    <row r="902" spans="1:15" ht="30.25" customHeight="1" x14ac:dyDescent="0.3">
      <c r="A902" s="410">
        <v>531</v>
      </c>
      <c r="B902" s="457"/>
      <c r="C902" s="467"/>
      <c r="D902" s="207"/>
      <c r="E902" s="520"/>
      <c r="F902" s="17"/>
      <c r="G902" s="18"/>
      <c r="H902" s="40"/>
      <c r="I902" s="195"/>
      <c r="J902" s="189"/>
      <c r="K902" s="184"/>
      <c r="L902" s="109" t="str">
        <f t="shared" si="78"/>
        <v/>
      </c>
      <c r="M902" s="111">
        <f t="shared" si="79"/>
        <v>1</v>
      </c>
      <c r="N902" s="110">
        <f t="shared" si="80"/>
        <v>0</v>
      </c>
    </row>
    <row r="903" spans="1:15" ht="30.25" customHeight="1" x14ac:dyDescent="0.3">
      <c r="A903" s="410">
        <v>532</v>
      </c>
      <c r="B903" s="457"/>
      <c r="C903" s="467"/>
      <c r="D903" s="207"/>
      <c r="E903" s="520"/>
      <c r="F903" s="17"/>
      <c r="G903" s="18"/>
      <c r="H903" s="40"/>
      <c r="I903" s="195"/>
      <c r="J903" s="189"/>
      <c r="K903" s="184"/>
      <c r="L903" s="109" t="str">
        <f t="shared" si="78"/>
        <v/>
      </c>
      <c r="M903" s="111">
        <f t="shared" si="79"/>
        <v>1</v>
      </c>
      <c r="N903" s="110">
        <f t="shared" si="80"/>
        <v>0</v>
      </c>
    </row>
    <row r="904" spans="1:15" ht="30.25" customHeight="1" x14ac:dyDescent="0.3">
      <c r="A904" s="410">
        <v>533</v>
      </c>
      <c r="B904" s="457"/>
      <c r="C904" s="467"/>
      <c r="D904" s="207"/>
      <c r="E904" s="520"/>
      <c r="F904" s="17"/>
      <c r="G904" s="18"/>
      <c r="H904" s="40"/>
      <c r="I904" s="195"/>
      <c r="J904" s="189"/>
      <c r="K904" s="184"/>
      <c r="L904" s="109" t="str">
        <f t="shared" si="78"/>
        <v/>
      </c>
      <c r="M904" s="111">
        <f t="shared" si="79"/>
        <v>1</v>
      </c>
      <c r="N904" s="110">
        <f t="shared" si="80"/>
        <v>0</v>
      </c>
    </row>
    <row r="905" spans="1:15" ht="30.25" customHeight="1" x14ac:dyDescent="0.3">
      <c r="A905" s="410">
        <v>534</v>
      </c>
      <c r="B905" s="457"/>
      <c r="C905" s="467"/>
      <c r="D905" s="207"/>
      <c r="E905" s="520"/>
      <c r="F905" s="17"/>
      <c r="G905" s="18"/>
      <c r="H905" s="40"/>
      <c r="I905" s="195"/>
      <c r="J905" s="189"/>
      <c r="K905" s="184"/>
      <c r="L905" s="109" t="str">
        <f t="shared" si="78"/>
        <v/>
      </c>
      <c r="M905" s="111">
        <f t="shared" si="79"/>
        <v>1</v>
      </c>
      <c r="N905" s="110">
        <f t="shared" si="80"/>
        <v>0</v>
      </c>
    </row>
    <row r="906" spans="1:15" ht="30.25" customHeight="1" x14ac:dyDescent="0.3">
      <c r="A906" s="410">
        <v>535</v>
      </c>
      <c r="B906" s="457"/>
      <c r="C906" s="467"/>
      <c r="D906" s="207"/>
      <c r="E906" s="520"/>
      <c r="F906" s="17"/>
      <c r="G906" s="18"/>
      <c r="H906" s="40"/>
      <c r="I906" s="195"/>
      <c r="J906" s="189"/>
      <c r="K906" s="184"/>
      <c r="L906" s="109" t="str">
        <f t="shared" si="78"/>
        <v/>
      </c>
      <c r="M906" s="111">
        <f t="shared" si="79"/>
        <v>1</v>
      </c>
      <c r="N906" s="110">
        <f t="shared" si="80"/>
        <v>0</v>
      </c>
    </row>
    <row r="907" spans="1:15" ht="30.25" customHeight="1" x14ac:dyDescent="0.3">
      <c r="A907" s="410">
        <v>536</v>
      </c>
      <c r="B907" s="457"/>
      <c r="C907" s="467"/>
      <c r="D907" s="207"/>
      <c r="E907" s="520"/>
      <c r="F907" s="17"/>
      <c r="G907" s="18"/>
      <c r="H907" s="40"/>
      <c r="I907" s="195"/>
      <c r="J907" s="189"/>
      <c r="K907" s="184"/>
      <c r="L907" s="109" t="str">
        <f t="shared" si="78"/>
        <v/>
      </c>
      <c r="M907" s="111">
        <f t="shared" si="79"/>
        <v>1</v>
      </c>
      <c r="N907" s="110">
        <f t="shared" si="80"/>
        <v>0</v>
      </c>
    </row>
    <row r="908" spans="1:15" ht="30.25" customHeight="1" x14ac:dyDescent="0.3">
      <c r="A908" s="410">
        <v>537</v>
      </c>
      <c r="B908" s="457"/>
      <c r="C908" s="467"/>
      <c r="D908" s="207"/>
      <c r="E908" s="520"/>
      <c r="F908" s="17"/>
      <c r="G908" s="18"/>
      <c r="H908" s="40"/>
      <c r="I908" s="195"/>
      <c r="J908" s="189"/>
      <c r="K908" s="184"/>
      <c r="L908" s="109" t="str">
        <f t="shared" si="78"/>
        <v/>
      </c>
      <c r="M908" s="111">
        <f t="shared" si="79"/>
        <v>1</v>
      </c>
      <c r="N908" s="110">
        <f t="shared" si="80"/>
        <v>0</v>
      </c>
    </row>
    <row r="909" spans="1:15" ht="30.25" customHeight="1" x14ac:dyDescent="0.3">
      <c r="A909" s="410">
        <v>538</v>
      </c>
      <c r="B909" s="457"/>
      <c r="C909" s="467"/>
      <c r="D909" s="207"/>
      <c r="E909" s="520"/>
      <c r="F909" s="17"/>
      <c r="G909" s="18"/>
      <c r="H909" s="40"/>
      <c r="I909" s="195"/>
      <c r="J909" s="189"/>
      <c r="K909" s="184"/>
      <c r="L909" s="109" t="str">
        <f t="shared" si="78"/>
        <v/>
      </c>
      <c r="M909" s="111">
        <f t="shared" si="79"/>
        <v>1</v>
      </c>
      <c r="N909" s="110">
        <f t="shared" si="80"/>
        <v>0</v>
      </c>
    </row>
    <row r="910" spans="1:15" ht="30.25" customHeight="1" x14ac:dyDescent="0.3">
      <c r="A910" s="410">
        <v>539</v>
      </c>
      <c r="B910" s="457"/>
      <c r="C910" s="467"/>
      <c r="D910" s="207"/>
      <c r="E910" s="520"/>
      <c r="F910" s="17"/>
      <c r="G910" s="18"/>
      <c r="H910" s="40"/>
      <c r="I910" s="195"/>
      <c r="J910" s="189"/>
      <c r="K910" s="184"/>
      <c r="L910" s="109" t="str">
        <f t="shared" si="78"/>
        <v/>
      </c>
      <c r="M910" s="111">
        <f t="shared" si="79"/>
        <v>1</v>
      </c>
      <c r="N910" s="110">
        <f t="shared" si="80"/>
        <v>0</v>
      </c>
    </row>
    <row r="911" spans="1:15" ht="30.25" customHeight="1" thickBot="1" x14ac:dyDescent="0.35">
      <c r="A911" s="411">
        <v>540</v>
      </c>
      <c r="B911" s="458"/>
      <c r="C911" s="468"/>
      <c r="D911" s="208"/>
      <c r="E911" s="522"/>
      <c r="F911" s="19"/>
      <c r="G911" s="20"/>
      <c r="H911" s="42"/>
      <c r="I911" s="196"/>
      <c r="J911" s="190"/>
      <c r="K911" s="185"/>
      <c r="L911" s="109" t="str">
        <f t="shared" si="78"/>
        <v/>
      </c>
      <c r="M911" s="111">
        <f t="shared" si="79"/>
        <v>1</v>
      </c>
      <c r="N911" s="110">
        <f t="shared" si="80"/>
        <v>0</v>
      </c>
    </row>
    <row r="912" spans="1:15" ht="30.25" customHeight="1" thickBot="1" x14ac:dyDescent="0.35">
      <c r="A912" s="44"/>
      <c r="B912" s="44"/>
      <c r="C912" s="44"/>
      <c r="D912" s="44"/>
      <c r="E912" s="44"/>
      <c r="F912" s="44"/>
      <c r="G912" s="44"/>
      <c r="H912" s="44"/>
      <c r="I912" s="386" t="s">
        <v>34</v>
      </c>
      <c r="J912" s="186">
        <f>SUM(J892:J911)+J878</f>
        <v>0</v>
      </c>
      <c r="K912" s="186">
        <f>SUM(K892:K911)+K878</f>
        <v>0</v>
      </c>
      <c r="L912" s="66"/>
      <c r="M912" s="108">
        <f>IF(J912&gt;J878,ROW(A918),0)</f>
        <v>0</v>
      </c>
      <c r="N912" s="37"/>
      <c r="O912" s="105">
        <f>IF(J912&gt;J878,ROW(A918),0)</f>
        <v>0</v>
      </c>
    </row>
    <row r="913" spans="1:16" ht="30.25" customHeight="1" x14ac:dyDescent="0.3">
      <c r="A913" s="44"/>
      <c r="B913" s="44"/>
      <c r="C913" s="44"/>
      <c r="D913" s="44"/>
      <c r="E913" s="44"/>
      <c r="F913" s="44"/>
      <c r="G913" s="44"/>
      <c r="H913" s="44"/>
      <c r="I913" s="44"/>
      <c r="J913" s="44"/>
      <c r="K913" s="44"/>
      <c r="L913" s="66"/>
      <c r="M913" s="37"/>
      <c r="N913" s="37"/>
    </row>
    <row r="914" spans="1:16" ht="30.25" customHeight="1" x14ac:dyDescent="0.3">
      <c r="A914" s="138" t="s">
        <v>133</v>
      </c>
      <c r="B914" s="62"/>
      <c r="C914" s="62"/>
      <c r="D914" s="44"/>
      <c r="E914" s="44"/>
      <c r="F914" s="44"/>
      <c r="G914" s="44"/>
      <c r="H914" s="44"/>
      <c r="I914" s="44"/>
      <c r="J914" s="44"/>
      <c r="K914" s="44"/>
      <c r="L914" s="66"/>
      <c r="M914" s="37"/>
      <c r="N914" s="37"/>
    </row>
    <row r="915" spans="1:16" ht="30.25" customHeight="1" x14ac:dyDescent="0.3">
      <c r="A915" s="44"/>
      <c r="B915" s="44"/>
      <c r="C915" s="44"/>
      <c r="D915" s="44"/>
      <c r="E915" s="44"/>
      <c r="F915" s="44"/>
      <c r="G915" s="44"/>
      <c r="H915" s="44"/>
      <c r="I915" s="44"/>
      <c r="J915" s="44"/>
      <c r="K915" s="44"/>
      <c r="L915" s="66"/>
      <c r="M915" s="37"/>
      <c r="N915" s="37"/>
    </row>
    <row r="916" spans="1:16" ht="30.25" customHeight="1" x14ac:dyDescent="0.35">
      <c r="A916" s="376" t="s">
        <v>31</v>
      </c>
      <c r="B916" s="214"/>
      <c r="C916" s="214"/>
      <c r="D916" s="378">
        <f ca="1">imzatarihi</f>
        <v>45785</v>
      </c>
      <c r="E916" s="378"/>
      <c r="F916" s="253" t="s">
        <v>32</v>
      </c>
      <c r="G916" s="379" t="str">
        <f>IF(kurulusyetkilisi&gt;0,kurulusyetkilisi,"")</f>
        <v/>
      </c>
      <c r="H916" s="44"/>
      <c r="I916" s="44"/>
      <c r="J916" s="44"/>
      <c r="K916" s="44"/>
      <c r="L916" s="66"/>
      <c r="M916" s="37"/>
      <c r="N916" s="37"/>
    </row>
    <row r="917" spans="1:16" ht="30.25" customHeight="1" x14ac:dyDescent="0.35">
      <c r="A917" s="44"/>
      <c r="B917" s="44"/>
      <c r="C917" s="44"/>
      <c r="D917" s="215"/>
      <c r="E917" s="215"/>
      <c r="F917" s="253" t="s">
        <v>33</v>
      </c>
      <c r="G917" s="44"/>
      <c r="H917" s="44"/>
      <c r="I917" s="214"/>
      <c r="J917" s="44"/>
      <c r="K917" s="44"/>
      <c r="L917" s="66"/>
      <c r="M917" s="37"/>
      <c r="N917" s="37"/>
      <c r="O917" s="69"/>
      <c r="P917" s="69"/>
    </row>
    <row r="918" spans="1:16" ht="30.25" customHeight="1" x14ac:dyDescent="0.3">
      <c r="A918" s="44"/>
      <c r="B918" s="44"/>
      <c r="C918" s="44"/>
      <c r="D918" s="44"/>
      <c r="E918" s="44"/>
      <c r="F918" s="44"/>
      <c r="G918" s="44"/>
      <c r="H918" s="44"/>
      <c r="I918" s="44"/>
      <c r="J918" s="44"/>
      <c r="K918" s="44"/>
      <c r="L918" s="66"/>
      <c r="M918" s="37"/>
      <c r="N918" s="37"/>
    </row>
    <row r="919" spans="1:16" ht="30.25" customHeight="1" x14ac:dyDescent="0.3">
      <c r="A919" s="679" t="s">
        <v>104</v>
      </c>
      <c r="B919" s="679"/>
      <c r="C919" s="679"/>
      <c r="D919" s="679"/>
      <c r="E919" s="679"/>
      <c r="F919" s="679"/>
      <c r="G919" s="679"/>
      <c r="H919" s="679"/>
      <c r="I919" s="679"/>
      <c r="J919" s="679"/>
      <c r="K919" s="679"/>
      <c r="L919" s="64"/>
      <c r="M919" s="37"/>
      <c r="N919" s="37"/>
    </row>
    <row r="920" spans="1:16" ht="30.25" customHeight="1" x14ac:dyDescent="0.3">
      <c r="A920" s="635" t="str">
        <f>IF(YilDonem&lt;&gt;"",CONCATENATE(YilDonem," dönemine aittir."),"")</f>
        <v/>
      </c>
      <c r="B920" s="635"/>
      <c r="C920" s="635"/>
      <c r="D920" s="635"/>
      <c r="E920" s="635"/>
      <c r="F920" s="635"/>
      <c r="G920" s="635"/>
      <c r="H920" s="635"/>
      <c r="I920" s="635"/>
      <c r="J920" s="635"/>
      <c r="K920" s="635"/>
      <c r="L920" s="64"/>
      <c r="M920" s="37"/>
      <c r="N920" s="37"/>
    </row>
    <row r="921" spans="1:16" ht="30.25" customHeight="1" thickBot="1" x14ac:dyDescent="0.35">
      <c r="A921" s="680" t="s">
        <v>126</v>
      </c>
      <c r="B921" s="680"/>
      <c r="C921" s="680"/>
      <c r="D921" s="680"/>
      <c r="E921" s="680"/>
      <c r="F921" s="680"/>
      <c r="G921" s="680"/>
      <c r="H921" s="680"/>
      <c r="I921" s="680"/>
      <c r="J921" s="680"/>
      <c r="K921" s="680"/>
      <c r="L921" s="64"/>
      <c r="M921" s="37"/>
      <c r="N921" s="37"/>
    </row>
    <row r="922" spans="1:16" ht="30.25" customHeight="1" thickBot="1" x14ac:dyDescent="0.35">
      <c r="A922" s="673" t="s">
        <v>192</v>
      </c>
      <c r="B922" s="674"/>
      <c r="C922" s="673" t="str">
        <f>IF(ProjeNo&gt;0,ProjeNo,"")</f>
        <v/>
      </c>
      <c r="D922" s="674"/>
      <c r="E922" s="674"/>
      <c r="F922" s="674"/>
      <c r="G922" s="674"/>
      <c r="H922" s="674"/>
      <c r="I922" s="674"/>
      <c r="J922" s="674"/>
      <c r="K922" s="675"/>
      <c r="L922" s="64"/>
      <c r="M922" s="37"/>
      <c r="N922" s="37"/>
    </row>
    <row r="923" spans="1:16" ht="30.25" customHeight="1" thickBot="1" x14ac:dyDescent="0.35">
      <c r="A923" s="673" t="s">
        <v>194</v>
      </c>
      <c r="B923" s="674"/>
      <c r="C923" s="676" t="str">
        <f>IF(ProjeAdi&gt;0,ProjeAdi,"")</f>
        <v/>
      </c>
      <c r="D923" s="677"/>
      <c r="E923" s="677"/>
      <c r="F923" s="677"/>
      <c r="G923" s="677"/>
      <c r="H923" s="677"/>
      <c r="I923" s="677"/>
      <c r="J923" s="677"/>
      <c r="K923" s="678"/>
      <c r="L923" s="64"/>
      <c r="M923" s="37"/>
      <c r="N923" s="37"/>
    </row>
    <row r="924" spans="1:16" s="24" customFormat="1" ht="30.25" customHeight="1" thickBot="1" x14ac:dyDescent="0.35">
      <c r="A924" s="683" t="s">
        <v>3</v>
      </c>
      <c r="B924" s="683" t="s">
        <v>182</v>
      </c>
      <c r="C924" s="683" t="s">
        <v>183</v>
      </c>
      <c r="D924" s="683" t="s">
        <v>101</v>
      </c>
      <c r="E924" s="683" t="s">
        <v>173</v>
      </c>
      <c r="F924" s="683" t="s">
        <v>102</v>
      </c>
      <c r="G924" s="683" t="s">
        <v>103</v>
      </c>
      <c r="H924" s="683" t="s">
        <v>81</v>
      </c>
      <c r="I924" s="683" t="s">
        <v>82</v>
      </c>
      <c r="J924" s="398" t="s">
        <v>83</v>
      </c>
      <c r="K924" s="398" t="s">
        <v>83</v>
      </c>
      <c r="L924" s="65"/>
      <c r="M924" s="38"/>
      <c r="N924" s="38"/>
      <c r="O924" s="68"/>
      <c r="P924" s="68"/>
    </row>
    <row r="925" spans="1:16" ht="30.25" customHeight="1" thickBot="1" x14ac:dyDescent="0.35">
      <c r="A925" s="685"/>
      <c r="B925" s="684"/>
      <c r="C925" s="684"/>
      <c r="D925" s="685"/>
      <c r="E925" s="684"/>
      <c r="F925" s="685"/>
      <c r="G925" s="685"/>
      <c r="H925" s="685"/>
      <c r="I925" s="685"/>
      <c r="J925" s="416" t="s">
        <v>84</v>
      </c>
      <c r="K925" s="416" t="s">
        <v>87</v>
      </c>
      <c r="L925" s="64"/>
      <c r="M925" s="37"/>
      <c r="N925" s="37"/>
    </row>
    <row r="926" spans="1:16" ht="30.25" customHeight="1" x14ac:dyDescent="0.3">
      <c r="A926" s="201">
        <v>541</v>
      </c>
      <c r="B926" s="456"/>
      <c r="C926" s="466"/>
      <c r="D926" s="206"/>
      <c r="E926" s="521"/>
      <c r="F926" s="25"/>
      <c r="G926" s="39"/>
      <c r="H926" s="26"/>
      <c r="I926" s="194"/>
      <c r="J926" s="188"/>
      <c r="K926" s="180"/>
      <c r="L926" s="109" t="str">
        <f>IF(AND(COUNTA(D926:G926)&gt;0,M926=1),"Belge Tarihi,Belge Numarası ve KDV Dahil Tutar doldurulduktan sonra KDV Hariç Tutar doldurulabilir.","")</f>
        <v/>
      </c>
      <c r="M926" s="111">
        <f>IF(COUNTA(H926:I926)+COUNTA(K926)=3,0,1)</f>
        <v>1</v>
      </c>
      <c r="N926" s="110">
        <f>IF(M926=1,0,100000000)</f>
        <v>0</v>
      </c>
    </row>
    <row r="927" spans="1:16" ht="30.25" customHeight="1" x14ac:dyDescent="0.3">
      <c r="A927" s="410">
        <v>542</v>
      </c>
      <c r="B927" s="457"/>
      <c r="C927" s="467"/>
      <c r="D927" s="207"/>
      <c r="E927" s="520"/>
      <c r="F927" s="17"/>
      <c r="G927" s="18"/>
      <c r="H927" s="40"/>
      <c r="I927" s="195"/>
      <c r="J927" s="189"/>
      <c r="K927" s="184"/>
      <c r="L927" s="109" t="str">
        <f t="shared" ref="L927:L945" si="81">IF(AND(COUNTA(D927:G927)&gt;0,M927=1),"Belge Tarihi,Belge Numarası ve KDV Dahil Tutar doldurulduktan sonra KDV Hariç Tutar doldurulabilir.","")</f>
        <v/>
      </c>
      <c r="M927" s="111">
        <f t="shared" ref="M927:M945" si="82">IF(COUNTA(H927:I927)+COUNTA(K927)=3,0,1)</f>
        <v>1</v>
      </c>
      <c r="N927" s="110">
        <f t="shared" ref="N927:N945" si="83">IF(M927=1,0,100000000)</f>
        <v>0</v>
      </c>
    </row>
    <row r="928" spans="1:16" ht="30.25" customHeight="1" x14ac:dyDescent="0.3">
      <c r="A928" s="410">
        <v>543</v>
      </c>
      <c r="B928" s="457"/>
      <c r="C928" s="467"/>
      <c r="D928" s="207"/>
      <c r="E928" s="520"/>
      <c r="F928" s="17"/>
      <c r="G928" s="18"/>
      <c r="H928" s="40"/>
      <c r="I928" s="195"/>
      <c r="J928" s="189"/>
      <c r="K928" s="184"/>
      <c r="L928" s="109" t="str">
        <f t="shared" si="81"/>
        <v/>
      </c>
      <c r="M928" s="111">
        <f t="shared" si="82"/>
        <v>1</v>
      </c>
      <c r="N928" s="110">
        <f t="shared" si="83"/>
        <v>0</v>
      </c>
    </row>
    <row r="929" spans="1:14" ht="30.25" customHeight="1" x14ac:dyDescent="0.3">
      <c r="A929" s="410">
        <v>544</v>
      </c>
      <c r="B929" s="457"/>
      <c r="C929" s="467"/>
      <c r="D929" s="207"/>
      <c r="E929" s="520"/>
      <c r="F929" s="17"/>
      <c r="G929" s="18"/>
      <c r="H929" s="40"/>
      <c r="I929" s="195"/>
      <c r="J929" s="189"/>
      <c r="K929" s="184"/>
      <c r="L929" s="109" t="str">
        <f t="shared" si="81"/>
        <v/>
      </c>
      <c r="M929" s="111">
        <f t="shared" si="82"/>
        <v>1</v>
      </c>
      <c r="N929" s="110">
        <f t="shared" si="83"/>
        <v>0</v>
      </c>
    </row>
    <row r="930" spans="1:14" ht="30.25" customHeight="1" x14ac:dyDescent="0.3">
      <c r="A930" s="410">
        <v>545</v>
      </c>
      <c r="B930" s="457"/>
      <c r="C930" s="467"/>
      <c r="D930" s="207"/>
      <c r="E930" s="520"/>
      <c r="F930" s="17"/>
      <c r="G930" s="18"/>
      <c r="H930" s="40"/>
      <c r="I930" s="195"/>
      <c r="J930" s="189"/>
      <c r="K930" s="184"/>
      <c r="L930" s="109" t="str">
        <f t="shared" si="81"/>
        <v/>
      </c>
      <c r="M930" s="111">
        <f t="shared" si="82"/>
        <v>1</v>
      </c>
      <c r="N930" s="110">
        <f t="shared" si="83"/>
        <v>0</v>
      </c>
    </row>
    <row r="931" spans="1:14" ht="30.25" customHeight="1" x14ac:dyDescent="0.3">
      <c r="A931" s="410">
        <v>546</v>
      </c>
      <c r="B931" s="457"/>
      <c r="C931" s="467"/>
      <c r="D931" s="207"/>
      <c r="E931" s="520"/>
      <c r="F931" s="17"/>
      <c r="G931" s="18"/>
      <c r="H931" s="40"/>
      <c r="I931" s="195"/>
      <c r="J931" s="189"/>
      <c r="K931" s="184"/>
      <c r="L931" s="109" t="str">
        <f t="shared" si="81"/>
        <v/>
      </c>
      <c r="M931" s="111">
        <f t="shared" si="82"/>
        <v>1</v>
      </c>
      <c r="N931" s="110">
        <f t="shared" si="83"/>
        <v>0</v>
      </c>
    </row>
    <row r="932" spans="1:14" ht="30.25" customHeight="1" x14ac:dyDescent="0.3">
      <c r="A932" s="410">
        <v>547</v>
      </c>
      <c r="B932" s="457"/>
      <c r="C932" s="467"/>
      <c r="D932" s="207"/>
      <c r="E932" s="520"/>
      <c r="F932" s="17"/>
      <c r="G932" s="18"/>
      <c r="H932" s="40"/>
      <c r="I932" s="195"/>
      <c r="J932" s="189"/>
      <c r="K932" s="184"/>
      <c r="L932" s="109" t="str">
        <f t="shared" si="81"/>
        <v/>
      </c>
      <c r="M932" s="111">
        <f t="shared" si="82"/>
        <v>1</v>
      </c>
      <c r="N932" s="110">
        <f t="shared" si="83"/>
        <v>0</v>
      </c>
    </row>
    <row r="933" spans="1:14" ht="30.25" customHeight="1" x14ac:dyDescent="0.3">
      <c r="A933" s="410">
        <v>548</v>
      </c>
      <c r="B933" s="457"/>
      <c r="C933" s="467"/>
      <c r="D933" s="207"/>
      <c r="E933" s="520"/>
      <c r="F933" s="17"/>
      <c r="G933" s="18"/>
      <c r="H933" s="40"/>
      <c r="I933" s="195"/>
      <c r="J933" s="189"/>
      <c r="K933" s="184"/>
      <c r="L933" s="109" t="str">
        <f t="shared" si="81"/>
        <v/>
      </c>
      <c r="M933" s="111">
        <f t="shared" si="82"/>
        <v>1</v>
      </c>
      <c r="N933" s="110">
        <f t="shared" si="83"/>
        <v>0</v>
      </c>
    </row>
    <row r="934" spans="1:14" ht="30.25" customHeight="1" x14ac:dyDescent="0.3">
      <c r="A934" s="410">
        <v>549</v>
      </c>
      <c r="B934" s="457"/>
      <c r="C934" s="467"/>
      <c r="D934" s="207"/>
      <c r="E934" s="520"/>
      <c r="F934" s="17"/>
      <c r="G934" s="18"/>
      <c r="H934" s="40"/>
      <c r="I934" s="195"/>
      <c r="J934" s="189"/>
      <c r="K934" s="184"/>
      <c r="L934" s="109" t="str">
        <f t="shared" si="81"/>
        <v/>
      </c>
      <c r="M934" s="111">
        <f t="shared" si="82"/>
        <v>1</v>
      </c>
      <c r="N934" s="110">
        <f t="shared" si="83"/>
        <v>0</v>
      </c>
    </row>
    <row r="935" spans="1:14" ht="30.25" customHeight="1" x14ac:dyDescent="0.3">
      <c r="A935" s="410">
        <v>550</v>
      </c>
      <c r="B935" s="457"/>
      <c r="C935" s="467"/>
      <c r="D935" s="207"/>
      <c r="E935" s="520"/>
      <c r="F935" s="17"/>
      <c r="G935" s="18"/>
      <c r="H935" s="40"/>
      <c r="I935" s="195"/>
      <c r="J935" s="189"/>
      <c r="K935" s="184"/>
      <c r="L935" s="109" t="str">
        <f t="shared" si="81"/>
        <v/>
      </c>
      <c r="M935" s="111">
        <f t="shared" si="82"/>
        <v>1</v>
      </c>
      <c r="N935" s="110">
        <f t="shared" si="83"/>
        <v>0</v>
      </c>
    </row>
    <row r="936" spans="1:14" ht="30.25" customHeight="1" x14ac:dyDescent="0.3">
      <c r="A936" s="410">
        <v>551</v>
      </c>
      <c r="B936" s="457"/>
      <c r="C936" s="467"/>
      <c r="D936" s="207"/>
      <c r="E936" s="520"/>
      <c r="F936" s="17"/>
      <c r="G936" s="18"/>
      <c r="H936" s="40"/>
      <c r="I936" s="195"/>
      <c r="J936" s="189"/>
      <c r="K936" s="184"/>
      <c r="L936" s="109" t="str">
        <f t="shared" si="81"/>
        <v/>
      </c>
      <c r="M936" s="111">
        <f t="shared" si="82"/>
        <v>1</v>
      </c>
      <c r="N936" s="110">
        <f t="shared" si="83"/>
        <v>0</v>
      </c>
    </row>
    <row r="937" spans="1:14" ht="30.25" customHeight="1" x14ac:dyDescent="0.3">
      <c r="A937" s="410">
        <v>552</v>
      </c>
      <c r="B937" s="457"/>
      <c r="C937" s="467"/>
      <c r="D937" s="207"/>
      <c r="E937" s="520"/>
      <c r="F937" s="17"/>
      <c r="G937" s="18"/>
      <c r="H937" s="40"/>
      <c r="I937" s="195"/>
      <c r="J937" s="189"/>
      <c r="K937" s="184"/>
      <c r="L937" s="109" t="str">
        <f t="shared" si="81"/>
        <v/>
      </c>
      <c r="M937" s="111">
        <f t="shared" si="82"/>
        <v>1</v>
      </c>
      <c r="N937" s="110">
        <f t="shared" si="83"/>
        <v>0</v>
      </c>
    </row>
    <row r="938" spans="1:14" ht="30.25" customHeight="1" x14ac:dyDescent="0.3">
      <c r="A938" s="410">
        <v>553</v>
      </c>
      <c r="B938" s="457"/>
      <c r="C938" s="467"/>
      <c r="D938" s="207"/>
      <c r="E938" s="520"/>
      <c r="F938" s="17"/>
      <c r="G938" s="18"/>
      <c r="H938" s="40"/>
      <c r="I938" s="195"/>
      <c r="J938" s="189"/>
      <c r="K938" s="184"/>
      <c r="L938" s="109" t="str">
        <f t="shared" si="81"/>
        <v/>
      </c>
      <c r="M938" s="111">
        <f t="shared" si="82"/>
        <v>1</v>
      </c>
      <c r="N938" s="110">
        <f t="shared" si="83"/>
        <v>0</v>
      </c>
    </row>
    <row r="939" spans="1:14" ht="30.25" customHeight="1" x14ac:dyDescent="0.3">
      <c r="A939" s="410">
        <v>554</v>
      </c>
      <c r="B939" s="457"/>
      <c r="C939" s="467"/>
      <c r="D939" s="207"/>
      <c r="E939" s="520"/>
      <c r="F939" s="17"/>
      <c r="G939" s="18"/>
      <c r="H939" s="40"/>
      <c r="I939" s="195"/>
      <c r="J939" s="189"/>
      <c r="K939" s="184"/>
      <c r="L939" s="109" t="str">
        <f t="shared" si="81"/>
        <v/>
      </c>
      <c r="M939" s="111">
        <f t="shared" si="82"/>
        <v>1</v>
      </c>
      <c r="N939" s="110">
        <f t="shared" si="83"/>
        <v>0</v>
      </c>
    </row>
    <row r="940" spans="1:14" ht="30.25" customHeight="1" x14ac:dyDescent="0.3">
      <c r="A940" s="410">
        <v>555</v>
      </c>
      <c r="B940" s="457"/>
      <c r="C940" s="467"/>
      <c r="D940" s="207"/>
      <c r="E940" s="520"/>
      <c r="F940" s="17"/>
      <c r="G940" s="18"/>
      <c r="H940" s="40"/>
      <c r="I940" s="195"/>
      <c r="J940" s="189"/>
      <c r="K940" s="184"/>
      <c r="L940" s="109" t="str">
        <f t="shared" si="81"/>
        <v/>
      </c>
      <c r="M940" s="111">
        <f t="shared" si="82"/>
        <v>1</v>
      </c>
      <c r="N940" s="110">
        <f t="shared" si="83"/>
        <v>0</v>
      </c>
    </row>
    <row r="941" spans="1:14" ht="30.25" customHeight="1" x14ac:dyDescent="0.3">
      <c r="A941" s="410">
        <v>556</v>
      </c>
      <c r="B941" s="457"/>
      <c r="C941" s="467"/>
      <c r="D941" s="207"/>
      <c r="E941" s="520"/>
      <c r="F941" s="17"/>
      <c r="G941" s="18"/>
      <c r="H941" s="40"/>
      <c r="I941" s="195"/>
      <c r="J941" s="189"/>
      <c r="K941" s="184"/>
      <c r="L941" s="109" t="str">
        <f t="shared" si="81"/>
        <v/>
      </c>
      <c r="M941" s="111">
        <f t="shared" si="82"/>
        <v>1</v>
      </c>
      <c r="N941" s="110">
        <f t="shared" si="83"/>
        <v>0</v>
      </c>
    </row>
    <row r="942" spans="1:14" ht="30.25" customHeight="1" x14ac:dyDescent="0.3">
      <c r="A942" s="410">
        <v>557</v>
      </c>
      <c r="B942" s="457"/>
      <c r="C942" s="467"/>
      <c r="D942" s="207"/>
      <c r="E942" s="520"/>
      <c r="F942" s="17"/>
      <c r="G942" s="18"/>
      <c r="H942" s="40"/>
      <c r="I942" s="195"/>
      <c r="J942" s="189"/>
      <c r="K942" s="184"/>
      <c r="L942" s="109" t="str">
        <f t="shared" si="81"/>
        <v/>
      </c>
      <c r="M942" s="111">
        <f t="shared" si="82"/>
        <v>1</v>
      </c>
      <c r="N942" s="110">
        <f t="shared" si="83"/>
        <v>0</v>
      </c>
    </row>
    <row r="943" spans="1:14" ht="30.25" customHeight="1" x14ac:dyDescent="0.3">
      <c r="A943" s="410">
        <v>558</v>
      </c>
      <c r="B943" s="457"/>
      <c r="C943" s="467"/>
      <c r="D943" s="207"/>
      <c r="E943" s="520"/>
      <c r="F943" s="17"/>
      <c r="G943" s="18"/>
      <c r="H943" s="40"/>
      <c r="I943" s="195"/>
      <c r="J943" s="189"/>
      <c r="K943" s="184"/>
      <c r="L943" s="109" t="str">
        <f t="shared" si="81"/>
        <v/>
      </c>
      <c r="M943" s="111">
        <f t="shared" si="82"/>
        <v>1</v>
      </c>
      <c r="N943" s="110">
        <f t="shared" si="83"/>
        <v>0</v>
      </c>
    </row>
    <row r="944" spans="1:14" ht="30.25" customHeight="1" x14ac:dyDescent="0.3">
      <c r="A944" s="410">
        <v>559</v>
      </c>
      <c r="B944" s="457"/>
      <c r="C944" s="467"/>
      <c r="D944" s="207"/>
      <c r="E944" s="520"/>
      <c r="F944" s="17"/>
      <c r="G944" s="18"/>
      <c r="H944" s="40"/>
      <c r="I944" s="195"/>
      <c r="J944" s="189"/>
      <c r="K944" s="184"/>
      <c r="L944" s="109" t="str">
        <f t="shared" si="81"/>
        <v/>
      </c>
      <c r="M944" s="111">
        <f t="shared" si="82"/>
        <v>1</v>
      </c>
      <c r="N944" s="110">
        <f t="shared" si="83"/>
        <v>0</v>
      </c>
    </row>
    <row r="945" spans="1:16" ht="30.25" customHeight="1" thickBot="1" x14ac:dyDescent="0.35">
      <c r="A945" s="411">
        <v>560</v>
      </c>
      <c r="B945" s="458"/>
      <c r="C945" s="468"/>
      <c r="D945" s="208"/>
      <c r="E945" s="522"/>
      <c r="F945" s="19"/>
      <c r="G945" s="20"/>
      <c r="H945" s="42"/>
      <c r="I945" s="196"/>
      <c r="J945" s="190"/>
      <c r="K945" s="185"/>
      <c r="L945" s="109" t="str">
        <f t="shared" si="81"/>
        <v/>
      </c>
      <c r="M945" s="111">
        <f t="shared" si="82"/>
        <v>1</v>
      </c>
      <c r="N945" s="110">
        <f t="shared" si="83"/>
        <v>0</v>
      </c>
    </row>
    <row r="946" spans="1:16" ht="30.25" customHeight="1" thickBot="1" x14ac:dyDescent="0.35">
      <c r="A946" s="44"/>
      <c r="B946" s="44"/>
      <c r="C946" s="44"/>
      <c r="D946" s="44"/>
      <c r="E946" s="44"/>
      <c r="F946" s="44"/>
      <c r="G946" s="44"/>
      <c r="H946" s="44"/>
      <c r="I946" s="386" t="s">
        <v>34</v>
      </c>
      <c r="J946" s="186">
        <f>SUM(J926:J945)+J912</f>
        <v>0</v>
      </c>
      <c r="K946" s="186">
        <f>SUM(K926:K945)+K912</f>
        <v>0</v>
      </c>
      <c r="L946" s="66"/>
      <c r="M946" s="108">
        <f>IF(J946&gt;J912,ROW(A952),0)</f>
        <v>0</v>
      </c>
      <c r="N946" s="37"/>
      <c r="O946" s="105">
        <f>IF(J946&gt;J912,ROW(A952),0)</f>
        <v>0</v>
      </c>
    </row>
    <row r="947" spans="1:16" ht="30.25" customHeight="1" x14ac:dyDescent="0.3">
      <c r="A947" s="44"/>
      <c r="B947" s="44"/>
      <c r="C947" s="44"/>
      <c r="D947" s="44"/>
      <c r="E947" s="44"/>
      <c r="F947" s="44"/>
      <c r="G947" s="44"/>
      <c r="H947" s="44"/>
      <c r="I947" s="44"/>
      <c r="J947" s="44"/>
      <c r="K947" s="44"/>
      <c r="L947" s="66"/>
      <c r="M947" s="37"/>
      <c r="N947" s="37"/>
    </row>
    <row r="948" spans="1:16" ht="30.25" customHeight="1" x14ac:dyDescent="0.3">
      <c r="A948" s="138" t="s">
        <v>133</v>
      </c>
      <c r="B948" s="62"/>
      <c r="C948" s="62"/>
      <c r="D948" s="44"/>
      <c r="E948" s="44"/>
      <c r="F948" s="44"/>
      <c r="G948" s="44"/>
      <c r="H948" s="44"/>
      <c r="I948" s="44"/>
      <c r="J948" s="44"/>
      <c r="K948" s="44"/>
      <c r="L948" s="66"/>
      <c r="M948" s="37"/>
      <c r="N948" s="37"/>
    </row>
    <row r="949" spans="1:16" ht="30.25" customHeight="1" x14ac:dyDescent="0.3">
      <c r="A949" s="44"/>
      <c r="B949" s="44"/>
      <c r="C949" s="44"/>
      <c r="D949" s="44"/>
      <c r="E949" s="44"/>
      <c r="F949" s="44"/>
      <c r="G949" s="44"/>
      <c r="H949" s="44"/>
      <c r="I949" s="44"/>
      <c r="J949" s="44"/>
      <c r="K949" s="44"/>
      <c r="L949" s="66"/>
      <c r="M949" s="37"/>
      <c r="N949" s="37"/>
    </row>
    <row r="950" spans="1:16" ht="30.25" customHeight="1" x14ac:dyDescent="0.35">
      <c r="A950" s="376" t="s">
        <v>31</v>
      </c>
      <c r="B950" s="214"/>
      <c r="C950" s="214"/>
      <c r="D950" s="378">
        <f ca="1">imzatarihi</f>
        <v>45785</v>
      </c>
      <c r="E950" s="378"/>
      <c r="F950" s="253" t="s">
        <v>32</v>
      </c>
      <c r="G950" s="379" t="str">
        <f>IF(kurulusyetkilisi&gt;0,kurulusyetkilisi,"")</f>
        <v/>
      </c>
      <c r="H950" s="44"/>
      <c r="I950" s="44"/>
      <c r="J950" s="44"/>
      <c r="K950" s="44"/>
      <c r="L950" s="66"/>
      <c r="M950" s="37"/>
      <c r="N950" s="37"/>
    </row>
    <row r="951" spans="1:16" ht="30.25" customHeight="1" x14ac:dyDescent="0.35">
      <c r="A951" s="44"/>
      <c r="B951" s="44"/>
      <c r="C951" s="44"/>
      <c r="D951" s="215"/>
      <c r="E951" s="215"/>
      <c r="F951" s="253" t="s">
        <v>33</v>
      </c>
      <c r="G951" s="44"/>
      <c r="H951" s="44"/>
      <c r="I951" s="214"/>
      <c r="J951" s="44"/>
      <c r="K951" s="44"/>
      <c r="L951" s="66"/>
      <c r="M951" s="37"/>
      <c r="N951" s="37"/>
    </row>
    <row r="952" spans="1:16" ht="30.25" customHeight="1" x14ac:dyDescent="0.3">
      <c r="A952" s="44"/>
      <c r="B952" s="44"/>
      <c r="C952" s="44"/>
      <c r="D952" s="44"/>
      <c r="E952" s="44"/>
      <c r="F952" s="44"/>
      <c r="G952" s="44"/>
      <c r="H952" s="44"/>
      <c r="I952" s="44"/>
      <c r="J952" s="44"/>
      <c r="K952" s="44"/>
      <c r="L952" s="66"/>
      <c r="M952" s="37"/>
      <c r="N952" s="37"/>
      <c r="O952" s="69"/>
      <c r="P952" s="69"/>
    </row>
    <row r="953" spans="1:16" ht="30.25" customHeight="1" x14ac:dyDescent="0.3">
      <c r="A953" s="679" t="s">
        <v>104</v>
      </c>
      <c r="B953" s="679"/>
      <c r="C953" s="679"/>
      <c r="D953" s="679"/>
      <c r="E953" s="679"/>
      <c r="F953" s="679"/>
      <c r="G953" s="679"/>
      <c r="H953" s="679"/>
      <c r="I953" s="679"/>
      <c r="J953" s="679"/>
      <c r="K953" s="679"/>
      <c r="L953" s="64"/>
      <c r="M953" s="37"/>
      <c r="N953" s="37"/>
    </row>
    <row r="954" spans="1:16" ht="30.25" customHeight="1" x14ac:dyDescent="0.3">
      <c r="A954" s="635" t="str">
        <f>IF(YilDonem&lt;&gt;"",CONCATENATE(YilDonem," dönemine aittir."),"")</f>
        <v/>
      </c>
      <c r="B954" s="635"/>
      <c r="C954" s="635"/>
      <c r="D954" s="635"/>
      <c r="E954" s="635"/>
      <c r="F954" s="635"/>
      <c r="G954" s="635"/>
      <c r="H954" s="635"/>
      <c r="I954" s="635"/>
      <c r="J954" s="635"/>
      <c r="K954" s="635"/>
      <c r="L954" s="64"/>
      <c r="M954" s="37"/>
      <c r="N954" s="37"/>
    </row>
    <row r="955" spans="1:16" ht="30.25" customHeight="1" thickBot="1" x14ac:dyDescent="0.35">
      <c r="A955" s="680" t="s">
        <v>126</v>
      </c>
      <c r="B955" s="680"/>
      <c r="C955" s="680"/>
      <c r="D955" s="680"/>
      <c r="E955" s="680"/>
      <c r="F955" s="680"/>
      <c r="G955" s="680"/>
      <c r="H955" s="680"/>
      <c r="I955" s="680"/>
      <c r="J955" s="680"/>
      <c r="K955" s="680"/>
      <c r="L955" s="64"/>
      <c r="M955" s="37"/>
      <c r="N955" s="37"/>
    </row>
    <row r="956" spans="1:16" ht="30.25" customHeight="1" thickBot="1" x14ac:dyDescent="0.35">
      <c r="A956" s="673" t="s">
        <v>192</v>
      </c>
      <c r="B956" s="674"/>
      <c r="C956" s="673" t="str">
        <f>IF(ProjeNo&gt;0,ProjeNo,"")</f>
        <v/>
      </c>
      <c r="D956" s="674"/>
      <c r="E956" s="674"/>
      <c r="F956" s="674"/>
      <c r="G956" s="674"/>
      <c r="H956" s="674"/>
      <c r="I956" s="674"/>
      <c r="J956" s="674"/>
      <c r="K956" s="675"/>
      <c r="L956" s="64"/>
      <c r="M956" s="37"/>
      <c r="N956" s="37"/>
    </row>
    <row r="957" spans="1:16" ht="30.25" customHeight="1" thickBot="1" x14ac:dyDescent="0.35">
      <c r="A957" s="673" t="s">
        <v>194</v>
      </c>
      <c r="B957" s="674"/>
      <c r="C957" s="676" t="str">
        <f>IF(ProjeAdi&gt;0,ProjeAdi,"")</f>
        <v/>
      </c>
      <c r="D957" s="677"/>
      <c r="E957" s="677"/>
      <c r="F957" s="677"/>
      <c r="G957" s="677"/>
      <c r="H957" s="677"/>
      <c r="I957" s="677"/>
      <c r="J957" s="677"/>
      <c r="K957" s="678"/>
      <c r="L957" s="64"/>
      <c r="M957" s="37"/>
      <c r="N957" s="37"/>
    </row>
    <row r="958" spans="1:16" s="24" customFormat="1" ht="30.25" customHeight="1" thickBot="1" x14ac:dyDescent="0.35">
      <c r="A958" s="683" t="s">
        <v>3</v>
      </c>
      <c r="B958" s="683" t="s">
        <v>182</v>
      </c>
      <c r="C958" s="683" t="s">
        <v>183</v>
      </c>
      <c r="D958" s="683" t="s">
        <v>101</v>
      </c>
      <c r="E958" s="683" t="s">
        <v>173</v>
      </c>
      <c r="F958" s="683" t="s">
        <v>102</v>
      </c>
      <c r="G958" s="683" t="s">
        <v>103</v>
      </c>
      <c r="H958" s="683" t="s">
        <v>81</v>
      </c>
      <c r="I958" s="683" t="s">
        <v>82</v>
      </c>
      <c r="J958" s="398" t="s">
        <v>83</v>
      </c>
      <c r="K958" s="398" t="s">
        <v>83</v>
      </c>
      <c r="L958" s="65"/>
      <c r="M958" s="38"/>
      <c r="N958" s="38"/>
      <c r="O958" s="68"/>
      <c r="P958" s="68"/>
    </row>
    <row r="959" spans="1:16" ht="30.25" customHeight="1" thickBot="1" x14ac:dyDescent="0.35">
      <c r="A959" s="685"/>
      <c r="B959" s="684"/>
      <c r="C959" s="684"/>
      <c r="D959" s="685"/>
      <c r="E959" s="684"/>
      <c r="F959" s="685"/>
      <c r="G959" s="685"/>
      <c r="H959" s="685"/>
      <c r="I959" s="685"/>
      <c r="J959" s="416" t="s">
        <v>84</v>
      </c>
      <c r="K959" s="416" t="s">
        <v>87</v>
      </c>
      <c r="L959" s="64"/>
      <c r="M959" s="37"/>
      <c r="N959" s="37"/>
    </row>
    <row r="960" spans="1:16" ht="30.25" customHeight="1" x14ac:dyDescent="0.3">
      <c r="A960" s="201">
        <v>561</v>
      </c>
      <c r="B960" s="456"/>
      <c r="C960" s="466"/>
      <c r="D960" s="206"/>
      <c r="E960" s="521"/>
      <c r="F960" s="25"/>
      <c r="G960" s="39"/>
      <c r="H960" s="26"/>
      <c r="I960" s="194"/>
      <c r="J960" s="188"/>
      <c r="K960" s="180"/>
      <c r="L960" s="109" t="str">
        <f>IF(AND(COUNTA(D960:G960)&gt;0,M960=1),"Belge Tarihi,Belge Numarası ve KDV Dahil Tutar doldurulduktan sonra KDV Hariç Tutar doldurulabilir.","")</f>
        <v/>
      </c>
      <c r="M960" s="111">
        <f>IF(COUNTA(H960:I960)+COUNTA(K960)=3,0,1)</f>
        <v>1</v>
      </c>
      <c r="N960" s="110">
        <f>IF(M960=1,0,100000000)</f>
        <v>0</v>
      </c>
    </row>
    <row r="961" spans="1:14" ht="30.25" customHeight="1" x14ac:dyDescent="0.3">
      <c r="A961" s="410">
        <v>562</v>
      </c>
      <c r="B961" s="457"/>
      <c r="C961" s="467"/>
      <c r="D961" s="207"/>
      <c r="E961" s="520"/>
      <c r="F961" s="17"/>
      <c r="G961" s="18"/>
      <c r="H961" s="40"/>
      <c r="I961" s="195"/>
      <c r="J961" s="189"/>
      <c r="K961" s="184"/>
      <c r="L961" s="109" t="str">
        <f t="shared" ref="L961:L979" si="84">IF(AND(COUNTA(D961:G961)&gt;0,M961=1),"Belge Tarihi,Belge Numarası ve KDV Dahil Tutar doldurulduktan sonra KDV Hariç Tutar doldurulabilir.","")</f>
        <v/>
      </c>
      <c r="M961" s="111">
        <f t="shared" ref="M961:M979" si="85">IF(COUNTA(H961:I961)+COUNTA(K961)=3,0,1)</f>
        <v>1</v>
      </c>
      <c r="N961" s="110">
        <f t="shared" ref="N961:N979" si="86">IF(M961=1,0,100000000)</f>
        <v>0</v>
      </c>
    </row>
    <row r="962" spans="1:14" ht="30.25" customHeight="1" x14ac:dyDescent="0.3">
      <c r="A962" s="410">
        <v>563</v>
      </c>
      <c r="B962" s="457"/>
      <c r="C962" s="467"/>
      <c r="D962" s="207"/>
      <c r="E962" s="520"/>
      <c r="F962" s="17"/>
      <c r="G962" s="18"/>
      <c r="H962" s="40"/>
      <c r="I962" s="195"/>
      <c r="J962" s="189"/>
      <c r="K962" s="184"/>
      <c r="L962" s="109" t="str">
        <f t="shared" si="84"/>
        <v/>
      </c>
      <c r="M962" s="111">
        <f t="shared" si="85"/>
        <v>1</v>
      </c>
      <c r="N962" s="110">
        <f t="shared" si="86"/>
        <v>0</v>
      </c>
    </row>
    <row r="963" spans="1:14" ht="30.25" customHeight="1" x14ac:dyDescent="0.3">
      <c r="A963" s="410">
        <v>564</v>
      </c>
      <c r="B963" s="457"/>
      <c r="C963" s="467"/>
      <c r="D963" s="207"/>
      <c r="E963" s="520"/>
      <c r="F963" s="17"/>
      <c r="G963" s="18"/>
      <c r="H963" s="40"/>
      <c r="I963" s="195"/>
      <c r="J963" s="189"/>
      <c r="K963" s="184"/>
      <c r="L963" s="109" t="str">
        <f t="shared" si="84"/>
        <v/>
      </c>
      <c r="M963" s="111">
        <f t="shared" si="85"/>
        <v>1</v>
      </c>
      <c r="N963" s="110">
        <f t="shared" si="86"/>
        <v>0</v>
      </c>
    </row>
    <row r="964" spans="1:14" ht="30.25" customHeight="1" x14ac:dyDescent="0.3">
      <c r="A964" s="410">
        <v>565</v>
      </c>
      <c r="B964" s="457"/>
      <c r="C964" s="467"/>
      <c r="D964" s="207"/>
      <c r="E964" s="520"/>
      <c r="F964" s="17"/>
      <c r="G964" s="18"/>
      <c r="H964" s="40"/>
      <c r="I964" s="195"/>
      <c r="J964" s="189"/>
      <c r="K964" s="184"/>
      <c r="L964" s="109" t="str">
        <f t="shared" si="84"/>
        <v/>
      </c>
      <c r="M964" s="111">
        <f t="shared" si="85"/>
        <v>1</v>
      </c>
      <c r="N964" s="110">
        <f t="shared" si="86"/>
        <v>0</v>
      </c>
    </row>
    <row r="965" spans="1:14" ht="30.25" customHeight="1" x14ac:dyDescent="0.3">
      <c r="A965" s="410">
        <v>566</v>
      </c>
      <c r="B965" s="457"/>
      <c r="C965" s="467"/>
      <c r="D965" s="207"/>
      <c r="E965" s="520"/>
      <c r="F965" s="17"/>
      <c r="G965" s="18"/>
      <c r="H965" s="40"/>
      <c r="I965" s="195"/>
      <c r="J965" s="189"/>
      <c r="K965" s="184"/>
      <c r="L965" s="109" t="str">
        <f t="shared" si="84"/>
        <v/>
      </c>
      <c r="M965" s="111">
        <f t="shared" si="85"/>
        <v>1</v>
      </c>
      <c r="N965" s="110">
        <f t="shared" si="86"/>
        <v>0</v>
      </c>
    </row>
    <row r="966" spans="1:14" ht="30.25" customHeight="1" x14ac:dyDescent="0.3">
      <c r="A966" s="410">
        <v>567</v>
      </c>
      <c r="B966" s="457"/>
      <c r="C966" s="467"/>
      <c r="D966" s="207"/>
      <c r="E966" s="520"/>
      <c r="F966" s="17"/>
      <c r="G966" s="18"/>
      <c r="H966" s="40"/>
      <c r="I966" s="195"/>
      <c r="J966" s="189"/>
      <c r="K966" s="184"/>
      <c r="L966" s="109" t="str">
        <f t="shared" si="84"/>
        <v/>
      </c>
      <c r="M966" s="111">
        <f t="shared" si="85"/>
        <v>1</v>
      </c>
      <c r="N966" s="110">
        <f t="shared" si="86"/>
        <v>0</v>
      </c>
    </row>
    <row r="967" spans="1:14" ht="30.25" customHeight="1" x14ac:dyDescent="0.3">
      <c r="A967" s="410">
        <v>568</v>
      </c>
      <c r="B967" s="457"/>
      <c r="C967" s="467"/>
      <c r="D967" s="207"/>
      <c r="E967" s="520"/>
      <c r="F967" s="17"/>
      <c r="G967" s="18"/>
      <c r="H967" s="40"/>
      <c r="I967" s="195"/>
      <c r="J967" s="189"/>
      <c r="K967" s="184"/>
      <c r="L967" s="109" t="str">
        <f t="shared" si="84"/>
        <v/>
      </c>
      <c r="M967" s="111">
        <f t="shared" si="85"/>
        <v>1</v>
      </c>
      <c r="N967" s="110">
        <f t="shared" si="86"/>
        <v>0</v>
      </c>
    </row>
    <row r="968" spans="1:14" ht="30.25" customHeight="1" x14ac:dyDescent="0.3">
      <c r="A968" s="410">
        <v>569</v>
      </c>
      <c r="B968" s="457"/>
      <c r="C968" s="467"/>
      <c r="D968" s="207"/>
      <c r="E968" s="520"/>
      <c r="F968" s="17"/>
      <c r="G968" s="18"/>
      <c r="H968" s="40"/>
      <c r="I968" s="195"/>
      <c r="J968" s="189"/>
      <c r="K968" s="184"/>
      <c r="L968" s="109" t="str">
        <f t="shared" si="84"/>
        <v/>
      </c>
      <c r="M968" s="111">
        <f t="shared" si="85"/>
        <v>1</v>
      </c>
      <c r="N968" s="110">
        <f t="shared" si="86"/>
        <v>0</v>
      </c>
    </row>
    <row r="969" spans="1:14" ht="30.25" customHeight="1" x14ac:dyDescent="0.3">
      <c r="A969" s="410">
        <v>570</v>
      </c>
      <c r="B969" s="457"/>
      <c r="C969" s="467"/>
      <c r="D969" s="207"/>
      <c r="E969" s="520"/>
      <c r="F969" s="17"/>
      <c r="G969" s="18"/>
      <c r="H969" s="40"/>
      <c r="I969" s="195"/>
      <c r="J969" s="189"/>
      <c r="K969" s="184"/>
      <c r="L969" s="109" t="str">
        <f t="shared" si="84"/>
        <v/>
      </c>
      <c r="M969" s="111">
        <f t="shared" si="85"/>
        <v>1</v>
      </c>
      <c r="N969" s="110">
        <f t="shared" si="86"/>
        <v>0</v>
      </c>
    </row>
    <row r="970" spans="1:14" ht="30.25" customHeight="1" x14ac:dyDescent="0.3">
      <c r="A970" s="410">
        <v>571</v>
      </c>
      <c r="B970" s="457"/>
      <c r="C970" s="467"/>
      <c r="D970" s="207"/>
      <c r="E970" s="520"/>
      <c r="F970" s="17"/>
      <c r="G970" s="18"/>
      <c r="H970" s="40"/>
      <c r="I970" s="195"/>
      <c r="J970" s="189"/>
      <c r="K970" s="184"/>
      <c r="L970" s="109" t="str">
        <f t="shared" si="84"/>
        <v/>
      </c>
      <c r="M970" s="111">
        <f t="shared" si="85"/>
        <v>1</v>
      </c>
      <c r="N970" s="110">
        <f t="shared" si="86"/>
        <v>0</v>
      </c>
    </row>
    <row r="971" spans="1:14" ht="30.25" customHeight="1" x14ac:dyDescent="0.3">
      <c r="A971" s="410">
        <v>572</v>
      </c>
      <c r="B971" s="457"/>
      <c r="C971" s="467"/>
      <c r="D971" s="207"/>
      <c r="E971" s="520"/>
      <c r="F971" s="17"/>
      <c r="G971" s="18"/>
      <c r="H971" s="40"/>
      <c r="I971" s="195"/>
      <c r="J971" s="189"/>
      <c r="K971" s="184"/>
      <c r="L971" s="109" t="str">
        <f t="shared" si="84"/>
        <v/>
      </c>
      <c r="M971" s="111">
        <f t="shared" si="85"/>
        <v>1</v>
      </c>
      <c r="N971" s="110">
        <f t="shared" si="86"/>
        <v>0</v>
      </c>
    </row>
    <row r="972" spans="1:14" ht="30.25" customHeight="1" x14ac:dyDescent="0.3">
      <c r="A972" s="410">
        <v>573</v>
      </c>
      <c r="B972" s="457"/>
      <c r="C972" s="467"/>
      <c r="D972" s="207"/>
      <c r="E972" s="520"/>
      <c r="F972" s="17"/>
      <c r="G972" s="18"/>
      <c r="H972" s="40"/>
      <c r="I972" s="195"/>
      <c r="J972" s="189"/>
      <c r="K972" s="184"/>
      <c r="L972" s="109" t="str">
        <f t="shared" si="84"/>
        <v/>
      </c>
      <c r="M972" s="111">
        <f t="shared" si="85"/>
        <v>1</v>
      </c>
      <c r="N972" s="110">
        <f t="shared" si="86"/>
        <v>0</v>
      </c>
    </row>
    <row r="973" spans="1:14" ht="30.25" customHeight="1" x14ac:dyDescent="0.3">
      <c r="A973" s="410">
        <v>574</v>
      </c>
      <c r="B973" s="457"/>
      <c r="C973" s="467"/>
      <c r="D973" s="207"/>
      <c r="E973" s="520"/>
      <c r="F973" s="17"/>
      <c r="G973" s="18"/>
      <c r="H973" s="40"/>
      <c r="I973" s="195"/>
      <c r="J973" s="189"/>
      <c r="K973" s="184"/>
      <c r="L973" s="109" t="str">
        <f t="shared" si="84"/>
        <v/>
      </c>
      <c r="M973" s="111">
        <f t="shared" si="85"/>
        <v>1</v>
      </c>
      <c r="N973" s="110">
        <f t="shared" si="86"/>
        <v>0</v>
      </c>
    </row>
    <row r="974" spans="1:14" ht="30.25" customHeight="1" x14ac:dyDescent="0.3">
      <c r="A974" s="410">
        <v>575</v>
      </c>
      <c r="B974" s="457"/>
      <c r="C974" s="467"/>
      <c r="D974" s="207"/>
      <c r="E974" s="520"/>
      <c r="F974" s="17"/>
      <c r="G974" s="18"/>
      <c r="H974" s="40"/>
      <c r="I974" s="195"/>
      <c r="J974" s="189"/>
      <c r="K974" s="184"/>
      <c r="L974" s="109" t="str">
        <f t="shared" si="84"/>
        <v/>
      </c>
      <c r="M974" s="111">
        <f t="shared" si="85"/>
        <v>1</v>
      </c>
      <c r="N974" s="110">
        <f t="shared" si="86"/>
        <v>0</v>
      </c>
    </row>
    <row r="975" spans="1:14" ht="30.25" customHeight="1" x14ac:dyDescent="0.3">
      <c r="A975" s="410">
        <v>576</v>
      </c>
      <c r="B975" s="457"/>
      <c r="C975" s="467"/>
      <c r="D975" s="207"/>
      <c r="E975" s="520"/>
      <c r="F975" s="17"/>
      <c r="G975" s="18"/>
      <c r="H975" s="40"/>
      <c r="I975" s="195"/>
      <c r="J975" s="189"/>
      <c r="K975" s="184"/>
      <c r="L975" s="109" t="str">
        <f t="shared" si="84"/>
        <v/>
      </c>
      <c r="M975" s="111">
        <f t="shared" si="85"/>
        <v>1</v>
      </c>
      <c r="N975" s="110">
        <f t="shared" si="86"/>
        <v>0</v>
      </c>
    </row>
    <row r="976" spans="1:14" ht="30.25" customHeight="1" x14ac:dyDescent="0.3">
      <c r="A976" s="410">
        <v>577</v>
      </c>
      <c r="B976" s="457"/>
      <c r="C976" s="467"/>
      <c r="D976" s="207"/>
      <c r="E976" s="520"/>
      <c r="F976" s="17"/>
      <c r="G976" s="18"/>
      <c r="H976" s="40"/>
      <c r="I976" s="195"/>
      <c r="J976" s="189"/>
      <c r="K976" s="184"/>
      <c r="L976" s="109" t="str">
        <f t="shared" si="84"/>
        <v/>
      </c>
      <c r="M976" s="111">
        <f t="shared" si="85"/>
        <v>1</v>
      </c>
      <c r="N976" s="110">
        <f t="shared" si="86"/>
        <v>0</v>
      </c>
    </row>
    <row r="977" spans="1:16" ht="30.25" customHeight="1" x14ac:dyDescent="0.3">
      <c r="A977" s="410">
        <v>578</v>
      </c>
      <c r="B977" s="457"/>
      <c r="C977" s="467"/>
      <c r="D977" s="207"/>
      <c r="E977" s="520"/>
      <c r="F977" s="17"/>
      <c r="G977" s="18"/>
      <c r="H977" s="40"/>
      <c r="I977" s="195"/>
      <c r="J977" s="189"/>
      <c r="K977" s="184"/>
      <c r="L977" s="109" t="str">
        <f t="shared" si="84"/>
        <v/>
      </c>
      <c r="M977" s="111">
        <f t="shared" si="85"/>
        <v>1</v>
      </c>
      <c r="N977" s="110">
        <f t="shared" si="86"/>
        <v>0</v>
      </c>
    </row>
    <row r="978" spans="1:16" ht="30.25" customHeight="1" x14ac:dyDescent="0.3">
      <c r="A978" s="410">
        <v>579</v>
      </c>
      <c r="B978" s="457"/>
      <c r="C978" s="467"/>
      <c r="D978" s="207"/>
      <c r="E978" s="520"/>
      <c r="F978" s="17"/>
      <c r="G978" s="18"/>
      <c r="H978" s="40"/>
      <c r="I978" s="195"/>
      <c r="J978" s="189"/>
      <c r="K978" s="184"/>
      <c r="L978" s="109" t="str">
        <f t="shared" si="84"/>
        <v/>
      </c>
      <c r="M978" s="111">
        <f t="shared" si="85"/>
        <v>1</v>
      </c>
      <c r="N978" s="110">
        <f t="shared" si="86"/>
        <v>0</v>
      </c>
    </row>
    <row r="979" spans="1:16" ht="30.25" customHeight="1" thickBot="1" x14ac:dyDescent="0.35">
      <c r="A979" s="411">
        <v>580</v>
      </c>
      <c r="B979" s="458"/>
      <c r="C979" s="468"/>
      <c r="D979" s="208"/>
      <c r="E979" s="522"/>
      <c r="F979" s="19"/>
      <c r="G979" s="20"/>
      <c r="H979" s="42"/>
      <c r="I979" s="196"/>
      <c r="J979" s="190"/>
      <c r="K979" s="185"/>
      <c r="L979" s="109" t="str">
        <f t="shared" si="84"/>
        <v/>
      </c>
      <c r="M979" s="111">
        <f t="shared" si="85"/>
        <v>1</v>
      </c>
      <c r="N979" s="110">
        <f t="shared" si="86"/>
        <v>0</v>
      </c>
    </row>
    <row r="980" spans="1:16" ht="30.25" customHeight="1" thickBot="1" x14ac:dyDescent="0.35">
      <c r="A980" s="44"/>
      <c r="B980" s="44"/>
      <c r="C980" s="44"/>
      <c r="D980" s="44"/>
      <c r="E980" s="44"/>
      <c r="F980" s="44"/>
      <c r="G980" s="44"/>
      <c r="H980" s="44"/>
      <c r="I980" s="386" t="s">
        <v>34</v>
      </c>
      <c r="J980" s="186">
        <f>SUM(J960:J979)+J946</f>
        <v>0</v>
      </c>
      <c r="K980" s="186">
        <f>SUM(K960:K979)+K946</f>
        <v>0</v>
      </c>
      <c r="L980" s="66"/>
      <c r="M980" s="108">
        <f>IF(J980&gt;J946,ROW(A986),0)</f>
        <v>0</v>
      </c>
      <c r="N980" s="37"/>
      <c r="O980" s="105">
        <f>IF(J980&gt;J946,ROW(A986),0)</f>
        <v>0</v>
      </c>
    </row>
    <row r="981" spans="1:16" ht="30.25" customHeight="1" x14ac:dyDescent="0.3">
      <c r="A981" s="44"/>
      <c r="B981" s="44"/>
      <c r="C981" s="44"/>
      <c r="D981" s="44"/>
      <c r="E981" s="44"/>
      <c r="F981" s="44"/>
      <c r="G981" s="44"/>
      <c r="H981" s="44"/>
      <c r="I981" s="44"/>
      <c r="J981" s="44"/>
      <c r="K981" s="44"/>
      <c r="L981" s="66"/>
      <c r="M981" s="37"/>
      <c r="N981" s="37"/>
    </row>
    <row r="982" spans="1:16" ht="30.25" customHeight="1" x14ac:dyDescent="0.3">
      <c r="A982" s="138" t="s">
        <v>133</v>
      </c>
      <c r="B982" s="62"/>
      <c r="C982" s="62"/>
      <c r="D982" s="44"/>
      <c r="E982" s="44"/>
      <c r="F982" s="44"/>
      <c r="G982" s="44"/>
      <c r="H982" s="44"/>
      <c r="I982" s="44"/>
      <c r="J982" s="44"/>
      <c r="K982" s="44"/>
      <c r="L982" s="66"/>
      <c r="M982" s="37"/>
      <c r="N982" s="37"/>
    </row>
    <row r="983" spans="1:16" ht="30.25" customHeight="1" x14ac:dyDescent="0.3">
      <c r="A983" s="44"/>
      <c r="B983" s="44"/>
      <c r="C983" s="44"/>
      <c r="D983" s="44"/>
      <c r="E983" s="44"/>
      <c r="F983" s="44"/>
      <c r="G983" s="44"/>
      <c r="H983" s="44"/>
      <c r="I983" s="44"/>
      <c r="J983" s="44"/>
      <c r="K983" s="44"/>
      <c r="L983" s="66"/>
      <c r="M983" s="37"/>
      <c r="N983" s="37"/>
    </row>
    <row r="984" spans="1:16" ht="30.25" customHeight="1" x14ac:dyDescent="0.35">
      <c r="A984" s="376" t="s">
        <v>31</v>
      </c>
      <c r="B984" s="214"/>
      <c r="C984" s="214"/>
      <c r="D984" s="378">
        <f ca="1">imzatarihi</f>
        <v>45785</v>
      </c>
      <c r="E984" s="378"/>
      <c r="F984" s="253" t="s">
        <v>32</v>
      </c>
      <c r="G984" s="379" t="str">
        <f>IF(kurulusyetkilisi&gt;0,kurulusyetkilisi,"")</f>
        <v/>
      </c>
      <c r="H984" s="44"/>
      <c r="I984" s="44"/>
      <c r="J984" s="44"/>
      <c r="K984" s="44"/>
      <c r="L984" s="66"/>
      <c r="M984" s="37"/>
      <c r="N984" s="37"/>
    </row>
    <row r="985" spans="1:16" ht="30.25" customHeight="1" x14ac:dyDescent="0.35">
      <c r="A985" s="44"/>
      <c r="B985" s="44"/>
      <c r="C985" s="44"/>
      <c r="D985" s="215"/>
      <c r="E985" s="215"/>
      <c r="F985" s="253" t="s">
        <v>33</v>
      </c>
      <c r="G985" s="44"/>
      <c r="H985" s="44"/>
      <c r="I985" s="214"/>
      <c r="J985" s="44"/>
      <c r="K985" s="44"/>
      <c r="L985" s="66"/>
      <c r="M985" s="37"/>
      <c r="N985" s="37"/>
    </row>
    <row r="986" spans="1:16" ht="30.25" customHeight="1" x14ac:dyDescent="0.3">
      <c r="A986" s="44"/>
      <c r="B986" s="44"/>
      <c r="C986" s="44"/>
      <c r="D986" s="44"/>
      <c r="E986" s="44"/>
      <c r="F986" s="44"/>
      <c r="G986" s="44"/>
      <c r="H986" s="44"/>
      <c r="I986" s="44"/>
      <c r="J986" s="44"/>
      <c r="K986" s="44"/>
      <c r="L986" s="66"/>
      <c r="M986" s="37"/>
      <c r="N986" s="37"/>
    </row>
    <row r="987" spans="1:16" ht="30.25" customHeight="1" x14ac:dyDescent="0.3">
      <c r="A987" s="679" t="s">
        <v>104</v>
      </c>
      <c r="B987" s="679"/>
      <c r="C987" s="679"/>
      <c r="D987" s="679"/>
      <c r="E987" s="679"/>
      <c r="F987" s="679"/>
      <c r="G987" s="679"/>
      <c r="H987" s="679"/>
      <c r="I987" s="679"/>
      <c r="J987" s="679"/>
      <c r="K987" s="679"/>
      <c r="L987" s="64"/>
      <c r="M987" s="37"/>
      <c r="N987" s="37"/>
      <c r="O987" s="69"/>
      <c r="P987" s="69"/>
    </row>
    <row r="988" spans="1:16" ht="30.25" customHeight="1" x14ac:dyDescent="0.3">
      <c r="A988" s="635" t="str">
        <f>IF(YilDonem&lt;&gt;"",CONCATENATE(YilDonem," dönemine aittir."),"")</f>
        <v/>
      </c>
      <c r="B988" s="635"/>
      <c r="C988" s="635"/>
      <c r="D988" s="635"/>
      <c r="E988" s="635"/>
      <c r="F988" s="635"/>
      <c r="G988" s="635"/>
      <c r="H988" s="635"/>
      <c r="I988" s="635"/>
      <c r="J988" s="635"/>
      <c r="K988" s="635"/>
      <c r="L988" s="64"/>
      <c r="M988" s="37"/>
      <c r="N988" s="37"/>
    </row>
    <row r="989" spans="1:16" ht="30.25" customHeight="1" thickBot="1" x14ac:dyDescent="0.35">
      <c r="A989" s="680" t="s">
        <v>126</v>
      </c>
      <c r="B989" s="680"/>
      <c r="C989" s="680"/>
      <c r="D989" s="680"/>
      <c r="E989" s="680"/>
      <c r="F989" s="680"/>
      <c r="G989" s="680"/>
      <c r="H989" s="680"/>
      <c r="I989" s="680"/>
      <c r="J989" s="680"/>
      <c r="K989" s="680"/>
      <c r="L989" s="64"/>
      <c r="M989" s="37"/>
      <c r="N989" s="37"/>
    </row>
    <row r="990" spans="1:16" ht="30.25" customHeight="1" thickBot="1" x14ac:dyDescent="0.35">
      <c r="A990" s="673" t="s">
        <v>192</v>
      </c>
      <c r="B990" s="674"/>
      <c r="C990" s="673" t="str">
        <f>IF(ProjeNo&gt;0,ProjeNo,"")</f>
        <v/>
      </c>
      <c r="D990" s="674"/>
      <c r="E990" s="674"/>
      <c r="F990" s="674"/>
      <c r="G990" s="674"/>
      <c r="H990" s="674"/>
      <c r="I990" s="674"/>
      <c r="J990" s="674"/>
      <c r="K990" s="675"/>
      <c r="L990" s="64"/>
      <c r="M990" s="37"/>
      <c r="N990" s="37"/>
    </row>
    <row r="991" spans="1:16" ht="30.25" customHeight="1" thickBot="1" x14ac:dyDescent="0.35">
      <c r="A991" s="673" t="s">
        <v>194</v>
      </c>
      <c r="B991" s="674"/>
      <c r="C991" s="676" t="str">
        <f>IF(ProjeAdi&gt;0,ProjeAdi,"")</f>
        <v/>
      </c>
      <c r="D991" s="677"/>
      <c r="E991" s="677"/>
      <c r="F991" s="677"/>
      <c r="G991" s="677"/>
      <c r="H991" s="677"/>
      <c r="I991" s="677"/>
      <c r="J991" s="677"/>
      <c r="K991" s="678"/>
      <c r="L991" s="64"/>
      <c r="M991" s="37"/>
      <c r="N991" s="37"/>
    </row>
    <row r="992" spans="1:16" s="24" customFormat="1" ht="30.25" customHeight="1" thickBot="1" x14ac:dyDescent="0.35">
      <c r="A992" s="683" t="s">
        <v>3</v>
      </c>
      <c r="B992" s="683" t="s">
        <v>182</v>
      </c>
      <c r="C992" s="683" t="s">
        <v>183</v>
      </c>
      <c r="D992" s="683" t="s">
        <v>101</v>
      </c>
      <c r="E992" s="683" t="s">
        <v>173</v>
      </c>
      <c r="F992" s="683" t="s">
        <v>102</v>
      </c>
      <c r="G992" s="683" t="s">
        <v>103</v>
      </c>
      <c r="H992" s="683" t="s">
        <v>81</v>
      </c>
      <c r="I992" s="683" t="s">
        <v>82</v>
      </c>
      <c r="J992" s="398" t="s">
        <v>83</v>
      </c>
      <c r="K992" s="398" t="s">
        <v>83</v>
      </c>
      <c r="L992" s="65"/>
      <c r="M992" s="38"/>
      <c r="N992" s="38"/>
      <c r="O992" s="68"/>
      <c r="P992" s="68"/>
    </row>
    <row r="993" spans="1:14" ht="30.25" customHeight="1" thickBot="1" x14ac:dyDescent="0.35">
      <c r="A993" s="685"/>
      <c r="B993" s="684"/>
      <c r="C993" s="684"/>
      <c r="D993" s="685"/>
      <c r="E993" s="684"/>
      <c r="F993" s="685"/>
      <c r="G993" s="685"/>
      <c r="H993" s="685"/>
      <c r="I993" s="685"/>
      <c r="J993" s="416" t="s">
        <v>84</v>
      </c>
      <c r="K993" s="416" t="s">
        <v>87</v>
      </c>
      <c r="L993" s="64"/>
      <c r="M993" s="37"/>
      <c r="N993" s="37"/>
    </row>
    <row r="994" spans="1:14" ht="30.25" customHeight="1" x14ac:dyDescent="0.3">
      <c r="A994" s="201">
        <v>581</v>
      </c>
      <c r="B994" s="456"/>
      <c r="C994" s="466"/>
      <c r="D994" s="206"/>
      <c r="E994" s="521"/>
      <c r="F994" s="25"/>
      <c r="G994" s="39"/>
      <c r="H994" s="26"/>
      <c r="I994" s="194"/>
      <c r="J994" s="188"/>
      <c r="K994" s="180"/>
      <c r="L994" s="109" t="str">
        <f>IF(AND(COUNTA(D994:G994)&gt;0,M994=1),"Belge Tarihi,Belge Numarası ve KDV Dahil Tutar doldurulduktan sonra KDV Hariç Tutar doldurulabilir.","")</f>
        <v/>
      </c>
      <c r="M994" s="111">
        <f>IF(COUNTA(H994:I994)+COUNTA(K994)=3,0,1)</f>
        <v>1</v>
      </c>
      <c r="N994" s="110">
        <f>IF(M994=1,0,100000000)</f>
        <v>0</v>
      </c>
    </row>
    <row r="995" spans="1:14" ht="30.25" customHeight="1" x14ac:dyDescent="0.3">
      <c r="A995" s="410">
        <v>582</v>
      </c>
      <c r="B995" s="457"/>
      <c r="C995" s="467"/>
      <c r="D995" s="207"/>
      <c r="E995" s="520"/>
      <c r="F995" s="17"/>
      <c r="G995" s="18"/>
      <c r="H995" s="40"/>
      <c r="I995" s="195"/>
      <c r="J995" s="189"/>
      <c r="K995" s="184"/>
      <c r="L995" s="109" t="str">
        <f t="shared" ref="L995:L1013" si="87">IF(AND(COUNTA(D995:G995)&gt;0,M995=1),"Belge Tarihi,Belge Numarası ve KDV Dahil Tutar doldurulduktan sonra KDV Hariç Tutar doldurulabilir.","")</f>
        <v/>
      </c>
      <c r="M995" s="111">
        <f t="shared" ref="M995:M1013" si="88">IF(COUNTA(H995:I995)+COUNTA(K995)=3,0,1)</f>
        <v>1</v>
      </c>
      <c r="N995" s="110">
        <f t="shared" ref="N995:N1013" si="89">IF(M995=1,0,100000000)</f>
        <v>0</v>
      </c>
    </row>
    <row r="996" spans="1:14" ht="30.25" customHeight="1" x14ac:dyDescent="0.3">
      <c r="A996" s="410">
        <v>583</v>
      </c>
      <c r="B996" s="457"/>
      <c r="C996" s="467"/>
      <c r="D996" s="207"/>
      <c r="E996" s="520"/>
      <c r="F996" s="17"/>
      <c r="G996" s="18"/>
      <c r="H996" s="40"/>
      <c r="I996" s="195"/>
      <c r="J996" s="189"/>
      <c r="K996" s="184"/>
      <c r="L996" s="109" t="str">
        <f t="shared" si="87"/>
        <v/>
      </c>
      <c r="M996" s="111">
        <f t="shared" si="88"/>
        <v>1</v>
      </c>
      <c r="N996" s="110">
        <f t="shared" si="89"/>
        <v>0</v>
      </c>
    </row>
    <row r="997" spans="1:14" ht="30.25" customHeight="1" x14ac:dyDescent="0.3">
      <c r="A997" s="410">
        <v>584</v>
      </c>
      <c r="B997" s="457"/>
      <c r="C997" s="467"/>
      <c r="D997" s="207"/>
      <c r="E997" s="520"/>
      <c r="F997" s="17"/>
      <c r="G997" s="18"/>
      <c r="H997" s="40"/>
      <c r="I997" s="195"/>
      <c r="J997" s="189"/>
      <c r="K997" s="184"/>
      <c r="L997" s="109" t="str">
        <f t="shared" si="87"/>
        <v/>
      </c>
      <c r="M997" s="111">
        <f t="shared" si="88"/>
        <v>1</v>
      </c>
      <c r="N997" s="110">
        <f t="shared" si="89"/>
        <v>0</v>
      </c>
    </row>
    <row r="998" spans="1:14" ht="30.25" customHeight="1" x14ac:dyDescent="0.3">
      <c r="A998" s="410">
        <v>585</v>
      </c>
      <c r="B998" s="457"/>
      <c r="C998" s="467"/>
      <c r="D998" s="207"/>
      <c r="E998" s="520"/>
      <c r="F998" s="17"/>
      <c r="G998" s="18"/>
      <c r="H998" s="40"/>
      <c r="I998" s="195"/>
      <c r="J998" s="189"/>
      <c r="K998" s="184"/>
      <c r="L998" s="109" t="str">
        <f t="shared" si="87"/>
        <v/>
      </c>
      <c r="M998" s="111">
        <f t="shared" si="88"/>
        <v>1</v>
      </c>
      <c r="N998" s="110">
        <f t="shared" si="89"/>
        <v>0</v>
      </c>
    </row>
    <row r="999" spans="1:14" ht="30.25" customHeight="1" x14ac:dyDescent="0.3">
      <c r="A999" s="410">
        <v>586</v>
      </c>
      <c r="B999" s="457"/>
      <c r="C999" s="467"/>
      <c r="D999" s="207"/>
      <c r="E999" s="520"/>
      <c r="F999" s="17"/>
      <c r="G999" s="18"/>
      <c r="H999" s="40"/>
      <c r="I999" s="195"/>
      <c r="J999" s="189"/>
      <c r="K999" s="184"/>
      <c r="L999" s="109" t="str">
        <f t="shared" si="87"/>
        <v/>
      </c>
      <c r="M999" s="111">
        <f t="shared" si="88"/>
        <v>1</v>
      </c>
      <c r="N999" s="110">
        <f t="shared" si="89"/>
        <v>0</v>
      </c>
    </row>
    <row r="1000" spans="1:14" ht="30.25" customHeight="1" x14ac:dyDescent="0.3">
      <c r="A1000" s="410">
        <v>587</v>
      </c>
      <c r="B1000" s="457"/>
      <c r="C1000" s="467"/>
      <c r="D1000" s="207"/>
      <c r="E1000" s="520"/>
      <c r="F1000" s="17"/>
      <c r="G1000" s="18"/>
      <c r="H1000" s="40"/>
      <c r="I1000" s="195"/>
      <c r="J1000" s="189"/>
      <c r="K1000" s="184"/>
      <c r="L1000" s="109" t="str">
        <f t="shared" si="87"/>
        <v/>
      </c>
      <c r="M1000" s="111">
        <f t="shared" si="88"/>
        <v>1</v>
      </c>
      <c r="N1000" s="110">
        <f t="shared" si="89"/>
        <v>0</v>
      </c>
    </row>
    <row r="1001" spans="1:14" ht="30.25" customHeight="1" x14ac:dyDescent="0.3">
      <c r="A1001" s="410">
        <v>588</v>
      </c>
      <c r="B1001" s="457"/>
      <c r="C1001" s="467"/>
      <c r="D1001" s="207"/>
      <c r="E1001" s="520"/>
      <c r="F1001" s="17"/>
      <c r="G1001" s="18"/>
      <c r="H1001" s="40"/>
      <c r="I1001" s="195"/>
      <c r="J1001" s="189"/>
      <c r="K1001" s="184"/>
      <c r="L1001" s="109" t="str">
        <f t="shared" si="87"/>
        <v/>
      </c>
      <c r="M1001" s="111">
        <f t="shared" si="88"/>
        <v>1</v>
      </c>
      <c r="N1001" s="110">
        <f t="shared" si="89"/>
        <v>0</v>
      </c>
    </row>
    <row r="1002" spans="1:14" ht="30.25" customHeight="1" x14ac:dyDescent="0.3">
      <c r="A1002" s="410">
        <v>589</v>
      </c>
      <c r="B1002" s="457"/>
      <c r="C1002" s="467"/>
      <c r="D1002" s="207"/>
      <c r="E1002" s="520"/>
      <c r="F1002" s="17"/>
      <c r="G1002" s="18"/>
      <c r="H1002" s="40"/>
      <c r="I1002" s="195"/>
      <c r="J1002" s="189"/>
      <c r="K1002" s="184"/>
      <c r="L1002" s="109" t="str">
        <f t="shared" si="87"/>
        <v/>
      </c>
      <c r="M1002" s="111">
        <f t="shared" si="88"/>
        <v>1</v>
      </c>
      <c r="N1002" s="110">
        <f t="shared" si="89"/>
        <v>0</v>
      </c>
    </row>
    <row r="1003" spans="1:14" ht="30.25" customHeight="1" x14ac:dyDescent="0.3">
      <c r="A1003" s="410">
        <v>590</v>
      </c>
      <c r="B1003" s="457"/>
      <c r="C1003" s="467"/>
      <c r="D1003" s="207"/>
      <c r="E1003" s="520"/>
      <c r="F1003" s="17"/>
      <c r="G1003" s="18"/>
      <c r="H1003" s="40"/>
      <c r="I1003" s="195"/>
      <c r="J1003" s="189"/>
      <c r="K1003" s="184"/>
      <c r="L1003" s="109" t="str">
        <f t="shared" si="87"/>
        <v/>
      </c>
      <c r="M1003" s="111">
        <f t="shared" si="88"/>
        <v>1</v>
      </c>
      <c r="N1003" s="110">
        <f t="shared" si="89"/>
        <v>0</v>
      </c>
    </row>
    <row r="1004" spans="1:14" ht="30.25" customHeight="1" x14ac:dyDescent="0.3">
      <c r="A1004" s="410">
        <v>591</v>
      </c>
      <c r="B1004" s="457"/>
      <c r="C1004" s="467"/>
      <c r="D1004" s="207"/>
      <c r="E1004" s="520"/>
      <c r="F1004" s="17"/>
      <c r="G1004" s="18"/>
      <c r="H1004" s="40"/>
      <c r="I1004" s="195"/>
      <c r="J1004" s="189"/>
      <c r="K1004" s="184"/>
      <c r="L1004" s="109" t="str">
        <f t="shared" si="87"/>
        <v/>
      </c>
      <c r="M1004" s="111">
        <f t="shared" si="88"/>
        <v>1</v>
      </c>
      <c r="N1004" s="110">
        <f t="shared" si="89"/>
        <v>0</v>
      </c>
    </row>
    <row r="1005" spans="1:14" ht="30.25" customHeight="1" x14ac:dyDescent="0.3">
      <c r="A1005" s="410">
        <v>592</v>
      </c>
      <c r="B1005" s="457"/>
      <c r="C1005" s="467"/>
      <c r="D1005" s="207"/>
      <c r="E1005" s="520"/>
      <c r="F1005" s="17"/>
      <c r="G1005" s="18"/>
      <c r="H1005" s="40"/>
      <c r="I1005" s="195"/>
      <c r="J1005" s="189"/>
      <c r="K1005" s="184"/>
      <c r="L1005" s="109" t="str">
        <f t="shared" si="87"/>
        <v/>
      </c>
      <c r="M1005" s="111">
        <f t="shared" si="88"/>
        <v>1</v>
      </c>
      <c r="N1005" s="110">
        <f t="shared" si="89"/>
        <v>0</v>
      </c>
    </row>
    <row r="1006" spans="1:14" ht="30.25" customHeight="1" x14ac:dyDescent="0.3">
      <c r="A1006" s="410">
        <v>593</v>
      </c>
      <c r="B1006" s="457"/>
      <c r="C1006" s="467"/>
      <c r="D1006" s="207"/>
      <c r="E1006" s="520"/>
      <c r="F1006" s="17"/>
      <c r="G1006" s="18"/>
      <c r="H1006" s="40"/>
      <c r="I1006" s="195"/>
      <c r="J1006" s="189"/>
      <c r="K1006" s="184"/>
      <c r="L1006" s="109" t="str">
        <f t="shared" si="87"/>
        <v/>
      </c>
      <c r="M1006" s="111">
        <f t="shared" si="88"/>
        <v>1</v>
      </c>
      <c r="N1006" s="110">
        <f t="shared" si="89"/>
        <v>0</v>
      </c>
    </row>
    <row r="1007" spans="1:14" ht="30.25" customHeight="1" x14ac:dyDescent="0.3">
      <c r="A1007" s="410">
        <v>594</v>
      </c>
      <c r="B1007" s="457"/>
      <c r="C1007" s="467"/>
      <c r="D1007" s="207"/>
      <c r="E1007" s="520"/>
      <c r="F1007" s="17"/>
      <c r="G1007" s="18"/>
      <c r="H1007" s="40"/>
      <c r="I1007" s="195"/>
      <c r="J1007" s="189"/>
      <c r="K1007" s="184"/>
      <c r="L1007" s="109" t="str">
        <f t="shared" si="87"/>
        <v/>
      </c>
      <c r="M1007" s="111">
        <f t="shared" si="88"/>
        <v>1</v>
      </c>
      <c r="N1007" s="110">
        <f t="shared" si="89"/>
        <v>0</v>
      </c>
    </row>
    <row r="1008" spans="1:14" ht="30.25" customHeight="1" x14ac:dyDescent="0.3">
      <c r="A1008" s="410">
        <v>595</v>
      </c>
      <c r="B1008" s="457"/>
      <c r="C1008" s="467"/>
      <c r="D1008" s="207"/>
      <c r="E1008" s="520"/>
      <c r="F1008" s="17"/>
      <c r="G1008" s="18"/>
      <c r="H1008" s="40"/>
      <c r="I1008" s="195"/>
      <c r="J1008" s="189"/>
      <c r="K1008" s="184"/>
      <c r="L1008" s="109" t="str">
        <f t="shared" si="87"/>
        <v/>
      </c>
      <c r="M1008" s="111">
        <f t="shared" si="88"/>
        <v>1</v>
      </c>
      <c r="N1008" s="110">
        <f t="shared" si="89"/>
        <v>0</v>
      </c>
    </row>
    <row r="1009" spans="1:16" ht="30.25" customHeight="1" x14ac:dyDescent="0.3">
      <c r="A1009" s="410">
        <v>596</v>
      </c>
      <c r="B1009" s="457"/>
      <c r="C1009" s="467"/>
      <c r="D1009" s="207"/>
      <c r="E1009" s="520"/>
      <c r="F1009" s="17"/>
      <c r="G1009" s="18"/>
      <c r="H1009" s="40"/>
      <c r="I1009" s="195"/>
      <c r="J1009" s="189"/>
      <c r="K1009" s="184"/>
      <c r="L1009" s="109" t="str">
        <f t="shared" si="87"/>
        <v/>
      </c>
      <c r="M1009" s="111">
        <f t="shared" si="88"/>
        <v>1</v>
      </c>
      <c r="N1009" s="110">
        <f t="shared" si="89"/>
        <v>0</v>
      </c>
    </row>
    <row r="1010" spans="1:16" ht="30.25" customHeight="1" x14ac:dyDescent="0.3">
      <c r="A1010" s="410">
        <v>597</v>
      </c>
      <c r="B1010" s="457"/>
      <c r="C1010" s="467"/>
      <c r="D1010" s="207"/>
      <c r="E1010" s="520"/>
      <c r="F1010" s="17"/>
      <c r="G1010" s="18"/>
      <c r="H1010" s="40"/>
      <c r="I1010" s="195"/>
      <c r="J1010" s="189"/>
      <c r="K1010" s="184"/>
      <c r="L1010" s="109" t="str">
        <f t="shared" si="87"/>
        <v/>
      </c>
      <c r="M1010" s="111">
        <f t="shared" si="88"/>
        <v>1</v>
      </c>
      <c r="N1010" s="110">
        <f t="shared" si="89"/>
        <v>0</v>
      </c>
    </row>
    <row r="1011" spans="1:16" ht="30.25" customHeight="1" x14ac:dyDescent="0.3">
      <c r="A1011" s="410">
        <v>598</v>
      </c>
      <c r="B1011" s="457"/>
      <c r="C1011" s="467"/>
      <c r="D1011" s="207"/>
      <c r="E1011" s="520"/>
      <c r="F1011" s="17"/>
      <c r="G1011" s="18"/>
      <c r="H1011" s="40"/>
      <c r="I1011" s="195"/>
      <c r="J1011" s="189"/>
      <c r="K1011" s="184"/>
      <c r="L1011" s="109" t="str">
        <f t="shared" si="87"/>
        <v/>
      </c>
      <c r="M1011" s="111">
        <f t="shared" si="88"/>
        <v>1</v>
      </c>
      <c r="N1011" s="110">
        <f t="shared" si="89"/>
        <v>0</v>
      </c>
    </row>
    <row r="1012" spans="1:16" ht="30.25" customHeight="1" x14ac:dyDescent="0.3">
      <c r="A1012" s="410">
        <v>599</v>
      </c>
      <c r="B1012" s="457"/>
      <c r="C1012" s="467"/>
      <c r="D1012" s="207"/>
      <c r="E1012" s="520"/>
      <c r="F1012" s="17"/>
      <c r="G1012" s="18"/>
      <c r="H1012" s="40"/>
      <c r="I1012" s="195"/>
      <c r="J1012" s="189"/>
      <c r="K1012" s="184"/>
      <c r="L1012" s="109" t="str">
        <f t="shared" si="87"/>
        <v/>
      </c>
      <c r="M1012" s="111">
        <f t="shared" si="88"/>
        <v>1</v>
      </c>
      <c r="N1012" s="110">
        <f t="shared" si="89"/>
        <v>0</v>
      </c>
    </row>
    <row r="1013" spans="1:16" ht="30.25" customHeight="1" thickBot="1" x14ac:dyDescent="0.35">
      <c r="A1013" s="411">
        <v>600</v>
      </c>
      <c r="B1013" s="458"/>
      <c r="C1013" s="468"/>
      <c r="D1013" s="208"/>
      <c r="E1013" s="522"/>
      <c r="F1013" s="19"/>
      <c r="G1013" s="20"/>
      <c r="H1013" s="42"/>
      <c r="I1013" s="196"/>
      <c r="J1013" s="190"/>
      <c r="K1013" s="185"/>
      <c r="L1013" s="109" t="str">
        <f t="shared" si="87"/>
        <v/>
      </c>
      <c r="M1013" s="111">
        <f t="shared" si="88"/>
        <v>1</v>
      </c>
      <c r="N1013" s="110">
        <f t="shared" si="89"/>
        <v>0</v>
      </c>
    </row>
    <row r="1014" spans="1:16" ht="30.25" customHeight="1" thickBot="1" x14ac:dyDescent="0.35">
      <c r="A1014" s="44"/>
      <c r="B1014" s="44"/>
      <c r="C1014" s="44"/>
      <c r="D1014" s="44"/>
      <c r="E1014" s="44"/>
      <c r="F1014" s="44"/>
      <c r="G1014" s="44"/>
      <c r="H1014" s="44"/>
      <c r="I1014" s="386" t="s">
        <v>34</v>
      </c>
      <c r="J1014" s="186">
        <f>SUM(J994:J1013)+J980</f>
        <v>0</v>
      </c>
      <c r="K1014" s="186">
        <f>SUM(K994:K1013)+K980</f>
        <v>0</v>
      </c>
      <c r="L1014" s="66"/>
      <c r="M1014" s="108">
        <f>IF(J1014&gt;J980,ROW(A1020),0)</f>
        <v>0</v>
      </c>
      <c r="N1014" s="37"/>
      <c r="O1014" s="105">
        <f>IF(J1014&gt;J980,ROW(A1020),0)</f>
        <v>0</v>
      </c>
    </row>
    <row r="1015" spans="1:16" ht="30.25" customHeight="1" x14ac:dyDescent="0.3">
      <c r="A1015" s="44"/>
      <c r="B1015" s="44"/>
      <c r="C1015" s="44"/>
      <c r="D1015" s="44"/>
      <c r="E1015" s="44"/>
      <c r="F1015" s="44"/>
      <c r="G1015" s="44"/>
      <c r="H1015" s="44"/>
      <c r="I1015" s="44"/>
      <c r="J1015" s="44"/>
      <c r="K1015" s="44"/>
      <c r="L1015" s="66"/>
      <c r="M1015" s="37"/>
      <c r="N1015" s="37"/>
    </row>
    <row r="1016" spans="1:16" ht="30.25" customHeight="1" x14ac:dyDescent="0.3">
      <c r="A1016" s="138" t="s">
        <v>133</v>
      </c>
      <c r="B1016" s="62"/>
      <c r="C1016" s="62"/>
      <c r="D1016" s="44"/>
      <c r="E1016" s="44"/>
      <c r="F1016" s="44"/>
      <c r="G1016" s="44"/>
      <c r="H1016" s="44"/>
      <c r="I1016" s="44"/>
      <c r="J1016" s="44"/>
      <c r="K1016" s="44"/>
      <c r="L1016" s="66"/>
      <c r="M1016" s="37"/>
      <c r="N1016" s="37"/>
    </row>
    <row r="1017" spans="1:16" ht="30.25" customHeight="1" x14ac:dyDescent="0.3">
      <c r="A1017" s="44"/>
      <c r="B1017" s="44"/>
      <c r="C1017" s="44"/>
      <c r="D1017" s="44"/>
      <c r="E1017" s="44"/>
      <c r="F1017" s="44"/>
      <c r="G1017" s="44"/>
      <c r="H1017" s="44"/>
      <c r="I1017" s="44"/>
      <c r="J1017" s="44"/>
      <c r="K1017" s="44"/>
      <c r="L1017" s="66"/>
      <c r="M1017" s="37"/>
      <c r="N1017" s="37"/>
    </row>
    <row r="1018" spans="1:16" ht="30.25" customHeight="1" x14ac:dyDescent="0.35">
      <c r="A1018" s="376" t="s">
        <v>31</v>
      </c>
      <c r="B1018" s="214"/>
      <c r="C1018" s="214"/>
      <c r="D1018" s="378">
        <f ca="1">imzatarihi</f>
        <v>45785</v>
      </c>
      <c r="E1018" s="378"/>
      <c r="F1018" s="253" t="s">
        <v>32</v>
      </c>
      <c r="G1018" s="379" t="str">
        <f>IF(kurulusyetkilisi&gt;0,kurulusyetkilisi,"")</f>
        <v/>
      </c>
      <c r="H1018" s="44"/>
      <c r="I1018" s="44"/>
      <c r="J1018" s="44"/>
      <c r="K1018" s="44"/>
      <c r="L1018" s="66"/>
      <c r="M1018" s="37"/>
      <c r="N1018" s="37"/>
    </row>
    <row r="1019" spans="1:16" ht="30.25" customHeight="1" x14ac:dyDescent="0.35">
      <c r="A1019" s="44"/>
      <c r="B1019" s="44"/>
      <c r="C1019" s="44"/>
      <c r="D1019" s="215"/>
      <c r="E1019" s="215"/>
      <c r="F1019" s="253" t="s">
        <v>33</v>
      </c>
      <c r="G1019" s="44"/>
      <c r="H1019" s="44"/>
      <c r="I1019" s="214"/>
      <c r="J1019" s="44"/>
      <c r="K1019" s="44"/>
      <c r="L1019" s="66"/>
      <c r="M1019" s="37"/>
      <c r="N1019" s="37"/>
    </row>
    <row r="1020" spans="1:16" ht="30.25" customHeight="1" x14ac:dyDescent="0.3">
      <c r="A1020" s="44"/>
      <c r="B1020" s="44"/>
      <c r="C1020" s="44"/>
      <c r="D1020" s="44"/>
      <c r="E1020" s="44"/>
      <c r="F1020" s="44"/>
      <c r="G1020" s="44"/>
      <c r="H1020" s="44"/>
      <c r="I1020" s="44"/>
      <c r="J1020" s="44"/>
      <c r="K1020" s="44"/>
      <c r="L1020" s="66"/>
      <c r="M1020" s="37"/>
      <c r="N1020" s="37"/>
    </row>
    <row r="1021" spans="1:16" ht="30.25" customHeight="1" x14ac:dyDescent="0.3">
      <c r="A1021" s="679" t="s">
        <v>104</v>
      </c>
      <c r="B1021" s="679"/>
      <c r="C1021" s="679"/>
      <c r="D1021" s="679"/>
      <c r="E1021" s="679"/>
      <c r="F1021" s="679"/>
      <c r="G1021" s="679"/>
      <c r="H1021" s="679"/>
      <c r="I1021" s="679"/>
      <c r="J1021" s="679"/>
      <c r="K1021" s="679"/>
      <c r="L1021" s="64"/>
      <c r="M1021" s="37"/>
      <c r="N1021" s="37"/>
    </row>
    <row r="1022" spans="1:16" ht="30.25" customHeight="1" x14ac:dyDescent="0.3">
      <c r="A1022" s="635" t="str">
        <f>IF(YilDonem&lt;&gt;"",CONCATENATE(YilDonem," dönemine aittir."),"")</f>
        <v/>
      </c>
      <c r="B1022" s="635"/>
      <c r="C1022" s="635"/>
      <c r="D1022" s="635"/>
      <c r="E1022" s="635"/>
      <c r="F1022" s="635"/>
      <c r="G1022" s="635"/>
      <c r="H1022" s="635"/>
      <c r="I1022" s="635"/>
      <c r="J1022" s="635"/>
      <c r="K1022" s="635"/>
      <c r="L1022" s="64"/>
      <c r="M1022" s="37"/>
      <c r="N1022" s="37"/>
      <c r="O1022" s="69"/>
      <c r="P1022" s="69"/>
    </row>
    <row r="1023" spans="1:16" ht="30.25" customHeight="1" thickBot="1" x14ac:dyDescent="0.35">
      <c r="A1023" s="680" t="s">
        <v>126</v>
      </c>
      <c r="B1023" s="680"/>
      <c r="C1023" s="680"/>
      <c r="D1023" s="680"/>
      <c r="E1023" s="680"/>
      <c r="F1023" s="680"/>
      <c r="G1023" s="680"/>
      <c r="H1023" s="680"/>
      <c r="I1023" s="680"/>
      <c r="J1023" s="680"/>
      <c r="K1023" s="680"/>
      <c r="L1023" s="64"/>
      <c r="M1023" s="37"/>
      <c r="N1023" s="37"/>
    </row>
    <row r="1024" spans="1:16" ht="30.25" customHeight="1" thickBot="1" x14ac:dyDescent="0.35">
      <c r="A1024" s="673" t="s">
        <v>192</v>
      </c>
      <c r="B1024" s="674"/>
      <c r="C1024" s="673" t="str">
        <f>IF(ProjeNo&gt;0,ProjeNo,"")</f>
        <v/>
      </c>
      <c r="D1024" s="674"/>
      <c r="E1024" s="674"/>
      <c r="F1024" s="674"/>
      <c r="G1024" s="674"/>
      <c r="H1024" s="674"/>
      <c r="I1024" s="674"/>
      <c r="J1024" s="674"/>
      <c r="K1024" s="675"/>
      <c r="L1024" s="64"/>
      <c r="M1024" s="37"/>
      <c r="N1024" s="37"/>
    </row>
    <row r="1025" spans="1:16" ht="30.25" customHeight="1" thickBot="1" x14ac:dyDescent="0.35">
      <c r="A1025" s="673" t="s">
        <v>194</v>
      </c>
      <c r="B1025" s="674"/>
      <c r="C1025" s="676" t="str">
        <f>IF(ProjeAdi&gt;0,ProjeAdi,"")</f>
        <v/>
      </c>
      <c r="D1025" s="677"/>
      <c r="E1025" s="677"/>
      <c r="F1025" s="677"/>
      <c r="G1025" s="677"/>
      <c r="H1025" s="677"/>
      <c r="I1025" s="677"/>
      <c r="J1025" s="677"/>
      <c r="K1025" s="678"/>
      <c r="L1025" s="64"/>
      <c r="M1025" s="37"/>
      <c r="N1025" s="37"/>
    </row>
    <row r="1026" spans="1:16" s="24" customFormat="1" ht="30.25" customHeight="1" thickBot="1" x14ac:dyDescent="0.35">
      <c r="A1026" s="683" t="s">
        <v>3</v>
      </c>
      <c r="B1026" s="683" t="s">
        <v>182</v>
      </c>
      <c r="C1026" s="683" t="s">
        <v>183</v>
      </c>
      <c r="D1026" s="683" t="s">
        <v>101</v>
      </c>
      <c r="E1026" s="683" t="s">
        <v>173</v>
      </c>
      <c r="F1026" s="683" t="s">
        <v>102</v>
      </c>
      <c r="G1026" s="683" t="s">
        <v>103</v>
      </c>
      <c r="H1026" s="683" t="s">
        <v>81</v>
      </c>
      <c r="I1026" s="683" t="s">
        <v>82</v>
      </c>
      <c r="J1026" s="398" t="s">
        <v>83</v>
      </c>
      <c r="K1026" s="398" t="s">
        <v>83</v>
      </c>
      <c r="L1026" s="65"/>
      <c r="M1026" s="38"/>
      <c r="N1026" s="38"/>
      <c r="O1026" s="68"/>
      <c r="P1026" s="68"/>
    </row>
    <row r="1027" spans="1:16" ht="30.25" customHeight="1" thickBot="1" x14ac:dyDescent="0.35">
      <c r="A1027" s="685"/>
      <c r="B1027" s="684"/>
      <c r="C1027" s="684"/>
      <c r="D1027" s="685"/>
      <c r="E1027" s="684"/>
      <c r="F1027" s="685"/>
      <c r="G1027" s="685"/>
      <c r="H1027" s="685"/>
      <c r="I1027" s="685"/>
      <c r="J1027" s="416" t="s">
        <v>84</v>
      </c>
      <c r="K1027" s="416" t="s">
        <v>87</v>
      </c>
      <c r="L1027" s="64"/>
      <c r="M1027" s="37"/>
      <c r="N1027" s="37"/>
    </row>
    <row r="1028" spans="1:16" ht="30.25" customHeight="1" x14ac:dyDescent="0.3">
      <c r="A1028" s="201">
        <v>601</v>
      </c>
      <c r="B1028" s="456"/>
      <c r="C1028" s="466"/>
      <c r="D1028" s="206"/>
      <c r="E1028" s="521"/>
      <c r="F1028" s="25"/>
      <c r="G1028" s="39"/>
      <c r="H1028" s="26"/>
      <c r="I1028" s="194"/>
      <c r="J1028" s="188"/>
      <c r="K1028" s="180"/>
      <c r="L1028" s="109" t="str">
        <f>IF(AND(COUNTA(D1028:G1028)&gt;0,M1028=1),"Belge Tarihi,Belge Numarası ve KDV Dahil Tutar doldurulduktan sonra KDV Hariç Tutar doldurulabilir.","")</f>
        <v/>
      </c>
      <c r="M1028" s="111">
        <f>IF(COUNTA(H1028:I1028)+COUNTA(K1028)=3,0,1)</f>
        <v>1</v>
      </c>
      <c r="N1028" s="110">
        <f>IF(M1028=1,0,100000000)</f>
        <v>0</v>
      </c>
    </row>
    <row r="1029" spans="1:16" ht="30.25" customHeight="1" x14ac:dyDescent="0.3">
      <c r="A1029" s="410">
        <v>602</v>
      </c>
      <c r="B1029" s="457"/>
      <c r="C1029" s="467"/>
      <c r="D1029" s="207"/>
      <c r="E1029" s="520"/>
      <c r="F1029" s="17"/>
      <c r="G1029" s="18"/>
      <c r="H1029" s="40"/>
      <c r="I1029" s="195"/>
      <c r="J1029" s="189"/>
      <c r="K1029" s="184"/>
      <c r="L1029" s="109" t="str">
        <f t="shared" ref="L1029:L1047" si="90">IF(AND(COUNTA(D1029:G1029)&gt;0,M1029=1),"Belge Tarihi,Belge Numarası ve KDV Dahil Tutar doldurulduktan sonra KDV Hariç Tutar doldurulabilir.","")</f>
        <v/>
      </c>
      <c r="M1029" s="111">
        <f t="shared" ref="M1029:M1047" si="91">IF(COUNTA(H1029:I1029)+COUNTA(K1029)=3,0,1)</f>
        <v>1</v>
      </c>
      <c r="N1029" s="110">
        <f t="shared" ref="N1029:N1047" si="92">IF(M1029=1,0,100000000)</f>
        <v>0</v>
      </c>
    </row>
    <row r="1030" spans="1:16" ht="30.25" customHeight="1" x14ac:dyDescent="0.3">
      <c r="A1030" s="410">
        <v>603</v>
      </c>
      <c r="B1030" s="457"/>
      <c r="C1030" s="467"/>
      <c r="D1030" s="207"/>
      <c r="E1030" s="520"/>
      <c r="F1030" s="17"/>
      <c r="G1030" s="18"/>
      <c r="H1030" s="40"/>
      <c r="I1030" s="195"/>
      <c r="J1030" s="189"/>
      <c r="K1030" s="184"/>
      <c r="L1030" s="109" t="str">
        <f t="shared" si="90"/>
        <v/>
      </c>
      <c r="M1030" s="111">
        <f t="shared" si="91"/>
        <v>1</v>
      </c>
      <c r="N1030" s="110">
        <f t="shared" si="92"/>
        <v>0</v>
      </c>
    </row>
    <row r="1031" spans="1:16" ht="30.25" customHeight="1" x14ac:dyDescent="0.3">
      <c r="A1031" s="410">
        <v>604</v>
      </c>
      <c r="B1031" s="457"/>
      <c r="C1031" s="467"/>
      <c r="D1031" s="207"/>
      <c r="E1031" s="520"/>
      <c r="F1031" s="17"/>
      <c r="G1031" s="18"/>
      <c r="H1031" s="40"/>
      <c r="I1031" s="195"/>
      <c r="J1031" s="189"/>
      <c r="K1031" s="184"/>
      <c r="L1031" s="109" t="str">
        <f t="shared" si="90"/>
        <v/>
      </c>
      <c r="M1031" s="111">
        <f t="shared" si="91"/>
        <v>1</v>
      </c>
      <c r="N1031" s="110">
        <f t="shared" si="92"/>
        <v>0</v>
      </c>
    </row>
    <row r="1032" spans="1:16" ht="30.25" customHeight="1" x14ac:dyDescent="0.3">
      <c r="A1032" s="410">
        <v>605</v>
      </c>
      <c r="B1032" s="457"/>
      <c r="C1032" s="467"/>
      <c r="D1032" s="207"/>
      <c r="E1032" s="520"/>
      <c r="F1032" s="17"/>
      <c r="G1032" s="18"/>
      <c r="H1032" s="40"/>
      <c r="I1032" s="195"/>
      <c r="J1032" s="189"/>
      <c r="K1032" s="184"/>
      <c r="L1032" s="109" t="str">
        <f t="shared" si="90"/>
        <v/>
      </c>
      <c r="M1032" s="111">
        <f t="shared" si="91"/>
        <v>1</v>
      </c>
      <c r="N1032" s="110">
        <f t="shared" si="92"/>
        <v>0</v>
      </c>
    </row>
    <row r="1033" spans="1:16" ht="30.25" customHeight="1" x14ac:dyDescent="0.3">
      <c r="A1033" s="410">
        <v>606</v>
      </c>
      <c r="B1033" s="457"/>
      <c r="C1033" s="467"/>
      <c r="D1033" s="207"/>
      <c r="E1033" s="520"/>
      <c r="F1033" s="17"/>
      <c r="G1033" s="18"/>
      <c r="H1033" s="40"/>
      <c r="I1033" s="195"/>
      <c r="J1033" s="189"/>
      <c r="K1033" s="184"/>
      <c r="L1033" s="109" t="str">
        <f t="shared" si="90"/>
        <v/>
      </c>
      <c r="M1033" s="111">
        <f t="shared" si="91"/>
        <v>1</v>
      </c>
      <c r="N1033" s="110">
        <f t="shared" si="92"/>
        <v>0</v>
      </c>
    </row>
    <row r="1034" spans="1:16" ht="30.25" customHeight="1" x14ac:dyDescent="0.3">
      <c r="A1034" s="410">
        <v>607</v>
      </c>
      <c r="B1034" s="457"/>
      <c r="C1034" s="467"/>
      <c r="D1034" s="207"/>
      <c r="E1034" s="520"/>
      <c r="F1034" s="17"/>
      <c r="G1034" s="18"/>
      <c r="H1034" s="40"/>
      <c r="I1034" s="195"/>
      <c r="J1034" s="189"/>
      <c r="K1034" s="184"/>
      <c r="L1034" s="109" t="str">
        <f t="shared" si="90"/>
        <v/>
      </c>
      <c r="M1034" s="111">
        <f t="shared" si="91"/>
        <v>1</v>
      </c>
      <c r="N1034" s="110">
        <f t="shared" si="92"/>
        <v>0</v>
      </c>
    </row>
    <row r="1035" spans="1:16" ht="30.25" customHeight="1" x14ac:dyDescent="0.3">
      <c r="A1035" s="410">
        <v>608</v>
      </c>
      <c r="B1035" s="457"/>
      <c r="C1035" s="467"/>
      <c r="D1035" s="207"/>
      <c r="E1035" s="520"/>
      <c r="F1035" s="17"/>
      <c r="G1035" s="18"/>
      <c r="H1035" s="40"/>
      <c r="I1035" s="195"/>
      <c r="J1035" s="189"/>
      <c r="K1035" s="184"/>
      <c r="L1035" s="109" t="str">
        <f t="shared" si="90"/>
        <v/>
      </c>
      <c r="M1035" s="111">
        <f t="shared" si="91"/>
        <v>1</v>
      </c>
      <c r="N1035" s="110">
        <f t="shared" si="92"/>
        <v>0</v>
      </c>
    </row>
    <row r="1036" spans="1:16" ht="30.25" customHeight="1" x14ac:dyDescent="0.3">
      <c r="A1036" s="410">
        <v>609</v>
      </c>
      <c r="B1036" s="457"/>
      <c r="C1036" s="467"/>
      <c r="D1036" s="207"/>
      <c r="E1036" s="520"/>
      <c r="F1036" s="17"/>
      <c r="G1036" s="18"/>
      <c r="H1036" s="40"/>
      <c r="I1036" s="195"/>
      <c r="J1036" s="189"/>
      <c r="K1036" s="184"/>
      <c r="L1036" s="109" t="str">
        <f t="shared" si="90"/>
        <v/>
      </c>
      <c r="M1036" s="111">
        <f t="shared" si="91"/>
        <v>1</v>
      </c>
      <c r="N1036" s="110">
        <f t="shared" si="92"/>
        <v>0</v>
      </c>
    </row>
    <row r="1037" spans="1:16" ht="30.25" customHeight="1" x14ac:dyDescent="0.3">
      <c r="A1037" s="410">
        <v>610</v>
      </c>
      <c r="B1037" s="457"/>
      <c r="C1037" s="467"/>
      <c r="D1037" s="207"/>
      <c r="E1037" s="520"/>
      <c r="F1037" s="17"/>
      <c r="G1037" s="18"/>
      <c r="H1037" s="40"/>
      <c r="I1037" s="195"/>
      <c r="J1037" s="189"/>
      <c r="K1037" s="184"/>
      <c r="L1037" s="109" t="str">
        <f t="shared" si="90"/>
        <v/>
      </c>
      <c r="M1037" s="111">
        <f t="shared" si="91"/>
        <v>1</v>
      </c>
      <c r="N1037" s="110">
        <f t="shared" si="92"/>
        <v>0</v>
      </c>
    </row>
    <row r="1038" spans="1:16" ht="30.25" customHeight="1" x14ac:dyDescent="0.3">
      <c r="A1038" s="410">
        <v>611</v>
      </c>
      <c r="B1038" s="457"/>
      <c r="C1038" s="467"/>
      <c r="D1038" s="207"/>
      <c r="E1038" s="520"/>
      <c r="F1038" s="17"/>
      <c r="G1038" s="18"/>
      <c r="H1038" s="40"/>
      <c r="I1038" s="195"/>
      <c r="J1038" s="189"/>
      <c r="K1038" s="184"/>
      <c r="L1038" s="109" t="str">
        <f t="shared" si="90"/>
        <v/>
      </c>
      <c r="M1038" s="111">
        <f t="shared" si="91"/>
        <v>1</v>
      </c>
      <c r="N1038" s="110">
        <f t="shared" si="92"/>
        <v>0</v>
      </c>
    </row>
    <row r="1039" spans="1:16" ht="30.25" customHeight="1" x14ac:dyDescent="0.3">
      <c r="A1039" s="410">
        <v>612</v>
      </c>
      <c r="B1039" s="457"/>
      <c r="C1039" s="467"/>
      <c r="D1039" s="207"/>
      <c r="E1039" s="520"/>
      <c r="F1039" s="17"/>
      <c r="G1039" s="18"/>
      <c r="H1039" s="40"/>
      <c r="I1039" s="195"/>
      <c r="J1039" s="189"/>
      <c r="K1039" s="184"/>
      <c r="L1039" s="109" t="str">
        <f t="shared" si="90"/>
        <v/>
      </c>
      <c r="M1039" s="111">
        <f t="shared" si="91"/>
        <v>1</v>
      </c>
      <c r="N1039" s="110">
        <f t="shared" si="92"/>
        <v>0</v>
      </c>
    </row>
    <row r="1040" spans="1:16" ht="30.25" customHeight="1" x14ac:dyDescent="0.3">
      <c r="A1040" s="410">
        <v>613</v>
      </c>
      <c r="B1040" s="457"/>
      <c r="C1040" s="467"/>
      <c r="D1040" s="207"/>
      <c r="E1040" s="520"/>
      <c r="F1040" s="17"/>
      <c r="G1040" s="18"/>
      <c r="H1040" s="40"/>
      <c r="I1040" s="195"/>
      <c r="J1040" s="189"/>
      <c r="K1040" s="184"/>
      <c r="L1040" s="109" t="str">
        <f t="shared" si="90"/>
        <v/>
      </c>
      <c r="M1040" s="111">
        <f t="shared" si="91"/>
        <v>1</v>
      </c>
      <c r="N1040" s="110">
        <f t="shared" si="92"/>
        <v>0</v>
      </c>
    </row>
    <row r="1041" spans="1:15" ht="30.25" customHeight="1" x14ac:dyDescent="0.3">
      <c r="A1041" s="410">
        <v>614</v>
      </c>
      <c r="B1041" s="457"/>
      <c r="C1041" s="467"/>
      <c r="D1041" s="207"/>
      <c r="E1041" s="520"/>
      <c r="F1041" s="17"/>
      <c r="G1041" s="18"/>
      <c r="H1041" s="40"/>
      <c r="I1041" s="195"/>
      <c r="J1041" s="189"/>
      <c r="K1041" s="184"/>
      <c r="L1041" s="109" t="str">
        <f t="shared" si="90"/>
        <v/>
      </c>
      <c r="M1041" s="111">
        <f t="shared" si="91"/>
        <v>1</v>
      </c>
      <c r="N1041" s="110">
        <f t="shared" si="92"/>
        <v>0</v>
      </c>
    </row>
    <row r="1042" spans="1:15" ht="30.25" customHeight="1" x14ac:dyDescent="0.3">
      <c r="A1042" s="410">
        <v>615</v>
      </c>
      <c r="B1042" s="457"/>
      <c r="C1042" s="467"/>
      <c r="D1042" s="207"/>
      <c r="E1042" s="520"/>
      <c r="F1042" s="17"/>
      <c r="G1042" s="18"/>
      <c r="H1042" s="40"/>
      <c r="I1042" s="195"/>
      <c r="J1042" s="189"/>
      <c r="K1042" s="184"/>
      <c r="L1042" s="109" t="str">
        <f t="shared" si="90"/>
        <v/>
      </c>
      <c r="M1042" s="111">
        <f t="shared" si="91"/>
        <v>1</v>
      </c>
      <c r="N1042" s="110">
        <f t="shared" si="92"/>
        <v>0</v>
      </c>
    </row>
    <row r="1043" spans="1:15" ht="30.25" customHeight="1" x14ac:dyDescent="0.3">
      <c r="A1043" s="410">
        <v>616</v>
      </c>
      <c r="B1043" s="457"/>
      <c r="C1043" s="467"/>
      <c r="D1043" s="207"/>
      <c r="E1043" s="520"/>
      <c r="F1043" s="17"/>
      <c r="G1043" s="18"/>
      <c r="H1043" s="40"/>
      <c r="I1043" s="195"/>
      <c r="J1043" s="189"/>
      <c r="K1043" s="184"/>
      <c r="L1043" s="109" t="str">
        <f t="shared" si="90"/>
        <v/>
      </c>
      <c r="M1043" s="111">
        <f t="shared" si="91"/>
        <v>1</v>
      </c>
      <c r="N1043" s="110">
        <f t="shared" si="92"/>
        <v>0</v>
      </c>
    </row>
    <row r="1044" spans="1:15" ht="30.25" customHeight="1" x14ac:dyDescent="0.3">
      <c r="A1044" s="410">
        <v>617</v>
      </c>
      <c r="B1044" s="457"/>
      <c r="C1044" s="467"/>
      <c r="D1044" s="207"/>
      <c r="E1044" s="520"/>
      <c r="F1044" s="17"/>
      <c r="G1044" s="18"/>
      <c r="H1044" s="40"/>
      <c r="I1044" s="195"/>
      <c r="J1044" s="189"/>
      <c r="K1044" s="184"/>
      <c r="L1044" s="109" t="str">
        <f t="shared" si="90"/>
        <v/>
      </c>
      <c r="M1044" s="111">
        <f t="shared" si="91"/>
        <v>1</v>
      </c>
      <c r="N1044" s="110">
        <f t="shared" si="92"/>
        <v>0</v>
      </c>
    </row>
    <row r="1045" spans="1:15" ht="30.25" customHeight="1" x14ac:dyDescent="0.3">
      <c r="A1045" s="410">
        <v>618</v>
      </c>
      <c r="B1045" s="457"/>
      <c r="C1045" s="467"/>
      <c r="D1045" s="207"/>
      <c r="E1045" s="520"/>
      <c r="F1045" s="17"/>
      <c r="G1045" s="18"/>
      <c r="H1045" s="40"/>
      <c r="I1045" s="195"/>
      <c r="J1045" s="189"/>
      <c r="K1045" s="184"/>
      <c r="L1045" s="109" t="str">
        <f t="shared" si="90"/>
        <v/>
      </c>
      <c r="M1045" s="111">
        <f t="shared" si="91"/>
        <v>1</v>
      </c>
      <c r="N1045" s="110">
        <f t="shared" si="92"/>
        <v>0</v>
      </c>
    </row>
    <row r="1046" spans="1:15" ht="30.25" customHeight="1" x14ac:dyDescent="0.3">
      <c r="A1046" s="410">
        <v>619</v>
      </c>
      <c r="B1046" s="457"/>
      <c r="C1046" s="467"/>
      <c r="D1046" s="207"/>
      <c r="E1046" s="520"/>
      <c r="F1046" s="17"/>
      <c r="G1046" s="18"/>
      <c r="H1046" s="40"/>
      <c r="I1046" s="195"/>
      <c r="J1046" s="189"/>
      <c r="K1046" s="184"/>
      <c r="L1046" s="109" t="str">
        <f t="shared" si="90"/>
        <v/>
      </c>
      <c r="M1046" s="111">
        <f t="shared" si="91"/>
        <v>1</v>
      </c>
      <c r="N1046" s="110">
        <f t="shared" si="92"/>
        <v>0</v>
      </c>
    </row>
    <row r="1047" spans="1:15" ht="30.25" customHeight="1" thickBot="1" x14ac:dyDescent="0.35">
      <c r="A1047" s="411">
        <v>620</v>
      </c>
      <c r="B1047" s="458"/>
      <c r="C1047" s="468"/>
      <c r="D1047" s="208"/>
      <c r="E1047" s="522"/>
      <c r="F1047" s="19"/>
      <c r="G1047" s="20"/>
      <c r="H1047" s="42"/>
      <c r="I1047" s="196"/>
      <c r="J1047" s="190"/>
      <c r="K1047" s="185"/>
      <c r="L1047" s="109" t="str">
        <f t="shared" si="90"/>
        <v/>
      </c>
      <c r="M1047" s="111">
        <f t="shared" si="91"/>
        <v>1</v>
      </c>
      <c r="N1047" s="110">
        <f t="shared" si="92"/>
        <v>0</v>
      </c>
    </row>
    <row r="1048" spans="1:15" ht="30.25" customHeight="1" thickBot="1" x14ac:dyDescent="0.35">
      <c r="A1048" s="44"/>
      <c r="B1048" s="44"/>
      <c r="C1048" s="44"/>
      <c r="D1048" s="44"/>
      <c r="E1048" s="44"/>
      <c r="F1048" s="44"/>
      <c r="G1048" s="44"/>
      <c r="H1048" s="44"/>
      <c r="I1048" s="386" t="s">
        <v>34</v>
      </c>
      <c r="J1048" s="186">
        <f>SUM(J1028:J1047)+J1014</f>
        <v>0</v>
      </c>
      <c r="K1048" s="186">
        <f>SUM(K1028:K1047)+K1014</f>
        <v>0</v>
      </c>
      <c r="L1048" s="66"/>
      <c r="M1048" s="108">
        <f>IF(J1048&gt;J1014,ROW(A1054),0)</f>
        <v>0</v>
      </c>
      <c r="N1048" s="37"/>
      <c r="O1048" s="105">
        <f>IF(J1048&gt;J1014,ROW(A1054),0)</f>
        <v>0</v>
      </c>
    </row>
    <row r="1049" spans="1:15" ht="30.25" customHeight="1" x14ac:dyDescent="0.3">
      <c r="A1049" s="44"/>
      <c r="B1049" s="44"/>
      <c r="C1049" s="44"/>
      <c r="D1049" s="44"/>
      <c r="E1049" s="44"/>
      <c r="F1049" s="44"/>
      <c r="G1049" s="44"/>
      <c r="H1049" s="44"/>
      <c r="I1049" s="44"/>
      <c r="J1049" s="44"/>
      <c r="K1049" s="44"/>
      <c r="L1049" s="66"/>
      <c r="M1049" s="37"/>
      <c r="N1049" s="37"/>
    </row>
    <row r="1050" spans="1:15" ht="30.25" customHeight="1" x14ac:dyDescent="0.3">
      <c r="A1050" s="138" t="s">
        <v>133</v>
      </c>
      <c r="B1050" s="62"/>
      <c r="C1050" s="62"/>
      <c r="D1050" s="44"/>
      <c r="E1050" s="44"/>
      <c r="F1050" s="44"/>
      <c r="G1050" s="44"/>
      <c r="H1050" s="44"/>
      <c r="I1050" s="44"/>
      <c r="J1050" s="44"/>
      <c r="K1050" s="44"/>
      <c r="L1050" s="66"/>
      <c r="M1050" s="37"/>
      <c r="N1050" s="37"/>
    </row>
    <row r="1051" spans="1:15" ht="30.25" customHeight="1" x14ac:dyDescent="0.3">
      <c r="A1051" s="44"/>
      <c r="B1051" s="44"/>
      <c r="C1051" s="44"/>
      <c r="D1051" s="44"/>
      <c r="E1051" s="44"/>
      <c r="F1051" s="44"/>
      <c r="G1051" s="44"/>
      <c r="H1051" s="44"/>
      <c r="I1051" s="44"/>
      <c r="J1051" s="44"/>
      <c r="K1051" s="44"/>
      <c r="L1051" s="66"/>
      <c r="M1051" s="37"/>
      <c r="N1051" s="37"/>
    </row>
    <row r="1052" spans="1:15" ht="30.25" customHeight="1" x14ac:dyDescent="0.35">
      <c r="A1052" s="376" t="s">
        <v>31</v>
      </c>
      <c r="B1052" s="214"/>
      <c r="C1052" s="214"/>
      <c r="D1052" s="378">
        <f ca="1">imzatarihi</f>
        <v>45785</v>
      </c>
      <c r="E1052" s="378"/>
      <c r="F1052" s="253" t="s">
        <v>32</v>
      </c>
      <c r="G1052" s="379" t="str">
        <f>IF(kurulusyetkilisi&gt;0,kurulusyetkilisi,"")</f>
        <v/>
      </c>
      <c r="H1052" s="44"/>
      <c r="I1052" s="44"/>
      <c r="J1052" s="44"/>
      <c r="K1052" s="44"/>
      <c r="L1052" s="66"/>
      <c r="M1052" s="37"/>
      <c r="N1052" s="37"/>
    </row>
    <row r="1053" spans="1:15" ht="30.25" customHeight="1" x14ac:dyDescent="0.35">
      <c r="A1053" s="44"/>
      <c r="B1053" s="44"/>
      <c r="C1053" s="44"/>
      <c r="D1053" s="215"/>
      <c r="E1053" s="215"/>
      <c r="F1053" s="253" t="s">
        <v>33</v>
      </c>
      <c r="G1053" s="44"/>
      <c r="H1053" s="44"/>
      <c r="I1053" s="214"/>
      <c r="J1053" s="44"/>
      <c r="K1053" s="44"/>
      <c r="L1053" s="66"/>
      <c r="M1053" s="37"/>
      <c r="N1053" s="37"/>
    </row>
    <row r="1054" spans="1:15" ht="30.25" customHeight="1" x14ac:dyDescent="0.3">
      <c r="A1054" s="44"/>
      <c r="B1054" s="44"/>
      <c r="C1054" s="44"/>
      <c r="D1054" s="44"/>
      <c r="E1054" s="44"/>
      <c r="F1054" s="44"/>
      <c r="G1054" s="44"/>
      <c r="H1054" s="44"/>
      <c r="I1054" s="44"/>
      <c r="J1054" s="44"/>
      <c r="K1054" s="44"/>
      <c r="L1054" s="66"/>
      <c r="M1054" s="37"/>
      <c r="N1054" s="37"/>
    </row>
    <row r="1055" spans="1:15" ht="30.25" customHeight="1" x14ac:dyDescent="0.3">
      <c r="A1055" s="679" t="s">
        <v>104</v>
      </c>
      <c r="B1055" s="679"/>
      <c r="C1055" s="679"/>
      <c r="D1055" s="679"/>
      <c r="E1055" s="679"/>
      <c r="F1055" s="679"/>
      <c r="G1055" s="679"/>
      <c r="H1055" s="679"/>
      <c r="I1055" s="679"/>
      <c r="J1055" s="679"/>
      <c r="K1055" s="679"/>
      <c r="L1055" s="64"/>
      <c r="M1055" s="37"/>
      <c r="N1055" s="37"/>
    </row>
    <row r="1056" spans="1:15" ht="30.25" customHeight="1" x14ac:dyDescent="0.3">
      <c r="A1056" s="635" t="str">
        <f>IF(YilDonem&lt;&gt;"",CONCATENATE(YilDonem," dönemine aittir."),"")</f>
        <v/>
      </c>
      <c r="B1056" s="635"/>
      <c r="C1056" s="635"/>
      <c r="D1056" s="635"/>
      <c r="E1056" s="635"/>
      <c r="F1056" s="635"/>
      <c r="G1056" s="635"/>
      <c r="H1056" s="635"/>
      <c r="I1056" s="635"/>
      <c r="J1056" s="635"/>
      <c r="K1056" s="635"/>
      <c r="L1056" s="64"/>
      <c r="M1056" s="37"/>
      <c r="N1056" s="37"/>
    </row>
    <row r="1057" spans="1:16" ht="30.25" customHeight="1" thickBot="1" x14ac:dyDescent="0.35">
      <c r="A1057" s="680" t="s">
        <v>126</v>
      </c>
      <c r="B1057" s="680"/>
      <c r="C1057" s="680"/>
      <c r="D1057" s="680"/>
      <c r="E1057" s="680"/>
      <c r="F1057" s="680"/>
      <c r="G1057" s="680"/>
      <c r="H1057" s="680"/>
      <c r="I1057" s="680"/>
      <c r="J1057" s="680"/>
      <c r="K1057" s="680"/>
      <c r="L1057" s="64"/>
      <c r="M1057" s="37"/>
      <c r="N1057" s="37"/>
      <c r="O1057" s="69"/>
      <c r="P1057" s="69"/>
    </row>
    <row r="1058" spans="1:16" ht="30.25" customHeight="1" thickBot="1" x14ac:dyDescent="0.35">
      <c r="A1058" s="673" t="s">
        <v>192</v>
      </c>
      <c r="B1058" s="674"/>
      <c r="C1058" s="673" t="str">
        <f>IF(ProjeNo&gt;0,ProjeNo,"")</f>
        <v/>
      </c>
      <c r="D1058" s="674"/>
      <c r="E1058" s="674"/>
      <c r="F1058" s="674"/>
      <c r="G1058" s="674"/>
      <c r="H1058" s="674"/>
      <c r="I1058" s="674"/>
      <c r="J1058" s="674"/>
      <c r="K1058" s="675"/>
      <c r="L1058" s="64"/>
      <c r="M1058" s="37"/>
      <c r="N1058" s="37"/>
    </row>
    <row r="1059" spans="1:16" ht="30.25" customHeight="1" thickBot="1" x14ac:dyDescent="0.35">
      <c r="A1059" s="673" t="s">
        <v>194</v>
      </c>
      <c r="B1059" s="674"/>
      <c r="C1059" s="676" t="str">
        <f>IF(ProjeAdi&gt;0,ProjeAdi,"")</f>
        <v/>
      </c>
      <c r="D1059" s="677"/>
      <c r="E1059" s="677"/>
      <c r="F1059" s="677"/>
      <c r="G1059" s="677"/>
      <c r="H1059" s="677"/>
      <c r="I1059" s="677"/>
      <c r="J1059" s="677"/>
      <c r="K1059" s="678"/>
      <c r="L1059" s="64"/>
      <c r="M1059" s="37"/>
      <c r="N1059" s="37"/>
    </row>
    <row r="1060" spans="1:16" s="24" customFormat="1" ht="30.25" customHeight="1" thickBot="1" x14ac:dyDescent="0.35">
      <c r="A1060" s="683" t="s">
        <v>3</v>
      </c>
      <c r="B1060" s="683" t="s">
        <v>182</v>
      </c>
      <c r="C1060" s="683" t="s">
        <v>183</v>
      </c>
      <c r="D1060" s="683" t="s">
        <v>101</v>
      </c>
      <c r="E1060" s="683" t="s">
        <v>173</v>
      </c>
      <c r="F1060" s="683" t="s">
        <v>102</v>
      </c>
      <c r="G1060" s="683" t="s">
        <v>103</v>
      </c>
      <c r="H1060" s="683" t="s">
        <v>81</v>
      </c>
      <c r="I1060" s="683" t="s">
        <v>82</v>
      </c>
      <c r="J1060" s="398" t="s">
        <v>83</v>
      </c>
      <c r="K1060" s="398" t="s">
        <v>83</v>
      </c>
      <c r="L1060" s="65"/>
      <c r="M1060" s="38"/>
      <c r="N1060" s="38"/>
      <c r="O1060" s="68"/>
      <c r="P1060" s="68"/>
    </row>
    <row r="1061" spans="1:16" ht="30.25" customHeight="1" thickBot="1" x14ac:dyDescent="0.35">
      <c r="A1061" s="685"/>
      <c r="B1061" s="684"/>
      <c r="C1061" s="684"/>
      <c r="D1061" s="685"/>
      <c r="E1061" s="684"/>
      <c r="F1061" s="685"/>
      <c r="G1061" s="685"/>
      <c r="H1061" s="685"/>
      <c r="I1061" s="685"/>
      <c r="J1061" s="416" t="s">
        <v>84</v>
      </c>
      <c r="K1061" s="416" t="s">
        <v>87</v>
      </c>
      <c r="L1061" s="64"/>
      <c r="M1061" s="37"/>
      <c r="N1061" s="37"/>
    </row>
    <row r="1062" spans="1:16" ht="30.25" customHeight="1" x14ac:dyDescent="0.3">
      <c r="A1062" s="201">
        <v>621</v>
      </c>
      <c r="B1062" s="456"/>
      <c r="C1062" s="466"/>
      <c r="D1062" s="206"/>
      <c r="E1062" s="521"/>
      <c r="F1062" s="25"/>
      <c r="G1062" s="39"/>
      <c r="H1062" s="26"/>
      <c r="I1062" s="194"/>
      <c r="J1062" s="188"/>
      <c r="K1062" s="180"/>
      <c r="L1062" s="109" t="str">
        <f>IF(AND(COUNTA(D1062:G1062)&gt;0,M1062=1),"Belge Tarihi,Belge Numarası ve KDV Dahil Tutar doldurulduktan sonra KDV Hariç Tutar doldurulabilir.","")</f>
        <v/>
      </c>
      <c r="M1062" s="111">
        <f>IF(COUNTA(H1062:I1062)+COUNTA(K1062)=3,0,1)</f>
        <v>1</v>
      </c>
      <c r="N1062" s="110">
        <f>IF(M1062=1,0,100000000)</f>
        <v>0</v>
      </c>
    </row>
    <row r="1063" spans="1:16" ht="30.25" customHeight="1" x14ac:dyDescent="0.3">
      <c r="A1063" s="410">
        <v>622</v>
      </c>
      <c r="B1063" s="457"/>
      <c r="C1063" s="467"/>
      <c r="D1063" s="207"/>
      <c r="E1063" s="520"/>
      <c r="F1063" s="17"/>
      <c r="G1063" s="18"/>
      <c r="H1063" s="40"/>
      <c r="I1063" s="195"/>
      <c r="J1063" s="189"/>
      <c r="K1063" s="184"/>
      <c r="L1063" s="109" t="str">
        <f t="shared" ref="L1063:L1081" si="93">IF(AND(COUNTA(D1063:G1063)&gt;0,M1063=1),"Belge Tarihi,Belge Numarası ve KDV Dahil Tutar doldurulduktan sonra KDV Hariç Tutar doldurulabilir.","")</f>
        <v/>
      </c>
      <c r="M1063" s="111">
        <f t="shared" ref="M1063:M1081" si="94">IF(COUNTA(H1063:I1063)+COUNTA(K1063)=3,0,1)</f>
        <v>1</v>
      </c>
      <c r="N1063" s="110">
        <f t="shared" ref="N1063:N1081" si="95">IF(M1063=1,0,100000000)</f>
        <v>0</v>
      </c>
    </row>
    <row r="1064" spans="1:16" ht="30.25" customHeight="1" x14ac:dyDescent="0.3">
      <c r="A1064" s="410">
        <v>623</v>
      </c>
      <c r="B1064" s="457"/>
      <c r="C1064" s="467"/>
      <c r="D1064" s="207"/>
      <c r="E1064" s="520"/>
      <c r="F1064" s="17"/>
      <c r="G1064" s="18"/>
      <c r="H1064" s="40"/>
      <c r="I1064" s="195"/>
      <c r="J1064" s="189"/>
      <c r="K1064" s="184"/>
      <c r="L1064" s="109" t="str">
        <f t="shared" si="93"/>
        <v/>
      </c>
      <c r="M1064" s="111">
        <f t="shared" si="94"/>
        <v>1</v>
      </c>
      <c r="N1064" s="110">
        <f t="shared" si="95"/>
        <v>0</v>
      </c>
    </row>
    <row r="1065" spans="1:16" ht="30.25" customHeight="1" x14ac:dyDescent="0.3">
      <c r="A1065" s="410">
        <v>624</v>
      </c>
      <c r="B1065" s="457"/>
      <c r="C1065" s="467"/>
      <c r="D1065" s="207"/>
      <c r="E1065" s="520"/>
      <c r="F1065" s="17"/>
      <c r="G1065" s="18"/>
      <c r="H1065" s="40"/>
      <c r="I1065" s="195"/>
      <c r="J1065" s="189"/>
      <c r="K1065" s="184"/>
      <c r="L1065" s="109" t="str">
        <f t="shared" si="93"/>
        <v/>
      </c>
      <c r="M1065" s="111">
        <f t="shared" si="94"/>
        <v>1</v>
      </c>
      <c r="N1065" s="110">
        <f t="shared" si="95"/>
        <v>0</v>
      </c>
    </row>
    <row r="1066" spans="1:16" ht="30.25" customHeight="1" x14ac:dyDescent="0.3">
      <c r="A1066" s="410">
        <v>625</v>
      </c>
      <c r="B1066" s="457"/>
      <c r="C1066" s="467"/>
      <c r="D1066" s="207"/>
      <c r="E1066" s="520"/>
      <c r="F1066" s="17"/>
      <c r="G1066" s="18"/>
      <c r="H1066" s="40"/>
      <c r="I1066" s="195"/>
      <c r="J1066" s="189"/>
      <c r="K1066" s="184"/>
      <c r="L1066" s="109" t="str">
        <f t="shared" si="93"/>
        <v/>
      </c>
      <c r="M1066" s="111">
        <f t="shared" si="94"/>
        <v>1</v>
      </c>
      <c r="N1066" s="110">
        <f t="shared" si="95"/>
        <v>0</v>
      </c>
    </row>
    <row r="1067" spans="1:16" ht="30.25" customHeight="1" x14ac:dyDescent="0.3">
      <c r="A1067" s="410">
        <v>626</v>
      </c>
      <c r="B1067" s="457"/>
      <c r="C1067" s="467"/>
      <c r="D1067" s="207"/>
      <c r="E1067" s="520"/>
      <c r="F1067" s="17"/>
      <c r="G1067" s="18"/>
      <c r="H1067" s="40"/>
      <c r="I1067" s="195"/>
      <c r="J1067" s="189"/>
      <c r="K1067" s="184"/>
      <c r="L1067" s="109" t="str">
        <f t="shared" si="93"/>
        <v/>
      </c>
      <c r="M1067" s="111">
        <f t="shared" si="94"/>
        <v>1</v>
      </c>
      <c r="N1067" s="110">
        <f t="shared" si="95"/>
        <v>0</v>
      </c>
    </row>
    <row r="1068" spans="1:16" ht="30.25" customHeight="1" x14ac:dyDescent="0.3">
      <c r="A1068" s="410">
        <v>627</v>
      </c>
      <c r="B1068" s="457"/>
      <c r="C1068" s="467"/>
      <c r="D1068" s="207"/>
      <c r="E1068" s="520"/>
      <c r="F1068" s="17"/>
      <c r="G1068" s="18"/>
      <c r="H1068" s="40"/>
      <c r="I1068" s="195"/>
      <c r="J1068" s="189"/>
      <c r="K1068" s="184"/>
      <c r="L1068" s="109" t="str">
        <f t="shared" si="93"/>
        <v/>
      </c>
      <c r="M1068" s="111">
        <f t="shared" si="94"/>
        <v>1</v>
      </c>
      <c r="N1068" s="110">
        <f t="shared" si="95"/>
        <v>0</v>
      </c>
    </row>
    <row r="1069" spans="1:16" ht="30.25" customHeight="1" x14ac:dyDescent="0.3">
      <c r="A1069" s="410">
        <v>628</v>
      </c>
      <c r="B1069" s="457"/>
      <c r="C1069" s="467"/>
      <c r="D1069" s="207"/>
      <c r="E1069" s="520"/>
      <c r="F1069" s="17"/>
      <c r="G1069" s="18"/>
      <c r="H1069" s="40"/>
      <c r="I1069" s="195"/>
      <c r="J1069" s="189"/>
      <c r="K1069" s="184"/>
      <c r="L1069" s="109" t="str">
        <f t="shared" si="93"/>
        <v/>
      </c>
      <c r="M1069" s="111">
        <f t="shared" si="94"/>
        <v>1</v>
      </c>
      <c r="N1069" s="110">
        <f t="shared" si="95"/>
        <v>0</v>
      </c>
    </row>
    <row r="1070" spans="1:16" ht="30.25" customHeight="1" x14ac:dyDescent="0.3">
      <c r="A1070" s="410">
        <v>629</v>
      </c>
      <c r="B1070" s="457"/>
      <c r="C1070" s="467"/>
      <c r="D1070" s="207"/>
      <c r="E1070" s="520"/>
      <c r="F1070" s="17"/>
      <c r="G1070" s="18"/>
      <c r="H1070" s="40"/>
      <c r="I1070" s="195"/>
      <c r="J1070" s="189"/>
      <c r="K1070" s="184"/>
      <c r="L1070" s="109" t="str">
        <f t="shared" si="93"/>
        <v/>
      </c>
      <c r="M1070" s="111">
        <f t="shared" si="94"/>
        <v>1</v>
      </c>
      <c r="N1070" s="110">
        <f t="shared" si="95"/>
        <v>0</v>
      </c>
    </row>
    <row r="1071" spans="1:16" ht="30.25" customHeight="1" x14ac:dyDescent="0.3">
      <c r="A1071" s="410">
        <v>630</v>
      </c>
      <c r="B1071" s="457"/>
      <c r="C1071" s="467"/>
      <c r="D1071" s="207"/>
      <c r="E1071" s="520"/>
      <c r="F1071" s="17"/>
      <c r="G1071" s="18"/>
      <c r="H1071" s="40"/>
      <c r="I1071" s="195"/>
      <c r="J1071" s="189"/>
      <c r="K1071" s="184"/>
      <c r="L1071" s="109" t="str">
        <f t="shared" si="93"/>
        <v/>
      </c>
      <c r="M1071" s="111">
        <f t="shared" si="94"/>
        <v>1</v>
      </c>
      <c r="N1071" s="110">
        <f t="shared" si="95"/>
        <v>0</v>
      </c>
    </row>
    <row r="1072" spans="1:16" ht="30.25" customHeight="1" x14ac:dyDescent="0.3">
      <c r="A1072" s="410">
        <v>631</v>
      </c>
      <c r="B1072" s="457"/>
      <c r="C1072" s="467"/>
      <c r="D1072" s="207"/>
      <c r="E1072" s="520"/>
      <c r="F1072" s="17"/>
      <c r="G1072" s="18"/>
      <c r="H1072" s="40"/>
      <c r="I1072" s="195"/>
      <c r="J1072" s="189"/>
      <c r="K1072" s="184"/>
      <c r="L1072" s="109" t="str">
        <f t="shared" si="93"/>
        <v/>
      </c>
      <c r="M1072" s="111">
        <f t="shared" si="94"/>
        <v>1</v>
      </c>
      <c r="N1072" s="110">
        <f t="shared" si="95"/>
        <v>0</v>
      </c>
    </row>
    <row r="1073" spans="1:15" ht="30.25" customHeight="1" x14ac:dyDescent="0.3">
      <c r="A1073" s="410">
        <v>632</v>
      </c>
      <c r="B1073" s="457"/>
      <c r="C1073" s="467"/>
      <c r="D1073" s="207"/>
      <c r="E1073" s="520"/>
      <c r="F1073" s="17"/>
      <c r="G1073" s="18"/>
      <c r="H1073" s="40"/>
      <c r="I1073" s="195"/>
      <c r="J1073" s="189"/>
      <c r="K1073" s="184"/>
      <c r="L1073" s="109" t="str">
        <f t="shared" si="93"/>
        <v/>
      </c>
      <c r="M1073" s="111">
        <f t="shared" si="94"/>
        <v>1</v>
      </c>
      <c r="N1073" s="110">
        <f t="shared" si="95"/>
        <v>0</v>
      </c>
    </row>
    <row r="1074" spans="1:15" ht="30.25" customHeight="1" x14ac:dyDescent="0.3">
      <c r="A1074" s="410">
        <v>633</v>
      </c>
      <c r="B1074" s="457"/>
      <c r="C1074" s="467"/>
      <c r="D1074" s="207"/>
      <c r="E1074" s="520"/>
      <c r="F1074" s="17"/>
      <c r="G1074" s="18"/>
      <c r="H1074" s="40"/>
      <c r="I1074" s="195"/>
      <c r="J1074" s="189"/>
      <c r="K1074" s="184"/>
      <c r="L1074" s="109" t="str">
        <f t="shared" si="93"/>
        <v/>
      </c>
      <c r="M1074" s="111">
        <f t="shared" si="94"/>
        <v>1</v>
      </c>
      <c r="N1074" s="110">
        <f t="shared" si="95"/>
        <v>0</v>
      </c>
    </row>
    <row r="1075" spans="1:15" ht="30.25" customHeight="1" x14ac:dyDescent="0.3">
      <c r="A1075" s="410">
        <v>634</v>
      </c>
      <c r="B1075" s="457"/>
      <c r="C1075" s="467"/>
      <c r="D1075" s="207"/>
      <c r="E1075" s="520"/>
      <c r="F1075" s="17"/>
      <c r="G1075" s="18"/>
      <c r="H1075" s="40"/>
      <c r="I1075" s="195"/>
      <c r="J1075" s="189"/>
      <c r="K1075" s="184"/>
      <c r="L1075" s="109" t="str">
        <f t="shared" si="93"/>
        <v/>
      </c>
      <c r="M1075" s="111">
        <f t="shared" si="94"/>
        <v>1</v>
      </c>
      <c r="N1075" s="110">
        <f t="shared" si="95"/>
        <v>0</v>
      </c>
    </row>
    <row r="1076" spans="1:15" ht="30.25" customHeight="1" x14ac:dyDescent="0.3">
      <c r="A1076" s="410">
        <v>635</v>
      </c>
      <c r="B1076" s="457"/>
      <c r="C1076" s="467"/>
      <c r="D1076" s="207"/>
      <c r="E1076" s="520"/>
      <c r="F1076" s="17"/>
      <c r="G1076" s="18"/>
      <c r="H1076" s="40"/>
      <c r="I1076" s="195"/>
      <c r="J1076" s="189"/>
      <c r="K1076" s="184"/>
      <c r="L1076" s="109" t="str">
        <f t="shared" si="93"/>
        <v/>
      </c>
      <c r="M1076" s="111">
        <f t="shared" si="94"/>
        <v>1</v>
      </c>
      <c r="N1076" s="110">
        <f t="shared" si="95"/>
        <v>0</v>
      </c>
    </row>
    <row r="1077" spans="1:15" ht="30.25" customHeight="1" x14ac:dyDescent="0.3">
      <c r="A1077" s="410">
        <v>636</v>
      </c>
      <c r="B1077" s="457"/>
      <c r="C1077" s="467"/>
      <c r="D1077" s="207"/>
      <c r="E1077" s="520"/>
      <c r="F1077" s="17"/>
      <c r="G1077" s="18"/>
      <c r="H1077" s="40"/>
      <c r="I1077" s="195"/>
      <c r="J1077" s="189"/>
      <c r="K1077" s="184"/>
      <c r="L1077" s="109" t="str">
        <f t="shared" si="93"/>
        <v/>
      </c>
      <c r="M1077" s="111">
        <f t="shared" si="94"/>
        <v>1</v>
      </c>
      <c r="N1077" s="110">
        <f t="shared" si="95"/>
        <v>0</v>
      </c>
    </row>
    <row r="1078" spans="1:15" ht="30.25" customHeight="1" x14ac:dyDescent="0.3">
      <c r="A1078" s="410">
        <v>637</v>
      </c>
      <c r="B1078" s="457"/>
      <c r="C1078" s="467"/>
      <c r="D1078" s="207"/>
      <c r="E1078" s="520"/>
      <c r="F1078" s="17"/>
      <c r="G1078" s="18"/>
      <c r="H1078" s="40"/>
      <c r="I1078" s="195"/>
      <c r="J1078" s="189"/>
      <c r="K1078" s="184"/>
      <c r="L1078" s="109" t="str">
        <f t="shared" si="93"/>
        <v/>
      </c>
      <c r="M1078" s="111">
        <f t="shared" si="94"/>
        <v>1</v>
      </c>
      <c r="N1078" s="110">
        <f t="shared" si="95"/>
        <v>0</v>
      </c>
    </row>
    <row r="1079" spans="1:15" ht="30.25" customHeight="1" x14ac:dyDescent="0.3">
      <c r="A1079" s="410">
        <v>638</v>
      </c>
      <c r="B1079" s="457"/>
      <c r="C1079" s="467"/>
      <c r="D1079" s="207"/>
      <c r="E1079" s="520"/>
      <c r="F1079" s="17"/>
      <c r="G1079" s="18"/>
      <c r="H1079" s="40"/>
      <c r="I1079" s="195"/>
      <c r="J1079" s="189"/>
      <c r="K1079" s="184"/>
      <c r="L1079" s="109" t="str">
        <f t="shared" si="93"/>
        <v/>
      </c>
      <c r="M1079" s="111">
        <f t="shared" si="94"/>
        <v>1</v>
      </c>
      <c r="N1079" s="110">
        <f t="shared" si="95"/>
        <v>0</v>
      </c>
    </row>
    <row r="1080" spans="1:15" ht="30.25" customHeight="1" x14ac:dyDescent="0.3">
      <c r="A1080" s="410">
        <v>639</v>
      </c>
      <c r="B1080" s="457"/>
      <c r="C1080" s="467"/>
      <c r="D1080" s="207"/>
      <c r="E1080" s="520"/>
      <c r="F1080" s="17"/>
      <c r="G1080" s="18"/>
      <c r="H1080" s="40"/>
      <c r="I1080" s="195"/>
      <c r="J1080" s="189"/>
      <c r="K1080" s="184"/>
      <c r="L1080" s="109" t="str">
        <f t="shared" si="93"/>
        <v/>
      </c>
      <c r="M1080" s="111">
        <f t="shared" si="94"/>
        <v>1</v>
      </c>
      <c r="N1080" s="110">
        <f t="shared" si="95"/>
        <v>0</v>
      </c>
    </row>
    <row r="1081" spans="1:15" ht="30.25" customHeight="1" thickBot="1" x14ac:dyDescent="0.35">
      <c r="A1081" s="411">
        <v>640</v>
      </c>
      <c r="B1081" s="458"/>
      <c r="C1081" s="468"/>
      <c r="D1081" s="208"/>
      <c r="E1081" s="522"/>
      <c r="F1081" s="19"/>
      <c r="G1081" s="20"/>
      <c r="H1081" s="42"/>
      <c r="I1081" s="196"/>
      <c r="J1081" s="190"/>
      <c r="K1081" s="185"/>
      <c r="L1081" s="109" t="str">
        <f t="shared" si="93"/>
        <v/>
      </c>
      <c r="M1081" s="111">
        <f t="shared" si="94"/>
        <v>1</v>
      </c>
      <c r="N1081" s="110">
        <f t="shared" si="95"/>
        <v>0</v>
      </c>
    </row>
    <row r="1082" spans="1:15" ht="30.25" customHeight="1" thickBot="1" x14ac:dyDescent="0.35">
      <c r="A1082" s="44"/>
      <c r="B1082" s="44"/>
      <c r="C1082" s="44"/>
      <c r="D1082" s="44"/>
      <c r="E1082" s="44"/>
      <c r="F1082" s="44"/>
      <c r="G1082" s="44"/>
      <c r="H1082" s="44"/>
      <c r="I1082" s="386" t="s">
        <v>34</v>
      </c>
      <c r="J1082" s="186">
        <f>SUM(J1062:J1081)+J1048</f>
        <v>0</v>
      </c>
      <c r="K1082" s="186">
        <f>SUM(K1062:K1081)+K1048</f>
        <v>0</v>
      </c>
      <c r="L1082" s="66"/>
      <c r="M1082" s="108">
        <f>IF(J1082&gt;J1048,ROW(A1088),0)</f>
        <v>0</v>
      </c>
      <c r="N1082" s="37"/>
      <c r="O1082" s="105">
        <f>IF(J1082&gt;J1048,ROW(A1088),0)</f>
        <v>0</v>
      </c>
    </row>
    <row r="1083" spans="1:15" ht="30.25" customHeight="1" x14ac:dyDescent="0.3">
      <c r="A1083" s="44"/>
      <c r="B1083" s="44"/>
      <c r="C1083" s="44"/>
      <c r="D1083" s="44"/>
      <c r="E1083" s="44"/>
      <c r="F1083" s="44"/>
      <c r="G1083" s="44"/>
      <c r="H1083" s="44"/>
      <c r="I1083" s="44"/>
      <c r="J1083" s="44"/>
      <c r="K1083" s="44"/>
      <c r="L1083" s="66"/>
      <c r="M1083" s="37"/>
      <c r="N1083" s="37"/>
    </row>
    <row r="1084" spans="1:15" ht="30.25" customHeight="1" x14ac:dyDescent="0.3">
      <c r="A1084" s="138" t="s">
        <v>133</v>
      </c>
      <c r="B1084" s="62"/>
      <c r="C1084" s="62"/>
      <c r="D1084" s="44"/>
      <c r="E1084" s="44"/>
      <c r="F1084" s="44"/>
      <c r="G1084" s="44"/>
      <c r="H1084" s="44"/>
      <c r="I1084" s="44"/>
      <c r="J1084" s="44"/>
      <c r="K1084" s="44"/>
      <c r="L1084" s="66"/>
      <c r="M1084" s="37"/>
      <c r="N1084" s="37"/>
    </row>
    <row r="1085" spans="1:15" ht="30.25" customHeight="1" x14ac:dyDescent="0.3">
      <c r="A1085" s="44"/>
      <c r="B1085" s="44"/>
      <c r="C1085" s="44"/>
      <c r="D1085" s="44"/>
      <c r="E1085" s="44"/>
      <c r="F1085" s="44"/>
      <c r="G1085" s="44"/>
      <c r="H1085" s="44"/>
      <c r="I1085" s="44"/>
      <c r="J1085" s="44"/>
      <c r="K1085" s="44"/>
      <c r="L1085" s="66"/>
      <c r="M1085" s="37"/>
      <c r="N1085" s="37"/>
    </row>
    <row r="1086" spans="1:15" ht="30.25" customHeight="1" x14ac:dyDescent="0.35">
      <c r="A1086" s="376" t="s">
        <v>31</v>
      </c>
      <c r="B1086" s="214"/>
      <c r="C1086" s="214"/>
      <c r="D1086" s="378">
        <f ca="1">imzatarihi</f>
        <v>45785</v>
      </c>
      <c r="E1086" s="378"/>
      <c r="F1086" s="253" t="s">
        <v>32</v>
      </c>
      <c r="G1086" s="379" t="str">
        <f>IF(kurulusyetkilisi&gt;0,kurulusyetkilisi,"")</f>
        <v/>
      </c>
      <c r="H1086" s="44"/>
      <c r="I1086" s="44"/>
      <c r="J1086" s="44"/>
      <c r="K1086" s="44"/>
      <c r="L1086" s="66"/>
      <c r="M1086" s="37"/>
      <c r="N1086" s="37"/>
    </row>
    <row r="1087" spans="1:15" ht="30.25" customHeight="1" x14ac:dyDescent="0.35">
      <c r="A1087" s="44"/>
      <c r="B1087" s="44"/>
      <c r="C1087" s="44"/>
      <c r="D1087" s="215"/>
      <c r="E1087" s="215"/>
      <c r="F1087" s="253" t="s">
        <v>33</v>
      </c>
      <c r="G1087" s="44"/>
      <c r="H1087" s="44"/>
      <c r="I1087" s="214"/>
      <c r="J1087" s="44"/>
      <c r="K1087" s="44"/>
      <c r="L1087" s="66"/>
      <c r="M1087" s="37"/>
      <c r="N1087" s="37"/>
    </row>
    <row r="1088" spans="1:15" ht="30.25" customHeight="1" x14ac:dyDescent="0.3">
      <c r="A1088" s="44"/>
      <c r="B1088" s="44"/>
      <c r="C1088" s="44"/>
      <c r="D1088" s="44"/>
      <c r="E1088" s="44"/>
      <c r="F1088" s="44"/>
      <c r="G1088" s="44"/>
      <c r="H1088" s="44"/>
      <c r="I1088" s="44"/>
      <c r="J1088" s="44"/>
      <c r="K1088" s="44"/>
      <c r="L1088" s="66"/>
      <c r="M1088" s="37"/>
      <c r="N1088" s="37"/>
    </row>
    <row r="1089" spans="1:16" ht="30.25" customHeight="1" x14ac:dyDescent="0.3">
      <c r="A1089" s="679" t="s">
        <v>104</v>
      </c>
      <c r="B1089" s="679"/>
      <c r="C1089" s="679"/>
      <c r="D1089" s="679"/>
      <c r="E1089" s="679"/>
      <c r="F1089" s="679"/>
      <c r="G1089" s="679"/>
      <c r="H1089" s="679"/>
      <c r="I1089" s="679"/>
      <c r="J1089" s="679"/>
      <c r="K1089" s="679"/>
      <c r="L1089" s="64"/>
      <c r="M1089" s="37"/>
      <c r="N1089" s="37"/>
    </row>
    <row r="1090" spans="1:16" ht="30.25" customHeight="1" x14ac:dyDescent="0.3">
      <c r="A1090" s="635" t="str">
        <f>IF(YilDonem&lt;&gt;"",CONCATENATE(YilDonem," dönemine aittir."),"")</f>
        <v/>
      </c>
      <c r="B1090" s="635"/>
      <c r="C1090" s="635"/>
      <c r="D1090" s="635"/>
      <c r="E1090" s="635"/>
      <c r="F1090" s="635"/>
      <c r="G1090" s="635"/>
      <c r="H1090" s="635"/>
      <c r="I1090" s="635"/>
      <c r="J1090" s="635"/>
      <c r="K1090" s="635"/>
      <c r="L1090" s="64"/>
      <c r="M1090" s="37"/>
      <c r="N1090" s="37"/>
    </row>
    <row r="1091" spans="1:16" ht="30.25" customHeight="1" thickBot="1" x14ac:dyDescent="0.35">
      <c r="A1091" s="680" t="s">
        <v>126</v>
      </c>
      <c r="B1091" s="680"/>
      <c r="C1091" s="680"/>
      <c r="D1091" s="680"/>
      <c r="E1091" s="680"/>
      <c r="F1091" s="680"/>
      <c r="G1091" s="680"/>
      <c r="H1091" s="680"/>
      <c r="I1091" s="680"/>
      <c r="J1091" s="680"/>
      <c r="K1091" s="680"/>
      <c r="L1091" s="64"/>
      <c r="M1091" s="37"/>
      <c r="N1091" s="37"/>
    </row>
    <row r="1092" spans="1:16" ht="30.25" customHeight="1" thickBot="1" x14ac:dyDescent="0.35">
      <c r="A1092" s="673" t="s">
        <v>192</v>
      </c>
      <c r="B1092" s="674"/>
      <c r="C1092" s="673" t="str">
        <f>IF(ProjeNo&gt;0,ProjeNo,"")</f>
        <v/>
      </c>
      <c r="D1092" s="674"/>
      <c r="E1092" s="674"/>
      <c r="F1092" s="674"/>
      <c r="G1092" s="674"/>
      <c r="H1092" s="674"/>
      <c r="I1092" s="674"/>
      <c r="J1092" s="674"/>
      <c r="K1092" s="675"/>
      <c r="L1092" s="64"/>
      <c r="M1092" s="37"/>
      <c r="N1092" s="37"/>
    </row>
    <row r="1093" spans="1:16" ht="30.25" customHeight="1" thickBot="1" x14ac:dyDescent="0.35">
      <c r="A1093" s="673" t="s">
        <v>194</v>
      </c>
      <c r="B1093" s="674"/>
      <c r="C1093" s="676" t="str">
        <f>IF(ProjeAdi&gt;0,ProjeAdi,"")</f>
        <v/>
      </c>
      <c r="D1093" s="677"/>
      <c r="E1093" s="677"/>
      <c r="F1093" s="677"/>
      <c r="G1093" s="677"/>
      <c r="H1093" s="677"/>
      <c r="I1093" s="677"/>
      <c r="J1093" s="677"/>
      <c r="K1093" s="678"/>
      <c r="L1093" s="64"/>
      <c r="M1093" s="37"/>
      <c r="N1093" s="37"/>
    </row>
    <row r="1094" spans="1:16" s="24" customFormat="1" ht="30.25" customHeight="1" thickBot="1" x14ac:dyDescent="0.35">
      <c r="A1094" s="683" t="s">
        <v>3</v>
      </c>
      <c r="B1094" s="683" t="s">
        <v>182</v>
      </c>
      <c r="C1094" s="683" t="s">
        <v>183</v>
      </c>
      <c r="D1094" s="683" t="s">
        <v>101</v>
      </c>
      <c r="E1094" s="683" t="s">
        <v>173</v>
      </c>
      <c r="F1094" s="683" t="s">
        <v>102</v>
      </c>
      <c r="G1094" s="683" t="s">
        <v>103</v>
      </c>
      <c r="H1094" s="683" t="s">
        <v>81</v>
      </c>
      <c r="I1094" s="683" t="s">
        <v>82</v>
      </c>
      <c r="J1094" s="398" t="s">
        <v>83</v>
      </c>
      <c r="K1094" s="398" t="s">
        <v>83</v>
      </c>
      <c r="L1094" s="65"/>
      <c r="M1094" s="38"/>
      <c r="N1094" s="38"/>
      <c r="O1094" s="68"/>
      <c r="P1094" s="68"/>
    </row>
    <row r="1095" spans="1:16" ht="30.25" customHeight="1" thickBot="1" x14ac:dyDescent="0.35">
      <c r="A1095" s="685"/>
      <c r="B1095" s="684"/>
      <c r="C1095" s="684"/>
      <c r="D1095" s="685"/>
      <c r="E1095" s="684"/>
      <c r="F1095" s="685"/>
      <c r="G1095" s="685"/>
      <c r="H1095" s="685"/>
      <c r="I1095" s="685"/>
      <c r="J1095" s="416" t="s">
        <v>84</v>
      </c>
      <c r="K1095" s="416" t="s">
        <v>87</v>
      </c>
      <c r="L1095" s="64"/>
      <c r="M1095" s="37"/>
      <c r="N1095" s="37"/>
    </row>
    <row r="1096" spans="1:16" ht="30.25" customHeight="1" x14ac:dyDescent="0.3">
      <c r="A1096" s="201">
        <v>641</v>
      </c>
      <c r="B1096" s="456"/>
      <c r="C1096" s="466"/>
      <c r="D1096" s="206"/>
      <c r="E1096" s="521"/>
      <c r="F1096" s="25"/>
      <c r="G1096" s="39"/>
      <c r="H1096" s="26"/>
      <c r="I1096" s="194"/>
      <c r="J1096" s="188"/>
      <c r="K1096" s="180"/>
      <c r="L1096" s="109" t="str">
        <f>IF(AND(COUNTA(D1096:G1096)&gt;0,M1096=1),"Belge Tarihi,Belge Numarası ve KDV Dahil Tutar doldurulduktan sonra KDV Hariç Tutar doldurulabilir.","")</f>
        <v/>
      </c>
      <c r="M1096" s="111">
        <f>IF(COUNTA(H1096:I1096)+COUNTA(K1096)=3,0,1)</f>
        <v>1</v>
      </c>
      <c r="N1096" s="110">
        <f>IF(M1096=1,0,100000000)</f>
        <v>0</v>
      </c>
    </row>
    <row r="1097" spans="1:16" ht="30.25" customHeight="1" x14ac:dyDescent="0.3">
      <c r="A1097" s="410">
        <v>642</v>
      </c>
      <c r="B1097" s="457"/>
      <c r="C1097" s="467"/>
      <c r="D1097" s="207"/>
      <c r="E1097" s="520"/>
      <c r="F1097" s="17"/>
      <c r="G1097" s="18"/>
      <c r="H1097" s="40"/>
      <c r="I1097" s="195"/>
      <c r="J1097" s="189"/>
      <c r="K1097" s="184"/>
      <c r="L1097" s="109" t="str">
        <f t="shared" ref="L1097:L1115" si="96">IF(AND(COUNTA(D1097:G1097)&gt;0,M1097=1),"Belge Tarihi,Belge Numarası ve KDV Dahil Tutar doldurulduktan sonra KDV Hariç Tutar doldurulabilir.","")</f>
        <v/>
      </c>
      <c r="M1097" s="111">
        <f t="shared" ref="M1097:M1115" si="97">IF(COUNTA(H1097:I1097)+COUNTA(K1097)=3,0,1)</f>
        <v>1</v>
      </c>
      <c r="N1097" s="110">
        <f t="shared" ref="N1097:N1115" si="98">IF(M1097=1,0,100000000)</f>
        <v>0</v>
      </c>
    </row>
    <row r="1098" spans="1:16" ht="30.25" customHeight="1" x14ac:dyDescent="0.3">
      <c r="A1098" s="410">
        <v>643</v>
      </c>
      <c r="B1098" s="457"/>
      <c r="C1098" s="467"/>
      <c r="D1098" s="207"/>
      <c r="E1098" s="520"/>
      <c r="F1098" s="17"/>
      <c r="G1098" s="18"/>
      <c r="H1098" s="40"/>
      <c r="I1098" s="195"/>
      <c r="J1098" s="189"/>
      <c r="K1098" s="184"/>
      <c r="L1098" s="109" t="str">
        <f t="shared" si="96"/>
        <v/>
      </c>
      <c r="M1098" s="111">
        <f t="shared" si="97"/>
        <v>1</v>
      </c>
      <c r="N1098" s="110">
        <f t="shared" si="98"/>
        <v>0</v>
      </c>
    </row>
    <row r="1099" spans="1:16" ht="30.25" customHeight="1" x14ac:dyDescent="0.3">
      <c r="A1099" s="410">
        <v>644</v>
      </c>
      <c r="B1099" s="457"/>
      <c r="C1099" s="467"/>
      <c r="D1099" s="207"/>
      <c r="E1099" s="520"/>
      <c r="F1099" s="17"/>
      <c r="G1099" s="18"/>
      <c r="H1099" s="40"/>
      <c r="I1099" s="195"/>
      <c r="J1099" s="189"/>
      <c r="K1099" s="184"/>
      <c r="L1099" s="109" t="str">
        <f t="shared" si="96"/>
        <v/>
      </c>
      <c r="M1099" s="111">
        <f t="shared" si="97"/>
        <v>1</v>
      </c>
      <c r="N1099" s="110">
        <f t="shared" si="98"/>
        <v>0</v>
      </c>
    </row>
    <row r="1100" spans="1:16" ht="30.25" customHeight="1" x14ac:dyDescent="0.3">
      <c r="A1100" s="410">
        <v>645</v>
      </c>
      <c r="B1100" s="457"/>
      <c r="C1100" s="467"/>
      <c r="D1100" s="207"/>
      <c r="E1100" s="520"/>
      <c r="F1100" s="17"/>
      <c r="G1100" s="18"/>
      <c r="H1100" s="40"/>
      <c r="I1100" s="195"/>
      <c r="J1100" s="189"/>
      <c r="K1100" s="184"/>
      <c r="L1100" s="109" t="str">
        <f t="shared" si="96"/>
        <v/>
      </c>
      <c r="M1100" s="111">
        <f t="shared" si="97"/>
        <v>1</v>
      </c>
      <c r="N1100" s="110">
        <f t="shared" si="98"/>
        <v>0</v>
      </c>
    </row>
    <row r="1101" spans="1:16" ht="30.25" customHeight="1" x14ac:dyDescent="0.3">
      <c r="A1101" s="410">
        <v>646</v>
      </c>
      <c r="B1101" s="457"/>
      <c r="C1101" s="467"/>
      <c r="D1101" s="207"/>
      <c r="E1101" s="520"/>
      <c r="F1101" s="17"/>
      <c r="G1101" s="18"/>
      <c r="H1101" s="40"/>
      <c r="I1101" s="195"/>
      <c r="J1101" s="189"/>
      <c r="K1101" s="184"/>
      <c r="L1101" s="109" t="str">
        <f t="shared" si="96"/>
        <v/>
      </c>
      <c r="M1101" s="111">
        <f t="shared" si="97"/>
        <v>1</v>
      </c>
      <c r="N1101" s="110">
        <f t="shared" si="98"/>
        <v>0</v>
      </c>
    </row>
    <row r="1102" spans="1:16" ht="30.25" customHeight="1" x14ac:dyDescent="0.3">
      <c r="A1102" s="410">
        <v>647</v>
      </c>
      <c r="B1102" s="457"/>
      <c r="C1102" s="467"/>
      <c r="D1102" s="207"/>
      <c r="E1102" s="520"/>
      <c r="F1102" s="17"/>
      <c r="G1102" s="18"/>
      <c r="H1102" s="40"/>
      <c r="I1102" s="195"/>
      <c r="J1102" s="189"/>
      <c r="K1102" s="184"/>
      <c r="L1102" s="109" t="str">
        <f t="shared" si="96"/>
        <v/>
      </c>
      <c r="M1102" s="111">
        <f t="shared" si="97"/>
        <v>1</v>
      </c>
      <c r="N1102" s="110">
        <f t="shared" si="98"/>
        <v>0</v>
      </c>
    </row>
    <row r="1103" spans="1:16" ht="30.25" customHeight="1" x14ac:dyDescent="0.3">
      <c r="A1103" s="410">
        <v>648</v>
      </c>
      <c r="B1103" s="457"/>
      <c r="C1103" s="467"/>
      <c r="D1103" s="207"/>
      <c r="E1103" s="520"/>
      <c r="F1103" s="17"/>
      <c r="G1103" s="18"/>
      <c r="H1103" s="40"/>
      <c r="I1103" s="195"/>
      <c r="J1103" s="189"/>
      <c r="K1103" s="184"/>
      <c r="L1103" s="109" t="str">
        <f t="shared" si="96"/>
        <v/>
      </c>
      <c r="M1103" s="111">
        <f t="shared" si="97"/>
        <v>1</v>
      </c>
      <c r="N1103" s="110">
        <f t="shared" si="98"/>
        <v>0</v>
      </c>
    </row>
    <row r="1104" spans="1:16" ht="30.25" customHeight="1" x14ac:dyDescent="0.3">
      <c r="A1104" s="410">
        <v>649</v>
      </c>
      <c r="B1104" s="457"/>
      <c r="C1104" s="467"/>
      <c r="D1104" s="207"/>
      <c r="E1104" s="520"/>
      <c r="F1104" s="17"/>
      <c r="G1104" s="18"/>
      <c r="H1104" s="40"/>
      <c r="I1104" s="195"/>
      <c r="J1104" s="189"/>
      <c r="K1104" s="184"/>
      <c r="L1104" s="109" t="str">
        <f t="shared" si="96"/>
        <v/>
      </c>
      <c r="M1104" s="111">
        <f t="shared" si="97"/>
        <v>1</v>
      </c>
      <c r="N1104" s="110">
        <f t="shared" si="98"/>
        <v>0</v>
      </c>
    </row>
    <row r="1105" spans="1:15" ht="30.25" customHeight="1" x14ac:dyDescent="0.3">
      <c r="A1105" s="410">
        <v>650</v>
      </c>
      <c r="B1105" s="457"/>
      <c r="C1105" s="467"/>
      <c r="D1105" s="207"/>
      <c r="E1105" s="520"/>
      <c r="F1105" s="17"/>
      <c r="G1105" s="18"/>
      <c r="H1105" s="40"/>
      <c r="I1105" s="195"/>
      <c r="J1105" s="189"/>
      <c r="K1105" s="184"/>
      <c r="L1105" s="109" t="str">
        <f t="shared" si="96"/>
        <v/>
      </c>
      <c r="M1105" s="111">
        <f t="shared" si="97"/>
        <v>1</v>
      </c>
      <c r="N1105" s="110">
        <f t="shared" si="98"/>
        <v>0</v>
      </c>
    </row>
    <row r="1106" spans="1:15" ht="30.25" customHeight="1" x14ac:dyDescent="0.3">
      <c r="A1106" s="410">
        <v>651</v>
      </c>
      <c r="B1106" s="457"/>
      <c r="C1106" s="467"/>
      <c r="D1106" s="207"/>
      <c r="E1106" s="520"/>
      <c r="F1106" s="17"/>
      <c r="G1106" s="18"/>
      <c r="H1106" s="40"/>
      <c r="I1106" s="195"/>
      <c r="J1106" s="189"/>
      <c r="K1106" s="184"/>
      <c r="L1106" s="109" t="str">
        <f t="shared" si="96"/>
        <v/>
      </c>
      <c r="M1106" s="111">
        <f t="shared" si="97"/>
        <v>1</v>
      </c>
      <c r="N1106" s="110">
        <f t="shared" si="98"/>
        <v>0</v>
      </c>
    </row>
    <row r="1107" spans="1:15" ht="30.25" customHeight="1" x14ac:dyDescent="0.3">
      <c r="A1107" s="410">
        <v>652</v>
      </c>
      <c r="B1107" s="457"/>
      <c r="C1107" s="467"/>
      <c r="D1107" s="207"/>
      <c r="E1107" s="520"/>
      <c r="F1107" s="17"/>
      <c r="G1107" s="18"/>
      <c r="H1107" s="40"/>
      <c r="I1107" s="195"/>
      <c r="J1107" s="189"/>
      <c r="K1107" s="184"/>
      <c r="L1107" s="109" t="str">
        <f t="shared" si="96"/>
        <v/>
      </c>
      <c r="M1107" s="111">
        <f t="shared" si="97"/>
        <v>1</v>
      </c>
      <c r="N1107" s="110">
        <f t="shared" si="98"/>
        <v>0</v>
      </c>
    </row>
    <row r="1108" spans="1:15" ht="30.25" customHeight="1" x14ac:dyDescent="0.3">
      <c r="A1108" s="410">
        <v>653</v>
      </c>
      <c r="B1108" s="457"/>
      <c r="C1108" s="467"/>
      <c r="D1108" s="207"/>
      <c r="E1108" s="520"/>
      <c r="F1108" s="17"/>
      <c r="G1108" s="18"/>
      <c r="H1108" s="40"/>
      <c r="I1108" s="195"/>
      <c r="J1108" s="189"/>
      <c r="K1108" s="184"/>
      <c r="L1108" s="109" t="str">
        <f t="shared" si="96"/>
        <v/>
      </c>
      <c r="M1108" s="111">
        <f t="shared" si="97"/>
        <v>1</v>
      </c>
      <c r="N1108" s="110">
        <f t="shared" si="98"/>
        <v>0</v>
      </c>
    </row>
    <row r="1109" spans="1:15" ht="30.25" customHeight="1" x14ac:dyDescent="0.3">
      <c r="A1109" s="410">
        <v>654</v>
      </c>
      <c r="B1109" s="457"/>
      <c r="C1109" s="467"/>
      <c r="D1109" s="207"/>
      <c r="E1109" s="520"/>
      <c r="F1109" s="17"/>
      <c r="G1109" s="18"/>
      <c r="H1109" s="40"/>
      <c r="I1109" s="195"/>
      <c r="J1109" s="189"/>
      <c r="K1109" s="184"/>
      <c r="L1109" s="109" t="str">
        <f t="shared" si="96"/>
        <v/>
      </c>
      <c r="M1109" s="111">
        <f t="shared" si="97"/>
        <v>1</v>
      </c>
      <c r="N1109" s="110">
        <f t="shared" si="98"/>
        <v>0</v>
      </c>
    </row>
    <row r="1110" spans="1:15" ht="30.25" customHeight="1" x14ac:dyDescent="0.3">
      <c r="A1110" s="410">
        <v>655</v>
      </c>
      <c r="B1110" s="457"/>
      <c r="C1110" s="467"/>
      <c r="D1110" s="207"/>
      <c r="E1110" s="520"/>
      <c r="F1110" s="17"/>
      <c r="G1110" s="18"/>
      <c r="H1110" s="40"/>
      <c r="I1110" s="195"/>
      <c r="J1110" s="189"/>
      <c r="K1110" s="184"/>
      <c r="L1110" s="109" t="str">
        <f t="shared" si="96"/>
        <v/>
      </c>
      <c r="M1110" s="111">
        <f t="shared" si="97"/>
        <v>1</v>
      </c>
      <c r="N1110" s="110">
        <f t="shared" si="98"/>
        <v>0</v>
      </c>
    </row>
    <row r="1111" spans="1:15" ht="30.25" customHeight="1" x14ac:dyDescent="0.3">
      <c r="A1111" s="410">
        <v>656</v>
      </c>
      <c r="B1111" s="457"/>
      <c r="C1111" s="467"/>
      <c r="D1111" s="207"/>
      <c r="E1111" s="520"/>
      <c r="F1111" s="17"/>
      <c r="G1111" s="18"/>
      <c r="H1111" s="40"/>
      <c r="I1111" s="195"/>
      <c r="J1111" s="189"/>
      <c r="K1111" s="184"/>
      <c r="L1111" s="109" t="str">
        <f t="shared" si="96"/>
        <v/>
      </c>
      <c r="M1111" s="111">
        <f t="shared" si="97"/>
        <v>1</v>
      </c>
      <c r="N1111" s="110">
        <f t="shared" si="98"/>
        <v>0</v>
      </c>
    </row>
    <row r="1112" spans="1:15" ht="30.25" customHeight="1" x14ac:dyDescent="0.3">
      <c r="A1112" s="410">
        <v>657</v>
      </c>
      <c r="B1112" s="457"/>
      <c r="C1112" s="467"/>
      <c r="D1112" s="207"/>
      <c r="E1112" s="520"/>
      <c r="F1112" s="17"/>
      <c r="G1112" s="18"/>
      <c r="H1112" s="40"/>
      <c r="I1112" s="195"/>
      <c r="J1112" s="189"/>
      <c r="K1112" s="184"/>
      <c r="L1112" s="109" t="str">
        <f t="shared" si="96"/>
        <v/>
      </c>
      <c r="M1112" s="111">
        <f t="shared" si="97"/>
        <v>1</v>
      </c>
      <c r="N1112" s="110">
        <f t="shared" si="98"/>
        <v>0</v>
      </c>
    </row>
    <row r="1113" spans="1:15" ht="30.25" customHeight="1" x14ac:dyDescent="0.3">
      <c r="A1113" s="410">
        <v>658</v>
      </c>
      <c r="B1113" s="457"/>
      <c r="C1113" s="467"/>
      <c r="D1113" s="207"/>
      <c r="E1113" s="520"/>
      <c r="F1113" s="17"/>
      <c r="G1113" s="18"/>
      <c r="H1113" s="40"/>
      <c r="I1113" s="195"/>
      <c r="J1113" s="189"/>
      <c r="K1113" s="184"/>
      <c r="L1113" s="109" t="str">
        <f t="shared" si="96"/>
        <v/>
      </c>
      <c r="M1113" s="111">
        <f t="shared" si="97"/>
        <v>1</v>
      </c>
      <c r="N1113" s="110">
        <f t="shared" si="98"/>
        <v>0</v>
      </c>
    </row>
    <row r="1114" spans="1:15" ht="30.25" customHeight="1" x14ac:dyDescent="0.3">
      <c r="A1114" s="410">
        <v>659</v>
      </c>
      <c r="B1114" s="457"/>
      <c r="C1114" s="467"/>
      <c r="D1114" s="207"/>
      <c r="E1114" s="520"/>
      <c r="F1114" s="17"/>
      <c r="G1114" s="18"/>
      <c r="H1114" s="40"/>
      <c r="I1114" s="195"/>
      <c r="J1114" s="189"/>
      <c r="K1114" s="184"/>
      <c r="L1114" s="109" t="str">
        <f t="shared" si="96"/>
        <v/>
      </c>
      <c r="M1114" s="111">
        <f t="shared" si="97"/>
        <v>1</v>
      </c>
      <c r="N1114" s="110">
        <f t="shared" si="98"/>
        <v>0</v>
      </c>
    </row>
    <row r="1115" spans="1:15" ht="30.25" customHeight="1" thickBot="1" x14ac:dyDescent="0.35">
      <c r="A1115" s="411">
        <v>660</v>
      </c>
      <c r="B1115" s="458"/>
      <c r="C1115" s="468"/>
      <c r="D1115" s="208"/>
      <c r="E1115" s="522"/>
      <c r="F1115" s="19"/>
      <c r="G1115" s="20"/>
      <c r="H1115" s="42"/>
      <c r="I1115" s="196"/>
      <c r="J1115" s="190"/>
      <c r="K1115" s="185"/>
      <c r="L1115" s="109" t="str">
        <f t="shared" si="96"/>
        <v/>
      </c>
      <c r="M1115" s="111">
        <f t="shared" si="97"/>
        <v>1</v>
      </c>
      <c r="N1115" s="110">
        <f t="shared" si="98"/>
        <v>0</v>
      </c>
    </row>
    <row r="1116" spans="1:15" ht="30.25" customHeight="1" thickBot="1" x14ac:dyDescent="0.35">
      <c r="A1116" s="44"/>
      <c r="B1116" s="44"/>
      <c r="C1116" s="44"/>
      <c r="D1116" s="44"/>
      <c r="E1116" s="44"/>
      <c r="F1116" s="44"/>
      <c r="G1116" s="44"/>
      <c r="H1116" s="44"/>
      <c r="I1116" s="386" t="s">
        <v>34</v>
      </c>
      <c r="J1116" s="186">
        <f>SUM(J1096:J1115)+J1082</f>
        <v>0</v>
      </c>
      <c r="K1116" s="186">
        <f>SUM(K1096:K1115)+K1082</f>
        <v>0</v>
      </c>
      <c r="L1116" s="66"/>
      <c r="M1116" s="108">
        <f>IF(J1116&gt;J1082,ROW(A1122),0)</f>
        <v>0</v>
      </c>
      <c r="N1116" s="37"/>
      <c r="O1116" s="105">
        <f>IF(J1116&gt;J1082,ROW(A1122),0)</f>
        <v>0</v>
      </c>
    </row>
    <row r="1117" spans="1:15" ht="30.25" customHeight="1" x14ac:dyDescent="0.3">
      <c r="A1117" s="44"/>
      <c r="B1117" s="44"/>
      <c r="C1117" s="44"/>
      <c r="D1117" s="44"/>
      <c r="E1117" s="44"/>
      <c r="F1117" s="44"/>
      <c r="G1117" s="44"/>
      <c r="H1117" s="44"/>
      <c r="I1117" s="44"/>
      <c r="J1117" s="44"/>
      <c r="K1117" s="44"/>
      <c r="L1117" s="66"/>
      <c r="M1117" s="37"/>
      <c r="N1117" s="37"/>
    </row>
    <row r="1118" spans="1:15" ht="30.25" customHeight="1" x14ac:dyDescent="0.3">
      <c r="A1118" s="138" t="s">
        <v>133</v>
      </c>
      <c r="B1118" s="62"/>
      <c r="C1118" s="62"/>
      <c r="D1118" s="44"/>
      <c r="E1118" s="44"/>
      <c r="F1118" s="44"/>
      <c r="G1118" s="44"/>
      <c r="H1118" s="44"/>
      <c r="I1118" s="44"/>
      <c r="J1118" s="44"/>
      <c r="K1118" s="44"/>
      <c r="L1118" s="66"/>
      <c r="M1118" s="37"/>
      <c r="N1118" s="37"/>
    </row>
    <row r="1119" spans="1:15" ht="30.25" customHeight="1" x14ac:dyDescent="0.3">
      <c r="A1119" s="44"/>
      <c r="B1119" s="44"/>
      <c r="C1119" s="44"/>
      <c r="D1119" s="44"/>
      <c r="E1119" s="44"/>
      <c r="F1119" s="44"/>
      <c r="G1119" s="44"/>
      <c r="H1119" s="44"/>
      <c r="I1119" s="44"/>
      <c r="J1119" s="44"/>
      <c r="K1119" s="44"/>
      <c r="L1119" s="66"/>
      <c r="M1119" s="37"/>
      <c r="N1119" s="37"/>
    </row>
    <row r="1120" spans="1:15" ht="30.25" customHeight="1" x14ac:dyDescent="0.35">
      <c r="A1120" s="376" t="s">
        <v>31</v>
      </c>
      <c r="B1120" s="214"/>
      <c r="C1120" s="214"/>
      <c r="D1120" s="378">
        <f ca="1">imzatarihi</f>
        <v>45785</v>
      </c>
      <c r="E1120" s="378"/>
      <c r="F1120" s="253" t="s">
        <v>32</v>
      </c>
      <c r="G1120" s="379" t="str">
        <f>IF(kurulusyetkilisi&gt;0,kurulusyetkilisi,"")</f>
        <v/>
      </c>
      <c r="H1120" s="44"/>
      <c r="I1120" s="44"/>
      <c r="J1120" s="44"/>
      <c r="K1120" s="44"/>
      <c r="L1120" s="66"/>
      <c r="M1120" s="37"/>
      <c r="N1120" s="37"/>
    </row>
    <row r="1121" spans="1:16" ht="30.25" customHeight="1" x14ac:dyDescent="0.35">
      <c r="A1121" s="44"/>
      <c r="B1121" s="44"/>
      <c r="C1121" s="44"/>
      <c r="D1121" s="215"/>
      <c r="E1121" s="215"/>
      <c r="F1121" s="253" t="s">
        <v>33</v>
      </c>
      <c r="G1121" s="44"/>
      <c r="H1121" s="44"/>
      <c r="I1121" s="214"/>
      <c r="J1121" s="44"/>
      <c r="K1121" s="44"/>
      <c r="L1121" s="66"/>
      <c r="M1121" s="37"/>
      <c r="N1121" s="37"/>
    </row>
    <row r="1122" spans="1:16" ht="30.25" customHeight="1" x14ac:dyDescent="0.3">
      <c r="A1122" s="44"/>
      <c r="B1122" s="44"/>
      <c r="C1122" s="44"/>
      <c r="D1122" s="44"/>
      <c r="E1122" s="44"/>
      <c r="F1122" s="44"/>
      <c r="G1122" s="44"/>
      <c r="H1122" s="44"/>
      <c r="I1122" s="44"/>
      <c r="J1122" s="44"/>
      <c r="K1122" s="44"/>
      <c r="L1122" s="66"/>
      <c r="M1122" s="37"/>
      <c r="N1122" s="37"/>
    </row>
    <row r="1123" spans="1:16" ht="30.25" customHeight="1" x14ac:dyDescent="0.3">
      <c r="A1123" s="679" t="s">
        <v>104</v>
      </c>
      <c r="B1123" s="679"/>
      <c r="C1123" s="679"/>
      <c r="D1123" s="679"/>
      <c r="E1123" s="679"/>
      <c r="F1123" s="679"/>
      <c r="G1123" s="679"/>
      <c r="H1123" s="679"/>
      <c r="I1123" s="679"/>
      <c r="J1123" s="679"/>
      <c r="K1123" s="679"/>
      <c r="L1123" s="64"/>
      <c r="M1123" s="37"/>
      <c r="N1123" s="37"/>
    </row>
    <row r="1124" spans="1:16" ht="30.25" customHeight="1" x14ac:dyDescent="0.3">
      <c r="A1124" s="635" t="str">
        <f>IF(YilDonem&lt;&gt;"",CONCATENATE(YilDonem," dönemine aittir."),"")</f>
        <v/>
      </c>
      <c r="B1124" s="635"/>
      <c r="C1124" s="635"/>
      <c r="D1124" s="635"/>
      <c r="E1124" s="635"/>
      <c r="F1124" s="635"/>
      <c r="G1124" s="635"/>
      <c r="H1124" s="635"/>
      <c r="I1124" s="635"/>
      <c r="J1124" s="635"/>
      <c r="K1124" s="635"/>
      <c r="L1124" s="64"/>
      <c r="M1124" s="37"/>
      <c r="N1124" s="37"/>
    </row>
    <row r="1125" spans="1:16" ht="30.25" customHeight="1" thickBot="1" x14ac:dyDescent="0.35">
      <c r="A1125" s="680" t="s">
        <v>126</v>
      </c>
      <c r="B1125" s="680"/>
      <c r="C1125" s="680"/>
      <c r="D1125" s="680"/>
      <c r="E1125" s="680"/>
      <c r="F1125" s="680"/>
      <c r="G1125" s="680"/>
      <c r="H1125" s="680"/>
      <c r="I1125" s="680"/>
      <c r="J1125" s="680"/>
      <c r="K1125" s="680"/>
      <c r="L1125" s="64"/>
      <c r="M1125" s="37"/>
      <c r="N1125" s="37"/>
    </row>
    <row r="1126" spans="1:16" ht="30.25" customHeight="1" thickBot="1" x14ac:dyDescent="0.35">
      <c r="A1126" s="673" t="s">
        <v>192</v>
      </c>
      <c r="B1126" s="674"/>
      <c r="C1126" s="673" t="str">
        <f>IF(ProjeNo&gt;0,ProjeNo,"")</f>
        <v/>
      </c>
      <c r="D1126" s="674"/>
      <c r="E1126" s="674"/>
      <c r="F1126" s="674"/>
      <c r="G1126" s="674"/>
      <c r="H1126" s="674"/>
      <c r="I1126" s="674"/>
      <c r="J1126" s="674"/>
      <c r="K1126" s="675"/>
      <c r="L1126" s="64"/>
      <c r="M1126" s="37"/>
      <c r="N1126" s="37"/>
    </row>
    <row r="1127" spans="1:16" ht="30.25" customHeight="1" thickBot="1" x14ac:dyDescent="0.35">
      <c r="A1127" s="673" t="s">
        <v>194</v>
      </c>
      <c r="B1127" s="674"/>
      <c r="C1127" s="676" t="str">
        <f>IF(ProjeAdi&gt;0,ProjeAdi,"")</f>
        <v/>
      </c>
      <c r="D1127" s="677"/>
      <c r="E1127" s="677"/>
      <c r="F1127" s="677"/>
      <c r="G1127" s="677"/>
      <c r="H1127" s="677"/>
      <c r="I1127" s="677"/>
      <c r="J1127" s="677"/>
      <c r="K1127" s="678"/>
      <c r="L1127" s="64"/>
      <c r="M1127" s="37"/>
      <c r="N1127" s="37"/>
    </row>
    <row r="1128" spans="1:16" s="24" customFormat="1" ht="30.25" customHeight="1" thickBot="1" x14ac:dyDescent="0.35">
      <c r="A1128" s="683" t="s">
        <v>3</v>
      </c>
      <c r="B1128" s="683" t="s">
        <v>182</v>
      </c>
      <c r="C1128" s="683" t="s">
        <v>183</v>
      </c>
      <c r="D1128" s="683" t="s">
        <v>101</v>
      </c>
      <c r="E1128" s="683" t="s">
        <v>173</v>
      </c>
      <c r="F1128" s="683" t="s">
        <v>102</v>
      </c>
      <c r="G1128" s="683" t="s">
        <v>103</v>
      </c>
      <c r="H1128" s="683" t="s">
        <v>81</v>
      </c>
      <c r="I1128" s="683" t="s">
        <v>82</v>
      </c>
      <c r="J1128" s="398" t="s">
        <v>83</v>
      </c>
      <c r="K1128" s="398" t="s">
        <v>83</v>
      </c>
      <c r="L1128" s="65"/>
      <c r="M1128" s="38"/>
      <c r="N1128" s="38"/>
      <c r="O1128" s="68"/>
      <c r="P1128" s="68"/>
    </row>
    <row r="1129" spans="1:16" ht="30.25" customHeight="1" thickBot="1" x14ac:dyDescent="0.35">
      <c r="A1129" s="685"/>
      <c r="B1129" s="684"/>
      <c r="C1129" s="684"/>
      <c r="D1129" s="685"/>
      <c r="E1129" s="684"/>
      <c r="F1129" s="685"/>
      <c r="G1129" s="685"/>
      <c r="H1129" s="685"/>
      <c r="I1129" s="685"/>
      <c r="J1129" s="416" t="s">
        <v>84</v>
      </c>
      <c r="K1129" s="416" t="s">
        <v>87</v>
      </c>
      <c r="L1129" s="64"/>
      <c r="M1129" s="37"/>
      <c r="N1129" s="37"/>
    </row>
    <row r="1130" spans="1:16" ht="30.25" customHeight="1" x14ac:dyDescent="0.3">
      <c r="A1130" s="201">
        <v>661</v>
      </c>
      <c r="B1130" s="456"/>
      <c r="C1130" s="466"/>
      <c r="D1130" s="206"/>
      <c r="E1130" s="521"/>
      <c r="F1130" s="25"/>
      <c r="G1130" s="39"/>
      <c r="H1130" s="26"/>
      <c r="I1130" s="194"/>
      <c r="J1130" s="188"/>
      <c r="K1130" s="180"/>
      <c r="L1130" s="109" t="str">
        <f>IF(AND(COUNTA(D1130:G1130)&gt;0,M1130=1),"Belge Tarihi,Belge Numarası ve KDV Dahil Tutar doldurulduktan sonra KDV Hariç Tutar doldurulabilir.","")</f>
        <v/>
      </c>
      <c r="M1130" s="111">
        <f>IF(COUNTA(H1130:I1130)+COUNTA(K1130)=3,0,1)</f>
        <v>1</v>
      </c>
      <c r="N1130" s="110">
        <f>IF(M1130=1,0,100000000)</f>
        <v>0</v>
      </c>
    </row>
    <row r="1131" spans="1:16" ht="30.25" customHeight="1" x14ac:dyDescent="0.3">
      <c r="A1131" s="410">
        <v>662</v>
      </c>
      <c r="B1131" s="457"/>
      <c r="C1131" s="467"/>
      <c r="D1131" s="207"/>
      <c r="E1131" s="520"/>
      <c r="F1131" s="17"/>
      <c r="G1131" s="18"/>
      <c r="H1131" s="40"/>
      <c r="I1131" s="195"/>
      <c r="J1131" s="189"/>
      <c r="K1131" s="184"/>
      <c r="L1131" s="109" t="str">
        <f t="shared" ref="L1131:L1149" si="99">IF(AND(COUNTA(D1131:G1131)&gt;0,M1131=1),"Belge Tarihi,Belge Numarası ve KDV Dahil Tutar doldurulduktan sonra KDV Hariç Tutar doldurulabilir.","")</f>
        <v/>
      </c>
      <c r="M1131" s="111">
        <f t="shared" ref="M1131:M1149" si="100">IF(COUNTA(H1131:I1131)+COUNTA(K1131)=3,0,1)</f>
        <v>1</v>
      </c>
      <c r="N1131" s="110">
        <f t="shared" ref="N1131:N1149" si="101">IF(M1131=1,0,100000000)</f>
        <v>0</v>
      </c>
    </row>
    <row r="1132" spans="1:16" ht="30.25" customHeight="1" x14ac:dyDescent="0.3">
      <c r="A1132" s="410">
        <v>663</v>
      </c>
      <c r="B1132" s="457"/>
      <c r="C1132" s="467"/>
      <c r="D1132" s="207"/>
      <c r="E1132" s="520"/>
      <c r="F1132" s="17"/>
      <c r="G1132" s="18"/>
      <c r="H1132" s="40"/>
      <c r="I1132" s="195"/>
      <c r="J1132" s="189"/>
      <c r="K1132" s="184"/>
      <c r="L1132" s="109" t="str">
        <f t="shared" si="99"/>
        <v/>
      </c>
      <c r="M1132" s="111">
        <f t="shared" si="100"/>
        <v>1</v>
      </c>
      <c r="N1132" s="110">
        <f t="shared" si="101"/>
        <v>0</v>
      </c>
    </row>
    <row r="1133" spans="1:16" ht="30.25" customHeight="1" x14ac:dyDescent="0.3">
      <c r="A1133" s="410">
        <v>664</v>
      </c>
      <c r="B1133" s="457"/>
      <c r="C1133" s="467"/>
      <c r="D1133" s="207"/>
      <c r="E1133" s="520"/>
      <c r="F1133" s="17"/>
      <c r="G1133" s="18"/>
      <c r="H1133" s="40"/>
      <c r="I1133" s="195"/>
      <c r="J1133" s="189"/>
      <c r="K1133" s="184"/>
      <c r="L1133" s="109" t="str">
        <f t="shared" si="99"/>
        <v/>
      </c>
      <c r="M1133" s="111">
        <f t="shared" si="100"/>
        <v>1</v>
      </c>
      <c r="N1133" s="110">
        <f t="shared" si="101"/>
        <v>0</v>
      </c>
    </row>
    <row r="1134" spans="1:16" ht="30.25" customHeight="1" x14ac:dyDescent="0.3">
      <c r="A1134" s="410">
        <v>665</v>
      </c>
      <c r="B1134" s="457"/>
      <c r="C1134" s="467"/>
      <c r="D1134" s="207"/>
      <c r="E1134" s="520"/>
      <c r="F1134" s="17"/>
      <c r="G1134" s="18"/>
      <c r="H1134" s="40"/>
      <c r="I1134" s="195"/>
      <c r="J1134" s="189"/>
      <c r="K1134" s="184"/>
      <c r="L1134" s="109" t="str">
        <f t="shared" si="99"/>
        <v/>
      </c>
      <c r="M1134" s="111">
        <f t="shared" si="100"/>
        <v>1</v>
      </c>
      <c r="N1134" s="110">
        <f t="shared" si="101"/>
        <v>0</v>
      </c>
    </row>
    <row r="1135" spans="1:16" ht="30.25" customHeight="1" x14ac:dyDescent="0.3">
      <c r="A1135" s="410">
        <v>666</v>
      </c>
      <c r="B1135" s="457"/>
      <c r="C1135" s="467"/>
      <c r="D1135" s="207"/>
      <c r="E1135" s="520"/>
      <c r="F1135" s="17"/>
      <c r="G1135" s="18"/>
      <c r="H1135" s="40"/>
      <c r="I1135" s="195"/>
      <c r="J1135" s="189"/>
      <c r="K1135" s="184"/>
      <c r="L1135" s="109" t="str">
        <f t="shared" si="99"/>
        <v/>
      </c>
      <c r="M1135" s="111">
        <f t="shared" si="100"/>
        <v>1</v>
      </c>
      <c r="N1135" s="110">
        <f t="shared" si="101"/>
        <v>0</v>
      </c>
    </row>
    <row r="1136" spans="1:16" ht="30.25" customHeight="1" x14ac:dyDescent="0.3">
      <c r="A1136" s="410">
        <v>667</v>
      </c>
      <c r="B1136" s="457"/>
      <c r="C1136" s="467"/>
      <c r="D1136" s="207"/>
      <c r="E1136" s="520"/>
      <c r="F1136" s="17"/>
      <c r="G1136" s="18"/>
      <c r="H1136" s="40"/>
      <c r="I1136" s="195"/>
      <c r="J1136" s="189"/>
      <c r="K1136" s="184"/>
      <c r="L1136" s="109" t="str">
        <f t="shared" si="99"/>
        <v/>
      </c>
      <c r="M1136" s="111">
        <f t="shared" si="100"/>
        <v>1</v>
      </c>
      <c r="N1136" s="110">
        <f t="shared" si="101"/>
        <v>0</v>
      </c>
    </row>
    <row r="1137" spans="1:15" ht="30.25" customHeight="1" x14ac:dyDescent="0.3">
      <c r="A1137" s="410">
        <v>668</v>
      </c>
      <c r="B1137" s="457"/>
      <c r="C1137" s="467"/>
      <c r="D1137" s="207"/>
      <c r="E1137" s="520"/>
      <c r="F1137" s="17"/>
      <c r="G1137" s="18"/>
      <c r="H1137" s="40"/>
      <c r="I1137" s="195"/>
      <c r="J1137" s="189"/>
      <c r="K1137" s="184"/>
      <c r="L1137" s="109" t="str">
        <f t="shared" si="99"/>
        <v/>
      </c>
      <c r="M1137" s="111">
        <f t="shared" si="100"/>
        <v>1</v>
      </c>
      <c r="N1137" s="110">
        <f t="shared" si="101"/>
        <v>0</v>
      </c>
    </row>
    <row r="1138" spans="1:15" ht="30.25" customHeight="1" x14ac:dyDescent="0.3">
      <c r="A1138" s="410">
        <v>669</v>
      </c>
      <c r="B1138" s="457"/>
      <c r="C1138" s="467"/>
      <c r="D1138" s="207"/>
      <c r="E1138" s="520"/>
      <c r="F1138" s="17"/>
      <c r="G1138" s="18"/>
      <c r="H1138" s="40"/>
      <c r="I1138" s="195"/>
      <c r="J1138" s="189"/>
      <c r="K1138" s="184"/>
      <c r="L1138" s="109" t="str">
        <f t="shared" si="99"/>
        <v/>
      </c>
      <c r="M1138" s="111">
        <f t="shared" si="100"/>
        <v>1</v>
      </c>
      <c r="N1138" s="110">
        <f t="shared" si="101"/>
        <v>0</v>
      </c>
    </row>
    <row r="1139" spans="1:15" ht="30.25" customHeight="1" x14ac:dyDescent="0.3">
      <c r="A1139" s="410">
        <v>670</v>
      </c>
      <c r="B1139" s="457"/>
      <c r="C1139" s="467"/>
      <c r="D1139" s="207"/>
      <c r="E1139" s="520"/>
      <c r="F1139" s="17"/>
      <c r="G1139" s="18"/>
      <c r="H1139" s="40"/>
      <c r="I1139" s="195"/>
      <c r="J1139" s="189"/>
      <c r="K1139" s="184"/>
      <c r="L1139" s="109" t="str">
        <f t="shared" si="99"/>
        <v/>
      </c>
      <c r="M1139" s="111">
        <f t="shared" si="100"/>
        <v>1</v>
      </c>
      <c r="N1139" s="110">
        <f t="shared" si="101"/>
        <v>0</v>
      </c>
    </row>
    <row r="1140" spans="1:15" ht="30.25" customHeight="1" x14ac:dyDescent="0.3">
      <c r="A1140" s="410">
        <v>671</v>
      </c>
      <c r="B1140" s="457"/>
      <c r="C1140" s="467"/>
      <c r="D1140" s="207"/>
      <c r="E1140" s="520"/>
      <c r="F1140" s="17"/>
      <c r="G1140" s="18"/>
      <c r="H1140" s="40"/>
      <c r="I1140" s="195"/>
      <c r="J1140" s="189"/>
      <c r="K1140" s="184"/>
      <c r="L1140" s="109" t="str">
        <f t="shared" si="99"/>
        <v/>
      </c>
      <c r="M1140" s="111">
        <f t="shared" si="100"/>
        <v>1</v>
      </c>
      <c r="N1140" s="110">
        <f t="shared" si="101"/>
        <v>0</v>
      </c>
    </row>
    <row r="1141" spans="1:15" ht="30.25" customHeight="1" x14ac:dyDescent="0.3">
      <c r="A1141" s="410">
        <v>672</v>
      </c>
      <c r="B1141" s="457"/>
      <c r="C1141" s="467"/>
      <c r="D1141" s="207"/>
      <c r="E1141" s="520"/>
      <c r="F1141" s="17"/>
      <c r="G1141" s="18"/>
      <c r="H1141" s="40"/>
      <c r="I1141" s="195"/>
      <c r="J1141" s="189"/>
      <c r="K1141" s="184"/>
      <c r="L1141" s="109" t="str">
        <f t="shared" si="99"/>
        <v/>
      </c>
      <c r="M1141" s="111">
        <f t="shared" si="100"/>
        <v>1</v>
      </c>
      <c r="N1141" s="110">
        <f t="shared" si="101"/>
        <v>0</v>
      </c>
    </row>
    <row r="1142" spans="1:15" ht="30.25" customHeight="1" x14ac:dyDescent="0.3">
      <c r="A1142" s="410">
        <v>673</v>
      </c>
      <c r="B1142" s="457"/>
      <c r="C1142" s="467"/>
      <c r="D1142" s="207"/>
      <c r="E1142" s="520"/>
      <c r="F1142" s="17"/>
      <c r="G1142" s="18"/>
      <c r="H1142" s="40"/>
      <c r="I1142" s="195"/>
      <c r="J1142" s="189"/>
      <c r="K1142" s="184"/>
      <c r="L1142" s="109" t="str">
        <f t="shared" si="99"/>
        <v/>
      </c>
      <c r="M1142" s="111">
        <f t="shared" si="100"/>
        <v>1</v>
      </c>
      <c r="N1142" s="110">
        <f t="shared" si="101"/>
        <v>0</v>
      </c>
    </row>
    <row r="1143" spans="1:15" ht="30.25" customHeight="1" x14ac:dyDescent="0.3">
      <c r="A1143" s="410">
        <v>674</v>
      </c>
      <c r="B1143" s="457"/>
      <c r="C1143" s="467"/>
      <c r="D1143" s="207"/>
      <c r="E1143" s="520"/>
      <c r="F1143" s="17"/>
      <c r="G1143" s="18"/>
      <c r="H1143" s="40"/>
      <c r="I1143" s="195"/>
      <c r="J1143" s="189"/>
      <c r="K1143" s="184"/>
      <c r="L1143" s="109" t="str">
        <f t="shared" si="99"/>
        <v/>
      </c>
      <c r="M1143" s="111">
        <f t="shared" si="100"/>
        <v>1</v>
      </c>
      <c r="N1143" s="110">
        <f t="shared" si="101"/>
        <v>0</v>
      </c>
    </row>
    <row r="1144" spans="1:15" ht="30.25" customHeight="1" x14ac:dyDescent="0.3">
      <c r="A1144" s="410">
        <v>675</v>
      </c>
      <c r="B1144" s="457"/>
      <c r="C1144" s="467"/>
      <c r="D1144" s="207"/>
      <c r="E1144" s="520"/>
      <c r="F1144" s="17"/>
      <c r="G1144" s="18"/>
      <c r="H1144" s="40"/>
      <c r="I1144" s="195"/>
      <c r="J1144" s="189"/>
      <c r="K1144" s="184"/>
      <c r="L1144" s="109" t="str">
        <f t="shared" si="99"/>
        <v/>
      </c>
      <c r="M1144" s="111">
        <f t="shared" si="100"/>
        <v>1</v>
      </c>
      <c r="N1144" s="110">
        <f t="shared" si="101"/>
        <v>0</v>
      </c>
    </row>
    <row r="1145" spans="1:15" ht="30.25" customHeight="1" x14ac:dyDescent="0.3">
      <c r="A1145" s="410">
        <v>676</v>
      </c>
      <c r="B1145" s="457"/>
      <c r="C1145" s="467"/>
      <c r="D1145" s="207"/>
      <c r="E1145" s="520"/>
      <c r="F1145" s="17"/>
      <c r="G1145" s="18"/>
      <c r="H1145" s="40"/>
      <c r="I1145" s="195"/>
      <c r="J1145" s="189"/>
      <c r="K1145" s="184"/>
      <c r="L1145" s="109" t="str">
        <f t="shared" si="99"/>
        <v/>
      </c>
      <c r="M1145" s="111">
        <f t="shared" si="100"/>
        <v>1</v>
      </c>
      <c r="N1145" s="110">
        <f t="shared" si="101"/>
        <v>0</v>
      </c>
    </row>
    <row r="1146" spans="1:15" ht="30.25" customHeight="1" x14ac:dyDescent="0.3">
      <c r="A1146" s="410">
        <v>677</v>
      </c>
      <c r="B1146" s="457"/>
      <c r="C1146" s="467"/>
      <c r="D1146" s="207"/>
      <c r="E1146" s="520"/>
      <c r="F1146" s="17"/>
      <c r="G1146" s="18"/>
      <c r="H1146" s="40"/>
      <c r="I1146" s="195"/>
      <c r="J1146" s="189"/>
      <c r="K1146" s="184"/>
      <c r="L1146" s="109" t="str">
        <f t="shared" si="99"/>
        <v/>
      </c>
      <c r="M1146" s="111">
        <f t="shared" si="100"/>
        <v>1</v>
      </c>
      <c r="N1146" s="110">
        <f t="shared" si="101"/>
        <v>0</v>
      </c>
    </row>
    <row r="1147" spans="1:15" ht="30.25" customHeight="1" x14ac:dyDescent="0.3">
      <c r="A1147" s="410">
        <v>678</v>
      </c>
      <c r="B1147" s="457"/>
      <c r="C1147" s="467"/>
      <c r="D1147" s="207"/>
      <c r="E1147" s="520"/>
      <c r="F1147" s="17"/>
      <c r="G1147" s="18"/>
      <c r="H1147" s="40"/>
      <c r="I1147" s="195"/>
      <c r="J1147" s="189"/>
      <c r="K1147" s="184"/>
      <c r="L1147" s="109" t="str">
        <f t="shared" si="99"/>
        <v/>
      </c>
      <c r="M1147" s="111">
        <f t="shared" si="100"/>
        <v>1</v>
      </c>
      <c r="N1147" s="110">
        <f t="shared" si="101"/>
        <v>0</v>
      </c>
    </row>
    <row r="1148" spans="1:15" ht="30.25" customHeight="1" x14ac:dyDescent="0.3">
      <c r="A1148" s="410">
        <v>679</v>
      </c>
      <c r="B1148" s="457"/>
      <c r="C1148" s="467"/>
      <c r="D1148" s="207"/>
      <c r="E1148" s="520"/>
      <c r="F1148" s="17"/>
      <c r="G1148" s="18"/>
      <c r="H1148" s="40"/>
      <c r="I1148" s="195"/>
      <c r="J1148" s="189"/>
      <c r="K1148" s="184"/>
      <c r="L1148" s="109" t="str">
        <f t="shared" si="99"/>
        <v/>
      </c>
      <c r="M1148" s="111">
        <f t="shared" si="100"/>
        <v>1</v>
      </c>
      <c r="N1148" s="110">
        <f t="shared" si="101"/>
        <v>0</v>
      </c>
    </row>
    <row r="1149" spans="1:15" ht="30.25" customHeight="1" thickBot="1" x14ac:dyDescent="0.35">
      <c r="A1149" s="411">
        <v>680</v>
      </c>
      <c r="B1149" s="458"/>
      <c r="C1149" s="468"/>
      <c r="D1149" s="208"/>
      <c r="E1149" s="522"/>
      <c r="F1149" s="19"/>
      <c r="G1149" s="20"/>
      <c r="H1149" s="42"/>
      <c r="I1149" s="196"/>
      <c r="J1149" s="190"/>
      <c r="K1149" s="185"/>
      <c r="L1149" s="109" t="str">
        <f t="shared" si="99"/>
        <v/>
      </c>
      <c r="M1149" s="111">
        <f t="shared" si="100"/>
        <v>1</v>
      </c>
      <c r="N1149" s="110">
        <f t="shared" si="101"/>
        <v>0</v>
      </c>
      <c r="O1149" s="105">
        <f>IF(J1149&gt;L1114,ROW(A1155),0)</f>
        <v>0</v>
      </c>
    </row>
    <row r="1150" spans="1:15" ht="30.25" customHeight="1" thickBot="1" x14ac:dyDescent="0.35">
      <c r="A1150" s="44"/>
      <c r="B1150" s="44"/>
      <c r="C1150" s="44"/>
      <c r="D1150" s="44"/>
      <c r="E1150" s="44"/>
      <c r="F1150" s="44"/>
      <c r="G1150" s="44"/>
      <c r="H1150" s="44"/>
      <c r="I1150" s="386" t="s">
        <v>34</v>
      </c>
      <c r="J1150" s="186">
        <f>SUM(J1130:J1149)+J1116</f>
        <v>0</v>
      </c>
      <c r="K1150" s="186">
        <f>SUM(K1130:K1149)+K1116</f>
        <v>0</v>
      </c>
      <c r="L1150" s="66"/>
      <c r="M1150" s="108">
        <f>IF(J1150&gt;J1116,ROW(A1156),0)</f>
        <v>0</v>
      </c>
      <c r="N1150" s="37"/>
    </row>
    <row r="1151" spans="1:15" ht="30.25" customHeight="1" x14ac:dyDescent="0.3">
      <c r="A1151" s="44"/>
      <c r="B1151" s="44"/>
      <c r="C1151" s="44"/>
      <c r="D1151" s="44"/>
      <c r="E1151" s="44"/>
      <c r="F1151" s="44"/>
      <c r="G1151" s="44"/>
      <c r="H1151" s="44"/>
      <c r="I1151" s="44"/>
      <c r="J1151" s="44"/>
      <c r="K1151" s="44"/>
      <c r="L1151" s="66"/>
      <c r="M1151" s="37"/>
      <c r="N1151" s="37"/>
    </row>
    <row r="1152" spans="1:15" ht="30.25" customHeight="1" x14ac:dyDescent="0.3">
      <c r="A1152" s="138" t="s">
        <v>133</v>
      </c>
      <c r="B1152" s="62"/>
      <c r="C1152" s="62"/>
      <c r="D1152" s="44"/>
      <c r="E1152" s="44"/>
      <c r="F1152" s="44"/>
      <c r="G1152" s="44"/>
      <c r="H1152" s="44"/>
      <c r="I1152" s="44"/>
      <c r="J1152" s="44"/>
      <c r="K1152" s="44"/>
      <c r="L1152" s="66"/>
      <c r="M1152" s="37"/>
      <c r="N1152" s="37"/>
    </row>
    <row r="1153" spans="1:16" ht="30.25" customHeight="1" x14ac:dyDescent="0.3">
      <c r="A1153" s="44"/>
      <c r="B1153" s="44"/>
      <c r="C1153" s="44"/>
      <c r="D1153" s="44"/>
      <c r="E1153" s="44"/>
      <c r="F1153" s="44"/>
      <c r="G1153" s="44"/>
      <c r="H1153" s="44"/>
      <c r="I1153" s="44"/>
      <c r="J1153" s="44"/>
      <c r="K1153" s="44"/>
      <c r="L1153" s="66"/>
      <c r="M1153" s="37"/>
      <c r="N1153" s="37"/>
    </row>
    <row r="1154" spans="1:16" ht="30.25" customHeight="1" x14ac:dyDescent="0.35">
      <c r="A1154" s="376" t="s">
        <v>31</v>
      </c>
      <c r="B1154" s="214"/>
      <c r="C1154" s="214"/>
      <c r="D1154" s="378">
        <f ca="1">imzatarihi</f>
        <v>45785</v>
      </c>
      <c r="E1154" s="378"/>
      <c r="F1154" s="253" t="s">
        <v>32</v>
      </c>
      <c r="G1154" s="379" t="str">
        <f>IF(kurulusyetkilisi&gt;0,kurulusyetkilisi,"")</f>
        <v/>
      </c>
      <c r="H1154" s="44"/>
      <c r="I1154" s="44"/>
      <c r="J1154" s="44"/>
      <c r="K1154" s="44"/>
      <c r="L1154" s="66"/>
      <c r="M1154" s="37"/>
      <c r="N1154" s="37"/>
    </row>
    <row r="1155" spans="1:16" ht="30.25" customHeight="1" x14ac:dyDescent="0.35">
      <c r="A1155" s="44"/>
      <c r="B1155" s="44"/>
      <c r="C1155" s="44"/>
      <c r="D1155" s="215"/>
      <c r="E1155" s="215"/>
      <c r="F1155" s="253" t="s">
        <v>33</v>
      </c>
      <c r="G1155" s="44"/>
      <c r="H1155" s="44"/>
      <c r="I1155" s="214"/>
      <c r="J1155" s="44"/>
      <c r="K1155" s="44"/>
      <c r="L1155" s="66"/>
      <c r="M1155" s="37"/>
      <c r="N1155" s="37"/>
    </row>
    <row r="1156" spans="1:16" ht="30.25" customHeight="1" x14ac:dyDescent="0.3">
      <c r="A1156" s="44"/>
      <c r="B1156" s="44"/>
      <c r="C1156" s="44"/>
      <c r="D1156" s="44"/>
      <c r="E1156" s="44"/>
      <c r="F1156" s="44"/>
      <c r="G1156" s="44"/>
      <c r="H1156" s="44"/>
      <c r="I1156" s="44"/>
      <c r="J1156" s="44"/>
      <c r="K1156" s="44"/>
      <c r="L1156" s="66"/>
      <c r="M1156" s="37"/>
      <c r="N1156" s="37"/>
    </row>
    <row r="1157" spans="1:16" ht="30.25" customHeight="1" x14ac:dyDescent="0.3">
      <c r="A1157" s="679" t="s">
        <v>104</v>
      </c>
      <c r="B1157" s="679"/>
      <c r="C1157" s="679"/>
      <c r="D1157" s="679"/>
      <c r="E1157" s="679"/>
      <c r="F1157" s="679"/>
      <c r="G1157" s="679"/>
      <c r="H1157" s="679"/>
      <c r="I1157" s="679"/>
      <c r="J1157" s="679"/>
      <c r="K1157" s="679"/>
      <c r="L1157" s="64"/>
      <c r="M1157" s="37"/>
      <c r="N1157" s="37"/>
    </row>
    <row r="1158" spans="1:16" ht="30.25" customHeight="1" x14ac:dyDescent="0.3">
      <c r="A1158" s="635" t="str">
        <f>IF(YilDonem&lt;&gt;"",CONCATENATE(YilDonem," dönemine aittir."),"")</f>
        <v/>
      </c>
      <c r="B1158" s="635"/>
      <c r="C1158" s="635"/>
      <c r="D1158" s="635"/>
      <c r="E1158" s="635"/>
      <c r="F1158" s="635"/>
      <c r="G1158" s="635"/>
      <c r="H1158" s="635"/>
      <c r="I1158" s="635"/>
      <c r="J1158" s="635"/>
      <c r="K1158" s="635"/>
      <c r="L1158" s="64"/>
      <c r="M1158" s="37"/>
      <c r="N1158" s="37"/>
    </row>
    <row r="1159" spans="1:16" ht="30.25" customHeight="1" thickBot="1" x14ac:dyDescent="0.35">
      <c r="A1159" s="680" t="s">
        <v>126</v>
      </c>
      <c r="B1159" s="680"/>
      <c r="C1159" s="680"/>
      <c r="D1159" s="680"/>
      <c r="E1159" s="680"/>
      <c r="F1159" s="680"/>
      <c r="G1159" s="680"/>
      <c r="H1159" s="680"/>
      <c r="I1159" s="680"/>
      <c r="J1159" s="680"/>
      <c r="K1159" s="680"/>
      <c r="L1159" s="64"/>
      <c r="M1159" s="37"/>
      <c r="N1159" s="37"/>
    </row>
    <row r="1160" spans="1:16" ht="30.25" customHeight="1" thickBot="1" x14ac:dyDescent="0.35">
      <c r="A1160" s="673" t="s">
        <v>192</v>
      </c>
      <c r="B1160" s="674"/>
      <c r="C1160" s="673" t="str">
        <f>IF(ProjeNo&gt;0,ProjeNo,"")</f>
        <v/>
      </c>
      <c r="D1160" s="674"/>
      <c r="E1160" s="674"/>
      <c r="F1160" s="674"/>
      <c r="G1160" s="674"/>
      <c r="H1160" s="674"/>
      <c r="I1160" s="674"/>
      <c r="J1160" s="674"/>
      <c r="K1160" s="675"/>
      <c r="L1160" s="64"/>
      <c r="M1160" s="37"/>
      <c r="N1160" s="37"/>
    </row>
    <row r="1161" spans="1:16" ht="30.25" customHeight="1" thickBot="1" x14ac:dyDescent="0.35">
      <c r="A1161" s="673" t="s">
        <v>194</v>
      </c>
      <c r="B1161" s="674"/>
      <c r="C1161" s="676" t="str">
        <f>IF(ProjeAdi&gt;0,ProjeAdi,"")</f>
        <v/>
      </c>
      <c r="D1161" s="677"/>
      <c r="E1161" s="677"/>
      <c r="F1161" s="677"/>
      <c r="G1161" s="677"/>
      <c r="H1161" s="677"/>
      <c r="I1161" s="677"/>
      <c r="J1161" s="677"/>
      <c r="K1161" s="678"/>
      <c r="L1161" s="64"/>
      <c r="M1161" s="37"/>
      <c r="N1161" s="37"/>
    </row>
    <row r="1162" spans="1:16" s="24" customFormat="1" ht="30.25" customHeight="1" thickBot="1" x14ac:dyDescent="0.35">
      <c r="A1162" s="683" t="s">
        <v>3</v>
      </c>
      <c r="B1162" s="683" t="s">
        <v>182</v>
      </c>
      <c r="C1162" s="683" t="s">
        <v>183</v>
      </c>
      <c r="D1162" s="683" t="s">
        <v>101</v>
      </c>
      <c r="E1162" s="683" t="s">
        <v>173</v>
      </c>
      <c r="F1162" s="683" t="s">
        <v>102</v>
      </c>
      <c r="G1162" s="683" t="s">
        <v>103</v>
      </c>
      <c r="H1162" s="683" t="s">
        <v>81</v>
      </c>
      <c r="I1162" s="683" t="s">
        <v>82</v>
      </c>
      <c r="J1162" s="398" t="s">
        <v>83</v>
      </c>
      <c r="K1162" s="398" t="s">
        <v>83</v>
      </c>
      <c r="L1162" s="65"/>
      <c r="M1162" s="38"/>
      <c r="N1162" s="38"/>
      <c r="O1162" s="69"/>
      <c r="P1162" s="69"/>
    </row>
    <row r="1163" spans="1:16" ht="30.25" customHeight="1" thickBot="1" x14ac:dyDescent="0.35">
      <c r="A1163" s="685"/>
      <c r="B1163" s="684"/>
      <c r="C1163" s="684"/>
      <c r="D1163" s="685"/>
      <c r="E1163" s="684"/>
      <c r="F1163" s="685"/>
      <c r="G1163" s="685"/>
      <c r="H1163" s="685"/>
      <c r="I1163" s="685"/>
      <c r="J1163" s="416" t="s">
        <v>84</v>
      </c>
      <c r="K1163" s="416" t="s">
        <v>87</v>
      </c>
      <c r="L1163" s="64"/>
      <c r="M1163" s="37"/>
      <c r="N1163" s="37"/>
    </row>
    <row r="1164" spans="1:16" ht="30.25" customHeight="1" x14ac:dyDescent="0.3">
      <c r="A1164" s="201">
        <v>681</v>
      </c>
      <c r="B1164" s="456"/>
      <c r="C1164" s="466"/>
      <c r="D1164" s="206"/>
      <c r="E1164" s="521"/>
      <c r="F1164" s="25"/>
      <c r="G1164" s="39"/>
      <c r="H1164" s="26"/>
      <c r="I1164" s="194"/>
      <c r="J1164" s="188"/>
      <c r="K1164" s="180"/>
      <c r="L1164" s="109" t="str">
        <f>IF(AND(COUNTA(D1164:G1164)&gt;0,M1164=1),"Belge Tarihi,Belge Numarası ve KDV Dahil Tutar doldurulduktan sonra KDV Hariç Tutar doldurulabilir.","")</f>
        <v/>
      </c>
      <c r="M1164" s="111">
        <f>IF(COUNTA(H1164:I1164)+COUNTA(K1164)=3,0,1)</f>
        <v>1</v>
      </c>
      <c r="N1164" s="110">
        <f>IF(M1164=1,0,100000000)</f>
        <v>0</v>
      </c>
    </row>
    <row r="1165" spans="1:16" ht="30.25" customHeight="1" x14ac:dyDescent="0.3">
      <c r="A1165" s="410">
        <v>682</v>
      </c>
      <c r="B1165" s="457"/>
      <c r="C1165" s="467"/>
      <c r="D1165" s="207"/>
      <c r="E1165" s="520"/>
      <c r="F1165" s="17"/>
      <c r="G1165" s="18"/>
      <c r="H1165" s="40"/>
      <c r="I1165" s="195"/>
      <c r="J1165" s="189"/>
      <c r="K1165" s="184"/>
      <c r="L1165" s="109" t="str">
        <f t="shared" ref="L1165:L1183" si="102">IF(AND(COUNTA(D1165:G1165)&gt;0,M1165=1),"Belge Tarihi,Belge Numarası ve KDV Dahil Tutar doldurulduktan sonra KDV Hariç Tutar doldurulabilir.","")</f>
        <v/>
      </c>
      <c r="M1165" s="111">
        <f t="shared" ref="M1165:M1183" si="103">IF(COUNTA(H1165:I1165)+COUNTA(K1165)=3,0,1)</f>
        <v>1</v>
      </c>
      <c r="N1165" s="110">
        <f t="shared" ref="N1165:N1183" si="104">IF(M1165=1,0,100000000)</f>
        <v>0</v>
      </c>
    </row>
    <row r="1166" spans="1:16" ht="30.25" customHeight="1" x14ac:dyDescent="0.3">
      <c r="A1166" s="410">
        <v>683</v>
      </c>
      <c r="B1166" s="457"/>
      <c r="C1166" s="467"/>
      <c r="D1166" s="207"/>
      <c r="E1166" s="520"/>
      <c r="F1166" s="17"/>
      <c r="G1166" s="18"/>
      <c r="H1166" s="40"/>
      <c r="I1166" s="195"/>
      <c r="J1166" s="189"/>
      <c r="K1166" s="184"/>
      <c r="L1166" s="109" t="str">
        <f t="shared" si="102"/>
        <v/>
      </c>
      <c r="M1166" s="111">
        <f t="shared" si="103"/>
        <v>1</v>
      </c>
      <c r="N1166" s="110">
        <f t="shared" si="104"/>
        <v>0</v>
      </c>
    </row>
    <row r="1167" spans="1:16" ht="30.25" customHeight="1" x14ac:dyDescent="0.3">
      <c r="A1167" s="410">
        <v>684</v>
      </c>
      <c r="B1167" s="457"/>
      <c r="C1167" s="467"/>
      <c r="D1167" s="207"/>
      <c r="E1167" s="520"/>
      <c r="F1167" s="17"/>
      <c r="G1167" s="18"/>
      <c r="H1167" s="40"/>
      <c r="I1167" s="195"/>
      <c r="J1167" s="189"/>
      <c r="K1167" s="184"/>
      <c r="L1167" s="109" t="str">
        <f t="shared" si="102"/>
        <v/>
      </c>
      <c r="M1167" s="111">
        <f t="shared" si="103"/>
        <v>1</v>
      </c>
      <c r="N1167" s="110">
        <f t="shared" si="104"/>
        <v>0</v>
      </c>
    </row>
    <row r="1168" spans="1:16" ht="30.25" customHeight="1" x14ac:dyDescent="0.3">
      <c r="A1168" s="410">
        <v>685</v>
      </c>
      <c r="B1168" s="457"/>
      <c r="C1168" s="467"/>
      <c r="D1168" s="207"/>
      <c r="E1168" s="520"/>
      <c r="F1168" s="17"/>
      <c r="G1168" s="18"/>
      <c r="H1168" s="40"/>
      <c r="I1168" s="195"/>
      <c r="J1168" s="189"/>
      <c r="K1168" s="184"/>
      <c r="L1168" s="109" t="str">
        <f t="shared" si="102"/>
        <v/>
      </c>
      <c r="M1168" s="111">
        <f t="shared" si="103"/>
        <v>1</v>
      </c>
      <c r="N1168" s="110">
        <f t="shared" si="104"/>
        <v>0</v>
      </c>
    </row>
    <row r="1169" spans="1:15" ht="30.25" customHeight="1" x14ac:dyDescent="0.3">
      <c r="A1169" s="410">
        <v>686</v>
      </c>
      <c r="B1169" s="457"/>
      <c r="C1169" s="467"/>
      <c r="D1169" s="207"/>
      <c r="E1169" s="520"/>
      <c r="F1169" s="17"/>
      <c r="G1169" s="18"/>
      <c r="H1169" s="40"/>
      <c r="I1169" s="195"/>
      <c r="J1169" s="189"/>
      <c r="K1169" s="184"/>
      <c r="L1169" s="109" t="str">
        <f t="shared" si="102"/>
        <v/>
      </c>
      <c r="M1169" s="111">
        <f t="shared" si="103"/>
        <v>1</v>
      </c>
      <c r="N1169" s="110">
        <f t="shared" si="104"/>
        <v>0</v>
      </c>
    </row>
    <row r="1170" spans="1:15" ht="30.25" customHeight="1" x14ac:dyDescent="0.3">
      <c r="A1170" s="410">
        <v>687</v>
      </c>
      <c r="B1170" s="457"/>
      <c r="C1170" s="467"/>
      <c r="D1170" s="207"/>
      <c r="E1170" s="520"/>
      <c r="F1170" s="17"/>
      <c r="G1170" s="18"/>
      <c r="H1170" s="40"/>
      <c r="I1170" s="195"/>
      <c r="J1170" s="189"/>
      <c r="K1170" s="184"/>
      <c r="L1170" s="109" t="str">
        <f t="shared" si="102"/>
        <v/>
      </c>
      <c r="M1170" s="111">
        <f t="shared" si="103"/>
        <v>1</v>
      </c>
      <c r="N1170" s="110">
        <f t="shared" si="104"/>
        <v>0</v>
      </c>
    </row>
    <row r="1171" spans="1:15" ht="30.25" customHeight="1" x14ac:dyDescent="0.3">
      <c r="A1171" s="410">
        <v>688</v>
      </c>
      <c r="B1171" s="457"/>
      <c r="C1171" s="467"/>
      <c r="D1171" s="207"/>
      <c r="E1171" s="520"/>
      <c r="F1171" s="17"/>
      <c r="G1171" s="18"/>
      <c r="H1171" s="40"/>
      <c r="I1171" s="195"/>
      <c r="J1171" s="189"/>
      <c r="K1171" s="184"/>
      <c r="L1171" s="109" t="str">
        <f t="shared" si="102"/>
        <v/>
      </c>
      <c r="M1171" s="111">
        <f t="shared" si="103"/>
        <v>1</v>
      </c>
      <c r="N1171" s="110">
        <f t="shared" si="104"/>
        <v>0</v>
      </c>
    </row>
    <row r="1172" spans="1:15" ht="30.25" customHeight="1" x14ac:dyDescent="0.3">
      <c r="A1172" s="410">
        <v>689</v>
      </c>
      <c r="B1172" s="457"/>
      <c r="C1172" s="467"/>
      <c r="D1172" s="207"/>
      <c r="E1172" s="520"/>
      <c r="F1172" s="17"/>
      <c r="G1172" s="18"/>
      <c r="H1172" s="40"/>
      <c r="I1172" s="195"/>
      <c r="J1172" s="189"/>
      <c r="K1172" s="184"/>
      <c r="L1172" s="109" t="str">
        <f t="shared" si="102"/>
        <v/>
      </c>
      <c r="M1172" s="111">
        <f t="shared" si="103"/>
        <v>1</v>
      </c>
      <c r="N1172" s="110">
        <f t="shared" si="104"/>
        <v>0</v>
      </c>
    </row>
    <row r="1173" spans="1:15" ht="30.25" customHeight="1" x14ac:dyDescent="0.3">
      <c r="A1173" s="410">
        <v>690</v>
      </c>
      <c r="B1173" s="457"/>
      <c r="C1173" s="467"/>
      <c r="D1173" s="207"/>
      <c r="E1173" s="520"/>
      <c r="F1173" s="17"/>
      <c r="G1173" s="18"/>
      <c r="H1173" s="40"/>
      <c r="I1173" s="195"/>
      <c r="J1173" s="189"/>
      <c r="K1173" s="184"/>
      <c r="L1173" s="109" t="str">
        <f t="shared" si="102"/>
        <v/>
      </c>
      <c r="M1173" s="111">
        <f t="shared" si="103"/>
        <v>1</v>
      </c>
      <c r="N1173" s="110">
        <f t="shared" si="104"/>
        <v>0</v>
      </c>
    </row>
    <row r="1174" spans="1:15" ht="30.25" customHeight="1" x14ac:dyDescent="0.3">
      <c r="A1174" s="410">
        <v>691</v>
      </c>
      <c r="B1174" s="457"/>
      <c r="C1174" s="467"/>
      <c r="D1174" s="207"/>
      <c r="E1174" s="520"/>
      <c r="F1174" s="17"/>
      <c r="G1174" s="18"/>
      <c r="H1174" s="40"/>
      <c r="I1174" s="195"/>
      <c r="J1174" s="189"/>
      <c r="K1174" s="184"/>
      <c r="L1174" s="109" t="str">
        <f t="shared" si="102"/>
        <v/>
      </c>
      <c r="M1174" s="111">
        <f t="shared" si="103"/>
        <v>1</v>
      </c>
      <c r="N1174" s="110">
        <f t="shared" si="104"/>
        <v>0</v>
      </c>
    </row>
    <row r="1175" spans="1:15" ht="30.25" customHeight="1" x14ac:dyDescent="0.3">
      <c r="A1175" s="410">
        <v>692</v>
      </c>
      <c r="B1175" s="457"/>
      <c r="C1175" s="467"/>
      <c r="D1175" s="207"/>
      <c r="E1175" s="520"/>
      <c r="F1175" s="17"/>
      <c r="G1175" s="18"/>
      <c r="H1175" s="40"/>
      <c r="I1175" s="195"/>
      <c r="J1175" s="189"/>
      <c r="K1175" s="184"/>
      <c r="L1175" s="109" t="str">
        <f t="shared" si="102"/>
        <v/>
      </c>
      <c r="M1175" s="111">
        <f t="shared" si="103"/>
        <v>1</v>
      </c>
      <c r="N1175" s="110">
        <f t="shared" si="104"/>
        <v>0</v>
      </c>
    </row>
    <row r="1176" spans="1:15" ht="30.25" customHeight="1" x14ac:dyDescent="0.3">
      <c r="A1176" s="410">
        <v>693</v>
      </c>
      <c r="B1176" s="457"/>
      <c r="C1176" s="467"/>
      <c r="D1176" s="207"/>
      <c r="E1176" s="520"/>
      <c r="F1176" s="17"/>
      <c r="G1176" s="18"/>
      <c r="H1176" s="40"/>
      <c r="I1176" s="195"/>
      <c r="J1176" s="189"/>
      <c r="K1176" s="184"/>
      <c r="L1176" s="109" t="str">
        <f t="shared" si="102"/>
        <v/>
      </c>
      <c r="M1176" s="111">
        <f t="shared" si="103"/>
        <v>1</v>
      </c>
      <c r="N1176" s="110">
        <f t="shared" si="104"/>
        <v>0</v>
      </c>
    </row>
    <row r="1177" spans="1:15" ht="30.25" customHeight="1" x14ac:dyDescent="0.3">
      <c r="A1177" s="410">
        <v>694</v>
      </c>
      <c r="B1177" s="457"/>
      <c r="C1177" s="467"/>
      <c r="D1177" s="207"/>
      <c r="E1177" s="520"/>
      <c r="F1177" s="17"/>
      <c r="G1177" s="18"/>
      <c r="H1177" s="40"/>
      <c r="I1177" s="195"/>
      <c r="J1177" s="189"/>
      <c r="K1177" s="184"/>
      <c r="L1177" s="109" t="str">
        <f t="shared" si="102"/>
        <v/>
      </c>
      <c r="M1177" s="111">
        <f t="shared" si="103"/>
        <v>1</v>
      </c>
      <c r="N1177" s="110">
        <f t="shared" si="104"/>
        <v>0</v>
      </c>
    </row>
    <row r="1178" spans="1:15" ht="30.25" customHeight="1" x14ac:dyDescent="0.3">
      <c r="A1178" s="410">
        <v>695</v>
      </c>
      <c r="B1178" s="457"/>
      <c r="C1178" s="467"/>
      <c r="D1178" s="207"/>
      <c r="E1178" s="520"/>
      <c r="F1178" s="17"/>
      <c r="G1178" s="18"/>
      <c r="H1178" s="40"/>
      <c r="I1178" s="195"/>
      <c r="J1178" s="189"/>
      <c r="K1178" s="184"/>
      <c r="L1178" s="109" t="str">
        <f t="shared" si="102"/>
        <v/>
      </c>
      <c r="M1178" s="111">
        <f t="shared" si="103"/>
        <v>1</v>
      </c>
      <c r="N1178" s="110">
        <f t="shared" si="104"/>
        <v>0</v>
      </c>
    </row>
    <row r="1179" spans="1:15" ht="30.25" customHeight="1" x14ac:dyDescent="0.3">
      <c r="A1179" s="410">
        <v>696</v>
      </c>
      <c r="B1179" s="457"/>
      <c r="C1179" s="467"/>
      <c r="D1179" s="207"/>
      <c r="E1179" s="520"/>
      <c r="F1179" s="17"/>
      <c r="G1179" s="18"/>
      <c r="H1179" s="40"/>
      <c r="I1179" s="195"/>
      <c r="J1179" s="189"/>
      <c r="K1179" s="184"/>
      <c r="L1179" s="109" t="str">
        <f t="shared" si="102"/>
        <v/>
      </c>
      <c r="M1179" s="111">
        <f t="shared" si="103"/>
        <v>1</v>
      </c>
      <c r="N1179" s="110">
        <f t="shared" si="104"/>
        <v>0</v>
      </c>
    </row>
    <row r="1180" spans="1:15" ht="30.25" customHeight="1" x14ac:dyDescent="0.3">
      <c r="A1180" s="410">
        <v>697</v>
      </c>
      <c r="B1180" s="457"/>
      <c r="C1180" s="467"/>
      <c r="D1180" s="207"/>
      <c r="E1180" s="520"/>
      <c r="F1180" s="17"/>
      <c r="G1180" s="18"/>
      <c r="H1180" s="40"/>
      <c r="I1180" s="195"/>
      <c r="J1180" s="189"/>
      <c r="K1180" s="184"/>
      <c r="L1180" s="109" t="str">
        <f t="shared" si="102"/>
        <v/>
      </c>
      <c r="M1180" s="111">
        <f t="shared" si="103"/>
        <v>1</v>
      </c>
      <c r="N1180" s="110">
        <f t="shared" si="104"/>
        <v>0</v>
      </c>
    </row>
    <row r="1181" spans="1:15" ht="30.25" customHeight="1" x14ac:dyDescent="0.3">
      <c r="A1181" s="410">
        <v>698</v>
      </c>
      <c r="B1181" s="457"/>
      <c r="C1181" s="467"/>
      <c r="D1181" s="207"/>
      <c r="E1181" s="520"/>
      <c r="F1181" s="17"/>
      <c r="G1181" s="18"/>
      <c r="H1181" s="40"/>
      <c r="I1181" s="195"/>
      <c r="J1181" s="189"/>
      <c r="K1181" s="184"/>
      <c r="L1181" s="109" t="str">
        <f t="shared" si="102"/>
        <v/>
      </c>
      <c r="M1181" s="111">
        <f t="shared" si="103"/>
        <v>1</v>
      </c>
      <c r="N1181" s="110">
        <f t="shared" si="104"/>
        <v>0</v>
      </c>
    </row>
    <row r="1182" spans="1:15" ht="30.25" customHeight="1" x14ac:dyDescent="0.3">
      <c r="A1182" s="410">
        <v>699</v>
      </c>
      <c r="B1182" s="457"/>
      <c r="C1182" s="467"/>
      <c r="D1182" s="207"/>
      <c r="E1182" s="520"/>
      <c r="F1182" s="17"/>
      <c r="G1182" s="18"/>
      <c r="H1182" s="40"/>
      <c r="I1182" s="195"/>
      <c r="J1182" s="189"/>
      <c r="K1182" s="184"/>
      <c r="L1182" s="109" t="str">
        <f t="shared" si="102"/>
        <v/>
      </c>
      <c r="M1182" s="111">
        <f t="shared" si="103"/>
        <v>1</v>
      </c>
      <c r="N1182" s="110">
        <f t="shared" si="104"/>
        <v>0</v>
      </c>
    </row>
    <row r="1183" spans="1:15" ht="30.25" customHeight="1" thickBot="1" x14ac:dyDescent="0.35">
      <c r="A1183" s="411">
        <v>700</v>
      </c>
      <c r="B1183" s="458"/>
      <c r="C1183" s="468"/>
      <c r="D1183" s="208"/>
      <c r="E1183" s="522"/>
      <c r="F1183" s="19"/>
      <c r="G1183" s="20"/>
      <c r="H1183" s="42"/>
      <c r="I1183" s="196"/>
      <c r="J1183" s="190"/>
      <c r="K1183" s="185"/>
      <c r="L1183" s="109" t="str">
        <f t="shared" si="102"/>
        <v/>
      </c>
      <c r="M1183" s="111">
        <f t="shared" si="103"/>
        <v>1</v>
      </c>
      <c r="N1183" s="110">
        <f t="shared" si="104"/>
        <v>0</v>
      </c>
    </row>
    <row r="1184" spans="1:15" ht="30.25" customHeight="1" thickBot="1" x14ac:dyDescent="0.35">
      <c r="A1184" s="44"/>
      <c r="B1184" s="44"/>
      <c r="C1184" s="44"/>
      <c r="D1184" s="44"/>
      <c r="E1184" s="44"/>
      <c r="F1184" s="44"/>
      <c r="G1184" s="44"/>
      <c r="H1184" s="44"/>
      <c r="I1184" s="386" t="s">
        <v>34</v>
      </c>
      <c r="J1184" s="186">
        <f>SUM(J1164:J1183)+J1150</f>
        <v>0</v>
      </c>
      <c r="K1184" s="186">
        <f>SUM(K1164:K1183)+K1150</f>
        <v>0</v>
      </c>
      <c r="L1184" s="66"/>
      <c r="M1184" s="108">
        <f>IF(J1184&gt;J1150,ROW(A1190),0)</f>
        <v>0</v>
      </c>
      <c r="N1184" s="37"/>
      <c r="O1184" s="105">
        <f>IF(J1184&gt;J1150,ROW(A1190),0)</f>
        <v>0</v>
      </c>
    </row>
    <row r="1185" spans="1:16" ht="30.25" customHeight="1" x14ac:dyDescent="0.3">
      <c r="A1185" s="44"/>
      <c r="B1185" s="44"/>
      <c r="C1185" s="44"/>
      <c r="D1185" s="44"/>
      <c r="E1185" s="44"/>
      <c r="F1185" s="44"/>
      <c r="G1185" s="44"/>
      <c r="H1185" s="44"/>
      <c r="I1185" s="44"/>
      <c r="J1185" s="44"/>
      <c r="K1185" s="44"/>
      <c r="L1185" s="66"/>
      <c r="M1185" s="37"/>
      <c r="N1185" s="37"/>
    </row>
    <row r="1186" spans="1:16" ht="30.25" customHeight="1" x14ac:dyDescent="0.3">
      <c r="A1186" s="138" t="s">
        <v>133</v>
      </c>
      <c r="B1186" s="62"/>
      <c r="C1186" s="62"/>
      <c r="D1186" s="44"/>
      <c r="E1186" s="44"/>
      <c r="F1186" s="44"/>
      <c r="G1186" s="44"/>
      <c r="H1186" s="44"/>
      <c r="I1186" s="44"/>
      <c r="J1186" s="44"/>
      <c r="K1186" s="44"/>
      <c r="L1186" s="66"/>
      <c r="M1186" s="37"/>
      <c r="N1186" s="37"/>
    </row>
    <row r="1187" spans="1:16" ht="30.25" customHeight="1" x14ac:dyDescent="0.3">
      <c r="A1187" s="44"/>
      <c r="B1187" s="44"/>
      <c r="C1187" s="44"/>
      <c r="D1187" s="44"/>
      <c r="E1187" s="44"/>
      <c r="F1187" s="44"/>
      <c r="G1187" s="44"/>
      <c r="H1187" s="44"/>
      <c r="I1187" s="44"/>
      <c r="J1187" s="44"/>
      <c r="K1187" s="44"/>
      <c r="L1187" s="66"/>
      <c r="M1187" s="37"/>
      <c r="N1187" s="37"/>
    </row>
    <row r="1188" spans="1:16" ht="30.25" customHeight="1" x14ac:dyDescent="0.35">
      <c r="A1188" s="376" t="s">
        <v>31</v>
      </c>
      <c r="B1188" s="214"/>
      <c r="C1188" s="214"/>
      <c r="D1188" s="378">
        <f ca="1">imzatarihi</f>
        <v>45785</v>
      </c>
      <c r="E1188" s="378"/>
      <c r="F1188" s="253" t="s">
        <v>32</v>
      </c>
      <c r="G1188" s="379" t="str">
        <f>IF(kurulusyetkilisi&gt;0,kurulusyetkilisi,"")</f>
        <v/>
      </c>
      <c r="H1188" s="44"/>
      <c r="I1188" s="44"/>
      <c r="J1188" s="44"/>
      <c r="K1188" s="44"/>
      <c r="L1188" s="66"/>
      <c r="M1188" s="37"/>
      <c r="N1188" s="37"/>
    </row>
    <row r="1189" spans="1:16" ht="30.25" customHeight="1" x14ac:dyDescent="0.35">
      <c r="A1189" s="44"/>
      <c r="B1189" s="44"/>
      <c r="C1189" s="44"/>
      <c r="D1189" s="215"/>
      <c r="E1189" s="215"/>
      <c r="F1189" s="253" t="s">
        <v>33</v>
      </c>
      <c r="G1189" s="44"/>
      <c r="H1189" s="44"/>
      <c r="I1189" s="214"/>
      <c r="J1189" s="44"/>
      <c r="K1189" s="44"/>
      <c r="L1189" s="66"/>
      <c r="M1189" s="37"/>
      <c r="N1189" s="37"/>
    </row>
    <row r="1190" spans="1:16" ht="30.25" customHeight="1" x14ac:dyDescent="0.3">
      <c r="A1190" s="44"/>
      <c r="B1190" s="44"/>
      <c r="C1190" s="44"/>
      <c r="D1190" s="44"/>
      <c r="E1190" s="44"/>
      <c r="F1190" s="44"/>
      <c r="G1190" s="44"/>
      <c r="H1190" s="44"/>
      <c r="I1190" s="44"/>
      <c r="J1190" s="44"/>
      <c r="K1190" s="44"/>
      <c r="L1190" s="66"/>
      <c r="M1190" s="37"/>
      <c r="N1190" s="37"/>
    </row>
    <row r="1191" spans="1:16" ht="30.25" customHeight="1" x14ac:dyDescent="0.3">
      <c r="A1191" s="679" t="s">
        <v>104</v>
      </c>
      <c r="B1191" s="679"/>
      <c r="C1191" s="679"/>
      <c r="D1191" s="679"/>
      <c r="E1191" s="679"/>
      <c r="F1191" s="679"/>
      <c r="G1191" s="679"/>
      <c r="H1191" s="679"/>
      <c r="I1191" s="679"/>
      <c r="J1191" s="679"/>
      <c r="K1191" s="679"/>
      <c r="L1191" s="64"/>
      <c r="M1191" s="37"/>
      <c r="N1191" s="37"/>
    </row>
    <row r="1192" spans="1:16" ht="30.25" customHeight="1" x14ac:dyDescent="0.3">
      <c r="A1192" s="635" t="str">
        <f>IF(YilDonem&lt;&gt;"",CONCATENATE(YilDonem," dönemine aittir."),"")</f>
        <v/>
      </c>
      <c r="B1192" s="635"/>
      <c r="C1192" s="635"/>
      <c r="D1192" s="635"/>
      <c r="E1192" s="635"/>
      <c r="F1192" s="635"/>
      <c r="G1192" s="635"/>
      <c r="H1192" s="635"/>
      <c r="I1192" s="635"/>
      <c r="J1192" s="635"/>
      <c r="K1192" s="635"/>
      <c r="L1192" s="64"/>
      <c r="M1192" s="37"/>
      <c r="N1192" s="37"/>
    </row>
    <row r="1193" spans="1:16" ht="30.25" customHeight="1" thickBot="1" x14ac:dyDescent="0.35">
      <c r="A1193" s="680" t="s">
        <v>126</v>
      </c>
      <c r="B1193" s="680"/>
      <c r="C1193" s="680"/>
      <c r="D1193" s="680"/>
      <c r="E1193" s="680"/>
      <c r="F1193" s="680"/>
      <c r="G1193" s="680"/>
      <c r="H1193" s="680"/>
      <c r="I1193" s="680"/>
      <c r="J1193" s="680"/>
      <c r="K1193" s="680"/>
      <c r="L1193" s="64"/>
      <c r="M1193" s="37"/>
      <c r="N1193" s="37"/>
    </row>
    <row r="1194" spans="1:16" ht="30.25" customHeight="1" thickBot="1" x14ac:dyDescent="0.35">
      <c r="A1194" s="673" t="s">
        <v>192</v>
      </c>
      <c r="B1194" s="674"/>
      <c r="C1194" s="673" t="str">
        <f>IF(ProjeNo&gt;0,ProjeNo,"")</f>
        <v/>
      </c>
      <c r="D1194" s="674"/>
      <c r="E1194" s="674"/>
      <c r="F1194" s="674"/>
      <c r="G1194" s="674"/>
      <c r="H1194" s="674"/>
      <c r="I1194" s="674"/>
      <c r="J1194" s="674"/>
      <c r="K1194" s="675"/>
      <c r="L1194" s="64"/>
      <c r="M1194" s="37"/>
      <c r="N1194" s="37"/>
    </row>
    <row r="1195" spans="1:16" ht="30.25" customHeight="1" thickBot="1" x14ac:dyDescent="0.35">
      <c r="A1195" s="673" t="s">
        <v>194</v>
      </c>
      <c r="B1195" s="674"/>
      <c r="C1195" s="676" t="str">
        <f>IF(ProjeAdi&gt;0,ProjeAdi,"")</f>
        <v/>
      </c>
      <c r="D1195" s="677"/>
      <c r="E1195" s="677"/>
      <c r="F1195" s="677"/>
      <c r="G1195" s="677"/>
      <c r="H1195" s="677"/>
      <c r="I1195" s="677"/>
      <c r="J1195" s="677"/>
      <c r="K1195" s="678"/>
      <c r="L1195" s="64"/>
      <c r="M1195" s="37"/>
      <c r="N1195" s="37"/>
    </row>
    <row r="1196" spans="1:16" s="24" customFormat="1" ht="30.25" customHeight="1" thickBot="1" x14ac:dyDescent="0.35">
      <c r="A1196" s="683" t="s">
        <v>3</v>
      </c>
      <c r="B1196" s="683" t="s">
        <v>182</v>
      </c>
      <c r="C1196" s="683" t="s">
        <v>183</v>
      </c>
      <c r="D1196" s="683" t="s">
        <v>101</v>
      </c>
      <c r="E1196" s="683" t="s">
        <v>173</v>
      </c>
      <c r="F1196" s="683" t="s">
        <v>102</v>
      </c>
      <c r="G1196" s="683" t="s">
        <v>103</v>
      </c>
      <c r="H1196" s="683" t="s">
        <v>81</v>
      </c>
      <c r="I1196" s="683" t="s">
        <v>82</v>
      </c>
      <c r="J1196" s="398" t="s">
        <v>83</v>
      </c>
      <c r="K1196" s="398" t="s">
        <v>83</v>
      </c>
      <c r="L1196" s="65"/>
      <c r="M1196" s="38"/>
      <c r="N1196" s="38"/>
      <c r="O1196" s="68"/>
      <c r="P1196" s="68"/>
    </row>
    <row r="1197" spans="1:16" ht="30.25" customHeight="1" thickBot="1" x14ac:dyDescent="0.35">
      <c r="A1197" s="685"/>
      <c r="B1197" s="684"/>
      <c r="C1197" s="684"/>
      <c r="D1197" s="685"/>
      <c r="E1197" s="684"/>
      <c r="F1197" s="685"/>
      <c r="G1197" s="685"/>
      <c r="H1197" s="685"/>
      <c r="I1197" s="685"/>
      <c r="J1197" s="416" t="s">
        <v>84</v>
      </c>
      <c r="K1197" s="416" t="s">
        <v>87</v>
      </c>
      <c r="L1197" s="64"/>
      <c r="M1197" s="37"/>
      <c r="N1197" s="37"/>
      <c r="O1197" s="69"/>
      <c r="P1197" s="69"/>
    </row>
    <row r="1198" spans="1:16" ht="30.25" customHeight="1" x14ac:dyDescent="0.3">
      <c r="A1198" s="201">
        <v>701</v>
      </c>
      <c r="B1198" s="456"/>
      <c r="C1198" s="466"/>
      <c r="D1198" s="206"/>
      <c r="E1198" s="521"/>
      <c r="F1198" s="25"/>
      <c r="G1198" s="39"/>
      <c r="H1198" s="26"/>
      <c r="I1198" s="194"/>
      <c r="J1198" s="188"/>
      <c r="K1198" s="180"/>
      <c r="L1198" s="109" t="str">
        <f>IF(AND(COUNTA(D1198:G1198)&gt;0,M1198=1),"Belge Tarihi,Belge Numarası ve KDV Dahil Tutar doldurulduktan sonra KDV Hariç Tutar doldurulabilir.","")</f>
        <v/>
      </c>
      <c r="M1198" s="111">
        <f>IF(COUNTA(H1198:I1198)+COUNTA(K1198)=3,0,1)</f>
        <v>1</v>
      </c>
      <c r="N1198" s="110">
        <f>IF(M1198=1,0,100000000)</f>
        <v>0</v>
      </c>
    </row>
    <row r="1199" spans="1:16" ht="30.25" customHeight="1" x14ac:dyDescent="0.3">
      <c r="A1199" s="410">
        <v>702</v>
      </c>
      <c r="B1199" s="457"/>
      <c r="C1199" s="467"/>
      <c r="D1199" s="207"/>
      <c r="E1199" s="520"/>
      <c r="F1199" s="17"/>
      <c r="G1199" s="18"/>
      <c r="H1199" s="40"/>
      <c r="I1199" s="195"/>
      <c r="J1199" s="189"/>
      <c r="K1199" s="184"/>
      <c r="L1199" s="109" t="str">
        <f t="shared" ref="L1199:L1217" si="105">IF(AND(COUNTA(D1199:G1199)&gt;0,M1199=1),"Belge Tarihi,Belge Numarası ve KDV Dahil Tutar doldurulduktan sonra KDV Hariç Tutar doldurulabilir.","")</f>
        <v/>
      </c>
      <c r="M1199" s="111">
        <f t="shared" ref="M1199:M1217" si="106">IF(COUNTA(H1199:I1199)+COUNTA(K1199)=3,0,1)</f>
        <v>1</v>
      </c>
      <c r="N1199" s="110">
        <f t="shared" ref="N1199:N1217" si="107">IF(M1199=1,0,100000000)</f>
        <v>0</v>
      </c>
    </row>
    <row r="1200" spans="1:16" ht="30.25" customHeight="1" x14ac:dyDescent="0.3">
      <c r="A1200" s="410">
        <v>703</v>
      </c>
      <c r="B1200" s="457"/>
      <c r="C1200" s="467"/>
      <c r="D1200" s="207"/>
      <c r="E1200" s="520"/>
      <c r="F1200" s="17"/>
      <c r="G1200" s="18"/>
      <c r="H1200" s="40"/>
      <c r="I1200" s="195"/>
      <c r="J1200" s="189"/>
      <c r="K1200" s="184"/>
      <c r="L1200" s="109" t="str">
        <f t="shared" si="105"/>
        <v/>
      </c>
      <c r="M1200" s="111">
        <f t="shared" si="106"/>
        <v>1</v>
      </c>
      <c r="N1200" s="110">
        <f t="shared" si="107"/>
        <v>0</v>
      </c>
    </row>
    <row r="1201" spans="1:14" ht="30.25" customHeight="1" x14ac:dyDescent="0.3">
      <c r="A1201" s="410">
        <v>704</v>
      </c>
      <c r="B1201" s="457"/>
      <c r="C1201" s="467"/>
      <c r="D1201" s="207"/>
      <c r="E1201" s="520"/>
      <c r="F1201" s="17"/>
      <c r="G1201" s="18"/>
      <c r="H1201" s="40"/>
      <c r="I1201" s="195"/>
      <c r="J1201" s="189"/>
      <c r="K1201" s="184"/>
      <c r="L1201" s="109" t="str">
        <f t="shared" si="105"/>
        <v/>
      </c>
      <c r="M1201" s="111">
        <f t="shared" si="106"/>
        <v>1</v>
      </c>
      <c r="N1201" s="110">
        <f t="shared" si="107"/>
        <v>0</v>
      </c>
    </row>
    <row r="1202" spans="1:14" ht="30.25" customHeight="1" x14ac:dyDescent="0.3">
      <c r="A1202" s="410">
        <v>705</v>
      </c>
      <c r="B1202" s="457"/>
      <c r="C1202" s="467"/>
      <c r="D1202" s="207"/>
      <c r="E1202" s="520"/>
      <c r="F1202" s="17"/>
      <c r="G1202" s="18"/>
      <c r="H1202" s="40"/>
      <c r="I1202" s="195"/>
      <c r="J1202" s="189"/>
      <c r="K1202" s="184"/>
      <c r="L1202" s="109" t="str">
        <f t="shared" si="105"/>
        <v/>
      </c>
      <c r="M1202" s="111">
        <f t="shared" si="106"/>
        <v>1</v>
      </c>
      <c r="N1202" s="110">
        <f t="shared" si="107"/>
        <v>0</v>
      </c>
    </row>
    <row r="1203" spans="1:14" ht="30.25" customHeight="1" x14ac:dyDescent="0.3">
      <c r="A1203" s="410">
        <v>706</v>
      </c>
      <c r="B1203" s="457"/>
      <c r="C1203" s="467"/>
      <c r="D1203" s="207"/>
      <c r="E1203" s="520"/>
      <c r="F1203" s="17"/>
      <c r="G1203" s="18"/>
      <c r="H1203" s="40"/>
      <c r="I1203" s="195"/>
      <c r="J1203" s="189"/>
      <c r="K1203" s="184"/>
      <c r="L1203" s="109" t="str">
        <f t="shared" si="105"/>
        <v/>
      </c>
      <c r="M1203" s="111">
        <f t="shared" si="106"/>
        <v>1</v>
      </c>
      <c r="N1203" s="110">
        <f t="shared" si="107"/>
        <v>0</v>
      </c>
    </row>
    <row r="1204" spans="1:14" ht="30.25" customHeight="1" x14ac:dyDescent="0.3">
      <c r="A1204" s="410">
        <v>707</v>
      </c>
      <c r="B1204" s="457"/>
      <c r="C1204" s="467"/>
      <c r="D1204" s="207"/>
      <c r="E1204" s="520"/>
      <c r="F1204" s="17"/>
      <c r="G1204" s="18"/>
      <c r="H1204" s="40"/>
      <c r="I1204" s="195"/>
      <c r="J1204" s="189"/>
      <c r="K1204" s="184"/>
      <c r="L1204" s="109" t="str">
        <f t="shared" si="105"/>
        <v/>
      </c>
      <c r="M1204" s="111">
        <f t="shared" si="106"/>
        <v>1</v>
      </c>
      <c r="N1204" s="110">
        <f t="shared" si="107"/>
        <v>0</v>
      </c>
    </row>
    <row r="1205" spans="1:14" ht="30.25" customHeight="1" x14ac:dyDescent="0.3">
      <c r="A1205" s="410">
        <v>708</v>
      </c>
      <c r="B1205" s="457"/>
      <c r="C1205" s="467"/>
      <c r="D1205" s="207"/>
      <c r="E1205" s="520"/>
      <c r="F1205" s="17"/>
      <c r="G1205" s="18"/>
      <c r="H1205" s="40"/>
      <c r="I1205" s="195"/>
      <c r="J1205" s="189"/>
      <c r="K1205" s="184"/>
      <c r="L1205" s="109" t="str">
        <f t="shared" si="105"/>
        <v/>
      </c>
      <c r="M1205" s="111">
        <f t="shared" si="106"/>
        <v>1</v>
      </c>
      <c r="N1205" s="110">
        <f t="shared" si="107"/>
        <v>0</v>
      </c>
    </row>
    <row r="1206" spans="1:14" ht="30.25" customHeight="1" x14ac:dyDescent="0.3">
      <c r="A1206" s="410">
        <v>709</v>
      </c>
      <c r="B1206" s="457"/>
      <c r="C1206" s="467"/>
      <c r="D1206" s="207"/>
      <c r="E1206" s="520"/>
      <c r="F1206" s="17"/>
      <c r="G1206" s="18"/>
      <c r="H1206" s="40"/>
      <c r="I1206" s="195"/>
      <c r="J1206" s="189"/>
      <c r="K1206" s="184"/>
      <c r="L1206" s="109" t="str">
        <f t="shared" si="105"/>
        <v/>
      </c>
      <c r="M1206" s="111">
        <f t="shared" si="106"/>
        <v>1</v>
      </c>
      <c r="N1206" s="110">
        <f t="shared" si="107"/>
        <v>0</v>
      </c>
    </row>
    <row r="1207" spans="1:14" ht="30.25" customHeight="1" x14ac:dyDescent="0.3">
      <c r="A1207" s="410">
        <v>710</v>
      </c>
      <c r="B1207" s="457"/>
      <c r="C1207" s="467"/>
      <c r="D1207" s="207"/>
      <c r="E1207" s="520"/>
      <c r="F1207" s="17"/>
      <c r="G1207" s="18"/>
      <c r="H1207" s="40"/>
      <c r="I1207" s="195"/>
      <c r="J1207" s="189"/>
      <c r="K1207" s="184"/>
      <c r="L1207" s="109" t="str">
        <f t="shared" si="105"/>
        <v/>
      </c>
      <c r="M1207" s="111">
        <f t="shared" si="106"/>
        <v>1</v>
      </c>
      <c r="N1207" s="110">
        <f t="shared" si="107"/>
        <v>0</v>
      </c>
    </row>
    <row r="1208" spans="1:14" ht="30.25" customHeight="1" x14ac:dyDescent="0.3">
      <c r="A1208" s="410">
        <v>711</v>
      </c>
      <c r="B1208" s="457"/>
      <c r="C1208" s="467"/>
      <c r="D1208" s="207"/>
      <c r="E1208" s="520"/>
      <c r="F1208" s="17"/>
      <c r="G1208" s="18"/>
      <c r="H1208" s="40"/>
      <c r="I1208" s="195"/>
      <c r="J1208" s="189"/>
      <c r="K1208" s="184"/>
      <c r="L1208" s="109" t="str">
        <f t="shared" si="105"/>
        <v/>
      </c>
      <c r="M1208" s="111">
        <f t="shared" si="106"/>
        <v>1</v>
      </c>
      <c r="N1208" s="110">
        <f t="shared" si="107"/>
        <v>0</v>
      </c>
    </row>
    <row r="1209" spans="1:14" ht="30.25" customHeight="1" x14ac:dyDescent="0.3">
      <c r="A1209" s="410">
        <v>712</v>
      </c>
      <c r="B1209" s="457"/>
      <c r="C1209" s="467"/>
      <c r="D1209" s="207"/>
      <c r="E1209" s="520"/>
      <c r="F1209" s="17"/>
      <c r="G1209" s="18"/>
      <c r="H1209" s="40"/>
      <c r="I1209" s="195"/>
      <c r="J1209" s="189"/>
      <c r="K1209" s="184"/>
      <c r="L1209" s="109" t="str">
        <f t="shared" si="105"/>
        <v/>
      </c>
      <c r="M1209" s="111">
        <f t="shared" si="106"/>
        <v>1</v>
      </c>
      <c r="N1209" s="110">
        <f t="shared" si="107"/>
        <v>0</v>
      </c>
    </row>
    <row r="1210" spans="1:14" ht="30.25" customHeight="1" x14ac:dyDescent="0.3">
      <c r="A1210" s="410">
        <v>713</v>
      </c>
      <c r="B1210" s="457"/>
      <c r="C1210" s="467"/>
      <c r="D1210" s="207"/>
      <c r="E1210" s="520"/>
      <c r="F1210" s="17"/>
      <c r="G1210" s="18"/>
      <c r="H1210" s="40"/>
      <c r="I1210" s="195"/>
      <c r="J1210" s="189"/>
      <c r="K1210" s="184"/>
      <c r="L1210" s="109" t="str">
        <f t="shared" si="105"/>
        <v/>
      </c>
      <c r="M1210" s="111">
        <f t="shared" si="106"/>
        <v>1</v>
      </c>
      <c r="N1210" s="110">
        <f t="shared" si="107"/>
        <v>0</v>
      </c>
    </row>
    <row r="1211" spans="1:14" ht="30.25" customHeight="1" x14ac:dyDescent="0.3">
      <c r="A1211" s="410">
        <v>714</v>
      </c>
      <c r="B1211" s="457"/>
      <c r="C1211" s="467"/>
      <c r="D1211" s="207"/>
      <c r="E1211" s="520"/>
      <c r="F1211" s="17"/>
      <c r="G1211" s="18"/>
      <c r="H1211" s="40"/>
      <c r="I1211" s="195"/>
      <c r="J1211" s="189"/>
      <c r="K1211" s="184"/>
      <c r="L1211" s="109" t="str">
        <f t="shared" si="105"/>
        <v/>
      </c>
      <c r="M1211" s="111">
        <f t="shared" si="106"/>
        <v>1</v>
      </c>
      <c r="N1211" s="110">
        <f t="shared" si="107"/>
        <v>0</v>
      </c>
    </row>
    <row r="1212" spans="1:14" ht="30.25" customHeight="1" x14ac:dyDescent="0.3">
      <c r="A1212" s="410">
        <v>715</v>
      </c>
      <c r="B1212" s="457"/>
      <c r="C1212" s="467"/>
      <c r="D1212" s="207"/>
      <c r="E1212" s="520"/>
      <c r="F1212" s="17"/>
      <c r="G1212" s="18"/>
      <c r="H1212" s="40"/>
      <c r="I1212" s="195"/>
      <c r="J1212" s="189"/>
      <c r="K1212" s="184"/>
      <c r="L1212" s="109" t="str">
        <f t="shared" si="105"/>
        <v/>
      </c>
      <c r="M1212" s="111">
        <f t="shared" si="106"/>
        <v>1</v>
      </c>
      <c r="N1212" s="110">
        <f t="shared" si="107"/>
        <v>0</v>
      </c>
    </row>
    <row r="1213" spans="1:14" ht="30.25" customHeight="1" x14ac:dyDescent="0.3">
      <c r="A1213" s="410">
        <v>716</v>
      </c>
      <c r="B1213" s="457"/>
      <c r="C1213" s="467"/>
      <c r="D1213" s="207"/>
      <c r="E1213" s="520"/>
      <c r="F1213" s="17"/>
      <c r="G1213" s="18"/>
      <c r="H1213" s="40"/>
      <c r="I1213" s="195"/>
      <c r="J1213" s="189"/>
      <c r="K1213" s="184"/>
      <c r="L1213" s="109" t="str">
        <f t="shared" si="105"/>
        <v/>
      </c>
      <c r="M1213" s="111">
        <f t="shared" si="106"/>
        <v>1</v>
      </c>
      <c r="N1213" s="110">
        <f t="shared" si="107"/>
        <v>0</v>
      </c>
    </row>
    <row r="1214" spans="1:14" ht="30.25" customHeight="1" x14ac:dyDescent="0.3">
      <c r="A1214" s="410">
        <v>717</v>
      </c>
      <c r="B1214" s="457"/>
      <c r="C1214" s="467"/>
      <c r="D1214" s="207"/>
      <c r="E1214" s="520"/>
      <c r="F1214" s="17"/>
      <c r="G1214" s="18"/>
      <c r="H1214" s="40"/>
      <c r="I1214" s="195"/>
      <c r="J1214" s="189"/>
      <c r="K1214" s="184"/>
      <c r="L1214" s="109" t="str">
        <f t="shared" si="105"/>
        <v/>
      </c>
      <c r="M1214" s="111">
        <f t="shared" si="106"/>
        <v>1</v>
      </c>
      <c r="N1214" s="110">
        <f t="shared" si="107"/>
        <v>0</v>
      </c>
    </row>
    <row r="1215" spans="1:14" ht="30.25" customHeight="1" x14ac:dyDescent="0.3">
      <c r="A1215" s="410">
        <v>718</v>
      </c>
      <c r="B1215" s="457"/>
      <c r="C1215" s="467"/>
      <c r="D1215" s="207"/>
      <c r="E1215" s="520"/>
      <c r="F1215" s="17"/>
      <c r="G1215" s="18"/>
      <c r="H1215" s="40"/>
      <c r="I1215" s="195"/>
      <c r="J1215" s="189"/>
      <c r="K1215" s="184"/>
      <c r="L1215" s="109" t="str">
        <f t="shared" si="105"/>
        <v/>
      </c>
      <c r="M1215" s="111">
        <f t="shared" si="106"/>
        <v>1</v>
      </c>
      <c r="N1215" s="110">
        <f t="shared" si="107"/>
        <v>0</v>
      </c>
    </row>
    <row r="1216" spans="1:14" ht="30.25" customHeight="1" x14ac:dyDescent="0.3">
      <c r="A1216" s="410">
        <v>719</v>
      </c>
      <c r="B1216" s="457"/>
      <c r="C1216" s="467"/>
      <c r="D1216" s="207"/>
      <c r="E1216" s="520"/>
      <c r="F1216" s="17"/>
      <c r="G1216" s="18"/>
      <c r="H1216" s="40"/>
      <c r="I1216" s="195"/>
      <c r="J1216" s="189"/>
      <c r="K1216" s="184"/>
      <c r="L1216" s="109" t="str">
        <f t="shared" si="105"/>
        <v/>
      </c>
      <c r="M1216" s="111">
        <f t="shared" si="106"/>
        <v>1</v>
      </c>
      <c r="N1216" s="110">
        <f t="shared" si="107"/>
        <v>0</v>
      </c>
    </row>
    <row r="1217" spans="1:16" ht="30.25" customHeight="1" thickBot="1" x14ac:dyDescent="0.35">
      <c r="A1217" s="411">
        <v>720</v>
      </c>
      <c r="B1217" s="458"/>
      <c r="C1217" s="468"/>
      <c r="D1217" s="208"/>
      <c r="E1217" s="522"/>
      <c r="F1217" s="19"/>
      <c r="G1217" s="20"/>
      <c r="H1217" s="42"/>
      <c r="I1217" s="196"/>
      <c r="J1217" s="190"/>
      <c r="K1217" s="185"/>
      <c r="L1217" s="109" t="str">
        <f t="shared" si="105"/>
        <v/>
      </c>
      <c r="M1217" s="111">
        <f t="shared" si="106"/>
        <v>1</v>
      </c>
      <c r="N1217" s="110">
        <f t="shared" si="107"/>
        <v>0</v>
      </c>
    </row>
    <row r="1218" spans="1:16" ht="30.25" customHeight="1" thickBot="1" x14ac:dyDescent="0.35">
      <c r="A1218" s="44"/>
      <c r="B1218" s="44"/>
      <c r="C1218" s="44"/>
      <c r="D1218" s="44"/>
      <c r="E1218" s="44"/>
      <c r="F1218" s="44"/>
      <c r="G1218" s="44"/>
      <c r="H1218" s="44"/>
      <c r="I1218" s="386" t="s">
        <v>34</v>
      </c>
      <c r="J1218" s="186">
        <f>SUM(J1198:J1217)+J1184</f>
        <v>0</v>
      </c>
      <c r="K1218" s="186">
        <f>SUM(K1198:K1217)+K1184</f>
        <v>0</v>
      </c>
      <c r="L1218" s="66"/>
      <c r="M1218" s="108">
        <f>IF(J1218&gt;J1184,ROW(A1224),0)</f>
        <v>0</v>
      </c>
      <c r="N1218" s="37"/>
      <c r="O1218" s="105">
        <f>IF(J1218&gt;J1184,ROW(A1224),0)</f>
        <v>0</v>
      </c>
    </row>
    <row r="1219" spans="1:16" ht="30.25" customHeight="1" x14ac:dyDescent="0.3">
      <c r="A1219" s="44"/>
      <c r="B1219" s="44"/>
      <c r="C1219" s="44"/>
      <c r="D1219" s="44"/>
      <c r="E1219" s="44"/>
      <c r="F1219" s="44"/>
      <c r="G1219" s="44"/>
      <c r="H1219" s="44"/>
      <c r="I1219" s="44"/>
      <c r="J1219" s="44"/>
      <c r="K1219" s="44"/>
      <c r="L1219" s="66"/>
      <c r="M1219" s="37"/>
      <c r="N1219" s="37"/>
    </row>
    <row r="1220" spans="1:16" ht="30.25" customHeight="1" x14ac:dyDescent="0.3">
      <c r="A1220" s="138" t="s">
        <v>133</v>
      </c>
      <c r="B1220" s="62"/>
      <c r="C1220" s="62"/>
      <c r="D1220" s="44"/>
      <c r="E1220" s="44"/>
      <c r="F1220" s="44"/>
      <c r="G1220" s="44"/>
      <c r="H1220" s="44"/>
      <c r="I1220" s="44"/>
      <c r="J1220" s="44"/>
      <c r="K1220" s="44"/>
      <c r="L1220" s="66"/>
      <c r="M1220" s="37"/>
      <c r="N1220" s="37"/>
    </row>
    <row r="1221" spans="1:16" ht="30.25" customHeight="1" x14ac:dyDescent="0.3">
      <c r="A1221" s="44"/>
      <c r="B1221" s="44"/>
      <c r="C1221" s="44"/>
      <c r="D1221" s="44"/>
      <c r="E1221" s="44"/>
      <c r="F1221" s="44"/>
      <c r="G1221" s="44"/>
      <c r="H1221" s="44"/>
      <c r="I1221" s="44"/>
      <c r="J1221" s="44"/>
      <c r="K1221" s="44"/>
      <c r="L1221" s="66"/>
      <c r="M1221" s="37"/>
      <c r="N1221" s="37"/>
    </row>
    <row r="1222" spans="1:16" ht="30.25" customHeight="1" x14ac:dyDescent="0.35">
      <c r="A1222" s="376" t="s">
        <v>31</v>
      </c>
      <c r="B1222" s="214"/>
      <c r="C1222" s="214"/>
      <c r="D1222" s="378">
        <f ca="1">imzatarihi</f>
        <v>45785</v>
      </c>
      <c r="E1222" s="378"/>
      <c r="F1222" s="253" t="s">
        <v>32</v>
      </c>
      <c r="G1222" s="379" t="str">
        <f>IF(kurulusyetkilisi&gt;0,kurulusyetkilisi,"")</f>
        <v/>
      </c>
      <c r="H1222" s="44"/>
      <c r="I1222" s="44"/>
      <c r="J1222" s="44"/>
      <c r="K1222" s="44"/>
      <c r="L1222" s="66"/>
      <c r="M1222" s="37"/>
      <c r="N1222" s="37"/>
    </row>
    <row r="1223" spans="1:16" ht="30.25" customHeight="1" x14ac:dyDescent="0.35">
      <c r="A1223" s="44"/>
      <c r="B1223" s="44"/>
      <c r="C1223" s="44"/>
      <c r="D1223" s="215"/>
      <c r="E1223" s="215"/>
      <c r="F1223" s="253" t="s">
        <v>33</v>
      </c>
      <c r="G1223" s="44"/>
      <c r="H1223" s="44"/>
      <c r="I1223" s="214"/>
      <c r="J1223" s="44"/>
      <c r="K1223" s="44"/>
      <c r="L1223" s="66"/>
      <c r="M1223" s="37"/>
      <c r="N1223" s="37"/>
    </row>
    <row r="1224" spans="1:16" ht="30.25" customHeight="1" x14ac:dyDescent="0.3">
      <c r="A1224" s="44"/>
      <c r="B1224" s="44"/>
      <c r="C1224" s="44"/>
      <c r="D1224" s="44"/>
      <c r="E1224" s="44"/>
      <c r="F1224" s="44"/>
      <c r="G1224" s="44"/>
      <c r="H1224" s="44"/>
      <c r="I1224" s="44"/>
      <c r="J1224" s="44"/>
      <c r="K1224" s="44"/>
      <c r="L1224" s="66"/>
      <c r="M1224" s="37"/>
      <c r="N1224" s="37"/>
    </row>
    <row r="1225" spans="1:16" ht="30.25" customHeight="1" x14ac:dyDescent="0.3">
      <c r="A1225" s="679" t="s">
        <v>104</v>
      </c>
      <c r="B1225" s="679"/>
      <c r="C1225" s="679"/>
      <c r="D1225" s="679"/>
      <c r="E1225" s="679"/>
      <c r="F1225" s="679"/>
      <c r="G1225" s="679"/>
      <c r="H1225" s="679"/>
      <c r="I1225" s="679"/>
      <c r="J1225" s="679"/>
      <c r="K1225" s="679"/>
      <c r="L1225" s="64"/>
      <c r="M1225" s="37"/>
      <c r="N1225" s="37"/>
    </row>
    <row r="1226" spans="1:16" ht="30.25" customHeight="1" x14ac:dyDescent="0.3">
      <c r="A1226" s="635" t="str">
        <f>IF(YilDonem&lt;&gt;"",CONCATENATE(YilDonem," dönemine aittir."),"")</f>
        <v/>
      </c>
      <c r="B1226" s="635"/>
      <c r="C1226" s="635"/>
      <c r="D1226" s="635"/>
      <c r="E1226" s="635"/>
      <c r="F1226" s="635"/>
      <c r="G1226" s="635"/>
      <c r="H1226" s="635"/>
      <c r="I1226" s="635"/>
      <c r="J1226" s="635"/>
      <c r="K1226" s="635"/>
      <c r="L1226" s="64"/>
      <c r="M1226" s="37"/>
      <c r="N1226" s="37"/>
    </row>
    <row r="1227" spans="1:16" ht="30.25" customHeight="1" thickBot="1" x14ac:dyDescent="0.35">
      <c r="A1227" s="680" t="s">
        <v>126</v>
      </c>
      <c r="B1227" s="680"/>
      <c r="C1227" s="680"/>
      <c r="D1227" s="680"/>
      <c r="E1227" s="680"/>
      <c r="F1227" s="680"/>
      <c r="G1227" s="680"/>
      <c r="H1227" s="680"/>
      <c r="I1227" s="680"/>
      <c r="J1227" s="680"/>
      <c r="K1227" s="680"/>
      <c r="L1227" s="64"/>
      <c r="M1227" s="37"/>
      <c r="N1227" s="37"/>
    </row>
    <row r="1228" spans="1:16" ht="30.25" customHeight="1" thickBot="1" x14ac:dyDescent="0.35">
      <c r="A1228" s="673" t="s">
        <v>192</v>
      </c>
      <c r="B1228" s="674"/>
      <c r="C1228" s="673" t="str">
        <f>IF(ProjeNo&gt;0,ProjeNo,"")</f>
        <v/>
      </c>
      <c r="D1228" s="674"/>
      <c r="E1228" s="674"/>
      <c r="F1228" s="674"/>
      <c r="G1228" s="674"/>
      <c r="H1228" s="674"/>
      <c r="I1228" s="674"/>
      <c r="J1228" s="674"/>
      <c r="K1228" s="675"/>
      <c r="L1228" s="64"/>
      <c r="M1228" s="37"/>
      <c r="N1228" s="37"/>
    </row>
    <row r="1229" spans="1:16" ht="30.25" customHeight="1" thickBot="1" x14ac:dyDescent="0.35">
      <c r="A1229" s="673" t="s">
        <v>194</v>
      </c>
      <c r="B1229" s="674"/>
      <c r="C1229" s="676" t="str">
        <f>IF(ProjeAdi&gt;0,ProjeAdi,"")</f>
        <v/>
      </c>
      <c r="D1229" s="677"/>
      <c r="E1229" s="677"/>
      <c r="F1229" s="677"/>
      <c r="G1229" s="677"/>
      <c r="H1229" s="677"/>
      <c r="I1229" s="677"/>
      <c r="J1229" s="677"/>
      <c r="K1229" s="678"/>
      <c r="L1229" s="64"/>
      <c r="M1229" s="37"/>
      <c r="N1229" s="37"/>
    </row>
    <row r="1230" spans="1:16" s="24" customFormat="1" ht="30.25" customHeight="1" thickBot="1" x14ac:dyDescent="0.35">
      <c r="A1230" s="683" t="s">
        <v>3</v>
      </c>
      <c r="B1230" s="683" t="s">
        <v>182</v>
      </c>
      <c r="C1230" s="683" t="s">
        <v>183</v>
      </c>
      <c r="D1230" s="683" t="s">
        <v>101</v>
      </c>
      <c r="E1230" s="683" t="s">
        <v>173</v>
      </c>
      <c r="F1230" s="683" t="s">
        <v>102</v>
      </c>
      <c r="G1230" s="683" t="s">
        <v>103</v>
      </c>
      <c r="H1230" s="683" t="s">
        <v>81</v>
      </c>
      <c r="I1230" s="683" t="s">
        <v>82</v>
      </c>
      <c r="J1230" s="398" t="s">
        <v>83</v>
      </c>
      <c r="K1230" s="398" t="s">
        <v>83</v>
      </c>
      <c r="L1230" s="65"/>
      <c r="M1230" s="38"/>
      <c r="N1230" s="38"/>
      <c r="O1230" s="68"/>
      <c r="P1230" s="68"/>
    </row>
    <row r="1231" spans="1:16" ht="30.25" customHeight="1" thickBot="1" x14ac:dyDescent="0.35">
      <c r="A1231" s="685"/>
      <c r="B1231" s="684"/>
      <c r="C1231" s="684"/>
      <c r="D1231" s="685"/>
      <c r="E1231" s="684"/>
      <c r="F1231" s="685"/>
      <c r="G1231" s="685"/>
      <c r="H1231" s="685"/>
      <c r="I1231" s="685"/>
      <c r="J1231" s="416" t="s">
        <v>84</v>
      </c>
      <c r="K1231" s="416" t="s">
        <v>87</v>
      </c>
      <c r="L1231" s="64"/>
      <c r="M1231" s="37"/>
      <c r="N1231" s="37"/>
    </row>
    <row r="1232" spans="1:16" ht="30.25" customHeight="1" x14ac:dyDescent="0.3">
      <c r="A1232" s="201">
        <v>721</v>
      </c>
      <c r="B1232" s="456"/>
      <c r="C1232" s="466"/>
      <c r="D1232" s="206"/>
      <c r="E1232" s="521"/>
      <c r="F1232" s="25"/>
      <c r="G1232" s="39"/>
      <c r="H1232" s="26"/>
      <c r="I1232" s="194"/>
      <c r="J1232" s="188"/>
      <c r="K1232" s="180"/>
      <c r="L1232" s="109" t="str">
        <f>IF(AND(COUNTA(D1232:G1232)&gt;0,M1232=1),"Belge Tarihi,Belge Numarası ve KDV Dahil Tutar doldurulduktan sonra KDV Hariç Tutar doldurulabilir.","")</f>
        <v/>
      </c>
      <c r="M1232" s="111">
        <f>IF(COUNTA(H1232:I1232)+COUNTA(K1232)=3,0,1)</f>
        <v>1</v>
      </c>
      <c r="N1232" s="110">
        <f>IF(M1232=1,0,100000000)</f>
        <v>0</v>
      </c>
      <c r="O1232" s="69"/>
      <c r="P1232" s="69"/>
    </row>
    <row r="1233" spans="1:14" ht="30.25" customHeight="1" x14ac:dyDescent="0.3">
      <c r="A1233" s="410">
        <v>722</v>
      </c>
      <c r="B1233" s="457"/>
      <c r="C1233" s="467"/>
      <c r="D1233" s="207"/>
      <c r="E1233" s="520"/>
      <c r="F1233" s="17"/>
      <c r="G1233" s="18"/>
      <c r="H1233" s="40"/>
      <c r="I1233" s="195"/>
      <c r="J1233" s="189"/>
      <c r="K1233" s="184"/>
      <c r="L1233" s="109" t="str">
        <f t="shared" ref="L1233:L1251" si="108">IF(AND(COUNTA(D1233:G1233)&gt;0,M1233=1),"Belge Tarihi,Belge Numarası ve KDV Dahil Tutar doldurulduktan sonra KDV Hariç Tutar doldurulabilir.","")</f>
        <v/>
      </c>
      <c r="M1233" s="111">
        <f t="shared" ref="M1233:M1251" si="109">IF(COUNTA(H1233:I1233)+COUNTA(K1233)=3,0,1)</f>
        <v>1</v>
      </c>
      <c r="N1233" s="110">
        <f t="shared" ref="N1233:N1251" si="110">IF(M1233=1,0,100000000)</f>
        <v>0</v>
      </c>
    </row>
    <row r="1234" spans="1:14" ht="30.25" customHeight="1" x14ac:dyDescent="0.3">
      <c r="A1234" s="410">
        <v>723</v>
      </c>
      <c r="B1234" s="457"/>
      <c r="C1234" s="467"/>
      <c r="D1234" s="207"/>
      <c r="E1234" s="520"/>
      <c r="F1234" s="17"/>
      <c r="G1234" s="18"/>
      <c r="H1234" s="40"/>
      <c r="I1234" s="195"/>
      <c r="J1234" s="189"/>
      <c r="K1234" s="184"/>
      <c r="L1234" s="109" t="str">
        <f t="shared" si="108"/>
        <v/>
      </c>
      <c r="M1234" s="111">
        <f t="shared" si="109"/>
        <v>1</v>
      </c>
      <c r="N1234" s="110">
        <f t="shared" si="110"/>
        <v>0</v>
      </c>
    </row>
    <row r="1235" spans="1:14" ht="30.25" customHeight="1" x14ac:dyDescent="0.3">
      <c r="A1235" s="410">
        <v>724</v>
      </c>
      <c r="B1235" s="457"/>
      <c r="C1235" s="467"/>
      <c r="D1235" s="207"/>
      <c r="E1235" s="520"/>
      <c r="F1235" s="17"/>
      <c r="G1235" s="18"/>
      <c r="H1235" s="40"/>
      <c r="I1235" s="195"/>
      <c r="J1235" s="189"/>
      <c r="K1235" s="184"/>
      <c r="L1235" s="109" t="str">
        <f t="shared" si="108"/>
        <v/>
      </c>
      <c r="M1235" s="111">
        <f t="shared" si="109"/>
        <v>1</v>
      </c>
      <c r="N1235" s="110">
        <f t="shared" si="110"/>
        <v>0</v>
      </c>
    </row>
    <row r="1236" spans="1:14" ht="30.25" customHeight="1" x14ac:dyDescent="0.3">
      <c r="A1236" s="410">
        <v>725</v>
      </c>
      <c r="B1236" s="457"/>
      <c r="C1236" s="467"/>
      <c r="D1236" s="207"/>
      <c r="E1236" s="520"/>
      <c r="F1236" s="17"/>
      <c r="G1236" s="18"/>
      <c r="H1236" s="40"/>
      <c r="I1236" s="195"/>
      <c r="J1236" s="189"/>
      <c r="K1236" s="184"/>
      <c r="L1236" s="109" t="str">
        <f t="shared" si="108"/>
        <v/>
      </c>
      <c r="M1236" s="111">
        <f t="shared" si="109"/>
        <v>1</v>
      </c>
      <c r="N1236" s="110">
        <f t="shared" si="110"/>
        <v>0</v>
      </c>
    </row>
    <row r="1237" spans="1:14" ht="30.25" customHeight="1" x14ac:dyDescent="0.3">
      <c r="A1237" s="410">
        <v>726</v>
      </c>
      <c r="B1237" s="457"/>
      <c r="C1237" s="467"/>
      <c r="D1237" s="207"/>
      <c r="E1237" s="520"/>
      <c r="F1237" s="17"/>
      <c r="G1237" s="18"/>
      <c r="H1237" s="40"/>
      <c r="I1237" s="195"/>
      <c r="J1237" s="189"/>
      <c r="K1237" s="184"/>
      <c r="L1237" s="109" t="str">
        <f t="shared" si="108"/>
        <v/>
      </c>
      <c r="M1237" s="111">
        <f t="shared" si="109"/>
        <v>1</v>
      </c>
      <c r="N1237" s="110">
        <f t="shared" si="110"/>
        <v>0</v>
      </c>
    </row>
    <row r="1238" spans="1:14" ht="30.25" customHeight="1" x14ac:dyDescent="0.3">
      <c r="A1238" s="410">
        <v>727</v>
      </c>
      <c r="B1238" s="457"/>
      <c r="C1238" s="467"/>
      <c r="D1238" s="207"/>
      <c r="E1238" s="520"/>
      <c r="F1238" s="17"/>
      <c r="G1238" s="18"/>
      <c r="H1238" s="40"/>
      <c r="I1238" s="195"/>
      <c r="J1238" s="189"/>
      <c r="K1238" s="184"/>
      <c r="L1238" s="109" t="str">
        <f t="shared" si="108"/>
        <v/>
      </c>
      <c r="M1238" s="111">
        <f t="shared" si="109"/>
        <v>1</v>
      </c>
      <c r="N1238" s="110">
        <f t="shared" si="110"/>
        <v>0</v>
      </c>
    </row>
    <row r="1239" spans="1:14" ht="30.25" customHeight="1" x14ac:dyDescent="0.3">
      <c r="A1239" s="410">
        <v>728</v>
      </c>
      <c r="B1239" s="457"/>
      <c r="C1239" s="467"/>
      <c r="D1239" s="207"/>
      <c r="E1239" s="520"/>
      <c r="F1239" s="17"/>
      <c r="G1239" s="18"/>
      <c r="H1239" s="40"/>
      <c r="I1239" s="195"/>
      <c r="J1239" s="189"/>
      <c r="K1239" s="184"/>
      <c r="L1239" s="109" t="str">
        <f t="shared" si="108"/>
        <v/>
      </c>
      <c r="M1239" s="111">
        <f t="shared" si="109"/>
        <v>1</v>
      </c>
      <c r="N1239" s="110">
        <f t="shared" si="110"/>
        <v>0</v>
      </c>
    </row>
    <row r="1240" spans="1:14" ht="30.25" customHeight="1" x14ac:dyDescent="0.3">
      <c r="A1240" s="410">
        <v>729</v>
      </c>
      <c r="B1240" s="457"/>
      <c r="C1240" s="467"/>
      <c r="D1240" s="207"/>
      <c r="E1240" s="520"/>
      <c r="F1240" s="17"/>
      <c r="G1240" s="18"/>
      <c r="H1240" s="40"/>
      <c r="I1240" s="195"/>
      <c r="J1240" s="189"/>
      <c r="K1240" s="184"/>
      <c r="L1240" s="109" t="str">
        <f t="shared" si="108"/>
        <v/>
      </c>
      <c r="M1240" s="111">
        <f t="shared" si="109"/>
        <v>1</v>
      </c>
      <c r="N1240" s="110">
        <f t="shared" si="110"/>
        <v>0</v>
      </c>
    </row>
    <row r="1241" spans="1:14" ht="30.25" customHeight="1" x14ac:dyDescent="0.3">
      <c r="A1241" s="410">
        <v>730</v>
      </c>
      <c r="B1241" s="457"/>
      <c r="C1241" s="467"/>
      <c r="D1241" s="207"/>
      <c r="E1241" s="520"/>
      <c r="F1241" s="17"/>
      <c r="G1241" s="18"/>
      <c r="H1241" s="40"/>
      <c r="I1241" s="195"/>
      <c r="J1241" s="189"/>
      <c r="K1241" s="184"/>
      <c r="L1241" s="109" t="str">
        <f t="shared" si="108"/>
        <v/>
      </c>
      <c r="M1241" s="111">
        <f t="shared" si="109"/>
        <v>1</v>
      </c>
      <c r="N1241" s="110">
        <f t="shared" si="110"/>
        <v>0</v>
      </c>
    </row>
    <row r="1242" spans="1:14" ht="30.25" customHeight="1" x14ac:dyDescent="0.3">
      <c r="A1242" s="410">
        <v>731</v>
      </c>
      <c r="B1242" s="457"/>
      <c r="C1242" s="467"/>
      <c r="D1242" s="207"/>
      <c r="E1242" s="520"/>
      <c r="F1242" s="17"/>
      <c r="G1242" s="18"/>
      <c r="H1242" s="40"/>
      <c r="I1242" s="195"/>
      <c r="J1242" s="189"/>
      <c r="K1242" s="184"/>
      <c r="L1242" s="109" t="str">
        <f t="shared" si="108"/>
        <v/>
      </c>
      <c r="M1242" s="111">
        <f t="shared" si="109"/>
        <v>1</v>
      </c>
      <c r="N1242" s="110">
        <f t="shared" si="110"/>
        <v>0</v>
      </c>
    </row>
    <row r="1243" spans="1:14" ht="30.25" customHeight="1" x14ac:dyDescent="0.3">
      <c r="A1243" s="410">
        <v>732</v>
      </c>
      <c r="B1243" s="457"/>
      <c r="C1243" s="467"/>
      <c r="D1243" s="207"/>
      <c r="E1243" s="520"/>
      <c r="F1243" s="17"/>
      <c r="G1243" s="18"/>
      <c r="H1243" s="40"/>
      <c r="I1243" s="195"/>
      <c r="J1243" s="189"/>
      <c r="K1243" s="184"/>
      <c r="L1243" s="109" t="str">
        <f t="shared" si="108"/>
        <v/>
      </c>
      <c r="M1243" s="111">
        <f t="shared" si="109"/>
        <v>1</v>
      </c>
      <c r="N1243" s="110">
        <f t="shared" si="110"/>
        <v>0</v>
      </c>
    </row>
    <row r="1244" spans="1:14" ht="30.25" customHeight="1" x14ac:dyDescent="0.3">
      <c r="A1244" s="410">
        <v>733</v>
      </c>
      <c r="B1244" s="457"/>
      <c r="C1244" s="467"/>
      <c r="D1244" s="207"/>
      <c r="E1244" s="520"/>
      <c r="F1244" s="17"/>
      <c r="G1244" s="18"/>
      <c r="H1244" s="40"/>
      <c r="I1244" s="195"/>
      <c r="J1244" s="189"/>
      <c r="K1244" s="184"/>
      <c r="L1244" s="109" t="str">
        <f t="shared" si="108"/>
        <v/>
      </c>
      <c r="M1244" s="111">
        <f t="shared" si="109"/>
        <v>1</v>
      </c>
      <c r="N1244" s="110">
        <f t="shared" si="110"/>
        <v>0</v>
      </c>
    </row>
    <row r="1245" spans="1:14" ht="30.25" customHeight="1" x14ac:dyDescent="0.3">
      <c r="A1245" s="410">
        <v>734</v>
      </c>
      <c r="B1245" s="457"/>
      <c r="C1245" s="467"/>
      <c r="D1245" s="207"/>
      <c r="E1245" s="520"/>
      <c r="F1245" s="17"/>
      <c r="G1245" s="18"/>
      <c r="H1245" s="40"/>
      <c r="I1245" s="195"/>
      <c r="J1245" s="189"/>
      <c r="K1245" s="184"/>
      <c r="L1245" s="109" t="str">
        <f t="shared" si="108"/>
        <v/>
      </c>
      <c r="M1245" s="111">
        <f t="shared" si="109"/>
        <v>1</v>
      </c>
      <c r="N1245" s="110">
        <f t="shared" si="110"/>
        <v>0</v>
      </c>
    </row>
    <row r="1246" spans="1:14" ht="30.25" customHeight="1" x14ac:dyDescent="0.3">
      <c r="A1246" s="410">
        <v>735</v>
      </c>
      <c r="B1246" s="457"/>
      <c r="C1246" s="467"/>
      <c r="D1246" s="207"/>
      <c r="E1246" s="520"/>
      <c r="F1246" s="17"/>
      <c r="G1246" s="18"/>
      <c r="H1246" s="40"/>
      <c r="I1246" s="195"/>
      <c r="J1246" s="189"/>
      <c r="K1246" s="184"/>
      <c r="L1246" s="109" t="str">
        <f t="shared" si="108"/>
        <v/>
      </c>
      <c r="M1246" s="111">
        <f t="shared" si="109"/>
        <v>1</v>
      </c>
      <c r="N1246" s="110">
        <f t="shared" si="110"/>
        <v>0</v>
      </c>
    </row>
    <row r="1247" spans="1:14" ht="30.25" customHeight="1" x14ac:dyDescent="0.3">
      <c r="A1247" s="410">
        <v>736</v>
      </c>
      <c r="B1247" s="457"/>
      <c r="C1247" s="467"/>
      <c r="D1247" s="207"/>
      <c r="E1247" s="520"/>
      <c r="F1247" s="17"/>
      <c r="G1247" s="18"/>
      <c r="H1247" s="40"/>
      <c r="I1247" s="195"/>
      <c r="J1247" s="189"/>
      <c r="K1247" s="184"/>
      <c r="L1247" s="109" t="str">
        <f t="shared" si="108"/>
        <v/>
      </c>
      <c r="M1247" s="111">
        <f t="shared" si="109"/>
        <v>1</v>
      </c>
      <c r="N1247" s="110">
        <f t="shared" si="110"/>
        <v>0</v>
      </c>
    </row>
    <row r="1248" spans="1:14" ht="30.25" customHeight="1" x14ac:dyDescent="0.3">
      <c r="A1248" s="410">
        <v>737</v>
      </c>
      <c r="B1248" s="457"/>
      <c r="C1248" s="467"/>
      <c r="D1248" s="207"/>
      <c r="E1248" s="520"/>
      <c r="F1248" s="17"/>
      <c r="G1248" s="18"/>
      <c r="H1248" s="40"/>
      <c r="I1248" s="195"/>
      <c r="J1248" s="189"/>
      <c r="K1248" s="184"/>
      <c r="L1248" s="109" t="str">
        <f t="shared" si="108"/>
        <v/>
      </c>
      <c r="M1248" s="111">
        <f t="shared" si="109"/>
        <v>1</v>
      </c>
      <c r="N1248" s="110">
        <f t="shared" si="110"/>
        <v>0</v>
      </c>
    </row>
    <row r="1249" spans="1:16" ht="30.25" customHeight="1" x14ac:dyDescent="0.3">
      <c r="A1249" s="410">
        <v>738</v>
      </c>
      <c r="B1249" s="457"/>
      <c r="C1249" s="467"/>
      <c r="D1249" s="207"/>
      <c r="E1249" s="520"/>
      <c r="F1249" s="17"/>
      <c r="G1249" s="18"/>
      <c r="H1249" s="40"/>
      <c r="I1249" s="195"/>
      <c r="J1249" s="189"/>
      <c r="K1249" s="184"/>
      <c r="L1249" s="109" t="str">
        <f t="shared" si="108"/>
        <v/>
      </c>
      <c r="M1249" s="111">
        <f t="shared" si="109"/>
        <v>1</v>
      </c>
      <c r="N1249" s="110">
        <f t="shared" si="110"/>
        <v>0</v>
      </c>
    </row>
    <row r="1250" spans="1:16" ht="30.25" customHeight="1" x14ac:dyDescent="0.3">
      <c r="A1250" s="410">
        <v>739</v>
      </c>
      <c r="B1250" s="457"/>
      <c r="C1250" s="467"/>
      <c r="D1250" s="207"/>
      <c r="E1250" s="520"/>
      <c r="F1250" s="17"/>
      <c r="G1250" s="18"/>
      <c r="H1250" s="40"/>
      <c r="I1250" s="195"/>
      <c r="J1250" s="189"/>
      <c r="K1250" s="184"/>
      <c r="L1250" s="109" t="str">
        <f t="shared" si="108"/>
        <v/>
      </c>
      <c r="M1250" s="111">
        <f t="shared" si="109"/>
        <v>1</v>
      </c>
      <c r="N1250" s="110">
        <f t="shared" si="110"/>
        <v>0</v>
      </c>
    </row>
    <row r="1251" spans="1:16" ht="30.25" customHeight="1" thickBot="1" x14ac:dyDescent="0.35">
      <c r="A1251" s="411">
        <v>740</v>
      </c>
      <c r="B1251" s="458"/>
      <c r="C1251" s="468"/>
      <c r="D1251" s="208"/>
      <c r="E1251" s="522"/>
      <c r="F1251" s="19"/>
      <c r="G1251" s="20"/>
      <c r="H1251" s="42"/>
      <c r="I1251" s="196"/>
      <c r="J1251" s="190"/>
      <c r="K1251" s="185"/>
      <c r="L1251" s="109" t="str">
        <f t="shared" si="108"/>
        <v/>
      </c>
      <c r="M1251" s="111">
        <f t="shared" si="109"/>
        <v>1</v>
      </c>
      <c r="N1251" s="110">
        <f t="shared" si="110"/>
        <v>0</v>
      </c>
    </row>
    <row r="1252" spans="1:16" ht="30.25" customHeight="1" thickBot="1" x14ac:dyDescent="0.35">
      <c r="A1252" s="44"/>
      <c r="B1252" s="44"/>
      <c r="C1252" s="44"/>
      <c r="D1252" s="44"/>
      <c r="E1252" s="44"/>
      <c r="F1252" s="44"/>
      <c r="G1252" s="44"/>
      <c r="H1252" s="44"/>
      <c r="I1252" s="386" t="s">
        <v>34</v>
      </c>
      <c r="J1252" s="186">
        <f>SUM(J1232:J1251)+J1218</f>
        <v>0</v>
      </c>
      <c r="K1252" s="186">
        <f>SUM(K1232:K1251)+K1218</f>
        <v>0</v>
      </c>
      <c r="L1252" s="66"/>
      <c r="M1252" s="108">
        <f>IF(J1252&gt;J1218,ROW(A1258),0)</f>
        <v>0</v>
      </c>
      <c r="N1252" s="37"/>
      <c r="O1252" s="105">
        <f>IF(J1252&gt;J1218,ROW(A1258),0)</f>
        <v>0</v>
      </c>
    </row>
    <row r="1253" spans="1:16" ht="30.25" customHeight="1" x14ac:dyDescent="0.3">
      <c r="A1253" s="44"/>
      <c r="B1253" s="44"/>
      <c r="C1253" s="44"/>
      <c r="D1253" s="44"/>
      <c r="E1253" s="44"/>
      <c r="F1253" s="44"/>
      <c r="G1253" s="44"/>
      <c r="H1253" s="44"/>
      <c r="I1253" s="44"/>
      <c r="J1253" s="44"/>
      <c r="K1253" s="44"/>
      <c r="L1253" s="66"/>
      <c r="M1253" s="37"/>
      <c r="N1253" s="37"/>
    </row>
    <row r="1254" spans="1:16" ht="30.25" customHeight="1" x14ac:dyDescent="0.3">
      <c r="A1254" s="138" t="s">
        <v>133</v>
      </c>
      <c r="B1254" s="62"/>
      <c r="C1254" s="62"/>
      <c r="D1254" s="44"/>
      <c r="E1254" s="44"/>
      <c r="F1254" s="44"/>
      <c r="G1254" s="44"/>
      <c r="H1254" s="44"/>
      <c r="I1254" s="44"/>
      <c r="J1254" s="44"/>
      <c r="K1254" s="44"/>
      <c r="L1254" s="66"/>
      <c r="M1254" s="37"/>
      <c r="N1254" s="37"/>
    </row>
    <row r="1255" spans="1:16" ht="30.25" customHeight="1" x14ac:dyDescent="0.3">
      <c r="A1255" s="44"/>
      <c r="B1255" s="44"/>
      <c r="C1255" s="44"/>
      <c r="D1255" s="44"/>
      <c r="E1255" s="44"/>
      <c r="F1255" s="44"/>
      <c r="G1255" s="44"/>
      <c r="H1255" s="44"/>
      <c r="I1255" s="44"/>
      <c r="J1255" s="44"/>
      <c r="K1255" s="44"/>
      <c r="L1255" s="66"/>
      <c r="M1255" s="37"/>
      <c r="N1255" s="37"/>
    </row>
    <row r="1256" spans="1:16" ht="30.25" customHeight="1" x14ac:dyDescent="0.35">
      <c r="A1256" s="376" t="s">
        <v>31</v>
      </c>
      <c r="B1256" s="214"/>
      <c r="C1256" s="214"/>
      <c r="D1256" s="378">
        <f ca="1">imzatarihi</f>
        <v>45785</v>
      </c>
      <c r="E1256" s="378"/>
      <c r="F1256" s="253" t="s">
        <v>32</v>
      </c>
      <c r="G1256" s="379" t="str">
        <f>IF(kurulusyetkilisi&gt;0,kurulusyetkilisi,"")</f>
        <v/>
      </c>
      <c r="H1256" s="44"/>
      <c r="I1256" s="44"/>
      <c r="J1256" s="44"/>
      <c r="K1256" s="44"/>
      <c r="L1256" s="66"/>
      <c r="M1256" s="37"/>
      <c r="N1256" s="37"/>
    </row>
    <row r="1257" spans="1:16" ht="30.25" customHeight="1" x14ac:dyDescent="0.35">
      <c r="A1257" s="44"/>
      <c r="B1257" s="44"/>
      <c r="C1257" s="44"/>
      <c r="D1257" s="215"/>
      <c r="E1257" s="215"/>
      <c r="F1257" s="253" t="s">
        <v>33</v>
      </c>
      <c r="G1257" s="44"/>
      <c r="H1257" s="44"/>
      <c r="I1257" s="214"/>
      <c r="J1257" s="44"/>
      <c r="K1257" s="44"/>
      <c r="L1257" s="66"/>
      <c r="M1257" s="37"/>
      <c r="N1257" s="37"/>
    </row>
    <row r="1258" spans="1:16" ht="30.25" customHeight="1" x14ac:dyDescent="0.3">
      <c r="A1258" s="44"/>
      <c r="B1258" s="44"/>
      <c r="C1258" s="44"/>
      <c r="D1258" s="44"/>
      <c r="E1258" s="44"/>
      <c r="F1258" s="44"/>
      <c r="G1258" s="44"/>
      <c r="H1258" s="44"/>
      <c r="I1258" s="44"/>
      <c r="J1258" s="44"/>
      <c r="K1258" s="44"/>
      <c r="L1258" s="66"/>
      <c r="M1258" s="37"/>
      <c r="N1258" s="37"/>
    </row>
    <row r="1259" spans="1:16" ht="30.25" customHeight="1" x14ac:dyDescent="0.3">
      <c r="A1259" s="679" t="s">
        <v>104</v>
      </c>
      <c r="B1259" s="679"/>
      <c r="C1259" s="679"/>
      <c r="D1259" s="679"/>
      <c r="E1259" s="679"/>
      <c r="F1259" s="679"/>
      <c r="G1259" s="679"/>
      <c r="H1259" s="679"/>
      <c r="I1259" s="679"/>
      <c r="J1259" s="679"/>
      <c r="K1259" s="679"/>
      <c r="L1259" s="64"/>
      <c r="M1259" s="37"/>
      <c r="N1259" s="37"/>
    </row>
    <row r="1260" spans="1:16" ht="30.25" customHeight="1" x14ac:dyDescent="0.3">
      <c r="A1260" s="635" t="str">
        <f>IF(YilDonem&lt;&gt;"",CONCATENATE(YilDonem," dönemine aittir."),"")</f>
        <v/>
      </c>
      <c r="B1260" s="635"/>
      <c r="C1260" s="635"/>
      <c r="D1260" s="635"/>
      <c r="E1260" s="635"/>
      <c r="F1260" s="635"/>
      <c r="G1260" s="635"/>
      <c r="H1260" s="635"/>
      <c r="I1260" s="635"/>
      <c r="J1260" s="635"/>
      <c r="K1260" s="635"/>
      <c r="L1260" s="64"/>
      <c r="M1260" s="37"/>
      <c r="N1260" s="37"/>
    </row>
    <row r="1261" spans="1:16" ht="30.25" customHeight="1" thickBot="1" x14ac:dyDescent="0.35">
      <c r="A1261" s="680" t="s">
        <v>126</v>
      </c>
      <c r="B1261" s="680"/>
      <c r="C1261" s="680"/>
      <c r="D1261" s="680"/>
      <c r="E1261" s="680"/>
      <c r="F1261" s="680"/>
      <c r="G1261" s="680"/>
      <c r="H1261" s="680"/>
      <c r="I1261" s="680"/>
      <c r="J1261" s="680"/>
      <c r="K1261" s="680"/>
      <c r="L1261" s="64"/>
      <c r="M1261" s="37"/>
      <c r="N1261" s="37"/>
    </row>
    <row r="1262" spans="1:16" ht="30.25" customHeight="1" thickBot="1" x14ac:dyDescent="0.35">
      <c r="A1262" s="673" t="s">
        <v>192</v>
      </c>
      <c r="B1262" s="674"/>
      <c r="C1262" s="673" t="str">
        <f>IF(ProjeNo&gt;0,ProjeNo,"")</f>
        <v/>
      </c>
      <c r="D1262" s="674"/>
      <c r="E1262" s="674"/>
      <c r="F1262" s="674"/>
      <c r="G1262" s="674"/>
      <c r="H1262" s="674"/>
      <c r="I1262" s="674"/>
      <c r="J1262" s="674"/>
      <c r="K1262" s="675"/>
      <c r="L1262" s="64"/>
      <c r="M1262" s="37"/>
      <c r="N1262" s="37"/>
    </row>
    <row r="1263" spans="1:16" ht="30.25" customHeight="1" thickBot="1" x14ac:dyDescent="0.35">
      <c r="A1263" s="673" t="s">
        <v>194</v>
      </c>
      <c r="B1263" s="674"/>
      <c r="C1263" s="676" t="str">
        <f>IF(ProjeAdi&gt;0,ProjeAdi,"")</f>
        <v/>
      </c>
      <c r="D1263" s="677"/>
      <c r="E1263" s="677"/>
      <c r="F1263" s="677"/>
      <c r="G1263" s="677"/>
      <c r="H1263" s="677"/>
      <c r="I1263" s="677"/>
      <c r="J1263" s="677"/>
      <c r="K1263" s="678"/>
      <c r="L1263" s="64"/>
      <c r="M1263" s="37"/>
      <c r="N1263" s="37"/>
    </row>
    <row r="1264" spans="1:16" s="24" customFormat="1" ht="30.25" customHeight="1" thickBot="1" x14ac:dyDescent="0.35">
      <c r="A1264" s="683" t="s">
        <v>3</v>
      </c>
      <c r="B1264" s="683" t="s">
        <v>182</v>
      </c>
      <c r="C1264" s="683" t="s">
        <v>183</v>
      </c>
      <c r="D1264" s="683" t="s">
        <v>101</v>
      </c>
      <c r="E1264" s="683" t="s">
        <v>173</v>
      </c>
      <c r="F1264" s="683" t="s">
        <v>102</v>
      </c>
      <c r="G1264" s="683" t="s">
        <v>103</v>
      </c>
      <c r="H1264" s="683" t="s">
        <v>81</v>
      </c>
      <c r="I1264" s="683" t="s">
        <v>82</v>
      </c>
      <c r="J1264" s="398" t="s">
        <v>83</v>
      </c>
      <c r="K1264" s="398" t="s">
        <v>83</v>
      </c>
      <c r="L1264" s="65"/>
      <c r="M1264" s="38"/>
      <c r="N1264" s="38"/>
      <c r="O1264" s="68"/>
      <c r="P1264" s="68"/>
    </row>
    <row r="1265" spans="1:16" ht="30.25" customHeight="1" thickBot="1" x14ac:dyDescent="0.35">
      <c r="A1265" s="685"/>
      <c r="B1265" s="684"/>
      <c r="C1265" s="684"/>
      <c r="D1265" s="685"/>
      <c r="E1265" s="684"/>
      <c r="F1265" s="685"/>
      <c r="G1265" s="685"/>
      <c r="H1265" s="685"/>
      <c r="I1265" s="685"/>
      <c r="J1265" s="416" t="s">
        <v>84</v>
      </c>
      <c r="K1265" s="416" t="s">
        <v>87</v>
      </c>
      <c r="L1265" s="64"/>
      <c r="M1265" s="37"/>
      <c r="N1265" s="37"/>
    </row>
    <row r="1266" spans="1:16" ht="30.25" customHeight="1" x14ac:dyDescent="0.3">
      <c r="A1266" s="201">
        <v>741</v>
      </c>
      <c r="B1266" s="456"/>
      <c r="C1266" s="466"/>
      <c r="D1266" s="206"/>
      <c r="E1266" s="521"/>
      <c r="F1266" s="25"/>
      <c r="G1266" s="39"/>
      <c r="H1266" s="26"/>
      <c r="I1266" s="194"/>
      <c r="J1266" s="188"/>
      <c r="K1266" s="180"/>
      <c r="L1266" s="109" t="str">
        <f>IF(AND(COUNTA(D1266:G1266)&gt;0,M1266=1),"Belge Tarihi,Belge Numarası ve KDV Dahil Tutar doldurulduktan sonra KDV Hariç Tutar doldurulabilir.","")</f>
        <v/>
      </c>
      <c r="M1266" s="111">
        <f>IF(COUNTA(H1266:I1266)+COUNTA(K1266)=3,0,1)</f>
        <v>1</v>
      </c>
      <c r="N1266" s="110">
        <f>IF(M1266=1,0,100000000)</f>
        <v>0</v>
      </c>
    </row>
    <row r="1267" spans="1:16" ht="30.25" customHeight="1" x14ac:dyDescent="0.3">
      <c r="A1267" s="410">
        <v>742</v>
      </c>
      <c r="B1267" s="457"/>
      <c r="C1267" s="467"/>
      <c r="D1267" s="207"/>
      <c r="E1267" s="520"/>
      <c r="F1267" s="17"/>
      <c r="G1267" s="18"/>
      <c r="H1267" s="40"/>
      <c r="I1267" s="195"/>
      <c r="J1267" s="189"/>
      <c r="K1267" s="184"/>
      <c r="L1267" s="109" t="str">
        <f t="shared" ref="L1267:L1285" si="111">IF(AND(COUNTA(D1267:G1267)&gt;0,M1267=1),"Belge Tarihi,Belge Numarası ve KDV Dahil Tutar doldurulduktan sonra KDV Hariç Tutar doldurulabilir.","")</f>
        <v/>
      </c>
      <c r="M1267" s="111">
        <f t="shared" ref="M1267:M1285" si="112">IF(COUNTA(H1267:I1267)+COUNTA(K1267)=3,0,1)</f>
        <v>1</v>
      </c>
      <c r="N1267" s="110">
        <f t="shared" ref="N1267:N1285" si="113">IF(M1267=1,0,100000000)</f>
        <v>0</v>
      </c>
      <c r="O1267" s="69"/>
      <c r="P1267" s="69"/>
    </row>
    <row r="1268" spans="1:16" ht="30.25" customHeight="1" x14ac:dyDescent="0.3">
      <c r="A1268" s="410">
        <v>743</v>
      </c>
      <c r="B1268" s="457"/>
      <c r="C1268" s="467"/>
      <c r="D1268" s="207"/>
      <c r="E1268" s="520"/>
      <c r="F1268" s="17"/>
      <c r="G1268" s="18"/>
      <c r="H1268" s="40"/>
      <c r="I1268" s="195"/>
      <c r="J1268" s="189"/>
      <c r="K1268" s="184"/>
      <c r="L1268" s="109" t="str">
        <f t="shared" si="111"/>
        <v/>
      </c>
      <c r="M1268" s="111">
        <f t="shared" si="112"/>
        <v>1</v>
      </c>
      <c r="N1268" s="110">
        <f t="shared" si="113"/>
        <v>0</v>
      </c>
    </row>
    <row r="1269" spans="1:16" ht="30.25" customHeight="1" x14ac:dyDescent="0.3">
      <c r="A1269" s="410">
        <v>744</v>
      </c>
      <c r="B1269" s="457"/>
      <c r="C1269" s="467"/>
      <c r="D1269" s="207"/>
      <c r="E1269" s="520"/>
      <c r="F1269" s="17"/>
      <c r="G1269" s="18"/>
      <c r="H1269" s="40"/>
      <c r="I1269" s="195"/>
      <c r="J1269" s="189"/>
      <c r="K1269" s="184"/>
      <c r="L1269" s="109" t="str">
        <f t="shared" si="111"/>
        <v/>
      </c>
      <c r="M1269" s="111">
        <f t="shared" si="112"/>
        <v>1</v>
      </c>
      <c r="N1269" s="110">
        <f t="shared" si="113"/>
        <v>0</v>
      </c>
    </row>
    <row r="1270" spans="1:16" ht="30.25" customHeight="1" x14ac:dyDescent="0.3">
      <c r="A1270" s="410">
        <v>745</v>
      </c>
      <c r="B1270" s="457"/>
      <c r="C1270" s="467"/>
      <c r="D1270" s="207"/>
      <c r="E1270" s="520"/>
      <c r="F1270" s="17"/>
      <c r="G1270" s="18"/>
      <c r="H1270" s="40"/>
      <c r="I1270" s="195"/>
      <c r="J1270" s="189"/>
      <c r="K1270" s="184"/>
      <c r="L1270" s="109" t="str">
        <f t="shared" si="111"/>
        <v/>
      </c>
      <c r="M1270" s="111">
        <f t="shared" si="112"/>
        <v>1</v>
      </c>
      <c r="N1270" s="110">
        <f t="shared" si="113"/>
        <v>0</v>
      </c>
    </row>
    <row r="1271" spans="1:16" ht="30.25" customHeight="1" x14ac:dyDescent="0.3">
      <c r="A1271" s="410">
        <v>746</v>
      </c>
      <c r="B1271" s="457"/>
      <c r="C1271" s="467"/>
      <c r="D1271" s="207"/>
      <c r="E1271" s="520"/>
      <c r="F1271" s="17"/>
      <c r="G1271" s="18"/>
      <c r="H1271" s="40"/>
      <c r="I1271" s="195"/>
      <c r="J1271" s="189"/>
      <c r="K1271" s="184"/>
      <c r="L1271" s="109" t="str">
        <f t="shared" si="111"/>
        <v/>
      </c>
      <c r="M1271" s="111">
        <f t="shared" si="112"/>
        <v>1</v>
      </c>
      <c r="N1271" s="110">
        <f t="shared" si="113"/>
        <v>0</v>
      </c>
    </row>
    <row r="1272" spans="1:16" ht="30.25" customHeight="1" x14ac:dyDescent="0.3">
      <c r="A1272" s="410">
        <v>747</v>
      </c>
      <c r="B1272" s="457"/>
      <c r="C1272" s="467"/>
      <c r="D1272" s="207"/>
      <c r="E1272" s="520"/>
      <c r="F1272" s="17"/>
      <c r="G1272" s="18"/>
      <c r="H1272" s="40"/>
      <c r="I1272" s="195"/>
      <c r="J1272" s="189"/>
      <c r="K1272" s="184"/>
      <c r="L1272" s="109" t="str">
        <f t="shared" si="111"/>
        <v/>
      </c>
      <c r="M1272" s="111">
        <f t="shared" si="112"/>
        <v>1</v>
      </c>
      <c r="N1272" s="110">
        <f t="shared" si="113"/>
        <v>0</v>
      </c>
    </row>
    <row r="1273" spans="1:16" ht="30.25" customHeight="1" x14ac:dyDescent="0.3">
      <c r="A1273" s="410">
        <v>748</v>
      </c>
      <c r="B1273" s="457"/>
      <c r="C1273" s="467"/>
      <c r="D1273" s="207"/>
      <c r="E1273" s="520"/>
      <c r="F1273" s="17"/>
      <c r="G1273" s="18"/>
      <c r="H1273" s="40"/>
      <c r="I1273" s="195"/>
      <c r="J1273" s="189"/>
      <c r="K1273" s="184"/>
      <c r="L1273" s="109" t="str">
        <f t="shared" si="111"/>
        <v/>
      </c>
      <c r="M1273" s="111">
        <f t="shared" si="112"/>
        <v>1</v>
      </c>
      <c r="N1273" s="110">
        <f t="shared" si="113"/>
        <v>0</v>
      </c>
    </row>
    <row r="1274" spans="1:16" ht="30.25" customHeight="1" x14ac:dyDescent="0.3">
      <c r="A1274" s="410">
        <v>749</v>
      </c>
      <c r="B1274" s="457"/>
      <c r="C1274" s="467"/>
      <c r="D1274" s="207"/>
      <c r="E1274" s="520"/>
      <c r="F1274" s="17"/>
      <c r="G1274" s="18"/>
      <c r="H1274" s="40"/>
      <c r="I1274" s="195"/>
      <c r="J1274" s="189"/>
      <c r="K1274" s="184"/>
      <c r="L1274" s="109" t="str">
        <f t="shared" si="111"/>
        <v/>
      </c>
      <c r="M1274" s="111">
        <f t="shared" si="112"/>
        <v>1</v>
      </c>
      <c r="N1274" s="110">
        <f t="shared" si="113"/>
        <v>0</v>
      </c>
    </row>
    <row r="1275" spans="1:16" ht="30.25" customHeight="1" x14ac:dyDescent="0.3">
      <c r="A1275" s="410">
        <v>750</v>
      </c>
      <c r="B1275" s="457"/>
      <c r="C1275" s="467"/>
      <c r="D1275" s="207"/>
      <c r="E1275" s="520"/>
      <c r="F1275" s="17"/>
      <c r="G1275" s="18"/>
      <c r="H1275" s="40"/>
      <c r="I1275" s="195"/>
      <c r="J1275" s="189"/>
      <c r="K1275" s="184"/>
      <c r="L1275" s="109" t="str">
        <f t="shared" si="111"/>
        <v/>
      </c>
      <c r="M1275" s="111">
        <f t="shared" si="112"/>
        <v>1</v>
      </c>
      <c r="N1275" s="110">
        <f t="shared" si="113"/>
        <v>0</v>
      </c>
    </row>
    <row r="1276" spans="1:16" ht="30.25" customHeight="1" x14ac:dyDescent="0.3">
      <c r="A1276" s="410">
        <v>751</v>
      </c>
      <c r="B1276" s="457"/>
      <c r="C1276" s="467"/>
      <c r="D1276" s="207"/>
      <c r="E1276" s="520"/>
      <c r="F1276" s="17"/>
      <c r="G1276" s="18"/>
      <c r="H1276" s="40"/>
      <c r="I1276" s="195"/>
      <c r="J1276" s="189"/>
      <c r="K1276" s="184"/>
      <c r="L1276" s="109" t="str">
        <f t="shared" si="111"/>
        <v/>
      </c>
      <c r="M1276" s="111">
        <f t="shared" si="112"/>
        <v>1</v>
      </c>
      <c r="N1276" s="110">
        <f t="shared" si="113"/>
        <v>0</v>
      </c>
    </row>
    <row r="1277" spans="1:16" ht="30.25" customHeight="1" x14ac:dyDescent="0.3">
      <c r="A1277" s="410">
        <v>752</v>
      </c>
      <c r="B1277" s="457"/>
      <c r="C1277" s="467"/>
      <c r="D1277" s="207"/>
      <c r="E1277" s="520"/>
      <c r="F1277" s="17"/>
      <c r="G1277" s="18"/>
      <c r="H1277" s="40"/>
      <c r="I1277" s="195"/>
      <c r="J1277" s="189"/>
      <c r="K1277" s="184"/>
      <c r="L1277" s="109" t="str">
        <f t="shared" si="111"/>
        <v/>
      </c>
      <c r="M1277" s="111">
        <f t="shared" si="112"/>
        <v>1</v>
      </c>
      <c r="N1277" s="110">
        <f t="shared" si="113"/>
        <v>0</v>
      </c>
    </row>
    <row r="1278" spans="1:16" ht="30.25" customHeight="1" x14ac:dyDescent="0.3">
      <c r="A1278" s="410">
        <v>753</v>
      </c>
      <c r="B1278" s="457"/>
      <c r="C1278" s="467"/>
      <c r="D1278" s="207"/>
      <c r="E1278" s="520"/>
      <c r="F1278" s="17"/>
      <c r="G1278" s="18"/>
      <c r="H1278" s="40"/>
      <c r="I1278" s="195"/>
      <c r="J1278" s="189"/>
      <c r="K1278" s="184"/>
      <c r="L1278" s="109" t="str">
        <f t="shared" si="111"/>
        <v/>
      </c>
      <c r="M1278" s="111">
        <f t="shared" si="112"/>
        <v>1</v>
      </c>
      <c r="N1278" s="110">
        <f t="shared" si="113"/>
        <v>0</v>
      </c>
    </row>
    <row r="1279" spans="1:16" ht="30.25" customHeight="1" x14ac:dyDescent="0.3">
      <c r="A1279" s="410">
        <v>754</v>
      </c>
      <c r="B1279" s="457"/>
      <c r="C1279" s="467"/>
      <c r="D1279" s="207"/>
      <c r="E1279" s="520"/>
      <c r="F1279" s="17"/>
      <c r="G1279" s="18"/>
      <c r="H1279" s="40"/>
      <c r="I1279" s="195"/>
      <c r="J1279" s="189"/>
      <c r="K1279" s="184"/>
      <c r="L1279" s="109" t="str">
        <f t="shared" si="111"/>
        <v/>
      </c>
      <c r="M1279" s="111">
        <f t="shared" si="112"/>
        <v>1</v>
      </c>
      <c r="N1279" s="110">
        <f t="shared" si="113"/>
        <v>0</v>
      </c>
    </row>
    <row r="1280" spans="1:16" ht="30.25" customHeight="1" x14ac:dyDescent="0.3">
      <c r="A1280" s="410">
        <v>755</v>
      </c>
      <c r="B1280" s="457"/>
      <c r="C1280" s="467"/>
      <c r="D1280" s="207"/>
      <c r="E1280" s="520"/>
      <c r="F1280" s="17"/>
      <c r="G1280" s="18"/>
      <c r="H1280" s="40"/>
      <c r="I1280" s="195"/>
      <c r="J1280" s="189"/>
      <c r="K1280" s="184"/>
      <c r="L1280" s="109" t="str">
        <f t="shared" si="111"/>
        <v/>
      </c>
      <c r="M1280" s="111">
        <f t="shared" si="112"/>
        <v>1</v>
      </c>
      <c r="N1280" s="110">
        <f t="shared" si="113"/>
        <v>0</v>
      </c>
    </row>
    <row r="1281" spans="1:15" ht="30.25" customHeight="1" x14ac:dyDescent="0.3">
      <c r="A1281" s="410">
        <v>756</v>
      </c>
      <c r="B1281" s="457"/>
      <c r="C1281" s="467"/>
      <c r="D1281" s="207"/>
      <c r="E1281" s="520"/>
      <c r="F1281" s="17"/>
      <c r="G1281" s="18"/>
      <c r="H1281" s="40"/>
      <c r="I1281" s="195"/>
      <c r="J1281" s="189"/>
      <c r="K1281" s="184"/>
      <c r="L1281" s="109" t="str">
        <f t="shared" si="111"/>
        <v/>
      </c>
      <c r="M1281" s="111">
        <f t="shared" si="112"/>
        <v>1</v>
      </c>
      <c r="N1281" s="110">
        <f t="shared" si="113"/>
        <v>0</v>
      </c>
    </row>
    <row r="1282" spans="1:15" ht="30.25" customHeight="1" x14ac:dyDescent="0.3">
      <c r="A1282" s="410">
        <v>757</v>
      </c>
      <c r="B1282" s="457"/>
      <c r="C1282" s="467"/>
      <c r="D1282" s="207"/>
      <c r="E1282" s="520"/>
      <c r="F1282" s="17"/>
      <c r="G1282" s="18"/>
      <c r="H1282" s="40"/>
      <c r="I1282" s="195"/>
      <c r="J1282" s="189"/>
      <c r="K1282" s="184"/>
      <c r="L1282" s="109" t="str">
        <f t="shared" si="111"/>
        <v/>
      </c>
      <c r="M1282" s="111">
        <f t="shared" si="112"/>
        <v>1</v>
      </c>
      <c r="N1282" s="110">
        <f t="shared" si="113"/>
        <v>0</v>
      </c>
    </row>
    <row r="1283" spans="1:15" ht="30.25" customHeight="1" x14ac:dyDescent="0.3">
      <c r="A1283" s="410">
        <v>758</v>
      </c>
      <c r="B1283" s="457"/>
      <c r="C1283" s="467"/>
      <c r="D1283" s="207"/>
      <c r="E1283" s="520"/>
      <c r="F1283" s="17"/>
      <c r="G1283" s="18"/>
      <c r="H1283" s="40"/>
      <c r="I1283" s="195"/>
      <c r="J1283" s="189"/>
      <c r="K1283" s="184"/>
      <c r="L1283" s="109" t="str">
        <f t="shared" si="111"/>
        <v/>
      </c>
      <c r="M1283" s="111">
        <f t="shared" si="112"/>
        <v>1</v>
      </c>
      <c r="N1283" s="110">
        <f t="shared" si="113"/>
        <v>0</v>
      </c>
    </row>
    <row r="1284" spans="1:15" ht="30.25" customHeight="1" x14ac:dyDescent="0.3">
      <c r="A1284" s="410">
        <v>759</v>
      </c>
      <c r="B1284" s="457"/>
      <c r="C1284" s="467"/>
      <c r="D1284" s="207"/>
      <c r="E1284" s="520"/>
      <c r="F1284" s="17"/>
      <c r="G1284" s="18"/>
      <c r="H1284" s="40"/>
      <c r="I1284" s="195"/>
      <c r="J1284" s="189"/>
      <c r="K1284" s="184"/>
      <c r="L1284" s="109" t="str">
        <f t="shared" si="111"/>
        <v/>
      </c>
      <c r="M1284" s="111">
        <f t="shared" si="112"/>
        <v>1</v>
      </c>
      <c r="N1284" s="110">
        <f t="shared" si="113"/>
        <v>0</v>
      </c>
    </row>
    <row r="1285" spans="1:15" ht="30.25" customHeight="1" thickBot="1" x14ac:dyDescent="0.35">
      <c r="A1285" s="411">
        <v>760</v>
      </c>
      <c r="B1285" s="458"/>
      <c r="C1285" s="468"/>
      <c r="D1285" s="208"/>
      <c r="E1285" s="522"/>
      <c r="F1285" s="19"/>
      <c r="G1285" s="20"/>
      <c r="H1285" s="42"/>
      <c r="I1285" s="196"/>
      <c r="J1285" s="190"/>
      <c r="K1285" s="185"/>
      <c r="L1285" s="109" t="str">
        <f t="shared" si="111"/>
        <v/>
      </c>
      <c r="M1285" s="111">
        <f t="shared" si="112"/>
        <v>1</v>
      </c>
      <c r="N1285" s="110">
        <f t="shared" si="113"/>
        <v>0</v>
      </c>
    </row>
    <row r="1286" spans="1:15" ht="30.25" customHeight="1" thickBot="1" x14ac:dyDescent="0.35">
      <c r="A1286" s="44"/>
      <c r="B1286" s="44"/>
      <c r="C1286" s="44"/>
      <c r="D1286" s="44"/>
      <c r="E1286" s="44"/>
      <c r="F1286" s="44"/>
      <c r="G1286" s="44"/>
      <c r="H1286" s="44"/>
      <c r="I1286" s="386" t="s">
        <v>34</v>
      </c>
      <c r="J1286" s="186">
        <f>SUM(J1266:J1285)+J1252</f>
        <v>0</v>
      </c>
      <c r="K1286" s="186">
        <f>SUM(K1266:K1285)+K1252</f>
        <v>0</v>
      </c>
      <c r="L1286" s="66"/>
      <c r="M1286" s="108">
        <f>IF(J1286&gt;J1252,ROW(A1292),0)</f>
        <v>0</v>
      </c>
      <c r="N1286" s="37"/>
      <c r="O1286" s="105">
        <f>IF(J1286&gt;J1252,ROW(A1292),0)</f>
        <v>0</v>
      </c>
    </row>
    <row r="1287" spans="1:15" ht="30.25" customHeight="1" x14ac:dyDescent="0.3">
      <c r="A1287" s="44"/>
      <c r="B1287" s="44"/>
      <c r="C1287" s="44"/>
      <c r="D1287" s="44"/>
      <c r="E1287" s="44"/>
      <c r="F1287" s="44"/>
      <c r="G1287" s="44"/>
      <c r="H1287" s="44"/>
      <c r="I1287" s="44"/>
      <c r="J1287" s="44"/>
      <c r="K1287" s="44"/>
      <c r="L1287" s="66"/>
      <c r="M1287" s="37"/>
      <c r="N1287" s="37"/>
    </row>
    <row r="1288" spans="1:15" ht="30.25" customHeight="1" x14ac:dyDescent="0.3">
      <c r="A1288" s="138" t="s">
        <v>133</v>
      </c>
      <c r="B1288" s="62"/>
      <c r="C1288" s="62"/>
      <c r="D1288" s="44"/>
      <c r="E1288" s="44"/>
      <c r="F1288" s="44"/>
      <c r="G1288" s="44"/>
      <c r="H1288" s="44"/>
      <c r="I1288" s="44"/>
      <c r="J1288" s="44"/>
      <c r="K1288" s="44"/>
      <c r="L1288" s="66"/>
      <c r="M1288" s="37"/>
      <c r="N1288" s="37"/>
    </row>
    <row r="1289" spans="1:15" ht="30.25" customHeight="1" x14ac:dyDescent="0.3">
      <c r="A1289" s="44"/>
      <c r="B1289" s="44"/>
      <c r="C1289" s="44"/>
      <c r="D1289" s="44"/>
      <c r="E1289" s="44"/>
      <c r="F1289" s="44"/>
      <c r="G1289" s="44"/>
      <c r="H1289" s="44"/>
      <c r="I1289" s="44"/>
      <c r="J1289" s="44"/>
      <c r="K1289" s="44"/>
      <c r="L1289" s="66"/>
      <c r="M1289" s="37"/>
      <c r="N1289" s="37"/>
    </row>
    <row r="1290" spans="1:15" ht="30.25" customHeight="1" x14ac:dyDescent="0.35">
      <c r="A1290" s="376" t="s">
        <v>31</v>
      </c>
      <c r="B1290" s="214"/>
      <c r="C1290" s="214"/>
      <c r="D1290" s="378">
        <f ca="1">imzatarihi</f>
        <v>45785</v>
      </c>
      <c r="E1290" s="378"/>
      <c r="F1290" s="253" t="s">
        <v>32</v>
      </c>
      <c r="G1290" s="379" t="str">
        <f>IF(kurulusyetkilisi&gt;0,kurulusyetkilisi,"")</f>
        <v/>
      </c>
      <c r="H1290" s="44"/>
      <c r="I1290" s="44"/>
      <c r="J1290" s="44"/>
      <c r="K1290" s="44"/>
      <c r="L1290" s="66"/>
      <c r="M1290" s="37"/>
      <c r="N1290" s="37"/>
    </row>
    <row r="1291" spans="1:15" ht="30.25" customHeight="1" x14ac:dyDescent="0.35">
      <c r="A1291" s="44"/>
      <c r="B1291" s="44"/>
      <c r="C1291" s="44"/>
      <c r="D1291" s="215"/>
      <c r="E1291" s="215"/>
      <c r="F1291" s="253" t="s">
        <v>33</v>
      </c>
      <c r="G1291" s="44"/>
      <c r="H1291" s="44"/>
      <c r="I1291" s="214"/>
      <c r="J1291" s="44"/>
      <c r="K1291" s="44"/>
      <c r="L1291" s="66"/>
      <c r="M1291" s="37"/>
      <c r="N1291" s="37"/>
    </row>
    <row r="1292" spans="1:15" ht="30.25" customHeight="1" x14ac:dyDescent="0.3">
      <c r="A1292" s="44"/>
      <c r="B1292" s="44"/>
      <c r="C1292" s="44"/>
      <c r="D1292" s="44"/>
      <c r="E1292" s="44"/>
      <c r="F1292" s="44"/>
      <c r="G1292" s="44"/>
      <c r="H1292" s="44"/>
      <c r="I1292" s="44"/>
      <c r="J1292" s="44"/>
      <c r="K1292" s="44"/>
      <c r="L1292" s="66"/>
      <c r="M1292" s="37"/>
      <c r="N1292" s="37"/>
    </row>
    <row r="1293" spans="1:15" ht="30.25" customHeight="1" x14ac:dyDescent="0.3">
      <c r="A1293" s="679" t="s">
        <v>104</v>
      </c>
      <c r="B1293" s="679"/>
      <c r="C1293" s="679"/>
      <c r="D1293" s="679"/>
      <c r="E1293" s="679"/>
      <c r="F1293" s="679"/>
      <c r="G1293" s="679"/>
      <c r="H1293" s="679"/>
      <c r="I1293" s="679"/>
      <c r="J1293" s="679"/>
      <c r="K1293" s="679"/>
      <c r="L1293" s="64"/>
      <c r="M1293" s="37"/>
      <c r="N1293" s="37"/>
    </row>
    <row r="1294" spans="1:15" ht="30.25" customHeight="1" x14ac:dyDescent="0.3">
      <c r="A1294" s="635" t="str">
        <f>IF(YilDonem&lt;&gt;"",CONCATENATE(YilDonem," dönemine aittir."),"")</f>
        <v/>
      </c>
      <c r="B1294" s="635"/>
      <c r="C1294" s="635"/>
      <c r="D1294" s="635"/>
      <c r="E1294" s="635"/>
      <c r="F1294" s="635"/>
      <c r="G1294" s="635"/>
      <c r="H1294" s="635"/>
      <c r="I1294" s="635"/>
      <c r="J1294" s="635"/>
      <c r="K1294" s="635"/>
      <c r="L1294" s="64"/>
      <c r="M1294" s="37"/>
      <c r="N1294" s="37"/>
    </row>
    <row r="1295" spans="1:15" ht="30.25" customHeight="1" thickBot="1" x14ac:dyDescent="0.35">
      <c r="A1295" s="680" t="s">
        <v>126</v>
      </c>
      <c r="B1295" s="680"/>
      <c r="C1295" s="680"/>
      <c r="D1295" s="680"/>
      <c r="E1295" s="680"/>
      <c r="F1295" s="680"/>
      <c r="G1295" s="680"/>
      <c r="H1295" s="680"/>
      <c r="I1295" s="680"/>
      <c r="J1295" s="680"/>
      <c r="K1295" s="680"/>
      <c r="L1295" s="64"/>
      <c r="M1295" s="37"/>
      <c r="N1295" s="37"/>
    </row>
    <row r="1296" spans="1:15" ht="30.25" customHeight="1" thickBot="1" x14ac:dyDescent="0.35">
      <c r="A1296" s="673" t="s">
        <v>192</v>
      </c>
      <c r="B1296" s="674"/>
      <c r="C1296" s="673" t="str">
        <f>IF(ProjeNo&gt;0,ProjeNo,"")</f>
        <v/>
      </c>
      <c r="D1296" s="674"/>
      <c r="E1296" s="674"/>
      <c r="F1296" s="674"/>
      <c r="G1296" s="674"/>
      <c r="H1296" s="674"/>
      <c r="I1296" s="674"/>
      <c r="J1296" s="674"/>
      <c r="K1296" s="675"/>
      <c r="L1296" s="64"/>
      <c r="M1296" s="37"/>
      <c r="N1296" s="37"/>
    </row>
    <row r="1297" spans="1:16" ht="30.25" customHeight="1" thickBot="1" x14ac:dyDescent="0.35">
      <c r="A1297" s="673" t="s">
        <v>194</v>
      </c>
      <c r="B1297" s="674"/>
      <c r="C1297" s="676" t="str">
        <f>IF(ProjeAdi&gt;0,ProjeAdi,"")</f>
        <v/>
      </c>
      <c r="D1297" s="677"/>
      <c r="E1297" s="677"/>
      <c r="F1297" s="677"/>
      <c r="G1297" s="677"/>
      <c r="H1297" s="677"/>
      <c r="I1297" s="677"/>
      <c r="J1297" s="677"/>
      <c r="K1297" s="678"/>
      <c r="L1297" s="64"/>
      <c r="M1297" s="37"/>
      <c r="N1297" s="37"/>
    </row>
    <row r="1298" spans="1:16" s="24" customFormat="1" ht="30.25" customHeight="1" thickBot="1" x14ac:dyDescent="0.35">
      <c r="A1298" s="683" t="s">
        <v>3</v>
      </c>
      <c r="B1298" s="683" t="s">
        <v>182</v>
      </c>
      <c r="C1298" s="683" t="s">
        <v>183</v>
      </c>
      <c r="D1298" s="683" t="s">
        <v>101</v>
      </c>
      <c r="E1298" s="683" t="s">
        <v>173</v>
      </c>
      <c r="F1298" s="683" t="s">
        <v>102</v>
      </c>
      <c r="G1298" s="683" t="s">
        <v>103</v>
      </c>
      <c r="H1298" s="683" t="s">
        <v>81</v>
      </c>
      <c r="I1298" s="683" t="s">
        <v>82</v>
      </c>
      <c r="J1298" s="398" t="s">
        <v>83</v>
      </c>
      <c r="K1298" s="398" t="s">
        <v>83</v>
      </c>
      <c r="L1298" s="65"/>
      <c r="M1298" s="38"/>
      <c r="N1298" s="38"/>
      <c r="O1298" s="68"/>
      <c r="P1298" s="68"/>
    </row>
    <row r="1299" spans="1:16" ht="30.25" customHeight="1" thickBot="1" x14ac:dyDescent="0.35">
      <c r="A1299" s="685"/>
      <c r="B1299" s="684"/>
      <c r="C1299" s="684"/>
      <c r="D1299" s="685"/>
      <c r="E1299" s="684"/>
      <c r="F1299" s="685"/>
      <c r="G1299" s="685"/>
      <c r="H1299" s="685"/>
      <c r="I1299" s="685"/>
      <c r="J1299" s="416" t="s">
        <v>84</v>
      </c>
      <c r="K1299" s="416" t="s">
        <v>87</v>
      </c>
      <c r="L1299" s="64"/>
      <c r="M1299" s="37"/>
      <c r="N1299" s="37"/>
    </row>
    <row r="1300" spans="1:16" ht="30.25" customHeight="1" x14ac:dyDescent="0.3">
      <c r="A1300" s="201">
        <v>761</v>
      </c>
      <c r="B1300" s="456"/>
      <c r="C1300" s="466"/>
      <c r="D1300" s="206"/>
      <c r="E1300" s="521"/>
      <c r="F1300" s="25"/>
      <c r="G1300" s="39"/>
      <c r="H1300" s="26"/>
      <c r="I1300" s="194"/>
      <c r="J1300" s="188"/>
      <c r="K1300" s="180"/>
      <c r="L1300" s="109" t="str">
        <f>IF(AND(COUNTA(D1300:G1300)&gt;0,M1300=1),"Belge Tarihi,Belge Numarası ve KDV Dahil Tutar doldurulduktan sonra KDV Hariç Tutar doldurulabilir.","")</f>
        <v/>
      </c>
      <c r="M1300" s="111">
        <f>IF(COUNTA(H1300:I1300)+COUNTA(K1300)=3,0,1)</f>
        <v>1</v>
      </c>
      <c r="N1300" s="110">
        <f>IF(M1300=1,0,100000000)</f>
        <v>0</v>
      </c>
    </row>
    <row r="1301" spans="1:16" ht="30.25" customHeight="1" x14ac:dyDescent="0.3">
      <c r="A1301" s="410">
        <v>762</v>
      </c>
      <c r="B1301" s="457"/>
      <c r="C1301" s="467"/>
      <c r="D1301" s="207"/>
      <c r="E1301" s="520"/>
      <c r="F1301" s="17"/>
      <c r="G1301" s="18"/>
      <c r="H1301" s="40"/>
      <c r="I1301" s="195"/>
      <c r="J1301" s="189"/>
      <c r="K1301" s="184"/>
      <c r="L1301" s="109" t="str">
        <f t="shared" ref="L1301:L1319" si="114">IF(AND(COUNTA(D1301:G1301)&gt;0,M1301=1),"Belge Tarihi,Belge Numarası ve KDV Dahil Tutar doldurulduktan sonra KDV Hariç Tutar doldurulabilir.","")</f>
        <v/>
      </c>
      <c r="M1301" s="111">
        <f t="shared" ref="M1301:M1319" si="115">IF(COUNTA(H1301:I1301)+COUNTA(K1301)=3,0,1)</f>
        <v>1</v>
      </c>
      <c r="N1301" s="110">
        <f t="shared" ref="N1301:N1319" si="116">IF(M1301=1,0,100000000)</f>
        <v>0</v>
      </c>
    </row>
    <row r="1302" spans="1:16" ht="30.25" customHeight="1" x14ac:dyDescent="0.3">
      <c r="A1302" s="410">
        <v>763</v>
      </c>
      <c r="B1302" s="457"/>
      <c r="C1302" s="467"/>
      <c r="D1302" s="207"/>
      <c r="E1302" s="520"/>
      <c r="F1302" s="17"/>
      <c r="G1302" s="18"/>
      <c r="H1302" s="40"/>
      <c r="I1302" s="195"/>
      <c r="J1302" s="189"/>
      <c r="K1302" s="184"/>
      <c r="L1302" s="109" t="str">
        <f t="shared" si="114"/>
        <v/>
      </c>
      <c r="M1302" s="111">
        <f t="shared" si="115"/>
        <v>1</v>
      </c>
      <c r="N1302" s="110">
        <f t="shared" si="116"/>
        <v>0</v>
      </c>
      <c r="O1302" s="69"/>
      <c r="P1302" s="69"/>
    </row>
    <row r="1303" spans="1:16" ht="30.25" customHeight="1" x14ac:dyDescent="0.3">
      <c r="A1303" s="410">
        <v>764</v>
      </c>
      <c r="B1303" s="457"/>
      <c r="C1303" s="467"/>
      <c r="D1303" s="207"/>
      <c r="E1303" s="520"/>
      <c r="F1303" s="17"/>
      <c r="G1303" s="18"/>
      <c r="H1303" s="40"/>
      <c r="I1303" s="195"/>
      <c r="J1303" s="189"/>
      <c r="K1303" s="184"/>
      <c r="L1303" s="109" t="str">
        <f t="shared" si="114"/>
        <v/>
      </c>
      <c r="M1303" s="111">
        <f t="shared" si="115"/>
        <v>1</v>
      </c>
      <c r="N1303" s="110">
        <f t="shared" si="116"/>
        <v>0</v>
      </c>
    </row>
    <row r="1304" spans="1:16" ht="30.25" customHeight="1" x14ac:dyDescent="0.3">
      <c r="A1304" s="410">
        <v>765</v>
      </c>
      <c r="B1304" s="457"/>
      <c r="C1304" s="467"/>
      <c r="D1304" s="207"/>
      <c r="E1304" s="520"/>
      <c r="F1304" s="17"/>
      <c r="G1304" s="18"/>
      <c r="H1304" s="40"/>
      <c r="I1304" s="195"/>
      <c r="J1304" s="189"/>
      <c r="K1304" s="184"/>
      <c r="L1304" s="109" t="str">
        <f t="shared" si="114"/>
        <v/>
      </c>
      <c r="M1304" s="111">
        <f t="shared" si="115"/>
        <v>1</v>
      </c>
      <c r="N1304" s="110">
        <f t="shared" si="116"/>
        <v>0</v>
      </c>
    </row>
    <row r="1305" spans="1:16" ht="30.25" customHeight="1" x14ac:dyDescent="0.3">
      <c r="A1305" s="410">
        <v>766</v>
      </c>
      <c r="B1305" s="457"/>
      <c r="C1305" s="467"/>
      <c r="D1305" s="207"/>
      <c r="E1305" s="520"/>
      <c r="F1305" s="17"/>
      <c r="G1305" s="18"/>
      <c r="H1305" s="40"/>
      <c r="I1305" s="195"/>
      <c r="J1305" s="189"/>
      <c r="K1305" s="184"/>
      <c r="L1305" s="109" t="str">
        <f t="shared" si="114"/>
        <v/>
      </c>
      <c r="M1305" s="111">
        <f t="shared" si="115"/>
        <v>1</v>
      </c>
      <c r="N1305" s="110">
        <f t="shared" si="116"/>
        <v>0</v>
      </c>
    </row>
    <row r="1306" spans="1:16" ht="30.25" customHeight="1" x14ac:dyDescent="0.3">
      <c r="A1306" s="410">
        <v>767</v>
      </c>
      <c r="B1306" s="457"/>
      <c r="C1306" s="467"/>
      <c r="D1306" s="207"/>
      <c r="E1306" s="520"/>
      <c r="F1306" s="17"/>
      <c r="G1306" s="18"/>
      <c r="H1306" s="40"/>
      <c r="I1306" s="195"/>
      <c r="J1306" s="189"/>
      <c r="K1306" s="184"/>
      <c r="L1306" s="109" t="str">
        <f t="shared" si="114"/>
        <v/>
      </c>
      <c r="M1306" s="111">
        <f t="shared" si="115"/>
        <v>1</v>
      </c>
      <c r="N1306" s="110">
        <f t="shared" si="116"/>
        <v>0</v>
      </c>
    </row>
    <row r="1307" spans="1:16" ht="30.25" customHeight="1" x14ac:dyDescent="0.3">
      <c r="A1307" s="410">
        <v>768</v>
      </c>
      <c r="B1307" s="457"/>
      <c r="C1307" s="467"/>
      <c r="D1307" s="207"/>
      <c r="E1307" s="520"/>
      <c r="F1307" s="17"/>
      <c r="G1307" s="18"/>
      <c r="H1307" s="40"/>
      <c r="I1307" s="195"/>
      <c r="J1307" s="189"/>
      <c r="K1307" s="184"/>
      <c r="L1307" s="109" t="str">
        <f t="shared" si="114"/>
        <v/>
      </c>
      <c r="M1307" s="111">
        <f t="shared" si="115"/>
        <v>1</v>
      </c>
      <c r="N1307" s="110">
        <f t="shared" si="116"/>
        <v>0</v>
      </c>
    </row>
    <row r="1308" spans="1:16" ht="30.25" customHeight="1" x14ac:dyDescent="0.3">
      <c r="A1308" s="410">
        <v>769</v>
      </c>
      <c r="B1308" s="457"/>
      <c r="C1308" s="467"/>
      <c r="D1308" s="207"/>
      <c r="E1308" s="520"/>
      <c r="F1308" s="17"/>
      <c r="G1308" s="18"/>
      <c r="H1308" s="40"/>
      <c r="I1308" s="195"/>
      <c r="J1308" s="189"/>
      <c r="K1308" s="184"/>
      <c r="L1308" s="109" t="str">
        <f t="shared" si="114"/>
        <v/>
      </c>
      <c r="M1308" s="111">
        <f t="shared" si="115"/>
        <v>1</v>
      </c>
      <c r="N1308" s="110">
        <f t="shared" si="116"/>
        <v>0</v>
      </c>
    </row>
    <row r="1309" spans="1:16" ht="30.25" customHeight="1" x14ac:dyDescent="0.3">
      <c r="A1309" s="410">
        <v>770</v>
      </c>
      <c r="B1309" s="457"/>
      <c r="C1309" s="467"/>
      <c r="D1309" s="207"/>
      <c r="E1309" s="520"/>
      <c r="F1309" s="17"/>
      <c r="G1309" s="18"/>
      <c r="H1309" s="40"/>
      <c r="I1309" s="195"/>
      <c r="J1309" s="189"/>
      <c r="K1309" s="184"/>
      <c r="L1309" s="109" t="str">
        <f t="shared" si="114"/>
        <v/>
      </c>
      <c r="M1309" s="111">
        <f t="shared" si="115"/>
        <v>1</v>
      </c>
      <c r="N1309" s="110">
        <f t="shared" si="116"/>
        <v>0</v>
      </c>
    </row>
    <row r="1310" spans="1:16" ht="30.25" customHeight="1" x14ac:dyDescent="0.3">
      <c r="A1310" s="410">
        <v>771</v>
      </c>
      <c r="B1310" s="457"/>
      <c r="C1310" s="467"/>
      <c r="D1310" s="207"/>
      <c r="E1310" s="520"/>
      <c r="F1310" s="17"/>
      <c r="G1310" s="18"/>
      <c r="H1310" s="40"/>
      <c r="I1310" s="195"/>
      <c r="J1310" s="189"/>
      <c r="K1310" s="184"/>
      <c r="L1310" s="109" t="str">
        <f t="shared" si="114"/>
        <v/>
      </c>
      <c r="M1310" s="111">
        <f t="shared" si="115"/>
        <v>1</v>
      </c>
      <c r="N1310" s="110">
        <f t="shared" si="116"/>
        <v>0</v>
      </c>
    </row>
    <row r="1311" spans="1:16" ht="30.25" customHeight="1" x14ac:dyDescent="0.3">
      <c r="A1311" s="410">
        <v>772</v>
      </c>
      <c r="B1311" s="457"/>
      <c r="C1311" s="467"/>
      <c r="D1311" s="207"/>
      <c r="E1311" s="520"/>
      <c r="F1311" s="17"/>
      <c r="G1311" s="18"/>
      <c r="H1311" s="40"/>
      <c r="I1311" s="195"/>
      <c r="J1311" s="189"/>
      <c r="K1311" s="184"/>
      <c r="L1311" s="109" t="str">
        <f t="shared" si="114"/>
        <v/>
      </c>
      <c r="M1311" s="111">
        <f t="shared" si="115"/>
        <v>1</v>
      </c>
      <c r="N1311" s="110">
        <f t="shared" si="116"/>
        <v>0</v>
      </c>
    </row>
    <row r="1312" spans="1:16" ht="30.25" customHeight="1" x14ac:dyDescent="0.3">
      <c r="A1312" s="410">
        <v>773</v>
      </c>
      <c r="B1312" s="457"/>
      <c r="C1312" s="467"/>
      <c r="D1312" s="207"/>
      <c r="E1312" s="520"/>
      <c r="F1312" s="17"/>
      <c r="G1312" s="18"/>
      <c r="H1312" s="40"/>
      <c r="I1312" s="195"/>
      <c r="J1312" s="189"/>
      <c r="K1312" s="184"/>
      <c r="L1312" s="109" t="str">
        <f t="shared" si="114"/>
        <v/>
      </c>
      <c r="M1312" s="111">
        <f t="shared" si="115"/>
        <v>1</v>
      </c>
      <c r="N1312" s="110">
        <f t="shared" si="116"/>
        <v>0</v>
      </c>
    </row>
    <row r="1313" spans="1:15" ht="30.25" customHeight="1" x14ac:dyDescent="0.3">
      <c r="A1313" s="410">
        <v>774</v>
      </c>
      <c r="B1313" s="457"/>
      <c r="C1313" s="467"/>
      <c r="D1313" s="207"/>
      <c r="E1313" s="520"/>
      <c r="F1313" s="17"/>
      <c r="G1313" s="18"/>
      <c r="H1313" s="40"/>
      <c r="I1313" s="195"/>
      <c r="J1313" s="189"/>
      <c r="K1313" s="184"/>
      <c r="L1313" s="109" t="str">
        <f t="shared" si="114"/>
        <v/>
      </c>
      <c r="M1313" s="111">
        <f t="shared" si="115"/>
        <v>1</v>
      </c>
      <c r="N1313" s="110">
        <f t="shared" si="116"/>
        <v>0</v>
      </c>
    </row>
    <row r="1314" spans="1:15" ht="30.25" customHeight="1" x14ac:dyDescent="0.3">
      <c r="A1314" s="410">
        <v>775</v>
      </c>
      <c r="B1314" s="457"/>
      <c r="C1314" s="467"/>
      <c r="D1314" s="207"/>
      <c r="E1314" s="520"/>
      <c r="F1314" s="17"/>
      <c r="G1314" s="18"/>
      <c r="H1314" s="40"/>
      <c r="I1314" s="195"/>
      <c r="J1314" s="189"/>
      <c r="K1314" s="184"/>
      <c r="L1314" s="109" t="str">
        <f t="shared" si="114"/>
        <v/>
      </c>
      <c r="M1314" s="111">
        <f t="shared" si="115"/>
        <v>1</v>
      </c>
      <c r="N1314" s="110">
        <f t="shared" si="116"/>
        <v>0</v>
      </c>
    </row>
    <row r="1315" spans="1:15" ht="30.25" customHeight="1" x14ac:dyDescent="0.3">
      <c r="A1315" s="410">
        <v>776</v>
      </c>
      <c r="B1315" s="457"/>
      <c r="C1315" s="467"/>
      <c r="D1315" s="207"/>
      <c r="E1315" s="520"/>
      <c r="F1315" s="17"/>
      <c r="G1315" s="18"/>
      <c r="H1315" s="40"/>
      <c r="I1315" s="195"/>
      <c r="J1315" s="189"/>
      <c r="K1315" s="184"/>
      <c r="L1315" s="109" t="str">
        <f t="shared" si="114"/>
        <v/>
      </c>
      <c r="M1315" s="111">
        <f t="shared" si="115"/>
        <v>1</v>
      </c>
      <c r="N1315" s="110">
        <f t="shared" si="116"/>
        <v>0</v>
      </c>
    </row>
    <row r="1316" spans="1:15" ht="30.25" customHeight="1" x14ac:dyDescent="0.3">
      <c r="A1316" s="410">
        <v>777</v>
      </c>
      <c r="B1316" s="457"/>
      <c r="C1316" s="467"/>
      <c r="D1316" s="207"/>
      <c r="E1316" s="520"/>
      <c r="F1316" s="17"/>
      <c r="G1316" s="18"/>
      <c r="H1316" s="40"/>
      <c r="I1316" s="195"/>
      <c r="J1316" s="189"/>
      <c r="K1316" s="184"/>
      <c r="L1316" s="109" t="str">
        <f t="shared" si="114"/>
        <v/>
      </c>
      <c r="M1316" s="111">
        <f t="shared" si="115"/>
        <v>1</v>
      </c>
      <c r="N1316" s="110">
        <f t="shared" si="116"/>
        <v>0</v>
      </c>
    </row>
    <row r="1317" spans="1:15" ht="30.25" customHeight="1" x14ac:dyDescent="0.3">
      <c r="A1317" s="410">
        <v>778</v>
      </c>
      <c r="B1317" s="457"/>
      <c r="C1317" s="467"/>
      <c r="D1317" s="207"/>
      <c r="E1317" s="520"/>
      <c r="F1317" s="17"/>
      <c r="G1317" s="18"/>
      <c r="H1317" s="40"/>
      <c r="I1317" s="195"/>
      <c r="J1317" s="189"/>
      <c r="K1317" s="184"/>
      <c r="L1317" s="109" t="str">
        <f t="shared" si="114"/>
        <v/>
      </c>
      <c r="M1317" s="111">
        <f t="shared" si="115"/>
        <v>1</v>
      </c>
      <c r="N1317" s="110">
        <f t="shared" si="116"/>
        <v>0</v>
      </c>
    </row>
    <row r="1318" spans="1:15" ht="30.25" customHeight="1" x14ac:dyDescent="0.3">
      <c r="A1318" s="410">
        <v>779</v>
      </c>
      <c r="B1318" s="457"/>
      <c r="C1318" s="467"/>
      <c r="D1318" s="207"/>
      <c r="E1318" s="520"/>
      <c r="F1318" s="17"/>
      <c r="G1318" s="18"/>
      <c r="H1318" s="40"/>
      <c r="I1318" s="195"/>
      <c r="J1318" s="189"/>
      <c r="K1318" s="184"/>
      <c r="L1318" s="109" t="str">
        <f t="shared" si="114"/>
        <v/>
      </c>
      <c r="M1318" s="111">
        <f t="shared" si="115"/>
        <v>1</v>
      </c>
      <c r="N1318" s="110">
        <f t="shared" si="116"/>
        <v>0</v>
      </c>
    </row>
    <row r="1319" spans="1:15" ht="30.25" customHeight="1" thickBot="1" x14ac:dyDescent="0.35">
      <c r="A1319" s="411">
        <v>780</v>
      </c>
      <c r="B1319" s="458"/>
      <c r="C1319" s="468"/>
      <c r="D1319" s="208"/>
      <c r="E1319" s="522"/>
      <c r="F1319" s="19"/>
      <c r="G1319" s="20"/>
      <c r="H1319" s="42"/>
      <c r="I1319" s="196"/>
      <c r="J1319" s="190"/>
      <c r="K1319" s="185"/>
      <c r="L1319" s="109" t="str">
        <f t="shared" si="114"/>
        <v/>
      </c>
      <c r="M1319" s="111">
        <f t="shared" si="115"/>
        <v>1</v>
      </c>
      <c r="N1319" s="110">
        <f t="shared" si="116"/>
        <v>0</v>
      </c>
    </row>
    <row r="1320" spans="1:15" ht="30.25" customHeight="1" thickBot="1" x14ac:dyDescent="0.35">
      <c r="A1320" s="44"/>
      <c r="B1320" s="44"/>
      <c r="C1320" s="44"/>
      <c r="D1320" s="44"/>
      <c r="E1320" s="44"/>
      <c r="F1320" s="44"/>
      <c r="G1320" s="44"/>
      <c r="H1320" s="44"/>
      <c r="I1320" s="386" t="s">
        <v>34</v>
      </c>
      <c r="J1320" s="186">
        <f>SUM(J1300:J1319)+J1286</f>
        <v>0</v>
      </c>
      <c r="K1320" s="186">
        <f>SUM(K1300:K1319)+K1286</f>
        <v>0</v>
      </c>
      <c r="L1320" s="66"/>
      <c r="M1320" s="108">
        <f>IF(J1320&gt;J1286,ROW(A1326),0)</f>
        <v>0</v>
      </c>
      <c r="N1320" s="37"/>
      <c r="O1320" s="105">
        <f>IF(J1320&gt;J1286,ROW(A1326),0)</f>
        <v>0</v>
      </c>
    </row>
    <row r="1321" spans="1:15" ht="30.25" customHeight="1" x14ac:dyDescent="0.3">
      <c r="A1321" s="44"/>
      <c r="B1321" s="44"/>
      <c r="C1321" s="44"/>
      <c r="D1321" s="44"/>
      <c r="E1321" s="44"/>
      <c r="F1321" s="44"/>
      <c r="G1321" s="44"/>
      <c r="H1321" s="44"/>
      <c r="I1321" s="44"/>
      <c r="J1321" s="44"/>
      <c r="K1321" s="44"/>
      <c r="L1321" s="66"/>
      <c r="M1321" s="37"/>
      <c r="N1321" s="37"/>
    </row>
    <row r="1322" spans="1:15" ht="30.25" customHeight="1" x14ac:dyDescent="0.3">
      <c r="A1322" s="138" t="s">
        <v>133</v>
      </c>
      <c r="B1322" s="62"/>
      <c r="C1322" s="62"/>
      <c r="D1322" s="44"/>
      <c r="E1322" s="44"/>
      <c r="F1322" s="44"/>
      <c r="G1322" s="44"/>
      <c r="H1322" s="44"/>
      <c r="I1322" s="44"/>
      <c r="J1322" s="44"/>
      <c r="K1322" s="44"/>
      <c r="L1322" s="66"/>
      <c r="M1322" s="37"/>
      <c r="N1322" s="37"/>
    </row>
    <row r="1323" spans="1:15" ht="30.25" customHeight="1" x14ac:dyDescent="0.3">
      <c r="A1323" s="44"/>
      <c r="B1323" s="44"/>
      <c r="C1323" s="44"/>
      <c r="D1323" s="44"/>
      <c r="E1323" s="44"/>
      <c r="F1323" s="44"/>
      <c r="G1323" s="44"/>
      <c r="H1323" s="44"/>
      <c r="I1323" s="44"/>
      <c r="J1323" s="44"/>
      <c r="K1323" s="44"/>
      <c r="L1323" s="66"/>
      <c r="M1323" s="37"/>
      <c r="N1323" s="37"/>
    </row>
    <row r="1324" spans="1:15" ht="30.25" customHeight="1" x14ac:dyDescent="0.35">
      <c r="A1324" s="376" t="s">
        <v>31</v>
      </c>
      <c r="B1324" s="214"/>
      <c r="C1324" s="214"/>
      <c r="D1324" s="378">
        <f ca="1">imzatarihi</f>
        <v>45785</v>
      </c>
      <c r="E1324" s="378"/>
      <c r="F1324" s="253" t="s">
        <v>32</v>
      </c>
      <c r="G1324" s="379" t="str">
        <f>IF(kurulusyetkilisi&gt;0,kurulusyetkilisi,"")</f>
        <v/>
      </c>
      <c r="H1324" s="44"/>
      <c r="I1324" s="44"/>
      <c r="J1324" s="44"/>
      <c r="K1324" s="44"/>
      <c r="L1324" s="66"/>
      <c r="M1324" s="37"/>
      <c r="N1324" s="37"/>
    </row>
    <row r="1325" spans="1:15" ht="30.25" customHeight="1" x14ac:dyDescent="0.35">
      <c r="A1325" s="44"/>
      <c r="B1325" s="44"/>
      <c r="C1325" s="44"/>
      <c r="D1325" s="215"/>
      <c r="E1325" s="215"/>
      <c r="F1325" s="253" t="s">
        <v>33</v>
      </c>
      <c r="G1325" s="44"/>
      <c r="H1325" s="44"/>
      <c r="I1325" s="214"/>
      <c r="J1325" s="44"/>
      <c r="K1325" s="44"/>
      <c r="L1325" s="66"/>
      <c r="M1325" s="37"/>
      <c r="N1325" s="37"/>
    </row>
    <row r="1326" spans="1:15" ht="30.25" customHeight="1" x14ac:dyDescent="0.3">
      <c r="A1326" s="44"/>
      <c r="B1326" s="44"/>
      <c r="C1326" s="44"/>
      <c r="D1326" s="44"/>
      <c r="E1326" s="44"/>
      <c r="F1326" s="44"/>
      <c r="G1326" s="44"/>
      <c r="H1326" s="44"/>
      <c r="I1326" s="44"/>
      <c r="J1326" s="44"/>
      <c r="K1326" s="44"/>
      <c r="L1326" s="66"/>
      <c r="M1326" s="37"/>
      <c r="N1326" s="37"/>
    </row>
    <row r="1327" spans="1:15" ht="30.25" customHeight="1" x14ac:dyDescent="0.3">
      <c r="A1327" s="679" t="s">
        <v>104</v>
      </c>
      <c r="B1327" s="679"/>
      <c r="C1327" s="679"/>
      <c r="D1327" s="679"/>
      <c r="E1327" s="679"/>
      <c r="F1327" s="679"/>
      <c r="G1327" s="679"/>
      <c r="H1327" s="679"/>
      <c r="I1327" s="679"/>
      <c r="J1327" s="679"/>
      <c r="K1327" s="679"/>
      <c r="L1327" s="64"/>
      <c r="M1327" s="37"/>
      <c r="N1327" s="37"/>
    </row>
    <row r="1328" spans="1:15" ht="30.25" customHeight="1" x14ac:dyDescent="0.3">
      <c r="A1328" s="635" t="str">
        <f>IF(YilDonem&lt;&gt;"",CONCATENATE(YilDonem," dönemine aittir."),"")</f>
        <v/>
      </c>
      <c r="B1328" s="635"/>
      <c r="C1328" s="635"/>
      <c r="D1328" s="635"/>
      <c r="E1328" s="635"/>
      <c r="F1328" s="635"/>
      <c r="G1328" s="635"/>
      <c r="H1328" s="635"/>
      <c r="I1328" s="635"/>
      <c r="J1328" s="635"/>
      <c r="K1328" s="635"/>
      <c r="L1328" s="64"/>
      <c r="M1328" s="37"/>
      <c r="N1328" s="37"/>
    </row>
    <row r="1329" spans="1:16" ht="30.25" customHeight="1" thickBot="1" x14ac:dyDescent="0.35">
      <c r="A1329" s="680" t="s">
        <v>126</v>
      </c>
      <c r="B1329" s="680"/>
      <c r="C1329" s="680"/>
      <c r="D1329" s="680"/>
      <c r="E1329" s="680"/>
      <c r="F1329" s="680"/>
      <c r="G1329" s="680"/>
      <c r="H1329" s="680"/>
      <c r="I1329" s="680"/>
      <c r="J1329" s="680"/>
      <c r="K1329" s="680"/>
      <c r="L1329" s="64"/>
      <c r="M1329" s="37"/>
      <c r="N1329" s="37"/>
    </row>
    <row r="1330" spans="1:16" ht="30.25" customHeight="1" thickBot="1" x14ac:dyDescent="0.35">
      <c r="A1330" s="673" t="s">
        <v>192</v>
      </c>
      <c r="B1330" s="674"/>
      <c r="C1330" s="673" t="str">
        <f>IF(ProjeNo&gt;0,ProjeNo,"")</f>
        <v/>
      </c>
      <c r="D1330" s="674"/>
      <c r="E1330" s="674"/>
      <c r="F1330" s="674"/>
      <c r="G1330" s="674"/>
      <c r="H1330" s="674"/>
      <c r="I1330" s="674"/>
      <c r="J1330" s="674"/>
      <c r="K1330" s="675"/>
      <c r="L1330" s="64"/>
      <c r="M1330" s="37"/>
      <c r="N1330" s="37"/>
    </row>
    <row r="1331" spans="1:16" ht="30.25" customHeight="1" thickBot="1" x14ac:dyDescent="0.35">
      <c r="A1331" s="673" t="s">
        <v>194</v>
      </c>
      <c r="B1331" s="674"/>
      <c r="C1331" s="676" t="str">
        <f>IF(ProjeAdi&gt;0,ProjeAdi,"")</f>
        <v/>
      </c>
      <c r="D1331" s="677"/>
      <c r="E1331" s="677"/>
      <c r="F1331" s="677"/>
      <c r="G1331" s="677"/>
      <c r="H1331" s="677"/>
      <c r="I1331" s="677"/>
      <c r="J1331" s="677"/>
      <c r="K1331" s="678"/>
      <c r="L1331" s="64"/>
      <c r="M1331" s="37"/>
      <c r="N1331" s="37"/>
    </row>
    <row r="1332" spans="1:16" s="24" customFormat="1" ht="30.25" customHeight="1" thickBot="1" x14ac:dyDescent="0.35">
      <c r="A1332" s="683" t="s">
        <v>3</v>
      </c>
      <c r="B1332" s="683" t="s">
        <v>182</v>
      </c>
      <c r="C1332" s="683" t="s">
        <v>183</v>
      </c>
      <c r="D1332" s="683" t="s">
        <v>101</v>
      </c>
      <c r="E1332" s="683" t="s">
        <v>173</v>
      </c>
      <c r="F1332" s="683" t="s">
        <v>102</v>
      </c>
      <c r="G1332" s="683" t="s">
        <v>103</v>
      </c>
      <c r="H1332" s="683" t="s">
        <v>81</v>
      </c>
      <c r="I1332" s="683" t="s">
        <v>82</v>
      </c>
      <c r="J1332" s="398" t="s">
        <v>83</v>
      </c>
      <c r="K1332" s="398" t="s">
        <v>83</v>
      </c>
      <c r="L1332" s="65"/>
      <c r="M1332" s="38"/>
      <c r="N1332" s="38"/>
      <c r="O1332" s="68"/>
      <c r="P1332" s="68"/>
    </row>
    <row r="1333" spans="1:16" ht="30.25" customHeight="1" thickBot="1" x14ac:dyDescent="0.35">
      <c r="A1333" s="685"/>
      <c r="B1333" s="684"/>
      <c r="C1333" s="684"/>
      <c r="D1333" s="685"/>
      <c r="E1333" s="684"/>
      <c r="F1333" s="685"/>
      <c r="G1333" s="685"/>
      <c r="H1333" s="685"/>
      <c r="I1333" s="685"/>
      <c r="J1333" s="416" t="s">
        <v>84</v>
      </c>
      <c r="K1333" s="416" t="s">
        <v>87</v>
      </c>
      <c r="L1333" s="64"/>
      <c r="M1333" s="37"/>
      <c r="N1333" s="37"/>
    </row>
    <row r="1334" spans="1:16" ht="30.25" customHeight="1" x14ac:dyDescent="0.3">
      <c r="A1334" s="201">
        <v>781</v>
      </c>
      <c r="B1334" s="456"/>
      <c r="C1334" s="466"/>
      <c r="D1334" s="206"/>
      <c r="E1334" s="521"/>
      <c r="F1334" s="25"/>
      <c r="G1334" s="39"/>
      <c r="H1334" s="26"/>
      <c r="I1334" s="194"/>
      <c r="J1334" s="188"/>
      <c r="K1334" s="180"/>
      <c r="L1334" s="109" t="str">
        <f>IF(AND(COUNTA(D1334:G1334)&gt;0,M1334=1),"Belge Tarihi,Belge Numarası ve KDV Dahil Tutar doldurulduktan sonra KDV Hariç Tutar doldurulabilir.","")</f>
        <v/>
      </c>
      <c r="M1334" s="111">
        <f>IF(COUNTA(H1334:I1334)+COUNTA(K1334)=3,0,1)</f>
        <v>1</v>
      </c>
      <c r="N1334" s="110">
        <f>IF(M1334=1,0,100000000)</f>
        <v>0</v>
      </c>
    </row>
    <row r="1335" spans="1:16" ht="30.25" customHeight="1" x14ac:dyDescent="0.3">
      <c r="A1335" s="410">
        <v>782</v>
      </c>
      <c r="B1335" s="457"/>
      <c r="C1335" s="467"/>
      <c r="D1335" s="207"/>
      <c r="E1335" s="520"/>
      <c r="F1335" s="17"/>
      <c r="G1335" s="18"/>
      <c r="H1335" s="40"/>
      <c r="I1335" s="195"/>
      <c r="J1335" s="189"/>
      <c r="K1335" s="184"/>
      <c r="L1335" s="109" t="str">
        <f t="shared" ref="L1335:L1353" si="117">IF(AND(COUNTA(D1335:G1335)&gt;0,M1335=1),"Belge Tarihi,Belge Numarası ve KDV Dahil Tutar doldurulduktan sonra KDV Hariç Tutar doldurulabilir.","")</f>
        <v/>
      </c>
      <c r="M1335" s="111">
        <f t="shared" ref="M1335:M1353" si="118">IF(COUNTA(H1335:I1335)+COUNTA(K1335)=3,0,1)</f>
        <v>1</v>
      </c>
      <c r="N1335" s="110">
        <f t="shared" ref="N1335:N1353" si="119">IF(M1335=1,0,100000000)</f>
        <v>0</v>
      </c>
    </row>
    <row r="1336" spans="1:16" ht="30.25" customHeight="1" x14ac:dyDescent="0.3">
      <c r="A1336" s="410">
        <v>783</v>
      </c>
      <c r="B1336" s="457"/>
      <c r="C1336" s="467"/>
      <c r="D1336" s="207"/>
      <c r="E1336" s="520"/>
      <c r="F1336" s="17"/>
      <c r="G1336" s="18"/>
      <c r="H1336" s="40"/>
      <c r="I1336" s="195"/>
      <c r="J1336" s="189"/>
      <c r="K1336" s="184"/>
      <c r="L1336" s="109" t="str">
        <f t="shared" si="117"/>
        <v/>
      </c>
      <c r="M1336" s="111">
        <f t="shared" si="118"/>
        <v>1</v>
      </c>
      <c r="N1336" s="110">
        <f t="shared" si="119"/>
        <v>0</v>
      </c>
    </row>
    <row r="1337" spans="1:16" ht="30.25" customHeight="1" x14ac:dyDescent="0.3">
      <c r="A1337" s="410">
        <v>784</v>
      </c>
      <c r="B1337" s="457"/>
      <c r="C1337" s="467"/>
      <c r="D1337" s="207"/>
      <c r="E1337" s="520"/>
      <c r="F1337" s="17"/>
      <c r="G1337" s="18"/>
      <c r="H1337" s="40"/>
      <c r="I1337" s="195"/>
      <c r="J1337" s="189"/>
      <c r="K1337" s="184"/>
      <c r="L1337" s="109" t="str">
        <f t="shared" si="117"/>
        <v/>
      </c>
      <c r="M1337" s="111">
        <f t="shared" si="118"/>
        <v>1</v>
      </c>
      <c r="N1337" s="110">
        <f t="shared" si="119"/>
        <v>0</v>
      </c>
    </row>
    <row r="1338" spans="1:16" ht="30.25" customHeight="1" x14ac:dyDescent="0.3">
      <c r="A1338" s="410">
        <v>785</v>
      </c>
      <c r="B1338" s="457"/>
      <c r="C1338" s="467"/>
      <c r="D1338" s="207"/>
      <c r="E1338" s="520"/>
      <c r="F1338" s="17"/>
      <c r="G1338" s="18"/>
      <c r="H1338" s="40"/>
      <c r="I1338" s="195"/>
      <c r="J1338" s="189"/>
      <c r="K1338" s="184"/>
      <c r="L1338" s="109" t="str">
        <f t="shared" si="117"/>
        <v/>
      </c>
      <c r="M1338" s="111">
        <f t="shared" si="118"/>
        <v>1</v>
      </c>
      <c r="N1338" s="110">
        <f t="shared" si="119"/>
        <v>0</v>
      </c>
    </row>
    <row r="1339" spans="1:16" ht="30.25" customHeight="1" x14ac:dyDescent="0.3">
      <c r="A1339" s="410">
        <v>786</v>
      </c>
      <c r="B1339" s="457"/>
      <c r="C1339" s="467"/>
      <c r="D1339" s="207"/>
      <c r="E1339" s="520"/>
      <c r="F1339" s="17"/>
      <c r="G1339" s="18"/>
      <c r="H1339" s="40"/>
      <c r="I1339" s="195"/>
      <c r="J1339" s="189"/>
      <c r="K1339" s="184"/>
      <c r="L1339" s="109" t="str">
        <f t="shared" si="117"/>
        <v/>
      </c>
      <c r="M1339" s="111">
        <f t="shared" si="118"/>
        <v>1</v>
      </c>
      <c r="N1339" s="110">
        <f t="shared" si="119"/>
        <v>0</v>
      </c>
    </row>
    <row r="1340" spans="1:16" ht="30.25" customHeight="1" x14ac:dyDescent="0.3">
      <c r="A1340" s="410">
        <v>787</v>
      </c>
      <c r="B1340" s="457"/>
      <c r="C1340" s="467"/>
      <c r="D1340" s="207"/>
      <c r="E1340" s="520"/>
      <c r="F1340" s="17"/>
      <c r="G1340" s="18"/>
      <c r="H1340" s="40"/>
      <c r="I1340" s="195"/>
      <c r="J1340" s="189"/>
      <c r="K1340" s="184"/>
      <c r="L1340" s="109" t="str">
        <f t="shared" si="117"/>
        <v/>
      </c>
      <c r="M1340" s="111">
        <f t="shared" si="118"/>
        <v>1</v>
      </c>
      <c r="N1340" s="110">
        <f t="shared" si="119"/>
        <v>0</v>
      </c>
    </row>
    <row r="1341" spans="1:16" ht="30.25" customHeight="1" x14ac:dyDescent="0.3">
      <c r="A1341" s="410">
        <v>788</v>
      </c>
      <c r="B1341" s="457"/>
      <c r="C1341" s="467"/>
      <c r="D1341" s="207"/>
      <c r="E1341" s="520"/>
      <c r="F1341" s="17"/>
      <c r="G1341" s="18"/>
      <c r="H1341" s="40"/>
      <c r="I1341" s="195"/>
      <c r="J1341" s="189"/>
      <c r="K1341" s="184"/>
      <c r="L1341" s="109" t="str">
        <f t="shared" si="117"/>
        <v/>
      </c>
      <c r="M1341" s="111">
        <f t="shared" si="118"/>
        <v>1</v>
      </c>
      <c r="N1341" s="110">
        <f t="shared" si="119"/>
        <v>0</v>
      </c>
    </row>
    <row r="1342" spans="1:16" ht="30.25" customHeight="1" x14ac:dyDescent="0.3">
      <c r="A1342" s="410">
        <v>789</v>
      </c>
      <c r="B1342" s="457"/>
      <c r="C1342" s="467"/>
      <c r="D1342" s="207"/>
      <c r="E1342" s="520"/>
      <c r="F1342" s="17"/>
      <c r="G1342" s="18"/>
      <c r="H1342" s="40"/>
      <c r="I1342" s="195"/>
      <c r="J1342" s="189"/>
      <c r="K1342" s="184"/>
      <c r="L1342" s="109" t="str">
        <f t="shared" si="117"/>
        <v/>
      </c>
      <c r="M1342" s="111">
        <f t="shared" si="118"/>
        <v>1</v>
      </c>
      <c r="N1342" s="110">
        <f t="shared" si="119"/>
        <v>0</v>
      </c>
    </row>
    <row r="1343" spans="1:16" ht="30.25" customHeight="1" x14ac:dyDescent="0.3">
      <c r="A1343" s="410">
        <v>790</v>
      </c>
      <c r="B1343" s="457"/>
      <c r="C1343" s="467"/>
      <c r="D1343" s="207"/>
      <c r="E1343" s="520"/>
      <c r="F1343" s="17"/>
      <c r="G1343" s="18"/>
      <c r="H1343" s="40"/>
      <c r="I1343" s="195"/>
      <c r="J1343" s="189"/>
      <c r="K1343" s="184"/>
      <c r="L1343" s="109" t="str">
        <f t="shared" si="117"/>
        <v/>
      </c>
      <c r="M1343" s="111">
        <f t="shared" si="118"/>
        <v>1</v>
      </c>
      <c r="N1343" s="110">
        <f t="shared" si="119"/>
        <v>0</v>
      </c>
    </row>
    <row r="1344" spans="1:16" ht="30.25" customHeight="1" x14ac:dyDescent="0.3">
      <c r="A1344" s="410">
        <v>791</v>
      </c>
      <c r="B1344" s="457"/>
      <c r="C1344" s="467"/>
      <c r="D1344" s="207"/>
      <c r="E1344" s="520"/>
      <c r="F1344" s="17"/>
      <c r="G1344" s="18"/>
      <c r="H1344" s="40"/>
      <c r="I1344" s="195"/>
      <c r="J1344" s="189"/>
      <c r="K1344" s="184"/>
      <c r="L1344" s="109" t="str">
        <f t="shared" si="117"/>
        <v/>
      </c>
      <c r="M1344" s="111">
        <f t="shared" si="118"/>
        <v>1</v>
      </c>
      <c r="N1344" s="110">
        <f t="shared" si="119"/>
        <v>0</v>
      </c>
    </row>
    <row r="1345" spans="1:15" ht="30.25" customHeight="1" x14ac:dyDescent="0.3">
      <c r="A1345" s="410">
        <v>792</v>
      </c>
      <c r="B1345" s="457"/>
      <c r="C1345" s="467"/>
      <c r="D1345" s="207"/>
      <c r="E1345" s="520"/>
      <c r="F1345" s="17"/>
      <c r="G1345" s="18"/>
      <c r="H1345" s="40"/>
      <c r="I1345" s="195"/>
      <c r="J1345" s="189"/>
      <c r="K1345" s="184"/>
      <c r="L1345" s="109" t="str">
        <f t="shared" si="117"/>
        <v/>
      </c>
      <c r="M1345" s="111">
        <f t="shared" si="118"/>
        <v>1</v>
      </c>
      <c r="N1345" s="110">
        <f t="shared" si="119"/>
        <v>0</v>
      </c>
    </row>
    <row r="1346" spans="1:15" ht="30.25" customHeight="1" x14ac:dyDescent="0.3">
      <c r="A1346" s="410">
        <v>793</v>
      </c>
      <c r="B1346" s="457"/>
      <c r="C1346" s="467"/>
      <c r="D1346" s="207"/>
      <c r="E1346" s="520"/>
      <c r="F1346" s="17"/>
      <c r="G1346" s="18"/>
      <c r="H1346" s="40"/>
      <c r="I1346" s="195"/>
      <c r="J1346" s="189"/>
      <c r="K1346" s="184"/>
      <c r="L1346" s="109" t="str">
        <f t="shared" si="117"/>
        <v/>
      </c>
      <c r="M1346" s="111">
        <f t="shared" si="118"/>
        <v>1</v>
      </c>
      <c r="N1346" s="110">
        <f t="shared" si="119"/>
        <v>0</v>
      </c>
    </row>
    <row r="1347" spans="1:15" ht="30.25" customHeight="1" x14ac:dyDescent="0.3">
      <c r="A1347" s="410">
        <v>794</v>
      </c>
      <c r="B1347" s="457"/>
      <c r="C1347" s="467"/>
      <c r="D1347" s="207"/>
      <c r="E1347" s="520"/>
      <c r="F1347" s="17"/>
      <c r="G1347" s="18"/>
      <c r="H1347" s="40"/>
      <c r="I1347" s="195"/>
      <c r="J1347" s="189"/>
      <c r="K1347" s="184"/>
      <c r="L1347" s="109" t="str">
        <f t="shared" si="117"/>
        <v/>
      </c>
      <c r="M1347" s="111">
        <f t="shared" si="118"/>
        <v>1</v>
      </c>
      <c r="N1347" s="110">
        <f t="shared" si="119"/>
        <v>0</v>
      </c>
    </row>
    <row r="1348" spans="1:15" ht="30.25" customHeight="1" x14ac:dyDescent="0.3">
      <c r="A1348" s="410">
        <v>795</v>
      </c>
      <c r="B1348" s="457"/>
      <c r="C1348" s="467"/>
      <c r="D1348" s="207"/>
      <c r="E1348" s="520"/>
      <c r="F1348" s="17"/>
      <c r="G1348" s="18"/>
      <c r="H1348" s="40"/>
      <c r="I1348" s="195"/>
      <c r="J1348" s="189"/>
      <c r="K1348" s="184"/>
      <c r="L1348" s="109" t="str">
        <f t="shared" si="117"/>
        <v/>
      </c>
      <c r="M1348" s="111">
        <f t="shared" si="118"/>
        <v>1</v>
      </c>
      <c r="N1348" s="110">
        <f t="shared" si="119"/>
        <v>0</v>
      </c>
    </row>
    <row r="1349" spans="1:15" ht="30.25" customHeight="1" x14ac:dyDescent="0.3">
      <c r="A1349" s="410">
        <v>796</v>
      </c>
      <c r="B1349" s="457"/>
      <c r="C1349" s="467"/>
      <c r="D1349" s="207"/>
      <c r="E1349" s="520"/>
      <c r="F1349" s="17"/>
      <c r="G1349" s="18"/>
      <c r="H1349" s="40"/>
      <c r="I1349" s="195"/>
      <c r="J1349" s="189"/>
      <c r="K1349" s="184"/>
      <c r="L1349" s="109" t="str">
        <f t="shared" si="117"/>
        <v/>
      </c>
      <c r="M1349" s="111">
        <f t="shared" si="118"/>
        <v>1</v>
      </c>
      <c r="N1349" s="110">
        <f t="shared" si="119"/>
        <v>0</v>
      </c>
    </row>
    <row r="1350" spans="1:15" ht="30.25" customHeight="1" x14ac:dyDescent="0.3">
      <c r="A1350" s="410">
        <v>797</v>
      </c>
      <c r="B1350" s="457"/>
      <c r="C1350" s="467"/>
      <c r="D1350" s="207"/>
      <c r="E1350" s="520"/>
      <c r="F1350" s="17"/>
      <c r="G1350" s="18"/>
      <c r="H1350" s="40"/>
      <c r="I1350" s="195"/>
      <c r="J1350" s="189"/>
      <c r="K1350" s="184"/>
      <c r="L1350" s="109" t="str">
        <f t="shared" si="117"/>
        <v/>
      </c>
      <c r="M1350" s="111">
        <f t="shared" si="118"/>
        <v>1</v>
      </c>
      <c r="N1350" s="110">
        <f t="shared" si="119"/>
        <v>0</v>
      </c>
    </row>
    <row r="1351" spans="1:15" ht="30.25" customHeight="1" x14ac:dyDescent="0.3">
      <c r="A1351" s="410">
        <v>798</v>
      </c>
      <c r="B1351" s="457"/>
      <c r="C1351" s="467"/>
      <c r="D1351" s="207"/>
      <c r="E1351" s="520"/>
      <c r="F1351" s="17"/>
      <c r="G1351" s="18"/>
      <c r="H1351" s="40"/>
      <c r="I1351" s="195"/>
      <c r="J1351" s="189"/>
      <c r="K1351" s="184"/>
      <c r="L1351" s="109" t="str">
        <f t="shared" si="117"/>
        <v/>
      </c>
      <c r="M1351" s="111">
        <f t="shared" si="118"/>
        <v>1</v>
      </c>
      <c r="N1351" s="110">
        <f t="shared" si="119"/>
        <v>0</v>
      </c>
    </row>
    <row r="1352" spans="1:15" ht="30.25" customHeight="1" x14ac:dyDescent="0.3">
      <c r="A1352" s="410">
        <v>799</v>
      </c>
      <c r="B1352" s="457"/>
      <c r="C1352" s="467"/>
      <c r="D1352" s="207"/>
      <c r="E1352" s="520"/>
      <c r="F1352" s="17"/>
      <c r="G1352" s="18"/>
      <c r="H1352" s="40"/>
      <c r="I1352" s="195"/>
      <c r="J1352" s="189"/>
      <c r="K1352" s="184"/>
      <c r="L1352" s="109" t="str">
        <f t="shared" si="117"/>
        <v/>
      </c>
      <c r="M1352" s="111">
        <f t="shared" si="118"/>
        <v>1</v>
      </c>
      <c r="N1352" s="110">
        <f t="shared" si="119"/>
        <v>0</v>
      </c>
    </row>
    <row r="1353" spans="1:15" ht="30.25" customHeight="1" thickBot="1" x14ac:dyDescent="0.35">
      <c r="A1353" s="411">
        <v>800</v>
      </c>
      <c r="B1353" s="458"/>
      <c r="C1353" s="468"/>
      <c r="D1353" s="208"/>
      <c r="E1353" s="522"/>
      <c r="F1353" s="19"/>
      <c r="G1353" s="20"/>
      <c r="H1353" s="42"/>
      <c r="I1353" s="196"/>
      <c r="J1353" s="190"/>
      <c r="K1353" s="185"/>
      <c r="L1353" s="109" t="str">
        <f t="shared" si="117"/>
        <v/>
      </c>
      <c r="M1353" s="111">
        <f t="shared" si="118"/>
        <v>1</v>
      </c>
      <c r="N1353" s="110">
        <f t="shared" si="119"/>
        <v>0</v>
      </c>
    </row>
    <row r="1354" spans="1:15" ht="30.25" customHeight="1" thickBot="1" x14ac:dyDescent="0.35">
      <c r="A1354" s="44"/>
      <c r="B1354" s="44"/>
      <c r="C1354" s="44"/>
      <c r="D1354" s="44"/>
      <c r="E1354" s="44"/>
      <c r="F1354" s="44"/>
      <c r="G1354" s="44"/>
      <c r="H1354" s="44"/>
      <c r="I1354" s="386" t="s">
        <v>34</v>
      </c>
      <c r="J1354" s="186">
        <f>SUM(J1334:J1353)+J1320</f>
        <v>0</v>
      </c>
      <c r="K1354" s="186">
        <f>SUM(K1334:K1353)+K1320</f>
        <v>0</v>
      </c>
      <c r="L1354" s="66"/>
      <c r="M1354" s="108">
        <f>IF(J1354&gt;J1320,ROW(A1360),0)</f>
        <v>0</v>
      </c>
      <c r="N1354" s="37"/>
      <c r="O1354" s="105">
        <f>IF(J1354&gt;J1320,ROW(A1360),0)</f>
        <v>0</v>
      </c>
    </row>
    <row r="1355" spans="1:15" ht="30.25" customHeight="1" x14ac:dyDescent="0.3">
      <c r="A1355" s="44"/>
      <c r="B1355" s="44"/>
      <c r="C1355" s="44"/>
      <c r="D1355" s="44"/>
      <c r="E1355" s="44"/>
      <c r="F1355" s="44"/>
      <c r="G1355" s="44"/>
      <c r="H1355" s="44"/>
      <c r="I1355" s="44"/>
      <c r="J1355" s="44"/>
      <c r="K1355" s="44"/>
      <c r="L1355" s="66"/>
      <c r="M1355" s="37"/>
      <c r="N1355" s="37"/>
    </row>
    <row r="1356" spans="1:15" ht="30.25" customHeight="1" x14ac:dyDescent="0.3">
      <c r="A1356" s="138" t="s">
        <v>133</v>
      </c>
      <c r="B1356" s="62"/>
      <c r="C1356" s="62"/>
      <c r="D1356" s="44"/>
      <c r="E1356" s="44"/>
      <c r="F1356" s="44"/>
      <c r="G1356" s="44"/>
      <c r="H1356" s="44"/>
      <c r="I1356" s="44"/>
      <c r="J1356" s="44"/>
      <c r="K1356" s="44"/>
      <c r="L1356" s="66"/>
      <c r="M1356" s="37"/>
      <c r="N1356" s="37"/>
    </row>
    <row r="1357" spans="1:15" ht="30.25" customHeight="1" x14ac:dyDescent="0.3">
      <c r="A1357" s="44"/>
      <c r="B1357" s="44"/>
      <c r="C1357" s="44"/>
      <c r="D1357" s="44"/>
      <c r="E1357" s="44"/>
      <c r="F1357" s="44"/>
      <c r="G1357" s="44"/>
      <c r="H1357" s="44"/>
      <c r="I1357" s="44"/>
      <c r="J1357" s="44"/>
      <c r="K1357" s="44"/>
      <c r="L1357" s="66"/>
      <c r="M1357" s="37"/>
      <c r="N1357" s="37"/>
    </row>
    <row r="1358" spans="1:15" ht="30.25" customHeight="1" x14ac:dyDescent="0.35">
      <c r="A1358" s="376" t="s">
        <v>31</v>
      </c>
      <c r="B1358" s="214"/>
      <c r="C1358" s="214"/>
      <c r="D1358" s="378">
        <f ca="1">imzatarihi</f>
        <v>45785</v>
      </c>
      <c r="E1358" s="378"/>
      <c r="F1358" s="253" t="s">
        <v>32</v>
      </c>
      <c r="G1358" s="379" t="str">
        <f>IF(kurulusyetkilisi&gt;0,kurulusyetkilisi,"")</f>
        <v/>
      </c>
      <c r="H1358" s="44"/>
      <c r="I1358" s="44"/>
      <c r="J1358" s="44"/>
      <c r="K1358" s="44"/>
      <c r="L1358" s="66"/>
      <c r="M1358" s="37"/>
      <c r="N1358" s="37"/>
    </row>
    <row r="1359" spans="1:15" ht="30.25" customHeight="1" x14ac:dyDescent="0.35">
      <c r="A1359" s="44"/>
      <c r="B1359" s="44"/>
      <c r="C1359" s="44"/>
      <c r="D1359" s="215"/>
      <c r="E1359" s="215"/>
      <c r="F1359" s="253" t="s">
        <v>33</v>
      </c>
      <c r="G1359" s="44"/>
      <c r="H1359" s="44"/>
      <c r="I1359" s="214"/>
      <c r="J1359" s="44"/>
      <c r="K1359" s="44"/>
      <c r="L1359" s="66"/>
      <c r="M1359" s="37"/>
      <c r="N1359" s="37"/>
    </row>
    <row r="1360" spans="1:15" ht="30.25" customHeight="1" x14ac:dyDescent="0.3">
      <c r="A1360" s="44"/>
      <c r="B1360" s="44"/>
      <c r="C1360" s="44"/>
      <c r="D1360" s="44"/>
      <c r="E1360" s="44"/>
      <c r="F1360" s="44"/>
      <c r="G1360" s="44"/>
      <c r="H1360" s="44"/>
      <c r="I1360" s="44"/>
      <c r="J1360" s="44"/>
      <c r="K1360" s="44"/>
      <c r="L1360" s="66"/>
      <c r="M1360" s="37"/>
      <c r="N1360" s="37"/>
    </row>
    <row r="1361" spans="1:16" ht="30.25" customHeight="1" x14ac:dyDescent="0.3">
      <c r="A1361" s="679" t="s">
        <v>104</v>
      </c>
      <c r="B1361" s="679"/>
      <c r="C1361" s="679"/>
      <c r="D1361" s="679"/>
      <c r="E1361" s="679"/>
      <c r="F1361" s="679"/>
      <c r="G1361" s="679"/>
      <c r="H1361" s="679"/>
      <c r="I1361" s="679"/>
      <c r="J1361" s="679"/>
      <c r="K1361" s="679"/>
      <c r="L1361" s="64"/>
      <c r="M1361" s="37"/>
      <c r="N1361" s="37"/>
    </row>
    <row r="1362" spans="1:16" ht="30.25" customHeight="1" x14ac:dyDescent="0.3">
      <c r="A1362" s="635" t="str">
        <f>IF(YilDonem&lt;&gt;"",CONCATENATE(YilDonem," dönemine aittir."),"")</f>
        <v/>
      </c>
      <c r="B1362" s="635"/>
      <c r="C1362" s="635"/>
      <c r="D1362" s="635"/>
      <c r="E1362" s="635"/>
      <c r="F1362" s="635"/>
      <c r="G1362" s="635"/>
      <c r="H1362" s="635"/>
      <c r="I1362" s="635"/>
      <c r="J1362" s="635"/>
      <c r="K1362" s="635"/>
      <c r="L1362" s="64"/>
      <c r="M1362" s="37"/>
      <c r="N1362" s="37"/>
    </row>
    <row r="1363" spans="1:16" ht="30.25" customHeight="1" thickBot="1" x14ac:dyDescent="0.35">
      <c r="A1363" s="680" t="s">
        <v>126</v>
      </c>
      <c r="B1363" s="680"/>
      <c r="C1363" s="680"/>
      <c r="D1363" s="680"/>
      <c r="E1363" s="680"/>
      <c r="F1363" s="680"/>
      <c r="G1363" s="680"/>
      <c r="H1363" s="680"/>
      <c r="I1363" s="680"/>
      <c r="J1363" s="680"/>
      <c r="K1363" s="680"/>
      <c r="L1363" s="64"/>
      <c r="M1363" s="37"/>
      <c r="N1363" s="37"/>
    </row>
    <row r="1364" spans="1:16" ht="30.25" customHeight="1" thickBot="1" x14ac:dyDescent="0.35">
      <c r="A1364" s="673" t="s">
        <v>192</v>
      </c>
      <c r="B1364" s="674"/>
      <c r="C1364" s="673" t="str">
        <f>IF(ProjeNo&gt;0,ProjeNo,"")</f>
        <v/>
      </c>
      <c r="D1364" s="674"/>
      <c r="E1364" s="674"/>
      <c r="F1364" s="674"/>
      <c r="G1364" s="674"/>
      <c r="H1364" s="674"/>
      <c r="I1364" s="674"/>
      <c r="J1364" s="674"/>
      <c r="K1364" s="675"/>
      <c r="L1364" s="64"/>
      <c r="M1364" s="37"/>
      <c r="N1364" s="37"/>
    </row>
    <row r="1365" spans="1:16" ht="30.25" customHeight="1" thickBot="1" x14ac:dyDescent="0.35">
      <c r="A1365" s="673" t="s">
        <v>194</v>
      </c>
      <c r="B1365" s="674"/>
      <c r="C1365" s="676" t="str">
        <f>IF(ProjeAdi&gt;0,ProjeAdi,"")</f>
        <v/>
      </c>
      <c r="D1365" s="677"/>
      <c r="E1365" s="677"/>
      <c r="F1365" s="677"/>
      <c r="G1365" s="677"/>
      <c r="H1365" s="677"/>
      <c r="I1365" s="677"/>
      <c r="J1365" s="677"/>
      <c r="K1365" s="678"/>
      <c r="L1365" s="64"/>
      <c r="M1365" s="37"/>
      <c r="N1365" s="37"/>
    </row>
    <row r="1366" spans="1:16" s="24" customFormat="1" ht="30.25" customHeight="1" thickBot="1" x14ac:dyDescent="0.35">
      <c r="A1366" s="683" t="s">
        <v>3</v>
      </c>
      <c r="B1366" s="683" t="s">
        <v>182</v>
      </c>
      <c r="C1366" s="683" t="s">
        <v>183</v>
      </c>
      <c r="D1366" s="683" t="s">
        <v>101</v>
      </c>
      <c r="E1366" s="683" t="s">
        <v>173</v>
      </c>
      <c r="F1366" s="683" t="s">
        <v>102</v>
      </c>
      <c r="G1366" s="683" t="s">
        <v>103</v>
      </c>
      <c r="H1366" s="683" t="s">
        <v>81</v>
      </c>
      <c r="I1366" s="683" t="s">
        <v>82</v>
      </c>
      <c r="J1366" s="398" t="s">
        <v>83</v>
      </c>
      <c r="K1366" s="398" t="s">
        <v>83</v>
      </c>
      <c r="L1366" s="65"/>
      <c r="M1366" s="38"/>
      <c r="N1366" s="38"/>
      <c r="O1366" s="68"/>
      <c r="P1366" s="68"/>
    </row>
    <row r="1367" spans="1:16" ht="30.25" customHeight="1" thickBot="1" x14ac:dyDescent="0.35">
      <c r="A1367" s="685"/>
      <c r="B1367" s="684"/>
      <c r="C1367" s="684"/>
      <c r="D1367" s="685"/>
      <c r="E1367" s="684"/>
      <c r="F1367" s="685"/>
      <c r="G1367" s="685"/>
      <c r="H1367" s="685"/>
      <c r="I1367" s="685"/>
      <c r="J1367" s="416" t="s">
        <v>84</v>
      </c>
      <c r="K1367" s="416" t="s">
        <v>87</v>
      </c>
      <c r="L1367" s="64"/>
      <c r="M1367" s="37"/>
      <c r="N1367" s="37"/>
    </row>
    <row r="1368" spans="1:16" ht="30.25" customHeight="1" x14ac:dyDescent="0.3">
      <c r="A1368" s="201">
        <v>801</v>
      </c>
      <c r="B1368" s="456"/>
      <c r="C1368" s="466"/>
      <c r="D1368" s="206"/>
      <c r="E1368" s="521"/>
      <c r="F1368" s="25"/>
      <c r="G1368" s="39"/>
      <c r="H1368" s="26"/>
      <c r="I1368" s="194"/>
      <c r="J1368" s="188"/>
      <c r="K1368" s="180"/>
      <c r="L1368" s="109" t="str">
        <f>IF(AND(COUNTA(D1368:G1368)&gt;0,M1368=1),"Belge Tarihi,Belge Numarası ve KDV Dahil Tutar doldurulduktan sonra KDV Hariç Tutar doldurulabilir.","")</f>
        <v/>
      </c>
      <c r="M1368" s="111">
        <f>IF(COUNTA(H1368:I1368)+COUNTA(K1368)=3,0,1)</f>
        <v>1</v>
      </c>
      <c r="N1368" s="110">
        <f>IF(M1368=1,0,100000000)</f>
        <v>0</v>
      </c>
    </row>
    <row r="1369" spans="1:16" ht="30.25" customHeight="1" x14ac:dyDescent="0.3">
      <c r="A1369" s="410">
        <v>802</v>
      </c>
      <c r="B1369" s="457"/>
      <c r="C1369" s="467"/>
      <c r="D1369" s="207"/>
      <c r="E1369" s="520"/>
      <c r="F1369" s="17"/>
      <c r="G1369" s="18"/>
      <c r="H1369" s="40"/>
      <c r="I1369" s="195"/>
      <c r="J1369" s="189"/>
      <c r="K1369" s="184"/>
      <c r="L1369" s="109" t="str">
        <f t="shared" ref="L1369:L1387" si="120">IF(AND(COUNTA(D1369:G1369)&gt;0,M1369=1),"Belge Tarihi,Belge Numarası ve KDV Dahil Tutar doldurulduktan sonra KDV Hariç Tutar doldurulabilir.","")</f>
        <v/>
      </c>
      <c r="M1369" s="111">
        <f t="shared" ref="M1369:M1387" si="121">IF(COUNTA(H1369:I1369)+COUNTA(K1369)=3,0,1)</f>
        <v>1</v>
      </c>
      <c r="N1369" s="110">
        <f t="shared" ref="N1369:N1387" si="122">IF(M1369=1,0,100000000)</f>
        <v>0</v>
      </c>
    </row>
    <row r="1370" spans="1:16" ht="30.25" customHeight="1" x14ac:dyDescent="0.3">
      <c r="A1370" s="410">
        <v>803</v>
      </c>
      <c r="B1370" s="457"/>
      <c r="C1370" s="467"/>
      <c r="D1370" s="207"/>
      <c r="E1370" s="520"/>
      <c r="F1370" s="17"/>
      <c r="G1370" s="18"/>
      <c r="H1370" s="40"/>
      <c r="I1370" s="195"/>
      <c r="J1370" s="189"/>
      <c r="K1370" s="184"/>
      <c r="L1370" s="109" t="str">
        <f t="shared" si="120"/>
        <v/>
      </c>
      <c r="M1370" s="111">
        <f t="shared" si="121"/>
        <v>1</v>
      </c>
      <c r="N1370" s="110">
        <f t="shared" si="122"/>
        <v>0</v>
      </c>
    </row>
    <row r="1371" spans="1:16" ht="30.25" customHeight="1" x14ac:dyDescent="0.3">
      <c r="A1371" s="410">
        <v>804</v>
      </c>
      <c r="B1371" s="457"/>
      <c r="C1371" s="467"/>
      <c r="D1371" s="207"/>
      <c r="E1371" s="520"/>
      <c r="F1371" s="17"/>
      <c r="G1371" s="18"/>
      <c r="H1371" s="40"/>
      <c r="I1371" s="195"/>
      <c r="J1371" s="189"/>
      <c r="K1371" s="184"/>
      <c r="L1371" s="109" t="str">
        <f t="shared" si="120"/>
        <v/>
      </c>
      <c r="M1371" s="111">
        <f t="shared" si="121"/>
        <v>1</v>
      </c>
      <c r="N1371" s="110">
        <f t="shared" si="122"/>
        <v>0</v>
      </c>
    </row>
    <row r="1372" spans="1:16" ht="30.25" customHeight="1" x14ac:dyDescent="0.3">
      <c r="A1372" s="410">
        <v>805</v>
      </c>
      <c r="B1372" s="457"/>
      <c r="C1372" s="467"/>
      <c r="D1372" s="207"/>
      <c r="E1372" s="520"/>
      <c r="F1372" s="17"/>
      <c r="G1372" s="18"/>
      <c r="H1372" s="40"/>
      <c r="I1372" s="195"/>
      <c r="J1372" s="189"/>
      <c r="K1372" s="184"/>
      <c r="L1372" s="109" t="str">
        <f t="shared" si="120"/>
        <v/>
      </c>
      <c r="M1372" s="111">
        <f t="shared" si="121"/>
        <v>1</v>
      </c>
      <c r="N1372" s="110">
        <f t="shared" si="122"/>
        <v>0</v>
      </c>
    </row>
    <row r="1373" spans="1:16" ht="30.25" customHeight="1" x14ac:dyDescent="0.3">
      <c r="A1373" s="410">
        <v>806</v>
      </c>
      <c r="B1373" s="457"/>
      <c r="C1373" s="467"/>
      <c r="D1373" s="207"/>
      <c r="E1373" s="520"/>
      <c r="F1373" s="17"/>
      <c r="G1373" s="18"/>
      <c r="H1373" s="40"/>
      <c r="I1373" s="195"/>
      <c r="J1373" s="189"/>
      <c r="K1373" s="184"/>
      <c r="L1373" s="109" t="str">
        <f t="shared" si="120"/>
        <v/>
      </c>
      <c r="M1373" s="111">
        <f t="shared" si="121"/>
        <v>1</v>
      </c>
      <c r="N1373" s="110">
        <f t="shared" si="122"/>
        <v>0</v>
      </c>
    </row>
    <row r="1374" spans="1:16" ht="30.25" customHeight="1" x14ac:dyDescent="0.3">
      <c r="A1374" s="410">
        <v>807</v>
      </c>
      <c r="B1374" s="457"/>
      <c r="C1374" s="467"/>
      <c r="D1374" s="207"/>
      <c r="E1374" s="520"/>
      <c r="F1374" s="17"/>
      <c r="G1374" s="18"/>
      <c r="H1374" s="40"/>
      <c r="I1374" s="195"/>
      <c r="J1374" s="189"/>
      <c r="K1374" s="184"/>
      <c r="L1374" s="109" t="str">
        <f t="shared" si="120"/>
        <v/>
      </c>
      <c r="M1374" s="111">
        <f t="shared" si="121"/>
        <v>1</v>
      </c>
      <c r="N1374" s="110">
        <f t="shared" si="122"/>
        <v>0</v>
      </c>
    </row>
    <row r="1375" spans="1:16" ht="30.25" customHeight="1" x14ac:dyDescent="0.3">
      <c r="A1375" s="410">
        <v>808</v>
      </c>
      <c r="B1375" s="457"/>
      <c r="C1375" s="467"/>
      <c r="D1375" s="207"/>
      <c r="E1375" s="520"/>
      <c r="F1375" s="17"/>
      <c r="G1375" s="18"/>
      <c r="H1375" s="40"/>
      <c r="I1375" s="195"/>
      <c r="J1375" s="189"/>
      <c r="K1375" s="184"/>
      <c r="L1375" s="109" t="str">
        <f t="shared" si="120"/>
        <v/>
      </c>
      <c r="M1375" s="111">
        <f t="shared" si="121"/>
        <v>1</v>
      </c>
      <c r="N1375" s="110">
        <f t="shared" si="122"/>
        <v>0</v>
      </c>
    </row>
    <row r="1376" spans="1:16" ht="30.25" customHeight="1" x14ac:dyDescent="0.3">
      <c r="A1376" s="410">
        <v>809</v>
      </c>
      <c r="B1376" s="457"/>
      <c r="C1376" s="467"/>
      <c r="D1376" s="207"/>
      <c r="E1376" s="520"/>
      <c r="F1376" s="17"/>
      <c r="G1376" s="18"/>
      <c r="H1376" s="40"/>
      <c r="I1376" s="195"/>
      <c r="J1376" s="189"/>
      <c r="K1376" s="184"/>
      <c r="L1376" s="109" t="str">
        <f t="shared" si="120"/>
        <v/>
      </c>
      <c r="M1376" s="111">
        <f t="shared" si="121"/>
        <v>1</v>
      </c>
      <c r="N1376" s="110">
        <f t="shared" si="122"/>
        <v>0</v>
      </c>
    </row>
    <row r="1377" spans="1:15" ht="30.25" customHeight="1" x14ac:dyDescent="0.3">
      <c r="A1377" s="410">
        <v>810</v>
      </c>
      <c r="B1377" s="457"/>
      <c r="C1377" s="467"/>
      <c r="D1377" s="207"/>
      <c r="E1377" s="520"/>
      <c r="F1377" s="17"/>
      <c r="G1377" s="18"/>
      <c r="H1377" s="40"/>
      <c r="I1377" s="195"/>
      <c r="J1377" s="189"/>
      <c r="K1377" s="184"/>
      <c r="L1377" s="109" t="str">
        <f t="shared" si="120"/>
        <v/>
      </c>
      <c r="M1377" s="111">
        <f t="shared" si="121"/>
        <v>1</v>
      </c>
      <c r="N1377" s="110">
        <f t="shared" si="122"/>
        <v>0</v>
      </c>
    </row>
    <row r="1378" spans="1:15" ht="30.25" customHeight="1" x14ac:dyDescent="0.3">
      <c r="A1378" s="410">
        <v>811</v>
      </c>
      <c r="B1378" s="457"/>
      <c r="C1378" s="467"/>
      <c r="D1378" s="207"/>
      <c r="E1378" s="520"/>
      <c r="F1378" s="17"/>
      <c r="G1378" s="18"/>
      <c r="H1378" s="40"/>
      <c r="I1378" s="195"/>
      <c r="J1378" s="189"/>
      <c r="K1378" s="184"/>
      <c r="L1378" s="109" t="str">
        <f t="shared" si="120"/>
        <v/>
      </c>
      <c r="M1378" s="111">
        <f t="shared" si="121"/>
        <v>1</v>
      </c>
      <c r="N1378" s="110">
        <f t="shared" si="122"/>
        <v>0</v>
      </c>
    </row>
    <row r="1379" spans="1:15" ht="30.25" customHeight="1" x14ac:dyDescent="0.3">
      <c r="A1379" s="410">
        <v>812</v>
      </c>
      <c r="B1379" s="457"/>
      <c r="C1379" s="467"/>
      <c r="D1379" s="207"/>
      <c r="E1379" s="520"/>
      <c r="F1379" s="17"/>
      <c r="G1379" s="18"/>
      <c r="H1379" s="40"/>
      <c r="I1379" s="195"/>
      <c r="J1379" s="189"/>
      <c r="K1379" s="184"/>
      <c r="L1379" s="109" t="str">
        <f t="shared" si="120"/>
        <v/>
      </c>
      <c r="M1379" s="111">
        <f t="shared" si="121"/>
        <v>1</v>
      </c>
      <c r="N1379" s="110">
        <f t="shared" si="122"/>
        <v>0</v>
      </c>
    </row>
    <row r="1380" spans="1:15" ht="30.25" customHeight="1" x14ac:dyDescent="0.3">
      <c r="A1380" s="410">
        <v>813</v>
      </c>
      <c r="B1380" s="457"/>
      <c r="C1380" s="467"/>
      <c r="D1380" s="207"/>
      <c r="E1380" s="520"/>
      <c r="F1380" s="17"/>
      <c r="G1380" s="18"/>
      <c r="H1380" s="40"/>
      <c r="I1380" s="195"/>
      <c r="J1380" s="189"/>
      <c r="K1380" s="184"/>
      <c r="L1380" s="109" t="str">
        <f t="shared" si="120"/>
        <v/>
      </c>
      <c r="M1380" s="111">
        <f t="shared" si="121"/>
        <v>1</v>
      </c>
      <c r="N1380" s="110">
        <f t="shared" si="122"/>
        <v>0</v>
      </c>
    </row>
    <row r="1381" spans="1:15" ht="30.25" customHeight="1" x14ac:dyDescent="0.3">
      <c r="A1381" s="410">
        <v>814</v>
      </c>
      <c r="B1381" s="457"/>
      <c r="C1381" s="467"/>
      <c r="D1381" s="207"/>
      <c r="E1381" s="520"/>
      <c r="F1381" s="17"/>
      <c r="G1381" s="18"/>
      <c r="H1381" s="40"/>
      <c r="I1381" s="195"/>
      <c r="J1381" s="189"/>
      <c r="K1381" s="184"/>
      <c r="L1381" s="109" t="str">
        <f t="shared" si="120"/>
        <v/>
      </c>
      <c r="M1381" s="111">
        <f t="shared" si="121"/>
        <v>1</v>
      </c>
      <c r="N1381" s="110">
        <f t="shared" si="122"/>
        <v>0</v>
      </c>
    </row>
    <row r="1382" spans="1:15" ht="30.25" customHeight="1" x14ac:dyDescent="0.3">
      <c r="A1382" s="410">
        <v>815</v>
      </c>
      <c r="B1382" s="457"/>
      <c r="C1382" s="467"/>
      <c r="D1382" s="207"/>
      <c r="E1382" s="520"/>
      <c r="F1382" s="17"/>
      <c r="G1382" s="18"/>
      <c r="H1382" s="40"/>
      <c r="I1382" s="195"/>
      <c r="J1382" s="189"/>
      <c r="K1382" s="184"/>
      <c r="L1382" s="109" t="str">
        <f t="shared" si="120"/>
        <v/>
      </c>
      <c r="M1382" s="111">
        <f t="shared" si="121"/>
        <v>1</v>
      </c>
      <c r="N1382" s="110">
        <f t="shared" si="122"/>
        <v>0</v>
      </c>
    </row>
    <row r="1383" spans="1:15" ht="30.25" customHeight="1" x14ac:dyDescent="0.3">
      <c r="A1383" s="410">
        <v>816</v>
      </c>
      <c r="B1383" s="457"/>
      <c r="C1383" s="467"/>
      <c r="D1383" s="207"/>
      <c r="E1383" s="520"/>
      <c r="F1383" s="17"/>
      <c r="G1383" s="18"/>
      <c r="H1383" s="40"/>
      <c r="I1383" s="195"/>
      <c r="J1383" s="189"/>
      <c r="K1383" s="184"/>
      <c r="L1383" s="109" t="str">
        <f t="shared" si="120"/>
        <v/>
      </c>
      <c r="M1383" s="111">
        <f t="shared" si="121"/>
        <v>1</v>
      </c>
      <c r="N1383" s="110">
        <f t="shared" si="122"/>
        <v>0</v>
      </c>
    </row>
    <row r="1384" spans="1:15" ht="30.25" customHeight="1" x14ac:dyDescent="0.3">
      <c r="A1384" s="410">
        <v>817</v>
      </c>
      <c r="B1384" s="457"/>
      <c r="C1384" s="467"/>
      <c r="D1384" s="207"/>
      <c r="E1384" s="520"/>
      <c r="F1384" s="17"/>
      <c r="G1384" s="18"/>
      <c r="H1384" s="40"/>
      <c r="I1384" s="195"/>
      <c r="J1384" s="189"/>
      <c r="K1384" s="184"/>
      <c r="L1384" s="109" t="str">
        <f t="shared" si="120"/>
        <v/>
      </c>
      <c r="M1384" s="111">
        <f t="shared" si="121"/>
        <v>1</v>
      </c>
      <c r="N1384" s="110">
        <f t="shared" si="122"/>
        <v>0</v>
      </c>
    </row>
    <row r="1385" spans="1:15" ht="30.25" customHeight="1" x14ac:dyDescent="0.3">
      <c r="A1385" s="410">
        <v>818</v>
      </c>
      <c r="B1385" s="457"/>
      <c r="C1385" s="467"/>
      <c r="D1385" s="207"/>
      <c r="E1385" s="520"/>
      <c r="F1385" s="17"/>
      <c r="G1385" s="18"/>
      <c r="H1385" s="40"/>
      <c r="I1385" s="195"/>
      <c r="J1385" s="189"/>
      <c r="K1385" s="184"/>
      <c r="L1385" s="109" t="str">
        <f t="shared" si="120"/>
        <v/>
      </c>
      <c r="M1385" s="111">
        <f t="shared" si="121"/>
        <v>1</v>
      </c>
      <c r="N1385" s="110">
        <f t="shared" si="122"/>
        <v>0</v>
      </c>
    </row>
    <row r="1386" spans="1:15" ht="30.25" customHeight="1" x14ac:dyDescent="0.3">
      <c r="A1386" s="410">
        <v>819</v>
      </c>
      <c r="B1386" s="457"/>
      <c r="C1386" s="467"/>
      <c r="D1386" s="207"/>
      <c r="E1386" s="520"/>
      <c r="F1386" s="17"/>
      <c r="G1386" s="18"/>
      <c r="H1386" s="40"/>
      <c r="I1386" s="195"/>
      <c r="J1386" s="189"/>
      <c r="K1386" s="184"/>
      <c r="L1386" s="109" t="str">
        <f t="shared" si="120"/>
        <v/>
      </c>
      <c r="M1386" s="111">
        <f t="shared" si="121"/>
        <v>1</v>
      </c>
      <c r="N1386" s="110">
        <f t="shared" si="122"/>
        <v>0</v>
      </c>
    </row>
    <row r="1387" spans="1:15" ht="30.25" customHeight="1" thickBot="1" x14ac:dyDescent="0.35">
      <c r="A1387" s="411">
        <v>820</v>
      </c>
      <c r="B1387" s="458"/>
      <c r="C1387" s="468"/>
      <c r="D1387" s="208"/>
      <c r="E1387" s="522"/>
      <c r="F1387" s="19"/>
      <c r="G1387" s="20"/>
      <c r="H1387" s="42"/>
      <c r="I1387" s="196"/>
      <c r="J1387" s="190"/>
      <c r="K1387" s="185"/>
      <c r="L1387" s="109" t="str">
        <f t="shared" si="120"/>
        <v/>
      </c>
      <c r="M1387" s="111">
        <f t="shared" si="121"/>
        <v>1</v>
      </c>
      <c r="N1387" s="110">
        <f t="shared" si="122"/>
        <v>0</v>
      </c>
    </row>
    <row r="1388" spans="1:15" ht="30.25" customHeight="1" thickBot="1" x14ac:dyDescent="0.35">
      <c r="A1388" s="44"/>
      <c r="B1388" s="44"/>
      <c r="C1388" s="44"/>
      <c r="D1388" s="44"/>
      <c r="E1388" s="44"/>
      <c r="F1388" s="44"/>
      <c r="G1388" s="44"/>
      <c r="H1388" s="44"/>
      <c r="I1388" s="386" t="s">
        <v>34</v>
      </c>
      <c r="J1388" s="186">
        <f>SUM(J1368:J1387)+J1354</f>
        <v>0</v>
      </c>
      <c r="K1388" s="186">
        <f>SUM(K1368:K1387)+K1354</f>
        <v>0</v>
      </c>
      <c r="L1388" s="66"/>
      <c r="M1388" s="108">
        <f>IF(J1388&gt;J1354,ROW(A1394),0)</f>
        <v>0</v>
      </c>
      <c r="N1388" s="37"/>
      <c r="O1388" s="105">
        <f>IF(J1388&gt;J1354,ROW(A1394),0)</f>
        <v>0</v>
      </c>
    </row>
    <row r="1389" spans="1:15" ht="30.25" customHeight="1" x14ac:dyDescent="0.3">
      <c r="A1389" s="44"/>
      <c r="B1389" s="44"/>
      <c r="C1389" s="44"/>
      <c r="D1389" s="44"/>
      <c r="E1389" s="44"/>
      <c r="F1389" s="44"/>
      <c r="G1389" s="44"/>
      <c r="H1389" s="44"/>
      <c r="I1389" s="44"/>
      <c r="J1389" s="44"/>
      <c r="K1389" s="44"/>
      <c r="L1389" s="66"/>
      <c r="M1389" s="37"/>
      <c r="N1389" s="37"/>
    </row>
    <row r="1390" spans="1:15" ht="30.25" customHeight="1" x14ac:dyDescent="0.3">
      <c r="A1390" s="138" t="s">
        <v>133</v>
      </c>
      <c r="B1390" s="62"/>
      <c r="C1390" s="62"/>
      <c r="D1390" s="44"/>
      <c r="E1390" s="44"/>
      <c r="F1390" s="44"/>
      <c r="G1390" s="44"/>
      <c r="H1390" s="44"/>
      <c r="I1390" s="44"/>
      <c r="J1390" s="44"/>
      <c r="K1390" s="44"/>
      <c r="L1390" s="66"/>
      <c r="M1390" s="37"/>
      <c r="N1390" s="37"/>
    </row>
    <row r="1391" spans="1:15" ht="30.25" customHeight="1" x14ac:dyDescent="0.3">
      <c r="A1391" s="44"/>
      <c r="B1391" s="44"/>
      <c r="C1391" s="44"/>
      <c r="D1391" s="44"/>
      <c r="E1391" s="44"/>
      <c r="F1391" s="44"/>
      <c r="G1391" s="44"/>
      <c r="H1391" s="44"/>
      <c r="I1391" s="44"/>
      <c r="J1391" s="44"/>
      <c r="K1391" s="44"/>
      <c r="L1391" s="66"/>
      <c r="M1391" s="37"/>
      <c r="N1391" s="37"/>
    </row>
    <row r="1392" spans="1:15" ht="30.25" customHeight="1" x14ac:dyDescent="0.35">
      <c r="A1392" s="376" t="s">
        <v>31</v>
      </c>
      <c r="B1392" s="214"/>
      <c r="C1392" s="214"/>
      <c r="D1392" s="378">
        <f ca="1">imzatarihi</f>
        <v>45785</v>
      </c>
      <c r="E1392" s="378"/>
      <c r="F1392" s="253" t="s">
        <v>32</v>
      </c>
      <c r="G1392" s="379" t="str">
        <f>IF(kurulusyetkilisi&gt;0,kurulusyetkilisi,"")</f>
        <v/>
      </c>
      <c r="H1392" s="44"/>
      <c r="I1392" s="44"/>
      <c r="J1392" s="44"/>
      <c r="K1392" s="44"/>
      <c r="L1392" s="66"/>
      <c r="M1392" s="37"/>
      <c r="N1392" s="37"/>
    </row>
    <row r="1393" spans="1:16" ht="30.25" customHeight="1" x14ac:dyDescent="0.35">
      <c r="A1393" s="44"/>
      <c r="B1393" s="44"/>
      <c r="C1393" s="44"/>
      <c r="D1393" s="215"/>
      <c r="E1393" s="215"/>
      <c r="F1393" s="253" t="s">
        <v>33</v>
      </c>
      <c r="G1393" s="44"/>
      <c r="H1393" s="44"/>
      <c r="I1393" s="214"/>
      <c r="J1393" s="44"/>
      <c r="K1393" s="44"/>
      <c r="L1393" s="66"/>
      <c r="M1393" s="37"/>
      <c r="N1393" s="37"/>
    </row>
    <row r="1394" spans="1:16" ht="30.25" customHeight="1" x14ac:dyDescent="0.3">
      <c r="A1394" s="44"/>
      <c r="B1394" s="44"/>
      <c r="C1394" s="44"/>
      <c r="D1394" s="44"/>
      <c r="E1394" s="44"/>
      <c r="F1394" s="44"/>
      <c r="G1394" s="44"/>
      <c r="H1394" s="44"/>
      <c r="I1394" s="44"/>
      <c r="J1394" s="44"/>
      <c r="K1394" s="44"/>
      <c r="L1394" s="66"/>
      <c r="M1394" s="37"/>
      <c r="N1394" s="37"/>
    </row>
    <row r="1395" spans="1:16" ht="30.25" customHeight="1" x14ac:dyDescent="0.3">
      <c r="A1395" s="679" t="s">
        <v>104</v>
      </c>
      <c r="B1395" s="679"/>
      <c r="C1395" s="679"/>
      <c r="D1395" s="679"/>
      <c r="E1395" s="679"/>
      <c r="F1395" s="679"/>
      <c r="G1395" s="679"/>
      <c r="H1395" s="679"/>
      <c r="I1395" s="679"/>
      <c r="J1395" s="679"/>
      <c r="K1395" s="679"/>
      <c r="L1395" s="64"/>
      <c r="M1395" s="37"/>
      <c r="N1395" s="37"/>
    </row>
    <row r="1396" spans="1:16" ht="30.25" customHeight="1" x14ac:dyDescent="0.3">
      <c r="A1396" s="635" t="str">
        <f>IF(YilDonem&lt;&gt;"",CONCATENATE(YilDonem," dönemine aittir."),"")</f>
        <v/>
      </c>
      <c r="B1396" s="635"/>
      <c r="C1396" s="635"/>
      <c r="D1396" s="635"/>
      <c r="E1396" s="635"/>
      <c r="F1396" s="635"/>
      <c r="G1396" s="635"/>
      <c r="H1396" s="635"/>
      <c r="I1396" s="635"/>
      <c r="J1396" s="635"/>
      <c r="K1396" s="635"/>
      <c r="L1396" s="64"/>
      <c r="M1396" s="37"/>
      <c r="N1396" s="37"/>
    </row>
    <row r="1397" spans="1:16" ht="30.25" customHeight="1" thickBot="1" x14ac:dyDescent="0.35">
      <c r="A1397" s="680" t="s">
        <v>126</v>
      </c>
      <c r="B1397" s="680"/>
      <c r="C1397" s="680"/>
      <c r="D1397" s="680"/>
      <c r="E1397" s="680"/>
      <c r="F1397" s="680"/>
      <c r="G1397" s="680"/>
      <c r="H1397" s="680"/>
      <c r="I1397" s="680"/>
      <c r="J1397" s="680"/>
      <c r="K1397" s="680"/>
      <c r="L1397" s="64"/>
      <c r="M1397" s="37"/>
      <c r="N1397" s="37"/>
    </row>
    <row r="1398" spans="1:16" ht="30.25" customHeight="1" thickBot="1" x14ac:dyDescent="0.35">
      <c r="A1398" s="673" t="s">
        <v>192</v>
      </c>
      <c r="B1398" s="674"/>
      <c r="C1398" s="673" t="str">
        <f>IF(ProjeNo&gt;0,ProjeNo,"")</f>
        <v/>
      </c>
      <c r="D1398" s="674"/>
      <c r="E1398" s="674"/>
      <c r="F1398" s="674"/>
      <c r="G1398" s="674"/>
      <c r="H1398" s="674"/>
      <c r="I1398" s="674"/>
      <c r="J1398" s="674"/>
      <c r="K1398" s="675"/>
      <c r="L1398" s="64"/>
      <c r="M1398" s="37"/>
      <c r="N1398" s="37"/>
    </row>
    <row r="1399" spans="1:16" ht="30.25" customHeight="1" thickBot="1" x14ac:dyDescent="0.35">
      <c r="A1399" s="673" t="s">
        <v>194</v>
      </c>
      <c r="B1399" s="674"/>
      <c r="C1399" s="676" t="str">
        <f>IF(ProjeAdi&gt;0,ProjeAdi,"")</f>
        <v/>
      </c>
      <c r="D1399" s="677"/>
      <c r="E1399" s="677"/>
      <c r="F1399" s="677"/>
      <c r="G1399" s="677"/>
      <c r="H1399" s="677"/>
      <c r="I1399" s="677"/>
      <c r="J1399" s="677"/>
      <c r="K1399" s="678"/>
      <c r="L1399" s="64"/>
      <c r="M1399" s="37"/>
      <c r="N1399" s="37"/>
    </row>
    <row r="1400" spans="1:16" s="24" customFormat="1" ht="30.25" customHeight="1" thickBot="1" x14ac:dyDescent="0.35">
      <c r="A1400" s="683" t="s">
        <v>3</v>
      </c>
      <c r="B1400" s="683" t="s">
        <v>182</v>
      </c>
      <c r="C1400" s="683" t="s">
        <v>183</v>
      </c>
      <c r="D1400" s="683" t="s">
        <v>101</v>
      </c>
      <c r="E1400" s="683" t="s">
        <v>173</v>
      </c>
      <c r="F1400" s="683" t="s">
        <v>102</v>
      </c>
      <c r="G1400" s="683" t="s">
        <v>103</v>
      </c>
      <c r="H1400" s="683" t="s">
        <v>81</v>
      </c>
      <c r="I1400" s="683" t="s">
        <v>82</v>
      </c>
      <c r="J1400" s="398" t="s">
        <v>83</v>
      </c>
      <c r="K1400" s="398" t="s">
        <v>83</v>
      </c>
      <c r="L1400" s="65"/>
      <c r="M1400" s="38"/>
      <c r="N1400" s="38"/>
      <c r="O1400" s="68"/>
      <c r="P1400" s="68"/>
    </row>
    <row r="1401" spans="1:16" ht="30.25" customHeight="1" thickBot="1" x14ac:dyDescent="0.35">
      <c r="A1401" s="685"/>
      <c r="B1401" s="684"/>
      <c r="C1401" s="684"/>
      <c r="D1401" s="685"/>
      <c r="E1401" s="684"/>
      <c r="F1401" s="685"/>
      <c r="G1401" s="685"/>
      <c r="H1401" s="685"/>
      <c r="I1401" s="685"/>
      <c r="J1401" s="416" t="s">
        <v>84</v>
      </c>
      <c r="K1401" s="416" t="s">
        <v>87</v>
      </c>
      <c r="L1401" s="64"/>
      <c r="M1401" s="37"/>
      <c r="N1401" s="37"/>
    </row>
    <row r="1402" spans="1:16" ht="30.25" customHeight="1" x14ac:dyDescent="0.3">
      <c r="A1402" s="201">
        <v>821</v>
      </c>
      <c r="B1402" s="456"/>
      <c r="C1402" s="466"/>
      <c r="D1402" s="206"/>
      <c r="E1402" s="521"/>
      <c r="F1402" s="25"/>
      <c r="G1402" s="39"/>
      <c r="H1402" s="26"/>
      <c r="I1402" s="194"/>
      <c r="J1402" s="188"/>
      <c r="K1402" s="180"/>
      <c r="L1402" s="109" t="str">
        <f>IF(AND(COUNTA(D1402:G1402)&gt;0,M1402=1),"Belge Tarihi,Belge Numarası ve KDV Dahil Tutar doldurulduktan sonra KDV Hariç Tutar doldurulabilir.","")</f>
        <v/>
      </c>
      <c r="M1402" s="111">
        <f>IF(COUNTA(H1402:I1402)+COUNTA(K1402)=3,0,1)</f>
        <v>1</v>
      </c>
      <c r="N1402" s="110">
        <f>IF(M1402=1,0,100000000)</f>
        <v>0</v>
      </c>
    </row>
    <row r="1403" spans="1:16" ht="30.25" customHeight="1" x14ac:dyDescent="0.3">
      <c r="A1403" s="410">
        <v>822</v>
      </c>
      <c r="B1403" s="457"/>
      <c r="C1403" s="467"/>
      <c r="D1403" s="207"/>
      <c r="E1403" s="520"/>
      <c r="F1403" s="17"/>
      <c r="G1403" s="18"/>
      <c r="H1403" s="40"/>
      <c r="I1403" s="195"/>
      <c r="J1403" s="189"/>
      <c r="K1403" s="184"/>
      <c r="L1403" s="109" t="str">
        <f t="shared" ref="L1403:L1421" si="123">IF(AND(COUNTA(D1403:G1403)&gt;0,M1403=1),"Belge Tarihi,Belge Numarası ve KDV Dahil Tutar doldurulduktan sonra KDV Hariç Tutar doldurulabilir.","")</f>
        <v/>
      </c>
      <c r="M1403" s="111">
        <f t="shared" ref="M1403:M1421" si="124">IF(COUNTA(H1403:I1403)+COUNTA(K1403)=3,0,1)</f>
        <v>1</v>
      </c>
      <c r="N1403" s="110">
        <f t="shared" ref="N1403:N1421" si="125">IF(M1403=1,0,100000000)</f>
        <v>0</v>
      </c>
    </row>
    <row r="1404" spans="1:16" ht="30.25" customHeight="1" x14ac:dyDescent="0.3">
      <c r="A1404" s="410">
        <v>823</v>
      </c>
      <c r="B1404" s="457"/>
      <c r="C1404" s="467"/>
      <c r="D1404" s="207"/>
      <c r="E1404" s="520"/>
      <c r="F1404" s="17"/>
      <c r="G1404" s="18"/>
      <c r="H1404" s="40"/>
      <c r="I1404" s="195"/>
      <c r="J1404" s="189"/>
      <c r="K1404" s="184"/>
      <c r="L1404" s="109" t="str">
        <f t="shared" si="123"/>
        <v/>
      </c>
      <c r="M1404" s="111">
        <f t="shared" si="124"/>
        <v>1</v>
      </c>
      <c r="N1404" s="110">
        <f t="shared" si="125"/>
        <v>0</v>
      </c>
    </row>
    <row r="1405" spans="1:16" ht="30.25" customHeight="1" x14ac:dyDescent="0.3">
      <c r="A1405" s="410">
        <v>824</v>
      </c>
      <c r="B1405" s="457"/>
      <c r="C1405" s="467"/>
      <c r="D1405" s="207"/>
      <c r="E1405" s="520"/>
      <c r="F1405" s="17"/>
      <c r="G1405" s="18"/>
      <c r="H1405" s="40"/>
      <c r="I1405" s="195"/>
      <c r="J1405" s="189"/>
      <c r="K1405" s="184"/>
      <c r="L1405" s="109" t="str">
        <f t="shared" si="123"/>
        <v/>
      </c>
      <c r="M1405" s="111">
        <f t="shared" si="124"/>
        <v>1</v>
      </c>
      <c r="N1405" s="110">
        <f t="shared" si="125"/>
        <v>0</v>
      </c>
    </row>
    <row r="1406" spans="1:16" ht="30.25" customHeight="1" x14ac:dyDescent="0.3">
      <c r="A1406" s="410">
        <v>825</v>
      </c>
      <c r="B1406" s="457"/>
      <c r="C1406" s="467"/>
      <c r="D1406" s="207"/>
      <c r="E1406" s="520"/>
      <c r="F1406" s="17"/>
      <c r="G1406" s="18"/>
      <c r="H1406" s="40"/>
      <c r="I1406" s="195"/>
      <c r="J1406" s="189"/>
      <c r="K1406" s="184"/>
      <c r="L1406" s="109" t="str">
        <f t="shared" si="123"/>
        <v/>
      </c>
      <c r="M1406" s="111">
        <f t="shared" si="124"/>
        <v>1</v>
      </c>
      <c r="N1406" s="110">
        <f t="shared" si="125"/>
        <v>0</v>
      </c>
    </row>
    <row r="1407" spans="1:16" ht="30.25" customHeight="1" x14ac:dyDescent="0.3">
      <c r="A1407" s="410">
        <v>826</v>
      </c>
      <c r="B1407" s="457"/>
      <c r="C1407" s="467"/>
      <c r="D1407" s="207"/>
      <c r="E1407" s="520"/>
      <c r="F1407" s="17"/>
      <c r="G1407" s="18"/>
      <c r="H1407" s="40"/>
      <c r="I1407" s="195"/>
      <c r="J1407" s="189"/>
      <c r="K1407" s="184"/>
      <c r="L1407" s="109" t="str">
        <f t="shared" si="123"/>
        <v/>
      </c>
      <c r="M1407" s="111">
        <f t="shared" si="124"/>
        <v>1</v>
      </c>
      <c r="N1407" s="110">
        <f t="shared" si="125"/>
        <v>0</v>
      </c>
    </row>
    <row r="1408" spans="1:16" ht="30.25" customHeight="1" x14ac:dyDescent="0.3">
      <c r="A1408" s="410">
        <v>827</v>
      </c>
      <c r="B1408" s="457"/>
      <c r="C1408" s="467"/>
      <c r="D1408" s="207"/>
      <c r="E1408" s="520"/>
      <c r="F1408" s="17"/>
      <c r="G1408" s="18"/>
      <c r="H1408" s="40"/>
      <c r="I1408" s="195"/>
      <c r="J1408" s="189"/>
      <c r="K1408" s="184"/>
      <c r="L1408" s="109" t="str">
        <f t="shared" si="123"/>
        <v/>
      </c>
      <c r="M1408" s="111">
        <f t="shared" si="124"/>
        <v>1</v>
      </c>
      <c r="N1408" s="110">
        <f t="shared" si="125"/>
        <v>0</v>
      </c>
    </row>
    <row r="1409" spans="1:15" ht="30.25" customHeight="1" x14ac:dyDescent="0.3">
      <c r="A1409" s="410">
        <v>828</v>
      </c>
      <c r="B1409" s="457"/>
      <c r="C1409" s="467"/>
      <c r="D1409" s="207"/>
      <c r="E1409" s="520"/>
      <c r="F1409" s="17"/>
      <c r="G1409" s="18"/>
      <c r="H1409" s="40"/>
      <c r="I1409" s="195"/>
      <c r="J1409" s="189"/>
      <c r="K1409" s="184"/>
      <c r="L1409" s="109" t="str">
        <f t="shared" si="123"/>
        <v/>
      </c>
      <c r="M1409" s="111">
        <f t="shared" si="124"/>
        <v>1</v>
      </c>
      <c r="N1409" s="110">
        <f t="shared" si="125"/>
        <v>0</v>
      </c>
    </row>
    <row r="1410" spans="1:15" ht="30.25" customHeight="1" x14ac:dyDescent="0.3">
      <c r="A1410" s="410">
        <v>829</v>
      </c>
      <c r="B1410" s="457"/>
      <c r="C1410" s="467"/>
      <c r="D1410" s="207"/>
      <c r="E1410" s="520"/>
      <c r="F1410" s="17"/>
      <c r="G1410" s="18"/>
      <c r="H1410" s="40"/>
      <c r="I1410" s="195"/>
      <c r="J1410" s="189"/>
      <c r="K1410" s="184"/>
      <c r="L1410" s="109" t="str">
        <f t="shared" si="123"/>
        <v/>
      </c>
      <c r="M1410" s="111">
        <f t="shared" si="124"/>
        <v>1</v>
      </c>
      <c r="N1410" s="110">
        <f t="shared" si="125"/>
        <v>0</v>
      </c>
    </row>
    <row r="1411" spans="1:15" ht="30.25" customHeight="1" x14ac:dyDescent="0.3">
      <c r="A1411" s="410">
        <v>830</v>
      </c>
      <c r="B1411" s="457"/>
      <c r="C1411" s="467"/>
      <c r="D1411" s="207"/>
      <c r="E1411" s="520"/>
      <c r="F1411" s="17"/>
      <c r="G1411" s="18"/>
      <c r="H1411" s="40"/>
      <c r="I1411" s="195"/>
      <c r="J1411" s="189"/>
      <c r="K1411" s="184"/>
      <c r="L1411" s="109" t="str">
        <f t="shared" si="123"/>
        <v/>
      </c>
      <c r="M1411" s="111">
        <f t="shared" si="124"/>
        <v>1</v>
      </c>
      <c r="N1411" s="110">
        <f t="shared" si="125"/>
        <v>0</v>
      </c>
    </row>
    <row r="1412" spans="1:15" ht="30.25" customHeight="1" x14ac:dyDescent="0.3">
      <c r="A1412" s="410">
        <v>831</v>
      </c>
      <c r="B1412" s="457"/>
      <c r="C1412" s="467"/>
      <c r="D1412" s="207"/>
      <c r="E1412" s="520"/>
      <c r="F1412" s="17"/>
      <c r="G1412" s="18"/>
      <c r="H1412" s="40"/>
      <c r="I1412" s="195"/>
      <c r="J1412" s="189"/>
      <c r="K1412" s="184"/>
      <c r="L1412" s="109" t="str">
        <f t="shared" si="123"/>
        <v/>
      </c>
      <c r="M1412" s="111">
        <f t="shared" si="124"/>
        <v>1</v>
      </c>
      <c r="N1412" s="110">
        <f t="shared" si="125"/>
        <v>0</v>
      </c>
    </row>
    <row r="1413" spans="1:15" ht="30.25" customHeight="1" x14ac:dyDescent="0.3">
      <c r="A1413" s="410">
        <v>832</v>
      </c>
      <c r="B1413" s="457"/>
      <c r="C1413" s="467"/>
      <c r="D1413" s="207"/>
      <c r="E1413" s="520"/>
      <c r="F1413" s="17"/>
      <c r="G1413" s="18"/>
      <c r="H1413" s="40"/>
      <c r="I1413" s="195"/>
      <c r="J1413" s="189"/>
      <c r="K1413" s="184"/>
      <c r="L1413" s="109" t="str">
        <f t="shared" si="123"/>
        <v/>
      </c>
      <c r="M1413" s="111">
        <f t="shared" si="124"/>
        <v>1</v>
      </c>
      <c r="N1413" s="110">
        <f t="shared" si="125"/>
        <v>0</v>
      </c>
    </row>
    <row r="1414" spans="1:15" ht="30.25" customHeight="1" x14ac:dyDescent="0.3">
      <c r="A1414" s="410">
        <v>833</v>
      </c>
      <c r="B1414" s="457"/>
      <c r="C1414" s="467"/>
      <c r="D1414" s="207"/>
      <c r="E1414" s="520"/>
      <c r="F1414" s="17"/>
      <c r="G1414" s="18"/>
      <c r="H1414" s="40"/>
      <c r="I1414" s="195"/>
      <c r="J1414" s="189"/>
      <c r="K1414" s="184"/>
      <c r="L1414" s="109" t="str">
        <f t="shared" si="123"/>
        <v/>
      </c>
      <c r="M1414" s="111">
        <f t="shared" si="124"/>
        <v>1</v>
      </c>
      <c r="N1414" s="110">
        <f t="shared" si="125"/>
        <v>0</v>
      </c>
    </row>
    <row r="1415" spans="1:15" ht="30.25" customHeight="1" x14ac:dyDescent="0.3">
      <c r="A1415" s="410">
        <v>834</v>
      </c>
      <c r="B1415" s="457"/>
      <c r="C1415" s="467"/>
      <c r="D1415" s="207"/>
      <c r="E1415" s="520"/>
      <c r="F1415" s="17"/>
      <c r="G1415" s="18"/>
      <c r="H1415" s="40"/>
      <c r="I1415" s="195"/>
      <c r="J1415" s="189"/>
      <c r="K1415" s="184"/>
      <c r="L1415" s="109" t="str">
        <f t="shared" si="123"/>
        <v/>
      </c>
      <c r="M1415" s="111">
        <f t="shared" si="124"/>
        <v>1</v>
      </c>
      <c r="N1415" s="110">
        <f t="shared" si="125"/>
        <v>0</v>
      </c>
    </row>
    <row r="1416" spans="1:15" ht="30.25" customHeight="1" x14ac:dyDescent="0.3">
      <c r="A1416" s="410">
        <v>835</v>
      </c>
      <c r="B1416" s="457"/>
      <c r="C1416" s="467"/>
      <c r="D1416" s="207"/>
      <c r="E1416" s="520"/>
      <c r="F1416" s="17"/>
      <c r="G1416" s="18"/>
      <c r="H1416" s="40"/>
      <c r="I1416" s="195"/>
      <c r="J1416" s="189"/>
      <c r="K1416" s="184"/>
      <c r="L1416" s="109" t="str">
        <f t="shared" si="123"/>
        <v/>
      </c>
      <c r="M1416" s="111">
        <f t="shared" si="124"/>
        <v>1</v>
      </c>
      <c r="N1416" s="110">
        <f t="shared" si="125"/>
        <v>0</v>
      </c>
    </row>
    <row r="1417" spans="1:15" ht="30.25" customHeight="1" x14ac:dyDescent="0.3">
      <c r="A1417" s="410">
        <v>836</v>
      </c>
      <c r="B1417" s="457"/>
      <c r="C1417" s="467"/>
      <c r="D1417" s="207"/>
      <c r="E1417" s="520"/>
      <c r="F1417" s="17"/>
      <c r="G1417" s="18"/>
      <c r="H1417" s="40"/>
      <c r="I1417" s="195"/>
      <c r="J1417" s="189"/>
      <c r="K1417" s="184"/>
      <c r="L1417" s="109" t="str">
        <f t="shared" si="123"/>
        <v/>
      </c>
      <c r="M1417" s="111">
        <f t="shared" si="124"/>
        <v>1</v>
      </c>
      <c r="N1417" s="110">
        <f t="shared" si="125"/>
        <v>0</v>
      </c>
    </row>
    <row r="1418" spans="1:15" ht="30.25" customHeight="1" x14ac:dyDescent="0.3">
      <c r="A1418" s="410">
        <v>837</v>
      </c>
      <c r="B1418" s="457"/>
      <c r="C1418" s="467"/>
      <c r="D1418" s="207"/>
      <c r="E1418" s="520"/>
      <c r="F1418" s="17"/>
      <c r="G1418" s="18"/>
      <c r="H1418" s="40"/>
      <c r="I1418" s="195"/>
      <c r="J1418" s="189"/>
      <c r="K1418" s="184"/>
      <c r="L1418" s="109" t="str">
        <f t="shared" si="123"/>
        <v/>
      </c>
      <c r="M1418" s="111">
        <f t="shared" si="124"/>
        <v>1</v>
      </c>
      <c r="N1418" s="110">
        <f t="shared" si="125"/>
        <v>0</v>
      </c>
    </row>
    <row r="1419" spans="1:15" ht="30.25" customHeight="1" x14ac:dyDescent="0.3">
      <c r="A1419" s="410">
        <v>838</v>
      </c>
      <c r="B1419" s="457"/>
      <c r="C1419" s="467"/>
      <c r="D1419" s="207"/>
      <c r="E1419" s="520"/>
      <c r="F1419" s="17"/>
      <c r="G1419" s="18"/>
      <c r="H1419" s="40"/>
      <c r="I1419" s="195"/>
      <c r="J1419" s="189"/>
      <c r="K1419" s="184"/>
      <c r="L1419" s="109" t="str">
        <f t="shared" si="123"/>
        <v/>
      </c>
      <c r="M1419" s="111">
        <f t="shared" si="124"/>
        <v>1</v>
      </c>
      <c r="N1419" s="110">
        <f t="shared" si="125"/>
        <v>0</v>
      </c>
    </row>
    <row r="1420" spans="1:15" ht="30.25" customHeight="1" x14ac:dyDescent="0.3">
      <c r="A1420" s="410">
        <v>839</v>
      </c>
      <c r="B1420" s="457"/>
      <c r="C1420" s="467"/>
      <c r="D1420" s="207"/>
      <c r="E1420" s="520"/>
      <c r="F1420" s="17"/>
      <c r="G1420" s="18"/>
      <c r="H1420" s="40"/>
      <c r="I1420" s="195"/>
      <c r="J1420" s="189"/>
      <c r="K1420" s="184"/>
      <c r="L1420" s="109" t="str">
        <f t="shared" si="123"/>
        <v/>
      </c>
      <c r="M1420" s="111">
        <f t="shared" si="124"/>
        <v>1</v>
      </c>
      <c r="N1420" s="110">
        <f t="shared" si="125"/>
        <v>0</v>
      </c>
    </row>
    <row r="1421" spans="1:15" ht="30.25" customHeight="1" thickBot="1" x14ac:dyDescent="0.35">
      <c r="A1421" s="411">
        <v>840</v>
      </c>
      <c r="B1421" s="458"/>
      <c r="C1421" s="468"/>
      <c r="D1421" s="208"/>
      <c r="E1421" s="522"/>
      <c r="F1421" s="19"/>
      <c r="G1421" s="20"/>
      <c r="H1421" s="42"/>
      <c r="I1421" s="196"/>
      <c r="J1421" s="190"/>
      <c r="K1421" s="185"/>
      <c r="L1421" s="109" t="str">
        <f t="shared" si="123"/>
        <v/>
      </c>
      <c r="M1421" s="111">
        <f t="shared" si="124"/>
        <v>1</v>
      </c>
      <c r="N1421" s="110">
        <f t="shared" si="125"/>
        <v>0</v>
      </c>
    </row>
    <row r="1422" spans="1:15" ht="30.25" customHeight="1" thickBot="1" x14ac:dyDescent="0.35">
      <c r="A1422" s="44"/>
      <c r="B1422" s="44"/>
      <c r="C1422" s="44"/>
      <c r="D1422" s="44"/>
      <c r="E1422" s="44"/>
      <c r="F1422" s="44"/>
      <c r="G1422" s="44"/>
      <c r="H1422" s="44"/>
      <c r="I1422" s="386" t="s">
        <v>34</v>
      </c>
      <c r="J1422" s="186">
        <f>SUM(J1402:J1421)+J1388</f>
        <v>0</v>
      </c>
      <c r="K1422" s="186">
        <f>SUM(K1402:K1421)+K1388</f>
        <v>0</v>
      </c>
      <c r="L1422" s="66"/>
      <c r="M1422" s="108">
        <f>IF(J1422&gt;J1388,ROW(A1428),0)</f>
        <v>0</v>
      </c>
      <c r="N1422" s="37"/>
      <c r="O1422" s="105">
        <f>IF(J1422&gt;J1388,ROW(A1428),0)</f>
        <v>0</v>
      </c>
    </row>
    <row r="1423" spans="1:15" ht="30.25" customHeight="1" x14ac:dyDescent="0.3">
      <c r="A1423" s="44"/>
      <c r="B1423" s="44"/>
      <c r="C1423" s="44"/>
      <c r="D1423" s="44"/>
      <c r="E1423" s="44"/>
      <c r="F1423" s="44"/>
      <c r="G1423" s="44"/>
      <c r="H1423" s="44"/>
      <c r="I1423" s="44"/>
      <c r="J1423" s="44"/>
      <c r="K1423" s="44"/>
      <c r="L1423" s="66"/>
      <c r="M1423" s="37"/>
      <c r="N1423" s="37"/>
    </row>
    <row r="1424" spans="1:15" ht="30.25" customHeight="1" x14ac:dyDescent="0.3">
      <c r="A1424" s="138" t="s">
        <v>133</v>
      </c>
      <c r="B1424" s="62"/>
      <c r="C1424" s="62"/>
      <c r="D1424" s="44"/>
      <c r="E1424" s="44"/>
      <c r="F1424" s="44"/>
      <c r="G1424" s="44"/>
      <c r="H1424" s="44"/>
      <c r="I1424" s="44"/>
      <c r="J1424" s="44"/>
      <c r="K1424" s="44"/>
      <c r="L1424" s="66"/>
      <c r="M1424" s="37"/>
      <c r="N1424" s="37"/>
    </row>
    <row r="1425" spans="1:16" ht="30.25" customHeight="1" x14ac:dyDescent="0.3">
      <c r="A1425" s="44"/>
      <c r="B1425" s="44"/>
      <c r="C1425" s="44"/>
      <c r="D1425" s="44"/>
      <c r="E1425" s="44"/>
      <c r="F1425" s="44"/>
      <c r="G1425" s="44"/>
      <c r="H1425" s="44"/>
      <c r="I1425" s="44"/>
      <c r="J1425" s="44"/>
      <c r="K1425" s="44"/>
      <c r="L1425" s="66"/>
      <c r="M1425" s="37"/>
      <c r="N1425" s="37"/>
    </row>
    <row r="1426" spans="1:16" ht="30.25" customHeight="1" x14ac:dyDescent="0.35">
      <c r="A1426" s="376" t="s">
        <v>31</v>
      </c>
      <c r="B1426" s="214"/>
      <c r="C1426" s="214"/>
      <c r="D1426" s="378">
        <f ca="1">imzatarihi</f>
        <v>45785</v>
      </c>
      <c r="E1426" s="378"/>
      <c r="F1426" s="253" t="s">
        <v>32</v>
      </c>
      <c r="G1426" s="379" t="str">
        <f>IF(kurulusyetkilisi&gt;0,kurulusyetkilisi,"")</f>
        <v/>
      </c>
      <c r="H1426" s="44"/>
      <c r="I1426" s="44"/>
      <c r="J1426" s="44"/>
      <c r="K1426" s="44"/>
      <c r="L1426" s="66"/>
      <c r="M1426" s="37"/>
      <c r="N1426" s="37"/>
    </row>
    <row r="1427" spans="1:16" ht="30.25" customHeight="1" x14ac:dyDescent="0.35">
      <c r="A1427" s="44"/>
      <c r="B1427" s="44"/>
      <c r="C1427" s="44"/>
      <c r="D1427" s="215"/>
      <c r="E1427" s="215"/>
      <c r="F1427" s="253" t="s">
        <v>33</v>
      </c>
      <c r="G1427" s="44"/>
      <c r="H1427" s="44"/>
      <c r="I1427" s="214"/>
      <c r="J1427" s="44"/>
      <c r="K1427" s="44"/>
      <c r="L1427" s="66"/>
      <c r="M1427" s="37"/>
      <c r="N1427" s="37"/>
    </row>
    <row r="1428" spans="1:16" ht="30.25" customHeight="1" x14ac:dyDescent="0.3">
      <c r="A1428" s="44"/>
      <c r="B1428" s="44"/>
      <c r="C1428" s="44"/>
      <c r="D1428" s="44"/>
      <c r="E1428" s="44"/>
      <c r="F1428" s="44"/>
      <c r="G1428" s="44"/>
      <c r="H1428" s="44"/>
      <c r="I1428" s="44"/>
      <c r="J1428" s="44"/>
      <c r="K1428" s="44"/>
      <c r="L1428" s="66"/>
      <c r="M1428" s="37"/>
      <c r="N1428" s="37"/>
    </row>
    <row r="1429" spans="1:16" ht="30.25" customHeight="1" x14ac:dyDescent="0.3">
      <c r="A1429" s="679" t="s">
        <v>104</v>
      </c>
      <c r="B1429" s="679"/>
      <c r="C1429" s="679"/>
      <c r="D1429" s="679"/>
      <c r="E1429" s="679"/>
      <c r="F1429" s="679"/>
      <c r="G1429" s="679"/>
      <c r="H1429" s="679"/>
      <c r="I1429" s="679"/>
      <c r="J1429" s="679"/>
      <c r="K1429" s="679"/>
      <c r="L1429" s="64"/>
      <c r="M1429" s="37"/>
      <c r="N1429" s="37"/>
    </row>
    <row r="1430" spans="1:16" ht="30.25" customHeight="1" x14ac:dyDescent="0.3">
      <c r="A1430" s="635" t="str">
        <f>IF(YilDonem&lt;&gt;"",CONCATENATE(YilDonem," dönemine aittir."),"")</f>
        <v/>
      </c>
      <c r="B1430" s="635"/>
      <c r="C1430" s="635"/>
      <c r="D1430" s="635"/>
      <c r="E1430" s="635"/>
      <c r="F1430" s="635"/>
      <c r="G1430" s="635"/>
      <c r="H1430" s="635"/>
      <c r="I1430" s="635"/>
      <c r="J1430" s="635"/>
      <c r="K1430" s="635"/>
      <c r="L1430" s="64"/>
      <c r="M1430" s="37"/>
      <c r="N1430" s="37"/>
    </row>
    <row r="1431" spans="1:16" ht="30.25" customHeight="1" thickBot="1" x14ac:dyDescent="0.35">
      <c r="A1431" s="680" t="s">
        <v>126</v>
      </c>
      <c r="B1431" s="680"/>
      <c r="C1431" s="680"/>
      <c r="D1431" s="680"/>
      <c r="E1431" s="680"/>
      <c r="F1431" s="680"/>
      <c r="G1431" s="680"/>
      <c r="H1431" s="680"/>
      <c r="I1431" s="680"/>
      <c r="J1431" s="680"/>
      <c r="K1431" s="680"/>
      <c r="L1431" s="64"/>
      <c r="M1431" s="37"/>
      <c r="N1431" s="37"/>
    </row>
    <row r="1432" spans="1:16" ht="30.25" customHeight="1" thickBot="1" x14ac:dyDescent="0.35">
      <c r="A1432" s="673" t="s">
        <v>192</v>
      </c>
      <c r="B1432" s="674"/>
      <c r="C1432" s="673" t="str">
        <f>IF(ProjeNo&gt;0,ProjeNo,"")</f>
        <v/>
      </c>
      <c r="D1432" s="674"/>
      <c r="E1432" s="674"/>
      <c r="F1432" s="674"/>
      <c r="G1432" s="674"/>
      <c r="H1432" s="674"/>
      <c r="I1432" s="674"/>
      <c r="J1432" s="674"/>
      <c r="K1432" s="675"/>
      <c r="L1432" s="64"/>
      <c r="M1432" s="37"/>
      <c r="N1432" s="37"/>
    </row>
    <row r="1433" spans="1:16" ht="30.25" customHeight="1" thickBot="1" x14ac:dyDescent="0.35">
      <c r="A1433" s="673" t="s">
        <v>194</v>
      </c>
      <c r="B1433" s="674"/>
      <c r="C1433" s="676" t="str">
        <f>IF(ProjeAdi&gt;0,ProjeAdi,"")</f>
        <v/>
      </c>
      <c r="D1433" s="677"/>
      <c r="E1433" s="677"/>
      <c r="F1433" s="677"/>
      <c r="G1433" s="677"/>
      <c r="H1433" s="677"/>
      <c r="I1433" s="677"/>
      <c r="J1433" s="677"/>
      <c r="K1433" s="678"/>
      <c r="L1433" s="64"/>
      <c r="M1433" s="37"/>
      <c r="N1433" s="37"/>
    </row>
    <row r="1434" spans="1:16" s="24" customFormat="1" ht="30.25" customHeight="1" thickBot="1" x14ac:dyDescent="0.35">
      <c r="A1434" s="683" t="s">
        <v>3</v>
      </c>
      <c r="B1434" s="683" t="s">
        <v>182</v>
      </c>
      <c r="C1434" s="683" t="s">
        <v>183</v>
      </c>
      <c r="D1434" s="683" t="s">
        <v>101</v>
      </c>
      <c r="E1434" s="683" t="s">
        <v>173</v>
      </c>
      <c r="F1434" s="683" t="s">
        <v>102</v>
      </c>
      <c r="G1434" s="683" t="s">
        <v>103</v>
      </c>
      <c r="H1434" s="683" t="s">
        <v>81</v>
      </c>
      <c r="I1434" s="683" t="s">
        <v>82</v>
      </c>
      <c r="J1434" s="398" t="s">
        <v>83</v>
      </c>
      <c r="K1434" s="398" t="s">
        <v>83</v>
      </c>
      <c r="L1434" s="65"/>
      <c r="M1434" s="38"/>
      <c r="N1434" s="38"/>
      <c r="O1434" s="68"/>
      <c r="P1434" s="68"/>
    </row>
    <row r="1435" spans="1:16" ht="30.25" customHeight="1" thickBot="1" x14ac:dyDescent="0.35">
      <c r="A1435" s="685"/>
      <c r="B1435" s="684"/>
      <c r="C1435" s="684"/>
      <c r="D1435" s="685"/>
      <c r="E1435" s="684"/>
      <c r="F1435" s="685"/>
      <c r="G1435" s="685"/>
      <c r="H1435" s="685"/>
      <c r="I1435" s="685"/>
      <c r="J1435" s="416" t="s">
        <v>84</v>
      </c>
      <c r="K1435" s="416" t="s">
        <v>87</v>
      </c>
      <c r="L1435" s="64"/>
      <c r="M1435" s="37"/>
      <c r="N1435" s="37"/>
    </row>
    <row r="1436" spans="1:16" ht="30.25" customHeight="1" x14ac:dyDescent="0.3">
      <c r="A1436" s="201">
        <v>841</v>
      </c>
      <c r="B1436" s="456"/>
      <c r="C1436" s="466"/>
      <c r="D1436" s="206"/>
      <c r="E1436" s="521"/>
      <c r="F1436" s="25"/>
      <c r="G1436" s="39"/>
      <c r="H1436" s="26"/>
      <c r="I1436" s="194"/>
      <c r="J1436" s="188"/>
      <c r="K1436" s="180"/>
      <c r="L1436" s="109" t="str">
        <f>IF(AND(COUNTA(D1436:G1436)&gt;0,M1436=1),"Belge Tarihi,Belge Numarası ve KDV Dahil Tutar doldurulduktan sonra KDV Hariç Tutar doldurulabilir.","")</f>
        <v/>
      </c>
      <c r="M1436" s="111">
        <f>IF(COUNTA(H1436:I1436)+COUNTA(K1436)=3,0,1)</f>
        <v>1</v>
      </c>
      <c r="N1436" s="110">
        <f>IF(M1436=1,0,100000000)</f>
        <v>0</v>
      </c>
    </row>
    <row r="1437" spans="1:16" ht="30.25" customHeight="1" x14ac:dyDescent="0.3">
      <c r="A1437" s="410">
        <v>842</v>
      </c>
      <c r="B1437" s="457"/>
      <c r="C1437" s="467"/>
      <c r="D1437" s="207"/>
      <c r="E1437" s="520"/>
      <c r="F1437" s="17"/>
      <c r="G1437" s="18"/>
      <c r="H1437" s="40"/>
      <c r="I1437" s="195"/>
      <c r="J1437" s="189"/>
      <c r="K1437" s="184"/>
      <c r="L1437" s="109" t="str">
        <f t="shared" ref="L1437:L1455" si="126">IF(AND(COUNTA(D1437:G1437)&gt;0,M1437=1),"Belge Tarihi,Belge Numarası ve KDV Dahil Tutar doldurulduktan sonra KDV Hariç Tutar doldurulabilir.","")</f>
        <v/>
      </c>
      <c r="M1437" s="111">
        <f t="shared" ref="M1437:M1455" si="127">IF(COUNTA(H1437:I1437)+COUNTA(K1437)=3,0,1)</f>
        <v>1</v>
      </c>
      <c r="N1437" s="110">
        <f t="shared" ref="N1437:N1455" si="128">IF(M1437=1,0,100000000)</f>
        <v>0</v>
      </c>
    </row>
    <row r="1438" spans="1:16" ht="30.25" customHeight="1" x14ac:dyDescent="0.3">
      <c r="A1438" s="410">
        <v>843</v>
      </c>
      <c r="B1438" s="457"/>
      <c r="C1438" s="467"/>
      <c r="D1438" s="207"/>
      <c r="E1438" s="520"/>
      <c r="F1438" s="17"/>
      <c r="G1438" s="18"/>
      <c r="H1438" s="40"/>
      <c r="I1438" s="195"/>
      <c r="J1438" s="189"/>
      <c r="K1438" s="184"/>
      <c r="L1438" s="109" t="str">
        <f t="shared" si="126"/>
        <v/>
      </c>
      <c r="M1438" s="111">
        <f t="shared" si="127"/>
        <v>1</v>
      </c>
      <c r="N1438" s="110">
        <f t="shared" si="128"/>
        <v>0</v>
      </c>
    </row>
    <row r="1439" spans="1:16" ht="30.25" customHeight="1" x14ac:dyDescent="0.3">
      <c r="A1439" s="410">
        <v>844</v>
      </c>
      <c r="B1439" s="457"/>
      <c r="C1439" s="467"/>
      <c r="D1439" s="207"/>
      <c r="E1439" s="520"/>
      <c r="F1439" s="17"/>
      <c r="G1439" s="18"/>
      <c r="H1439" s="40"/>
      <c r="I1439" s="195"/>
      <c r="J1439" s="189"/>
      <c r="K1439" s="184"/>
      <c r="L1439" s="109" t="str">
        <f t="shared" si="126"/>
        <v/>
      </c>
      <c r="M1439" s="111">
        <f t="shared" si="127"/>
        <v>1</v>
      </c>
      <c r="N1439" s="110">
        <f t="shared" si="128"/>
        <v>0</v>
      </c>
    </row>
    <row r="1440" spans="1:16" ht="30.25" customHeight="1" x14ac:dyDescent="0.3">
      <c r="A1440" s="410">
        <v>845</v>
      </c>
      <c r="B1440" s="457"/>
      <c r="C1440" s="467"/>
      <c r="D1440" s="207"/>
      <c r="E1440" s="520"/>
      <c r="F1440" s="17"/>
      <c r="G1440" s="18"/>
      <c r="H1440" s="40"/>
      <c r="I1440" s="195"/>
      <c r="J1440" s="189"/>
      <c r="K1440" s="184"/>
      <c r="L1440" s="109" t="str">
        <f t="shared" si="126"/>
        <v/>
      </c>
      <c r="M1440" s="111">
        <f t="shared" si="127"/>
        <v>1</v>
      </c>
      <c r="N1440" s="110">
        <f t="shared" si="128"/>
        <v>0</v>
      </c>
    </row>
    <row r="1441" spans="1:15" ht="30.25" customHeight="1" x14ac:dyDescent="0.3">
      <c r="A1441" s="410">
        <v>846</v>
      </c>
      <c r="B1441" s="457"/>
      <c r="C1441" s="467"/>
      <c r="D1441" s="207"/>
      <c r="E1441" s="520"/>
      <c r="F1441" s="17"/>
      <c r="G1441" s="18"/>
      <c r="H1441" s="40"/>
      <c r="I1441" s="195"/>
      <c r="J1441" s="189"/>
      <c r="K1441" s="184"/>
      <c r="L1441" s="109" t="str">
        <f t="shared" si="126"/>
        <v/>
      </c>
      <c r="M1441" s="111">
        <f t="shared" si="127"/>
        <v>1</v>
      </c>
      <c r="N1441" s="110">
        <f t="shared" si="128"/>
        <v>0</v>
      </c>
    </row>
    <row r="1442" spans="1:15" ht="30.25" customHeight="1" x14ac:dyDescent="0.3">
      <c r="A1442" s="410">
        <v>847</v>
      </c>
      <c r="B1442" s="457"/>
      <c r="C1442" s="467"/>
      <c r="D1442" s="207"/>
      <c r="E1442" s="520"/>
      <c r="F1442" s="17"/>
      <c r="G1442" s="18"/>
      <c r="H1442" s="40"/>
      <c r="I1442" s="195"/>
      <c r="J1442" s="189"/>
      <c r="K1442" s="184"/>
      <c r="L1442" s="109" t="str">
        <f t="shared" si="126"/>
        <v/>
      </c>
      <c r="M1442" s="111">
        <f t="shared" si="127"/>
        <v>1</v>
      </c>
      <c r="N1442" s="110">
        <f t="shared" si="128"/>
        <v>0</v>
      </c>
    </row>
    <row r="1443" spans="1:15" ht="30.25" customHeight="1" x14ac:dyDescent="0.3">
      <c r="A1443" s="410">
        <v>848</v>
      </c>
      <c r="B1443" s="457"/>
      <c r="C1443" s="467"/>
      <c r="D1443" s="207"/>
      <c r="E1443" s="520"/>
      <c r="F1443" s="17"/>
      <c r="G1443" s="18"/>
      <c r="H1443" s="40"/>
      <c r="I1443" s="195"/>
      <c r="J1443" s="189"/>
      <c r="K1443" s="184"/>
      <c r="L1443" s="109" t="str">
        <f t="shared" si="126"/>
        <v/>
      </c>
      <c r="M1443" s="111">
        <f t="shared" si="127"/>
        <v>1</v>
      </c>
      <c r="N1443" s="110">
        <f t="shared" si="128"/>
        <v>0</v>
      </c>
    </row>
    <row r="1444" spans="1:15" ht="30.25" customHeight="1" x14ac:dyDescent="0.3">
      <c r="A1444" s="410">
        <v>849</v>
      </c>
      <c r="B1444" s="457"/>
      <c r="C1444" s="467"/>
      <c r="D1444" s="207"/>
      <c r="E1444" s="520"/>
      <c r="F1444" s="17"/>
      <c r="G1444" s="18"/>
      <c r="H1444" s="40"/>
      <c r="I1444" s="195"/>
      <c r="J1444" s="189"/>
      <c r="K1444" s="184"/>
      <c r="L1444" s="109" t="str">
        <f t="shared" si="126"/>
        <v/>
      </c>
      <c r="M1444" s="111">
        <f t="shared" si="127"/>
        <v>1</v>
      </c>
      <c r="N1444" s="110">
        <f t="shared" si="128"/>
        <v>0</v>
      </c>
    </row>
    <row r="1445" spans="1:15" ht="30.25" customHeight="1" x14ac:dyDescent="0.3">
      <c r="A1445" s="410">
        <v>850</v>
      </c>
      <c r="B1445" s="457"/>
      <c r="C1445" s="467"/>
      <c r="D1445" s="207"/>
      <c r="E1445" s="520"/>
      <c r="F1445" s="17"/>
      <c r="G1445" s="18"/>
      <c r="H1445" s="40"/>
      <c r="I1445" s="195"/>
      <c r="J1445" s="189"/>
      <c r="K1445" s="184"/>
      <c r="L1445" s="109" t="str">
        <f t="shared" si="126"/>
        <v/>
      </c>
      <c r="M1445" s="111">
        <f t="shared" si="127"/>
        <v>1</v>
      </c>
      <c r="N1445" s="110">
        <f t="shared" si="128"/>
        <v>0</v>
      </c>
    </row>
    <row r="1446" spans="1:15" ht="30.25" customHeight="1" x14ac:dyDescent="0.3">
      <c r="A1446" s="410">
        <v>851</v>
      </c>
      <c r="B1446" s="457"/>
      <c r="C1446" s="467"/>
      <c r="D1446" s="207"/>
      <c r="E1446" s="520"/>
      <c r="F1446" s="17"/>
      <c r="G1446" s="18"/>
      <c r="H1446" s="40"/>
      <c r="I1446" s="195"/>
      <c r="J1446" s="189"/>
      <c r="K1446" s="184"/>
      <c r="L1446" s="109" t="str">
        <f t="shared" si="126"/>
        <v/>
      </c>
      <c r="M1446" s="111">
        <f t="shared" si="127"/>
        <v>1</v>
      </c>
      <c r="N1446" s="110">
        <f t="shared" si="128"/>
        <v>0</v>
      </c>
    </row>
    <row r="1447" spans="1:15" ht="30.25" customHeight="1" x14ac:dyDescent="0.3">
      <c r="A1447" s="410">
        <v>852</v>
      </c>
      <c r="B1447" s="457"/>
      <c r="C1447" s="467"/>
      <c r="D1447" s="207"/>
      <c r="E1447" s="520"/>
      <c r="F1447" s="17"/>
      <c r="G1447" s="18"/>
      <c r="H1447" s="40"/>
      <c r="I1447" s="195"/>
      <c r="J1447" s="189"/>
      <c r="K1447" s="184"/>
      <c r="L1447" s="109" t="str">
        <f t="shared" si="126"/>
        <v/>
      </c>
      <c r="M1447" s="111">
        <f t="shared" si="127"/>
        <v>1</v>
      </c>
      <c r="N1447" s="110">
        <f t="shared" si="128"/>
        <v>0</v>
      </c>
    </row>
    <row r="1448" spans="1:15" ht="30.25" customHeight="1" x14ac:dyDescent="0.3">
      <c r="A1448" s="410">
        <v>853</v>
      </c>
      <c r="B1448" s="457"/>
      <c r="C1448" s="467"/>
      <c r="D1448" s="207"/>
      <c r="E1448" s="520"/>
      <c r="F1448" s="17"/>
      <c r="G1448" s="18"/>
      <c r="H1448" s="40"/>
      <c r="I1448" s="195"/>
      <c r="J1448" s="189"/>
      <c r="K1448" s="184"/>
      <c r="L1448" s="109" t="str">
        <f t="shared" si="126"/>
        <v/>
      </c>
      <c r="M1448" s="111">
        <f t="shared" si="127"/>
        <v>1</v>
      </c>
      <c r="N1448" s="110">
        <f t="shared" si="128"/>
        <v>0</v>
      </c>
    </row>
    <row r="1449" spans="1:15" ht="30.25" customHeight="1" x14ac:dyDescent="0.3">
      <c r="A1449" s="410">
        <v>854</v>
      </c>
      <c r="B1449" s="457"/>
      <c r="C1449" s="467"/>
      <c r="D1449" s="207"/>
      <c r="E1449" s="520"/>
      <c r="F1449" s="17"/>
      <c r="G1449" s="18"/>
      <c r="H1449" s="40"/>
      <c r="I1449" s="195"/>
      <c r="J1449" s="189"/>
      <c r="K1449" s="184"/>
      <c r="L1449" s="109" t="str">
        <f t="shared" si="126"/>
        <v/>
      </c>
      <c r="M1449" s="111">
        <f t="shared" si="127"/>
        <v>1</v>
      </c>
      <c r="N1449" s="110">
        <f t="shared" si="128"/>
        <v>0</v>
      </c>
    </row>
    <row r="1450" spans="1:15" ht="30.25" customHeight="1" x14ac:dyDescent="0.3">
      <c r="A1450" s="410">
        <v>855</v>
      </c>
      <c r="B1450" s="457"/>
      <c r="C1450" s="467"/>
      <c r="D1450" s="207"/>
      <c r="E1450" s="520"/>
      <c r="F1450" s="17"/>
      <c r="G1450" s="18"/>
      <c r="H1450" s="40"/>
      <c r="I1450" s="195"/>
      <c r="J1450" s="189"/>
      <c r="K1450" s="184"/>
      <c r="L1450" s="109" t="str">
        <f t="shared" si="126"/>
        <v/>
      </c>
      <c r="M1450" s="111">
        <f t="shared" si="127"/>
        <v>1</v>
      </c>
      <c r="N1450" s="110">
        <f t="shared" si="128"/>
        <v>0</v>
      </c>
    </row>
    <row r="1451" spans="1:15" ht="30.25" customHeight="1" x14ac:dyDescent="0.3">
      <c r="A1451" s="410">
        <v>856</v>
      </c>
      <c r="B1451" s="457"/>
      <c r="C1451" s="467"/>
      <c r="D1451" s="207"/>
      <c r="E1451" s="520"/>
      <c r="F1451" s="17"/>
      <c r="G1451" s="18"/>
      <c r="H1451" s="40"/>
      <c r="I1451" s="195"/>
      <c r="J1451" s="189"/>
      <c r="K1451" s="184"/>
      <c r="L1451" s="109" t="str">
        <f t="shared" si="126"/>
        <v/>
      </c>
      <c r="M1451" s="111">
        <f t="shared" si="127"/>
        <v>1</v>
      </c>
      <c r="N1451" s="110">
        <f t="shared" si="128"/>
        <v>0</v>
      </c>
    </row>
    <row r="1452" spans="1:15" ht="30.25" customHeight="1" x14ac:dyDescent="0.3">
      <c r="A1452" s="410">
        <v>857</v>
      </c>
      <c r="B1452" s="457"/>
      <c r="C1452" s="467"/>
      <c r="D1452" s="207"/>
      <c r="E1452" s="520"/>
      <c r="F1452" s="17"/>
      <c r="G1452" s="18"/>
      <c r="H1452" s="40"/>
      <c r="I1452" s="195"/>
      <c r="J1452" s="189"/>
      <c r="K1452" s="184"/>
      <c r="L1452" s="109" t="str">
        <f t="shared" si="126"/>
        <v/>
      </c>
      <c r="M1452" s="111">
        <f t="shared" si="127"/>
        <v>1</v>
      </c>
      <c r="N1452" s="110">
        <f t="shared" si="128"/>
        <v>0</v>
      </c>
    </row>
    <row r="1453" spans="1:15" ht="30.25" customHeight="1" x14ac:dyDescent="0.3">
      <c r="A1453" s="410">
        <v>858</v>
      </c>
      <c r="B1453" s="457"/>
      <c r="C1453" s="467"/>
      <c r="D1453" s="207"/>
      <c r="E1453" s="520"/>
      <c r="F1453" s="17"/>
      <c r="G1453" s="18"/>
      <c r="H1453" s="40"/>
      <c r="I1453" s="195"/>
      <c r="J1453" s="189"/>
      <c r="K1453" s="184"/>
      <c r="L1453" s="109" t="str">
        <f t="shared" si="126"/>
        <v/>
      </c>
      <c r="M1453" s="111">
        <f t="shared" si="127"/>
        <v>1</v>
      </c>
      <c r="N1453" s="110">
        <f t="shared" si="128"/>
        <v>0</v>
      </c>
    </row>
    <row r="1454" spans="1:15" ht="30.25" customHeight="1" x14ac:dyDescent="0.3">
      <c r="A1454" s="410">
        <v>859</v>
      </c>
      <c r="B1454" s="457"/>
      <c r="C1454" s="467"/>
      <c r="D1454" s="207"/>
      <c r="E1454" s="520"/>
      <c r="F1454" s="17"/>
      <c r="G1454" s="18"/>
      <c r="H1454" s="40"/>
      <c r="I1454" s="195"/>
      <c r="J1454" s="189"/>
      <c r="K1454" s="184"/>
      <c r="L1454" s="109" t="str">
        <f t="shared" si="126"/>
        <v/>
      </c>
      <c r="M1454" s="111">
        <f t="shared" si="127"/>
        <v>1</v>
      </c>
      <c r="N1454" s="110">
        <f t="shared" si="128"/>
        <v>0</v>
      </c>
    </row>
    <row r="1455" spans="1:15" ht="30.25" customHeight="1" thickBot="1" x14ac:dyDescent="0.35">
      <c r="A1455" s="411">
        <v>860</v>
      </c>
      <c r="B1455" s="458"/>
      <c r="C1455" s="468"/>
      <c r="D1455" s="208"/>
      <c r="E1455" s="522"/>
      <c r="F1455" s="19"/>
      <c r="G1455" s="20"/>
      <c r="H1455" s="42"/>
      <c r="I1455" s="196"/>
      <c r="J1455" s="190"/>
      <c r="K1455" s="185"/>
      <c r="L1455" s="109" t="str">
        <f t="shared" si="126"/>
        <v/>
      </c>
      <c r="M1455" s="111">
        <f t="shared" si="127"/>
        <v>1</v>
      </c>
      <c r="N1455" s="110">
        <f t="shared" si="128"/>
        <v>0</v>
      </c>
    </row>
    <row r="1456" spans="1:15" ht="30.25" customHeight="1" thickBot="1" x14ac:dyDescent="0.35">
      <c r="A1456" s="44"/>
      <c r="B1456" s="44"/>
      <c r="C1456" s="44"/>
      <c r="D1456" s="44"/>
      <c r="E1456" s="44"/>
      <c r="F1456" s="44"/>
      <c r="G1456" s="44"/>
      <c r="H1456" s="44"/>
      <c r="I1456" s="386" t="s">
        <v>34</v>
      </c>
      <c r="J1456" s="186">
        <f>SUM(J1436:J1455)+J1422</f>
        <v>0</v>
      </c>
      <c r="K1456" s="186">
        <f>SUM(K1436:K1455)+K1422</f>
        <v>0</v>
      </c>
      <c r="L1456" s="66"/>
      <c r="M1456" s="108">
        <f>IF(J1456&gt;J1422,ROW(A1462),0)</f>
        <v>0</v>
      </c>
      <c r="N1456" s="37"/>
      <c r="O1456" s="105">
        <f>IF(J1456&gt;J1422,ROW(A1462),0)</f>
        <v>0</v>
      </c>
    </row>
    <row r="1457" spans="1:16" ht="30.25" customHeight="1" x14ac:dyDescent="0.3">
      <c r="A1457" s="44"/>
      <c r="B1457" s="44"/>
      <c r="C1457" s="44"/>
      <c r="D1457" s="44"/>
      <c r="E1457" s="44"/>
      <c r="F1457" s="44"/>
      <c r="G1457" s="44"/>
      <c r="H1457" s="44"/>
      <c r="I1457" s="44"/>
      <c r="J1457" s="44"/>
      <c r="K1457" s="44"/>
      <c r="L1457" s="66"/>
      <c r="M1457" s="37"/>
      <c r="N1457" s="37"/>
    </row>
    <row r="1458" spans="1:16" ht="30.25" customHeight="1" x14ac:dyDescent="0.3">
      <c r="A1458" s="138" t="s">
        <v>133</v>
      </c>
      <c r="B1458" s="62"/>
      <c r="C1458" s="62"/>
      <c r="D1458" s="44"/>
      <c r="E1458" s="44"/>
      <c r="F1458" s="44"/>
      <c r="G1458" s="44"/>
      <c r="H1458" s="44"/>
      <c r="I1458" s="44"/>
      <c r="J1458" s="44"/>
      <c r="K1458" s="44"/>
      <c r="L1458" s="66"/>
      <c r="M1458" s="37"/>
      <c r="N1458" s="37"/>
    </row>
    <row r="1459" spans="1:16" ht="30.25" customHeight="1" x14ac:dyDescent="0.3">
      <c r="A1459" s="44"/>
      <c r="B1459" s="44"/>
      <c r="C1459" s="44"/>
      <c r="D1459" s="44"/>
      <c r="E1459" s="44"/>
      <c r="F1459" s="44"/>
      <c r="G1459" s="44"/>
      <c r="H1459" s="44"/>
      <c r="I1459" s="44"/>
      <c r="J1459" s="44"/>
      <c r="K1459" s="44"/>
      <c r="L1459" s="66"/>
      <c r="M1459" s="37"/>
      <c r="N1459" s="37"/>
    </row>
    <row r="1460" spans="1:16" ht="30.25" customHeight="1" x14ac:dyDescent="0.35">
      <c r="A1460" s="376" t="s">
        <v>31</v>
      </c>
      <c r="B1460" s="214"/>
      <c r="C1460" s="214"/>
      <c r="D1460" s="378">
        <f ca="1">imzatarihi</f>
        <v>45785</v>
      </c>
      <c r="E1460" s="378"/>
      <c r="F1460" s="253" t="s">
        <v>32</v>
      </c>
      <c r="G1460" s="379" t="str">
        <f>IF(kurulusyetkilisi&gt;0,kurulusyetkilisi,"")</f>
        <v/>
      </c>
      <c r="H1460" s="44"/>
      <c r="I1460" s="44"/>
      <c r="J1460" s="44"/>
      <c r="K1460" s="44"/>
      <c r="L1460" s="66"/>
      <c r="M1460" s="37"/>
      <c r="N1460" s="37"/>
    </row>
    <row r="1461" spans="1:16" ht="30.25" customHeight="1" x14ac:dyDescent="0.35">
      <c r="A1461" s="44"/>
      <c r="B1461" s="44"/>
      <c r="C1461" s="44"/>
      <c r="D1461" s="215"/>
      <c r="E1461" s="215"/>
      <c r="F1461" s="253" t="s">
        <v>33</v>
      </c>
      <c r="G1461" s="44"/>
      <c r="H1461" s="44"/>
      <c r="I1461" s="214"/>
      <c r="J1461" s="44"/>
      <c r="K1461" s="44"/>
      <c r="L1461" s="66"/>
      <c r="M1461" s="37"/>
      <c r="N1461" s="37"/>
    </row>
    <row r="1462" spans="1:16" ht="30.25" customHeight="1" x14ac:dyDescent="0.3">
      <c r="A1462" s="44"/>
      <c r="B1462" s="44"/>
      <c r="C1462" s="44"/>
      <c r="D1462" s="44"/>
      <c r="E1462" s="44"/>
      <c r="F1462" s="44"/>
      <c r="G1462" s="44"/>
      <c r="H1462" s="44"/>
      <c r="I1462" s="44"/>
      <c r="J1462" s="44"/>
      <c r="K1462" s="44"/>
      <c r="L1462" s="66"/>
      <c r="M1462" s="37"/>
      <c r="N1462" s="37"/>
    </row>
    <row r="1463" spans="1:16" ht="30.25" customHeight="1" x14ac:dyDescent="0.3">
      <c r="A1463" s="679" t="s">
        <v>104</v>
      </c>
      <c r="B1463" s="679"/>
      <c r="C1463" s="679"/>
      <c r="D1463" s="679"/>
      <c r="E1463" s="679"/>
      <c r="F1463" s="679"/>
      <c r="G1463" s="679"/>
      <c r="H1463" s="679"/>
      <c r="I1463" s="679"/>
      <c r="J1463" s="679"/>
      <c r="K1463" s="679"/>
      <c r="L1463" s="64"/>
      <c r="M1463" s="37"/>
      <c r="N1463" s="37"/>
    </row>
    <row r="1464" spans="1:16" ht="30.25" customHeight="1" x14ac:dyDescent="0.3">
      <c r="A1464" s="635" t="str">
        <f>IF(YilDonem&lt;&gt;"",CONCATENATE(YilDonem," dönemine aittir."),"")</f>
        <v/>
      </c>
      <c r="B1464" s="635"/>
      <c r="C1464" s="635"/>
      <c r="D1464" s="635"/>
      <c r="E1464" s="635"/>
      <c r="F1464" s="635"/>
      <c r="G1464" s="635"/>
      <c r="H1464" s="635"/>
      <c r="I1464" s="635"/>
      <c r="J1464" s="635"/>
      <c r="K1464" s="635"/>
      <c r="L1464" s="64"/>
      <c r="M1464" s="37"/>
      <c r="N1464" s="37"/>
    </row>
    <row r="1465" spans="1:16" ht="30.25" customHeight="1" thickBot="1" x14ac:dyDescent="0.35">
      <c r="A1465" s="680" t="s">
        <v>126</v>
      </c>
      <c r="B1465" s="680"/>
      <c r="C1465" s="680"/>
      <c r="D1465" s="680"/>
      <c r="E1465" s="680"/>
      <c r="F1465" s="680"/>
      <c r="G1465" s="680"/>
      <c r="H1465" s="680"/>
      <c r="I1465" s="680"/>
      <c r="J1465" s="680"/>
      <c r="K1465" s="680"/>
      <c r="L1465" s="64"/>
      <c r="M1465" s="37"/>
      <c r="N1465" s="37"/>
    </row>
    <row r="1466" spans="1:16" ht="30.25" customHeight="1" thickBot="1" x14ac:dyDescent="0.35">
      <c r="A1466" s="673" t="s">
        <v>192</v>
      </c>
      <c r="B1466" s="674"/>
      <c r="C1466" s="673" t="str">
        <f>IF(ProjeNo&gt;0,ProjeNo,"")</f>
        <v/>
      </c>
      <c r="D1466" s="674"/>
      <c r="E1466" s="674"/>
      <c r="F1466" s="674"/>
      <c r="G1466" s="674"/>
      <c r="H1466" s="674"/>
      <c r="I1466" s="674"/>
      <c r="J1466" s="674"/>
      <c r="K1466" s="675"/>
      <c r="L1466" s="64"/>
      <c r="M1466" s="37"/>
      <c r="N1466" s="37"/>
    </row>
    <row r="1467" spans="1:16" ht="30.25" customHeight="1" thickBot="1" x14ac:dyDescent="0.35">
      <c r="A1467" s="673" t="s">
        <v>194</v>
      </c>
      <c r="B1467" s="674"/>
      <c r="C1467" s="676" t="str">
        <f>IF(ProjeAdi&gt;0,ProjeAdi,"")</f>
        <v/>
      </c>
      <c r="D1467" s="677"/>
      <c r="E1467" s="677"/>
      <c r="F1467" s="677"/>
      <c r="G1467" s="677"/>
      <c r="H1467" s="677"/>
      <c r="I1467" s="677"/>
      <c r="J1467" s="677"/>
      <c r="K1467" s="678"/>
      <c r="L1467" s="64"/>
      <c r="M1467" s="37"/>
      <c r="N1467" s="37"/>
    </row>
    <row r="1468" spans="1:16" s="24" customFormat="1" ht="30.25" customHeight="1" thickBot="1" x14ac:dyDescent="0.35">
      <c r="A1468" s="683" t="s">
        <v>3</v>
      </c>
      <c r="B1468" s="683" t="s">
        <v>182</v>
      </c>
      <c r="C1468" s="683" t="s">
        <v>183</v>
      </c>
      <c r="D1468" s="683" t="s">
        <v>101</v>
      </c>
      <c r="E1468" s="683" t="s">
        <v>173</v>
      </c>
      <c r="F1468" s="683" t="s">
        <v>102</v>
      </c>
      <c r="G1468" s="683" t="s">
        <v>103</v>
      </c>
      <c r="H1468" s="683" t="s">
        <v>81</v>
      </c>
      <c r="I1468" s="683" t="s">
        <v>82</v>
      </c>
      <c r="J1468" s="398" t="s">
        <v>83</v>
      </c>
      <c r="K1468" s="398" t="s">
        <v>83</v>
      </c>
      <c r="L1468" s="65"/>
      <c r="M1468" s="38"/>
      <c r="N1468" s="38"/>
      <c r="O1468" s="68"/>
      <c r="P1468" s="68"/>
    </row>
    <row r="1469" spans="1:16" ht="30.25" customHeight="1" thickBot="1" x14ac:dyDescent="0.35">
      <c r="A1469" s="685"/>
      <c r="B1469" s="684"/>
      <c r="C1469" s="684"/>
      <c r="D1469" s="685"/>
      <c r="E1469" s="684"/>
      <c r="F1469" s="685"/>
      <c r="G1469" s="685"/>
      <c r="H1469" s="685"/>
      <c r="I1469" s="685"/>
      <c r="J1469" s="416" t="s">
        <v>84</v>
      </c>
      <c r="K1469" s="416" t="s">
        <v>87</v>
      </c>
      <c r="L1469" s="64"/>
      <c r="M1469" s="37"/>
      <c r="N1469" s="37"/>
    </row>
    <row r="1470" spans="1:16" ht="30.25" customHeight="1" x14ac:dyDescent="0.3">
      <c r="A1470" s="201">
        <v>861</v>
      </c>
      <c r="B1470" s="456"/>
      <c r="C1470" s="466"/>
      <c r="D1470" s="206"/>
      <c r="E1470" s="521"/>
      <c r="F1470" s="25"/>
      <c r="G1470" s="39"/>
      <c r="H1470" s="26"/>
      <c r="I1470" s="194"/>
      <c r="J1470" s="188"/>
      <c r="K1470" s="180"/>
      <c r="L1470" s="109" t="str">
        <f>IF(AND(COUNTA(D1470:G1470)&gt;0,M1470=1),"Belge Tarihi,Belge Numarası ve KDV Dahil Tutar doldurulduktan sonra KDV Hariç Tutar doldurulabilir.","")</f>
        <v/>
      </c>
      <c r="M1470" s="111">
        <f>IF(COUNTA(H1470:I1470)+COUNTA(K1470)=3,0,1)</f>
        <v>1</v>
      </c>
      <c r="N1470" s="110">
        <f>IF(M1470=1,0,100000000)</f>
        <v>0</v>
      </c>
    </row>
    <row r="1471" spans="1:16" ht="30.25" customHeight="1" x14ac:dyDescent="0.3">
      <c r="A1471" s="410">
        <v>862</v>
      </c>
      <c r="B1471" s="457"/>
      <c r="C1471" s="467"/>
      <c r="D1471" s="207"/>
      <c r="E1471" s="520"/>
      <c r="F1471" s="17"/>
      <c r="G1471" s="18"/>
      <c r="H1471" s="40"/>
      <c r="I1471" s="195"/>
      <c r="J1471" s="189"/>
      <c r="K1471" s="184"/>
      <c r="L1471" s="109" t="str">
        <f t="shared" ref="L1471:L1489" si="129">IF(AND(COUNTA(D1471:G1471)&gt;0,M1471=1),"Belge Tarihi,Belge Numarası ve KDV Dahil Tutar doldurulduktan sonra KDV Hariç Tutar doldurulabilir.","")</f>
        <v/>
      </c>
      <c r="M1471" s="111">
        <f t="shared" ref="M1471:M1489" si="130">IF(COUNTA(H1471:I1471)+COUNTA(K1471)=3,0,1)</f>
        <v>1</v>
      </c>
      <c r="N1471" s="110">
        <f t="shared" ref="N1471:N1489" si="131">IF(M1471=1,0,100000000)</f>
        <v>0</v>
      </c>
    </row>
    <row r="1472" spans="1:16" ht="30.25" customHeight="1" x14ac:dyDescent="0.3">
      <c r="A1472" s="410">
        <v>863</v>
      </c>
      <c r="B1472" s="457"/>
      <c r="C1472" s="467"/>
      <c r="D1472" s="207"/>
      <c r="E1472" s="520"/>
      <c r="F1472" s="17"/>
      <c r="G1472" s="18"/>
      <c r="H1472" s="40"/>
      <c r="I1472" s="195"/>
      <c r="J1472" s="189"/>
      <c r="K1472" s="184"/>
      <c r="L1472" s="109" t="str">
        <f t="shared" si="129"/>
        <v/>
      </c>
      <c r="M1472" s="111">
        <f t="shared" si="130"/>
        <v>1</v>
      </c>
      <c r="N1472" s="110">
        <f t="shared" si="131"/>
        <v>0</v>
      </c>
    </row>
    <row r="1473" spans="1:14" ht="30.25" customHeight="1" x14ac:dyDescent="0.3">
      <c r="A1473" s="410">
        <v>864</v>
      </c>
      <c r="B1473" s="457"/>
      <c r="C1473" s="467"/>
      <c r="D1473" s="207"/>
      <c r="E1473" s="520"/>
      <c r="F1473" s="17"/>
      <c r="G1473" s="18"/>
      <c r="H1473" s="40"/>
      <c r="I1473" s="195"/>
      <c r="J1473" s="189"/>
      <c r="K1473" s="184"/>
      <c r="L1473" s="109" t="str">
        <f t="shared" si="129"/>
        <v/>
      </c>
      <c r="M1473" s="111">
        <f t="shared" si="130"/>
        <v>1</v>
      </c>
      <c r="N1473" s="110">
        <f t="shared" si="131"/>
        <v>0</v>
      </c>
    </row>
    <row r="1474" spans="1:14" ht="30.25" customHeight="1" x14ac:dyDescent="0.3">
      <c r="A1474" s="410">
        <v>865</v>
      </c>
      <c r="B1474" s="457"/>
      <c r="C1474" s="467"/>
      <c r="D1474" s="207"/>
      <c r="E1474" s="520"/>
      <c r="F1474" s="17"/>
      <c r="G1474" s="18"/>
      <c r="H1474" s="40"/>
      <c r="I1474" s="195"/>
      <c r="J1474" s="189"/>
      <c r="K1474" s="184"/>
      <c r="L1474" s="109" t="str">
        <f t="shared" si="129"/>
        <v/>
      </c>
      <c r="M1474" s="111">
        <f t="shared" si="130"/>
        <v>1</v>
      </c>
      <c r="N1474" s="110">
        <f t="shared" si="131"/>
        <v>0</v>
      </c>
    </row>
    <row r="1475" spans="1:14" ht="30.25" customHeight="1" x14ac:dyDescent="0.3">
      <c r="A1475" s="410">
        <v>866</v>
      </c>
      <c r="B1475" s="457"/>
      <c r="C1475" s="467"/>
      <c r="D1475" s="207"/>
      <c r="E1475" s="520"/>
      <c r="F1475" s="17"/>
      <c r="G1475" s="18"/>
      <c r="H1475" s="40"/>
      <c r="I1475" s="195"/>
      <c r="J1475" s="189"/>
      <c r="K1475" s="184"/>
      <c r="L1475" s="109" t="str">
        <f t="shared" si="129"/>
        <v/>
      </c>
      <c r="M1475" s="111">
        <f t="shared" si="130"/>
        <v>1</v>
      </c>
      <c r="N1475" s="110">
        <f t="shared" si="131"/>
        <v>0</v>
      </c>
    </row>
    <row r="1476" spans="1:14" ht="30.25" customHeight="1" x14ac:dyDescent="0.3">
      <c r="A1476" s="410">
        <v>867</v>
      </c>
      <c r="B1476" s="457"/>
      <c r="C1476" s="467"/>
      <c r="D1476" s="207"/>
      <c r="E1476" s="520"/>
      <c r="F1476" s="17"/>
      <c r="G1476" s="18"/>
      <c r="H1476" s="40"/>
      <c r="I1476" s="195"/>
      <c r="J1476" s="189"/>
      <c r="K1476" s="184"/>
      <c r="L1476" s="109" t="str">
        <f t="shared" si="129"/>
        <v/>
      </c>
      <c r="M1476" s="111">
        <f t="shared" si="130"/>
        <v>1</v>
      </c>
      <c r="N1476" s="110">
        <f t="shared" si="131"/>
        <v>0</v>
      </c>
    </row>
    <row r="1477" spans="1:14" ht="30.25" customHeight="1" x14ac:dyDescent="0.3">
      <c r="A1477" s="410">
        <v>868</v>
      </c>
      <c r="B1477" s="457"/>
      <c r="C1477" s="467"/>
      <c r="D1477" s="207"/>
      <c r="E1477" s="520"/>
      <c r="F1477" s="17"/>
      <c r="G1477" s="18"/>
      <c r="H1477" s="40"/>
      <c r="I1477" s="195"/>
      <c r="J1477" s="189"/>
      <c r="K1477" s="184"/>
      <c r="L1477" s="109" t="str">
        <f t="shared" si="129"/>
        <v/>
      </c>
      <c r="M1477" s="111">
        <f t="shared" si="130"/>
        <v>1</v>
      </c>
      <c r="N1477" s="110">
        <f t="shared" si="131"/>
        <v>0</v>
      </c>
    </row>
    <row r="1478" spans="1:14" ht="30.25" customHeight="1" x14ac:dyDescent="0.3">
      <c r="A1478" s="410">
        <v>869</v>
      </c>
      <c r="B1478" s="457"/>
      <c r="C1478" s="467"/>
      <c r="D1478" s="207"/>
      <c r="E1478" s="520"/>
      <c r="F1478" s="17"/>
      <c r="G1478" s="18"/>
      <c r="H1478" s="40"/>
      <c r="I1478" s="195"/>
      <c r="J1478" s="189"/>
      <c r="K1478" s="184"/>
      <c r="L1478" s="109" t="str">
        <f t="shared" si="129"/>
        <v/>
      </c>
      <c r="M1478" s="111">
        <f t="shared" si="130"/>
        <v>1</v>
      </c>
      <c r="N1478" s="110">
        <f t="shared" si="131"/>
        <v>0</v>
      </c>
    </row>
    <row r="1479" spans="1:14" ht="30.25" customHeight="1" x14ac:dyDescent="0.3">
      <c r="A1479" s="410">
        <v>870</v>
      </c>
      <c r="B1479" s="457"/>
      <c r="C1479" s="467"/>
      <c r="D1479" s="207"/>
      <c r="E1479" s="520"/>
      <c r="F1479" s="17"/>
      <c r="G1479" s="18"/>
      <c r="H1479" s="40"/>
      <c r="I1479" s="195"/>
      <c r="J1479" s="189"/>
      <c r="K1479" s="184"/>
      <c r="L1479" s="109" t="str">
        <f t="shared" si="129"/>
        <v/>
      </c>
      <c r="M1479" s="111">
        <f t="shared" si="130"/>
        <v>1</v>
      </c>
      <c r="N1479" s="110">
        <f t="shared" si="131"/>
        <v>0</v>
      </c>
    </row>
    <row r="1480" spans="1:14" ht="30.25" customHeight="1" x14ac:dyDescent="0.3">
      <c r="A1480" s="410">
        <v>871</v>
      </c>
      <c r="B1480" s="457"/>
      <c r="C1480" s="467"/>
      <c r="D1480" s="207"/>
      <c r="E1480" s="520"/>
      <c r="F1480" s="17"/>
      <c r="G1480" s="18"/>
      <c r="H1480" s="40"/>
      <c r="I1480" s="195"/>
      <c r="J1480" s="189"/>
      <c r="K1480" s="184"/>
      <c r="L1480" s="109" t="str">
        <f t="shared" si="129"/>
        <v/>
      </c>
      <c r="M1480" s="111">
        <f t="shared" si="130"/>
        <v>1</v>
      </c>
      <c r="N1480" s="110">
        <f t="shared" si="131"/>
        <v>0</v>
      </c>
    </row>
    <row r="1481" spans="1:14" ht="30.25" customHeight="1" x14ac:dyDescent="0.3">
      <c r="A1481" s="410">
        <v>872</v>
      </c>
      <c r="B1481" s="457"/>
      <c r="C1481" s="467"/>
      <c r="D1481" s="207"/>
      <c r="E1481" s="520"/>
      <c r="F1481" s="17"/>
      <c r="G1481" s="18"/>
      <c r="H1481" s="40"/>
      <c r="I1481" s="195"/>
      <c r="J1481" s="189"/>
      <c r="K1481" s="184"/>
      <c r="L1481" s="109" t="str">
        <f t="shared" si="129"/>
        <v/>
      </c>
      <c r="M1481" s="111">
        <f t="shared" si="130"/>
        <v>1</v>
      </c>
      <c r="N1481" s="110">
        <f t="shared" si="131"/>
        <v>0</v>
      </c>
    </row>
    <row r="1482" spans="1:14" ht="30.25" customHeight="1" x14ac:dyDescent="0.3">
      <c r="A1482" s="410">
        <v>873</v>
      </c>
      <c r="B1482" s="457"/>
      <c r="C1482" s="467"/>
      <c r="D1482" s="207"/>
      <c r="E1482" s="520"/>
      <c r="F1482" s="17"/>
      <c r="G1482" s="18"/>
      <c r="H1482" s="40"/>
      <c r="I1482" s="195"/>
      <c r="J1482" s="189"/>
      <c r="K1482" s="184"/>
      <c r="L1482" s="109" t="str">
        <f t="shared" si="129"/>
        <v/>
      </c>
      <c r="M1482" s="111">
        <f t="shared" si="130"/>
        <v>1</v>
      </c>
      <c r="N1482" s="110">
        <f t="shared" si="131"/>
        <v>0</v>
      </c>
    </row>
    <row r="1483" spans="1:14" ht="30.25" customHeight="1" x14ac:dyDescent="0.3">
      <c r="A1483" s="410">
        <v>874</v>
      </c>
      <c r="B1483" s="457"/>
      <c r="C1483" s="467"/>
      <c r="D1483" s="207"/>
      <c r="E1483" s="520"/>
      <c r="F1483" s="17"/>
      <c r="G1483" s="18"/>
      <c r="H1483" s="40"/>
      <c r="I1483" s="195"/>
      <c r="J1483" s="189"/>
      <c r="K1483" s="184"/>
      <c r="L1483" s="109" t="str">
        <f t="shared" si="129"/>
        <v/>
      </c>
      <c r="M1483" s="111">
        <f t="shared" si="130"/>
        <v>1</v>
      </c>
      <c r="N1483" s="110">
        <f t="shared" si="131"/>
        <v>0</v>
      </c>
    </row>
    <row r="1484" spans="1:14" ht="30.25" customHeight="1" x14ac:dyDescent="0.3">
      <c r="A1484" s="410">
        <v>875</v>
      </c>
      <c r="B1484" s="457"/>
      <c r="C1484" s="467"/>
      <c r="D1484" s="207"/>
      <c r="E1484" s="520"/>
      <c r="F1484" s="17"/>
      <c r="G1484" s="18"/>
      <c r="H1484" s="40"/>
      <c r="I1484" s="195"/>
      <c r="J1484" s="189"/>
      <c r="K1484" s="184"/>
      <c r="L1484" s="109" t="str">
        <f t="shared" si="129"/>
        <v/>
      </c>
      <c r="M1484" s="111">
        <f t="shared" si="130"/>
        <v>1</v>
      </c>
      <c r="N1484" s="110">
        <f t="shared" si="131"/>
        <v>0</v>
      </c>
    </row>
    <row r="1485" spans="1:14" ht="30.25" customHeight="1" x14ac:dyDescent="0.3">
      <c r="A1485" s="410">
        <v>876</v>
      </c>
      <c r="B1485" s="457"/>
      <c r="C1485" s="467"/>
      <c r="D1485" s="207"/>
      <c r="E1485" s="520"/>
      <c r="F1485" s="17"/>
      <c r="G1485" s="18"/>
      <c r="H1485" s="40"/>
      <c r="I1485" s="195"/>
      <c r="J1485" s="189"/>
      <c r="K1485" s="184"/>
      <c r="L1485" s="109" t="str">
        <f t="shared" si="129"/>
        <v/>
      </c>
      <c r="M1485" s="111">
        <f t="shared" si="130"/>
        <v>1</v>
      </c>
      <c r="N1485" s="110">
        <f t="shared" si="131"/>
        <v>0</v>
      </c>
    </row>
    <row r="1486" spans="1:14" ht="30.25" customHeight="1" x14ac:dyDescent="0.3">
      <c r="A1486" s="410">
        <v>877</v>
      </c>
      <c r="B1486" s="457"/>
      <c r="C1486" s="467"/>
      <c r="D1486" s="207"/>
      <c r="E1486" s="520"/>
      <c r="F1486" s="17"/>
      <c r="G1486" s="18"/>
      <c r="H1486" s="40"/>
      <c r="I1486" s="195"/>
      <c r="J1486" s="189"/>
      <c r="K1486" s="184"/>
      <c r="L1486" s="109" t="str">
        <f t="shared" si="129"/>
        <v/>
      </c>
      <c r="M1486" s="111">
        <f t="shared" si="130"/>
        <v>1</v>
      </c>
      <c r="N1486" s="110">
        <f t="shared" si="131"/>
        <v>0</v>
      </c>
    </row>
    <row r="1487" spans="1:14" ht="30.25" customHeight="1" x14ac:dyDescent="0.3">
      <c r="A1487" s="410">
        <v>878</v>
      </c>
      <c r="B1487" s="457"/>
      <c r="C1487" s="467"/>
      <c r="D1487" s="207"/>
      <c r="E1487" s="520"/>
      <c r="F1487" s="17"/>
      <c r="G1487" s="18"/>
      <c r="H1487" s="40"/>
      <c r="I1487" s="195"/>
      <c r="J1487" s="189"/>
      <c r="K1487" s="184"/>
      <c r="L1487" s="109" t="str">
        <f t="shared" si="129"/>
        <v/>
      </c>
      <c r="M1487" s="111">
        <f t="shared" si="130"/>
        <v>1</v>
      </c>
      <c r="N1487" s="110">
        <f t="shared" si="131"/>
        <v>0</v>
      </c>
    </row>
    <row r="1488" spans="1:14" ht="30.25" customHeight="1" x14ac:dyDescent="0.3">
      <c r="A1488" s="410">
        <v>879</v>
      </c>
      <c r="B1488" s="457"/>
      <c r="C1488" s="467"/>
      <c r="D1488" s="207"/>
      <c r="E1488" s="520"/>
      <c r="F1488" s="17"/>
      <c r="G1488" s="18"/>
      <c r="H1488" s="40"/>
      <c r="I1488" s="195"/>
      <c r="J1488" s="189"/>
      <c r="K1488" s="184"/>
      <c r="L1488" s="109" t="str">
        <f t="shared" si="129"/>
        <v/>
      </c>
      <c r="M1488" s="111">
        <f t="shared" si="130"/>
        <v>1</v>
      </c>
      <c r="N1488" s="110">
        <f t="shared" si="131"/>
        <v>0</v>
      </c>
    </row>
    <row r="1489" spans="1:16" ht="30.25" customHeight="1" thickBot="1" x14ac:dyDescent="0.35">
      <c r="A1489" s="411">
        <v>880</v>
      </c>
      <c r="B1489" s="458"/>
      <c r="C1489" s="468"/>
      <c r="D1489" s="208"/>
      <c r="E1489" s="522"/>
      <c r="F1489" s="19"/>
      <c r="G1489" s="20"/>
      <c r="H1489" s="42"/>
      <c r="I1489" s="196"/>
      <c r="J1489" s="190"/>
      <c r="K1489" s="185"/>
      <c r="L1489" s="109" t="str">
        <f t="shared" si="129"/>
        <v/>
      </c>
      <c r="M1489" s="111">
        <f t="shared" si="130"/>
        <v>1</v>
      </c>
      <c r="N1489" s="110">
        <f t="shared" si="131"/>
        <v>0</v>
      </c>
    </row>
    <row r="1490" spans="1:16" ht="30.25" customHeight="1" thickBot="1" x14ac:dyDescent="0.35">
      <c r="A1490" s="44"/>
      <c r="B1490" s="44"/>
      <c r="C1490" s="44"/>
      <c r="D1490" s="44"/>
      <c r="E1490" s="44"/>
      <c r="F1490" s="44"/>
      <c r="G1490" s="44"/>
      <c r="H1490" s="44"/>
      <c r="I1490" s="386" t="s">
        <v>34</v>
      </c>
      <c r="J1490" s="186">
        <f>SUM(J1470:J1489)+J1456</f>
        <v>0</v>
      </c>
      <c r="K1490" s="186">
        <f>SUM(K1470:K1489)+K1456</f>
        <v>0</v>
      </c>
      <c r="L1490" s="66"/>
      <c r="M1490" s="108">
        <f>IF(J1490&gt;J1456,ROW(A1496),0)</f>
        <v>0</v>
      </c>
      <c r="N1490" s="37"/>
      <c r="O1490" s="105">
        <f>IF(J1490&gt;J1456,ROW(A1496),0)</f>
        <v>0</v>
      </c>
    </row>
    <row r="1491" spans="1:16" ht="30.25" customHeight="1" x14ac:dyDescent="0.3">
      <c r="A1491" s="44"/>
      <c r="B1491" s="44"/>
      <c r="C1491" s="44"/>
      <c r="D1491" s="44"/>
      <c r="E1491" s="44"/>
      <c r="F1491" s="44"/>
      <c r="G1491" s="44"/>
      <c r="H1491" s="44"/>
      <c r="I1491" s="44"/>
      <c r="J1491" s="44"/>
      <c r="K1491" s="44"/>
      <c r="L1491" s="66"/>
      <c r="M1491" s="37"/>
      <c r="N1491" s="37"/>
    </row>
    <row r="1492" spans="1:16" ht="30.25" customHeight="1" x14ac:dyDescent="0.3">
      <c r="A1492" s="138" t="s">
        <v>133</v>
      </c>
      <c r="B1492" s="62"/>
      <c r="C1492" s="62"/>
      <c r="D1492" s="44"/>
      <c r="E1492" s="44"/>
      <c r="F1492" s="44"/>
      <c r="G1492" s="44"/>
      <c r="H1492" s="44"/>
      <c r="I1492" s="44"/>
      <c r="J1492" s="44"/>
      <c r="K1492" s="44"/>
      <c r="L1492" s="66"/>
      <c r="M1492" s="37"/>
      <c r="N1492" s="37"/>
    </row>
    <row r="1493" spans="1:16" ht="30.25" customHeight="1" x14ac:dyDescent="0.3">
      <c r="A1493" s="44"/>
      <c r="B1493" s="44"/>
      <c r="C1493" s="44"/>
      <c r="D1493" s="44"/>
      <c r="E1493" s="44"/>
      <c r="F1493" s="44"/>
      <c r="G1493" s="44"/>
      <c r="H1493" s="44"/>
      <c r="I1493" s="44"/>
      <c r="J1493" s="44"/>
      <c r="K1493" s="44"/>
      <c r="L1493" s="66"/>
      <c r="M1493" s="37"/>
      <c r="N1493" s="37"/>
    </row>
    <row r="1494" spans="1:16" ht="30.25" customHeight="1" x14ac:dyDescent="0.35">
      <c r="A1494" s="376" t="s">
        <v>31</v>
      </c>
      <c r="B1494" s="214"/>
      <c r="C1494" s="214"/>
      <c r="D1494" s="378">
        <f ca="1">imzatarihi</f>
        <v>45785</v>
      </c>
      <c r="E1494" s="378"/>
      <c r="F1494" s="253" t="s">
        <v>32</v>
      </c>
      <c r="G1494" s="379" t="str">
        <f>IF(kurulusyetkilisi&gt;0,kurulusyetkilisi,"")</f>
        <v/>
      </c>
      <c r="H1494" s="44"/>
      <c r="I1494" s="44"/>
      <c r="J1494" s="44"/>
      <c r="K1494" s="44"/>
      <c r="L1494" s="66"/>
      <c r="M1494" s="37"/>
      <c r="N1494" s="37"/>
    </row>
    <row r="1495" spans="1:16" ht="30.25" customHeight="1" x14ac:dyDescent="0.35">
      <c r="A1495" s="44"/>
      <c r="B1495" s="44"/>
      <c r="C1495" s="44"/>
      <c r="D1495" s="215"/>
      <c r="E1495" s="215"/>
      <c r="F1495" s="253" t="s">
        <v>33</v>
      </c>
      <c r="G1495" s="44"/>
      <c r="H1495" s="44"/>
      <c r="I1495" s="214"/>
      <c r="J1495" s="44"/>
      <c r="K1495" s="44"/>
      <c r="L1495" s="66"/>
      <c r="M1495" s="37"/>
      <c r="N1495" s="37"/>
    </row>
    <row r="1496" spans="1:16" ht="30.25" customHeight="1" x14ac:dyDescent="0.3">
      <c r="A1496" s="44"/>
      <c r="B1496" s="44"/>
      <c r="C1496" s="44"/>
      <c r="D1496" s="44"/>
      <c r="E1496" s="44"/>
      <c r="F1496" s="44"/>
      <c r="G1496" s="44"/>
      <c r="H1496" s="44"/>
      <c r="I1496" s="44"/>
      <c r="J1496" s="44"/>
      <c r="K1496" s="44"/>
      <c r="L1496" s="66"/>
      <c r="M1496" s="37"/>
      <c r="N1496" s="37"/>
    </row>
    <row r="1497" spans="1:16" ht="30.25" customHeight="1" x14ac:dyDescent="0.3">
      <c r="A1497" s="679" t="s">
        <v>104</v>
      </c>
      <c r="B1497" s="679"/>
      <c r="C1497" s="679"/>
      <c r="D1497" s="679"/>
      <c r="E1497" s="679"/>
      <c r="F1497" s="679"/>
      <c r="G1497" s="679"/>
      <c r="H1497" s="679"/>
      <c r="I1497" s="679"/>
      <c r="J1497" s="679"/>
      <c r="K1497" s="679"/>
      <c r="L1497" s="64"/>
      <c r="M1497" s="37"/>
      <c r="N1497" s="37"/>
    </row>
    <row r="1498" spans="1:16" ht="30.25" customHeight="1" x14ac:dyDescent="0.3">
      <c r="A1498" s="635" t="str">
        <f>IF(YilDonem&lt;&gt;"",CONCATENATE(YilDonem," dönemine aittir."),"")</f>
        <v/>
      </c>
      <c r="B1498" s="635"/>
      <c r="C1498" s="635"/>
      <c r="D1498" s="635"/>
      <c r="E1498" s="635"/>
      <c r="F1498" s="635"/>
      <c r="G1498" s="635"/>
      <c r="H1498" s="635"/>
      <c r="I1498" s="635"/>
      <c r="J1498" s="635"/>
      <c r="K1498" s="635"/>
      <c r="L1498" s="64"/>
      <c r="M1498" s="37"/>
      <c r="N1498" s="37"/>
    </row>
    <row r="1499" spans="1:16" ht="30.25" customHeight="1" thickBot="1" x14ac:dyDescent="0.35">
      <c r="A1499" s="680" t="s">
        <v>126</v>
      </c>
      <c r="B1499" s="680"/>
      <c r="C1499" s="680"/>
      <c r="D1499" s="680"/>
      <c r="E1499" s="680"/>
      <c r="F1499" s="680"/>
      <c r="G1499" s="680"/>
      <c r="H1499" s="680"/>
      <c r="I1499" s="680"/>
      <c r="J1499" s="680"/>
      <c r="K1499" s="680"/>
      <c r="L1499" s="64"/>
      <c r="M1499" s="37"/>
      <c r="N1499" s="37"/>
    </row>
    <row r="1500" spans="1:16" ht="30.25" customHeight="1" thickBot="1" x14ac:dyDescent="0.35">
      <c r="A1500" s="673" t="s">
        <v>192</v>
      </c>
      <c r="B1500" s="674"/>
      <c r="C1500" s="673" t="str">
        <f>IF(ProjeNo&gt;0,ProjeNo,"")</f>
        <v/>
      </c>
      <c r="D1500" s="674"/>
      <c r="E1500" s="674"/>
      <c r="F1500" s="674"/>
      <c r="G1500" s="674"/>
      <c r="H1500" s="674"/>
      <c r="I1500" s="674"/>
      <c r="J1500" s="674"/>
      <c r="K1500" s="675"/>
      <c r="L1500" s="64"/>
      <c r="M1500" s="37"/>
      <c r="N1500" s="37"/>
    </row>
    <row r="1501" spans="1:16" ht="30.25" customHeight="1" thickBot="1" x14ac:dyDescent="0.35">
      <c r="A1501" s="673" t="s">
        <v>194</v>
      </c>
      <c r="B1501" s="674"/>
      <c r="C1501" s="676" t="str">
        <f>IF(ProjeAdi&gt;0,ProjeAdi,"")</f>
        <v/>
      </c>
      <c r="D1501" s="677"/>
      <c r="E1501" s="677"/>
      <c r="F1501" s="677"/>
      <c r="G1501" s="677"/>
      <c r="H1501" s="677"/>
      <c r="I1501" s="677"/>
      <c r="J1501" s="677"/>
      <c r="K1501" s="678"/>
      <c r="L1501" s="64"/>
      <c r="M1501" s="37"/>
      <c r="N1501" s="37"/>
    </row>
    <row r="1502" spans="1:16" s="24" customFormat="1" ht="30.25" customHeight="1" thickBot="1" x14ac:dyDescent="0.35">
      <c r="A1502" s="683" t="s">
        <v>3</v>
      </c>
      <c r="B1502" s="683" t="s">
        <v>182</v>
      </c>
      <c r="C1502" s="683" t="s">
        <v>183</v>
      </c>
      <c r="D1502" s="683" t="s">
        <v>101</v>
      </c>
      <c r="E1502" s="683" t="s">
        <v>173</v>
      </c>
      <c r="F1502" s="683" t="s">
        <v>102</v>
      </c>
      <c r="G1502" s="683" t="s">
        <v>103</v>
      </c>
      <c r="H1502" s="683" t="s">
        <v>81</v>
      </c>
      <c r="I1502" s="683" t="s">
        <v>82</v>
      </c>
      <c r="J1502" s="398" t="s">
        <v>83</v>
      </c>
      <c r="K1502" s="398" t="s">
        <v>83</v>
      </c>
      <c r="L1502" s="65"/>
      <c r="M1502" s="38"/>
      <c r="N1502" s="38"/>
      <c r="O1502" s="68"/>
      <c r="P1502" s="68"/>
    </row>
    <row r="1503" spans="1:16" ht="30.25" customHeight="1" thickBot="1" x14ac:dyDescent="0.35">
      <c r="A1503" s="685"/>
      <c r="B1503" s="684"/>
      <c r="C1503" s="684"/>
      <c r="D1503" s="685"/>
      <c r="E1503" s="684"/>
      <c r="F1503" s="685"/>
      <c r="G1503" s="685"/>
      <c r="H1503" s="685"/>
      <c r="I1503" s="685"/>
      <c r="J1503" s="416" t="s">
        <v>84</v>
      </c>
      <c r="K1503" s="416" t="s">
        <v>87</v>
      </c>
      <c r="L1503" s="64"/>
      <c r="M1503" s="37"/>
      <c r="N1503" s="37"/>
    </row>
    <row r="1504" spans="1:16" ht="30.25" customHeight="1" x14ac:dyDescent="0.3">
      <c r="A1504" s="201">
        <v>881</v>
      </c>
      <c r="B1504" s="456"/>
      <c r="C1504" s="466"/>
      <c r="D1504" s="206"/>
      <c r="E1504" s="521"/>
      <c r="F1504" s="25"/>
      <c r="G1504" s="39"/>
      <c r="H1504" s="26"/>
      <c r="I1504" s="194"/>
      <c r="J1504" s="188"/>
      <c r="K1504" s="180"/>
      <c r="L1504" s="109" t="str">
        <f>IF(AND(COUNTA(D1504:G1504)&gt;0,M1504=1),"Belge Tarihi,Belge Numarası ve KDV Dahil Tutar doldurulduktan sonra KDV Hariç Tutar doldurulabilir.","")</f>
        <v/>
      </c>
      <c r="M1504" s="111">
        <f>IF(COUNTA(H1504:I1504)+COUNTA(K1504)=3,0,1)</f>
        <v>1</v>
      </c>
      <c r="N1504" s="110">
        <f>IF(M1504=1,0,100000000)</f>
        <v>0</v>
      </c>
    </row>
    <row r="1505" spans="1:14" ht="30.25" customHeight="1" x14ac:dyDescent="0.3">
      <c r="A1505" s="410">
        <v>882</v>
      </c>
      <c r="B1505" s="457"/>
      <c r="C1505" s="467"/>
      <c r="D1505" s="207"/>
      <c r="E1505" s="520"/>
      <c r="F1505" s="17"/>
      <c r="G1505" s="18"/>
      <c r="H1505" s="40"/>
      <c r="I1505" s="195"/>
      <c r="J1505" s="189"/>
      <c r="K1505" s="184"/>
      <c r="L1505" s="109" t="str">
        <f t="shared" ref="L1505:L1523" si="132">IF(AND(COUNTA(D1505:G1505)&gt;0,M1505=1),"Belge Tarihi,Belge Numarası ve KDV Dahil Tutar doldurulduktan sonra KDV Hariç Tutar doldurulabilir.","")</f>
        <v/>
      </c>
      <c r="M1505" s="111">
        <f t="shared" ref="M1505:M1523" si="133">IF(COUNTA(H1505:I1505)+COUNTA(K1505)=3,0,1)</f>
        <v>1</v>
      </c>
      <c r="N1505" s="110">
        <f t="shared" ref="N1505:N1523" si="134">IF(M1505=1,0,100000000)</f>
        <v>0</v>
      </c>
    </row>
    <row r="1506" spans="1:14" ht="30.25" customHeight="1" x14ac:dyDescent="0.3">
      <c r="A1506" s="410">
        <v>883</v>
      </c>
      <c r="B1506" s="457"/>
      <c r="C1506" s="467"/>
      <c r="D1506" s="207"/>
      <c r="E1506" s="520"/>
      <c r="F1506" s="17"/>
      <c r="G1506" s="18"/>
      <c r="H1506" s="40"/>
      <c r="I1506" s="195"/>
      <c r="J1506" s="189"/>
      <c r="K1506" s="184"/>
      <c r="L1506" s="109" t="str">
        <f t="shared" si="132"/>
        <v/>
      </c>
      <c r="M1506" s="111">
        <f t="shared" si="133"/>
        <v>1</v>
      </c>
      <c r="N1506" s="110">
        <f t="shared" si="134"/>
        <v>0</v>
      </c>
    </row>
    <row r="1507" spans="1:14" ht="30.25" customHeight="1" x14ac:dyDescent="0.3">
      <c r="A1507" s="410">
        <v>884</v>
      </c>
      <c r="B1507" s="457"/>
      <c r="C1507" s="467"/>
      <c r="D1507" s="207"/>
      <c r="E1507" s="520"/>
      <c r="F1507" s="17"/>
      <c r="G1507" s="18"/>
      <c r="H1507" s="40"/>
      <c r="I1507" s="195"/>
      <c r="J1507" s="189"/>
      <c r="K1507" s="184"/>
      <c r="L1507" s="109" t="str">
        <f t="shared" si="132"/>
        <v/>
      </c>
      <c r="M1507" s="111">
        <f t="shared" si="133"/>
        <v>1</v>
      </c>
      <c r="N1507" s="110">
        <f t="shared" si="134"/>
        <v>0</v>
      </c>
    </row>
    <row r="1508" spans="1:14" ht="30.25" customHeight="1" x14ac:dyDescent="0.3">
      <c r="A1508" s="410">
        <v>885</v>
      </c>
      <c r="B1508" s="457"/>
      <c r="C1508" s="467"/>
      <c r="D1508" s="207"/>
      <c r="E1508" s="520"/>
      <c r="F1508" s="17"/>
      <c r="G1508" s="18"/>
      <c r="H1508" s="40"/>
      <c r="I1508" s="195"/>
      <c r="J1508" s="189"/>
      <c r="K1508" s="184"/>
      <c r="L1508" s="109" t="str">
        <f t="shared" si="132"/>
        <v/>
      </c>
      <c r="M1508" s="111">
        <f t="shared" si="133"/>
        <v>1</v>
      </c>
      <c r="N1508" s="110">
        <f t="shared" si="134"/>
        <v>0</v>
      </c>
    </row>
    <row r="1509" spans="1:14" ht="30.25" customHeight="1" x14ac:dyDescent="0.3">
      <c r="A1509" s="410">
        <v>886</v>
      </c>
      <c r="B1509" s="457"/>
      <c r="C1509" s="467"/>
      <c r="D1509" s="207"/>
      <c r="E1509" s="520"/>
      <c r="F1509" s="17"/>
      <c r="G1509" s="18"/>
      <c r="H1509" s="40"/>
      <c r="I1509" s="195"/>
      <c r="J1509" s="189"/>
      <c r="K1509" s="184"/>
      <c r="L1509" s="109" t="str">
        <f t="shared" si="132"/>
        <v/>
      </c>
      <c r="M1509" s="111">
        <f t="shared" si="133"/>
        <v>1</v>
      </c>
      <c r="N1509" s="110">
        <f t="shared" si="134"/>
        <v>0</v>
      </c>
    </row>
    <row r="1510" spans="1:14" ht="30.25" customHeight="1" x14ac:dyDescent="0.3">
      <c r="A1510" s="410">
        <v>887</v>
      </c>
      <c r="B1510" s="457"/>
      <c r="C1510" s="467"/>
      <c r="D1510" s="207"/>
      <c r="E1510" s="520"/>
      <c r="F1510" s="17"/>
      <c r="G1510" s="18"/>
      <c r="H1510" s="40"/>
      <c r="I1510" s="195"/>
      <c r="J1510" s="189"/>
      <c r="K1510" s="184"/>
      <c r="L1510" s="109" t="str">
        <f t="shared" si="132"/>
        <v/>
      </c>
      <c r="M1510" s="111">
        <f t="shared" si="133"/>
        <v>1</v>
      </c>
      <c r="N1510" s="110">
        <f t="shared" si="134"/>
        <v>0</v>
      </c>
    </row>
    <row r="1511" spans="1:14" ht="30.25" customHeight="1" x14ac:dyDescent="0.3">
      <c r="A1511" s="410">
        <v>888</v>
      </c>
      <c r="B1511" s="457"/>
      <c r="C1511" s="467"/>
      <c r="D1511" s="207"/>
      <c r="E1511" s="520"/>
      <c r="F1511" s="17"/>
      <c r="G1511" s="18"/>
      <c r="H1511" s="40"/>
      <c r="I1511" s="195"/>
      <c r="J1511" s="189"/>
      <c r="K1511" s="184"/>
      <c r="L1511" s="109" t="str">
        <f t="shared" si="132"/>
        <v/>
      </c>
      <c r="M1511" s="111">
        <f t="shared" si="133"/>
        <v>1</v>
      </c>
      <c r="N1511" s="110">
        <f t="shared" si="134"/>
        <v>0</v>
      </c>
    </row>
    <row r="1512" spans="1:14" ht="30.25" customHeight="1" x14ac:dyDescent="0.3">
      <c r="A1512" s="410">
        <v>889</v>
      </c>
      <c r="B1512" s="457"/>
      <c r="C1512" s="467"/>
      <c r="D1512" s="207"/>
      <c r="E1512" s="520"/>
      <c r="F1512" s="17"/>
      <c r="G1512" s="18"/>
      <c r="H1512" s="40"/>
      <c r="I1512" s="195"/>
      <c r="J1512" s="189"/>
      <c r="K1512" s="184"/>
      <c r="L1512" s="109" t="str">
        <f t="shared" si="132"/>
        <v/>
      </c>
      <c r="M1512" s="111">
        <f t="shared" si="133"/>
        <v>1</v>
      </c>
      <c r="N1512" s="110">
        <f t="shared" si="134"/>
        <v>0</v>
      </c>
    </row>
    <row r="1513" spans="1:14" ht="30.25" customHeight="1" x14ac:dyDescent="0.3">
      <c r="A1513" s="410">
        <v>890</v>
      </c>
      <c r="B1513" s="457"/>
      <c r="C1513" s="467"/>
      <c r="D1513" s="207"/>
      <c r="E1513" s="520"/>
      <c r="F1513" s="17"/>
      <c r="G1513" s="18"/>
      <c r="H1513" s="40"/>
      <c r="I1513" s="195"/>
      <c r="J1513" s="189"/>
      <c r="K1513" s="184"/>
      <c r="L1513" s="109" t="str">
        <f t="shared" si="132"/>
        <v/>
      </c>
      <c r="M1513" s="111">
        <f t="shared" si="133"/>
        <v>1</v>
      </c>
      <c r="N1513" s="110">
        <f t="shared" si="134"/>
        <v>0</v>
      </c>
    </row>
    <row r="1514" spans="1:14" ht="30.25" customHeight="1" x14ac:dyDescent="0.3">
      <c r="A1514" s="410">
        <v>891</v>
      </c>
      <c r="B1514" s="457"/>
      <c r="C1514" s="467"/>
      <c r="D1514" s="207"/>
      <c r="E1514" s="520"/>
      <c r="F1514" s="17"/>
      <c r="G1514" s="18"/>
      <c r="H1514" s="40"/>
      <c r="I1514" s="195"/>
      <c r="J1514" s="189"/>
      <c r="K1514" s="184"/>
      <c r="L1514" s="109" t="str">
        <f t="shared" si="132"/>
        <v/>
      </c>
      <c r="M1514" s="111">
        <f t="shared" si="133"/>
        <v>1</v>
      </c>
      <c r="N1514" s="110">
        <f t="shared" si="134"/>
        <v>0</v>
      </c>
    </row>
    <row r="1515" spans="1:14" ht="30.25" customHeight="1" x14ac:dyDescent="0.3">
      <c r="A1515" s="410">
        <v>892</v>
      </c>
      <c r="B1515" s="457"/>
      <c r="C1515" s="467"/>
      <c r="D1515" s="207"/>
      <c r="E1515" s="520"/>
      <c r="F1515" s="17"/>
      <c r="G1515" s="18"/>
      <c r="H1515" s="40"/>
      <c r="I1515" s="195"/>
      <c r="J1515" s="189"/>
      <c r="K1515" s="184"/>
      <c r="L1515" s="109" t="str">
        <f t="shared" si="132"/>
        <v/>
      </c>
      <c r="M1515" s="111">
        <f t="shared" si="133"/>
        <v>1</v>
      </c>
      <c r="N1515" s="110">
        <f t="shared" si="134"/>
        <v>0</v>
      </c>
    </row>
    <row r="1516" spans="1:14" ht="30.25" customHeight="1" x14ac:dyDescent="0.3">
      <c r="A1516" s="410">
        <v>893</v>
      </c>
      <c r="B1516" s="457"/>
      <c r="C1516" s="467"/>
      <c r="D1516" s="207"/>
      <c r="E1516" s="520"/>
      <c r="F1516" s="17"/>
      <c r="G1516" s="18"/>
      <c r="H1516" s="40"/>
      <c r="I1516" s="195"/>
      <c r="J1516" s="189"/>
      <c r="K1516" s="184"/>
      <c r="L1516" s="109" t="str">
        <f t="shared" si="132"/>
        <v/>
      </c>
      <c r="M1516" s="111">
        <f t="shared" si="133"/>
        <v>1</v>
      </c>
      <c r="N1516" s="110">
        <f t="shared" si="134"/>
        <v>0</v>
      </c>
    </row>
    <row r="1517" spans="1:14" ht="30.25" customHeight="1" x14ac:dyDescent="0.3">
      <c r="A1517" s="410">
        <v>894</v>
      </c>
      <c r="B1517" s="457"/>
      <c r="C1517" s="467"/>
      <c r="D1517" s="207"/>
      <c r="E1517" s="520"/>
      <c r="F1517" s="17"/>
      <c r="G1517" s="18"/>
      <c r="H1517" s="40"/>
      <c r="I1517" s="195"/>
      <c r="J1517" s="189"/>
      <c r="K1517" s="184"/>
      <c r="L1517" s="109" t="str">
        <f t="shared" si="132"/>
        <v/>
      </c>
      <c r="M1517" s="111">
        <f t="shared" si="133"/>
        <v>1</v>
      </c>
      <c r="N1517" s="110">
        <f t="shared" si="134"/>
        <v>0</v>
      </c>
    </row>
    <row r="1518" spans="1:14" ht="30.25" customHeight="1" x14ac:dyDescent="0.3">
      <c r="A1518" s="410">
        <v>895</v>
      </c>
      <c r="B1518" s="457"/>
      <c r="C1518" s="467"/>
      <c r="D1518" s="207"/>
      <c r="E1518" s="520"/>
      <c r="F1518" s="17"/>
      <c r="G1518" s="18"/>
      <c r="H1518" s="40"/>
      <c r="I1518" s="195"/>
      <c r="J1518" s="189"/>
      <c r="K1518" s="184"/>
      <c r="L1518" s="109" t="str">
        <f t="shared" si="132"/>
        <v/>
      </c>
      <c r="M1518" s="111">
        <f t="shared" si="133"/>
        <v>1</v>
      </c>
      <c r="N1518" s="110">
        <f t="shared" si="134"/>
        <v>0</v>
      </c>
    </row>
    <row r="1519" spans="1:14" ht="30.25" customHeight="1" x14ac:dyDescent="0.3">
      <c r="A1519" s="410">
        <v>896</v>
      </c>
      <c r="B1519" s="457"/>
      <c r="C1519" s="467"/>
      <c r="D1519" s="207"/>
      <c r="E1519" s="520"/>
      <c r="F1519" s="17"/>
      <c r="G1519" s="18"/>
      <c r="H1519" s="40"/>
      <c r="I1519" s="195"/>
      <c r="J1519" s="189"/>
      <c r="K1519" s="184"/>
      <c r="L1519" s="109" t="str">
        <f t="shared" si="132"/>
        <v/>
      </c>
      <c r="M1519" s="111">
        <f t="shared" si="133"/>
        <v>1</v>
      </c>
      <c r="N1519" s="110">
        <f t="shared" si="134"/>
        <v>0</v>
      </c>
    </row>
    <row r="1520" spans="1:14" ht="30.25" customHeight="1" x14ac:dyDescent="0.3">
      <c r="A1520" s="410">
        <v>897</v>
      </c>
      <c r="B1520" s="457"/>
      <c r="C1520" s="467"/>
      <c r="D1520" s="207"/>
      <c r="E1520" s="520"/>
      <c r="F1520" s="17"/>
      <c r="G1520" s="18"/>
      <c r="H1520" s="40"/>
      <c r="I1520" s="195"/>
      <c r="J1520" s="189"/>
      <c r="K1520" s="184"/>
      <c r="L1520" s="109" t="str">
        <f t="shared" si="132"/>
        <v/>
      </c>
      <c r="M1520" s="111">
        <f t="shared" si="133"/>
        <v>1</v>
      </c>
      <c r="N1520" s="110">
        <f t="shared" si="134"/>
        <v>0</v>
      </c>
    </row>
    <row r="1521" spans="1:16" ht="30.25" customHeight="1" x14ac:dyDescent="0.3">
      <c r="A1521" s="410">
        <v>898</v>
      </c>
      <c r="B1521" s="457"/>
      <c r="C1521" s="467"/>
      <c r="D1521" s="207"/>
      <c r="E1521" s="520"/>
      <c r="F1521" s="17"/>
      <c r="G1521" s="18"/>
      <c r="H1521" s="40"/>
      <c r="I1521" s="195"/>
      <c r="J1521" s="189"/>
      <c r="K1521" s="184"/>
      <c r="L1521" s="109" t="str">
        <f t="shared" si="132"/>
        <v/>
      </c>
      <c r="M1521" s="111">
        <f t="shared" si="133"/>
        <v>1</v>
      </c>
      <c r="N1521" s="110">
        <f t="shared" si="134"/>
        <v>0</v>
      </c>
    </row>
    <row r="1522" spans="1:16" ht="30.25" customHeight="1" x14ac:dyDescent="0.3">
      <c r="A1522" s="410">
        <v>899</v>
      </c>
      <c r="B1522" s="457"/>
      <c r="C1522" s="467"/>
      <c r="D1522" s="207"/>
      <c r="E1522" s="520"/>
      <c r="F1522" s="17"/>
      <c r="G1522" s="18"/>
      <c r="H1522" s="40"/>
      <c r="I1522" s="195"/>
      <c r="J1522" s="189"/>
      <c r="K1522" s="184"/>
      <c r="L1522" s="109" t="str">
        <f t="shared" si="132"/>
        <v/>
      </c>
      <c r="M1522" s="111">
        <f t="shared" si="133"/>
        <v>1</v>
      </c>
      <c r="N1522" s="110">
        <f t="shared" si="134"/>
        <v>0</v>
      </c>
    </row>
    <row r="1523" spans="1:16" ht="30.25" customHeight="1" thickBot="1" x14ac:dyDescent="0.35">
      <c r="A1523" s="411">
        <v>900</v>
      </c>
      <c r="B1523" s="458"/>
      <c r="C1523" s="468"/>
      <c r="D1523" s="208"/>
      <c r="E1523" s="522"/>
      <c r="F1523" s="19"/>
      <c r="G1523" s="20"/>
      <c r="H1523" s="42"/>
      <c r="I1523" s="196"/>
      <c r="J1523" s="190"/>
      <c r="K1523" s="185"/>
      <c r="L1523" s="109" t="str">
        <f t="shared" si="132"/>
        <v/>
      </c>
      <c r="M1523" s="111">
        <f t="shared" si="133"/>
        <v>1</v>
      </c>
      <c r="N1523" s="110">
        <f t="shared" si="134"/>
        <v>0</v>
      </c>
    </row>
    <row r="1524" spans="1:16" ht="30.25" customHeight="1" thickBot="1" x14ac:dyDescent="0.35">
      <c r="A1524" s="44"/>
      <c r="B1524" s="44"/>
      <c r="C1524" s="44"/>
      <c r="D1524" s="44"/>
      <c r="E1524" s="44"/>
      <c r="F1524" s="44"/>
      <c r="G1524" s="44"/>
      <c r="H1524" s="44"/>
      <c r="I1524" s="386" t="s">
        <v>34</v>
      </c>
      <c r="J1524" s="186">
        <f>SUM(J1504:J1523)+J1490</f>
        <v>0</v>
      </c>
      <c r="K1524" s="186">
        <f>SUM(K1504:K1523)+K1490</f>
        <v>0</v>
      </c>
      <c r="L1524" s="66"/>
      <c r="M1524" s="108">
        <f>IF(J1524&gt;J1490,ROW(A1530),0)</f>
        <v>0</v>
      </c>
      <c r="N1524" s="37"/>
      <c r="O1524" s="105">
        <f>IF(J1524&gt;J1490,ROW(A1530),0)</f>
        <v>0</v>
      </c>
    </row>
    <row r="1525" spans="1:16" ht="30.25" customHeight="1" x14ac:dyDescent="0.3">
      <c r="A1525" s="44"/>
      <c r="B1525" s="44"/>
      <c r="C1525" s="44"/>
      <c r="D1525" s="44"/>
      <c r="E1525" s="44"/>
      <c r="F1525" s="44"/>
      <c r="G1525" s="44"/>
      <c r="H1525" s="44"/>
      <c r="I1525" s="44"/>
      <c r="J1525" s="44"/>
      <c r="K1525" s="44"/>
      <c r="L1525" s="66"/>
      <c r="M1525" s="37"/>
      <c r="N1525" s="37"/>
    </row>
    <row r="1526" spans="1:16" ht="30.25" customHeight="1" x14ac:dyDescent="0.3">
      <c r="A1526" s="138" t="s">
        <v>133</v>
      </c>
      <c r="B1526" s="62"/>
      <c r="C1526" s="62"/>
      <c r="D1526" s="44"/>
      <c r="E1526" s="44"/>
      <c r="F1526" s="44"/>
      <c r="G1526" s="44"/>
      <c r="H1526" s="44"/>
      <c r="I1526" s="44"/>
      <c r="J1526" s="44"/>
      <c r="K1526" s="44"/>
      <c r="L1526" s="66"/>
      <c r="M1526" s="37"/>
      <c r="N1526" s="37"/>
    </row>
    <row r="1527" spans="1:16" ht="30.25" customHeight="1" x14ac:dyDescent="0.3">
      <c r="A1527" s="44"/>
      <c r="B1527" s="44"/>
      <c r="C1527" s="44"/>
      <c r="D1527" s="44"/>
      <c r="E1527" s="44"/>
      <c r="F1527" s="44"/>
      <c r="G1527" s="44"/>
      <c r="H1527" s="44"/>
      <c r="I1527" s="44"/>
      <c r="J1527" s="44"/>
      <c r="K1527" s="44"/>
      <c r="L1527" s="66"/>
      <c r="M1527" s="37"/>
      <c r="N1527" s="37"/>
    </row>
    <row r="1528" spans="1:16" ht="30.25" customHeight="1" x14ac:dyDescent="0.35">
      <c r="A1528" s="376" t="s">
        <v>31</v>
      </c>
      <c r="B1528" s="214"/>
      <c r="C1528" s="214"/>
      <c r="D1528" s="378">
        <f ca="1">imzatarihi</f>
        <v>45785</v>
      </c>
      <c r="E1528" s="378"/>
      <c r="F1528" s="253" t="s">
        <v>32</v>
      </c>
      <c r="G1528" s="379" t="str">
        <f>IF(kurulusyetkilisi&gt;0,kurulusyetkilisi,"")</f>
        <v/>
      </c>
      <c r="H1528" s="44"/>
      <c r="I1528" s="44"/>
      <c r="J1528" s="44"/>
      <c r="K1528" s="44"/>
      <c r="L1528" s="66"/>
      <c r="M1528" s="37"/>
      <c r="N1528" s="37"/>
    </row>
    <row r="1529" spans="1:16" ht="30.25" customHeight="1" x14ac:dyDescent="0.35">
      <c r="A1529" s="44"/>
      <c r="B1529" s="44"/>
      <c r="C1529" s="44"/>
      <c r="D1529" s="215"/>
      <c r="E1529" s="215"/>
      <c r="F1529" s="253" t="s">
        <v>33</v>
      </c>
      <c r="G1529" s="44"/>
      <c r="H1529" s="44"/>
      <c r="I1529" s="214"/>
      <c r="J1529" s="44"/>
      <c r="K1529" s="44"/>
      <c r="L1529" s="66"/>
      <c r="M1529" s="37"/>
      <c r="N1529" s="37"/>
    </row>
    <row r="1530" spans="1:16" ht="30.25" customHeight="1" x14ac:dyDescent="0.3">
      <c r="A1530" s="44"/>
      <c r="B1530" s="44"/>
      <c r="C1530" s="44"/>
      <c r="D1530" s="44"/>
      <c r="E1530" s="44"/>
      <c r="F1530" s="44"/>
      <c r="G1530" s="44"/>
      <c r="H1530" s="44"/>
      <c r="I1530" s="44"/>
      <c r="J1530" s="44"/>
      <c r="K1530" s="44"/>
      <c r="L1530" s="66"/>
      <c r="M1530" s="37"/>
      <c r="N1530" s="37"/>
    </row>
    <row r="1531" spans="1:16" ht="30.25" customHeight="1" x14ac:dyDescent="0.3">
      <c r="A1531" s="679" t="s">
        <v>104</v>
      </c>
      <c r="B1531" s="679"/>
      <c r="C1531" s="679"/>
      <c r="D1531" s="679"/>
      <c r="E1531" s="679"/>
      <c r="F1531" s="679"/>
      <c r="G1531" s="679"/>
      <c r="H1531" s="679"/>
      <c r="I1531" s="679"/>
      <c r="J1531" s="679"/>
      <c r="K1531" s="679"/>
      <c r="L1531" s="64"/>
      <c r="M1531" s="37"/>
      <c r="N1531" s="37"/>
    </row>
    <row r="1532" spans="1:16" ht="30.25" customHeight="1" x14ac:dyDescent="0.3">
      <c r="A1532" s="635" t="str">
        <f>IF(YilDonem&lt;&gt;"",CONCATENATE(YilDonem," dönemine aittir."),"")</f>
        <v/>
      </c>
      <c r="B1532" s="635"/>
      <c r="C1532" s="635"/>
      <c r="D1532" s="635"/>
      <c r="E1532" s="635"/>
      <c r="F1532" s="635"/>
      <c r="G1532" s="635"/>
      <c r="H1532" s="635"/>
      <c r="I1532" s="635"/>
      <c r="J1532" s="635"/>
      <c r="K1532" s="635"/>
      <c r="L1532" s="64"/>
      <c r="M1532" s="37"/>
      <c r="N1532" s="37"/>
    </row>
    <row r="1533" spans="1:16" ht="30.25" customHeight="1" thickBot="1" x14ac:dyDescent="0.35">
      <c r="A1533" s="680" t="s">
        <v>126</v>
      </c>
      <c r="B1533" s="680"/>
      <c r="C1533" s="680"/>
      <c r="D1533" s="680"/>
      <c r="E1533" s="680"/>
      <c r="F1533" s="680"/>
      <c r="G1533" s="680"/>
      <c r="H1533" s="680"/>
      <c r="I1533" s="680"/>
      <c r="J1533" s="680"/>
      <c r="K1533" s="680"/>
      <c r="L1533" s="64"/>
      <c r="M1533" s="37"/>
      <c r="N1533" s="37"/>
    </row>
    <row r="1534" spans="1:16" ht="30.25" customHeight="1" thickBot="1" x14ac:dyDescent="0.35">
      <c r="A1534" s="673" t="s">
        <v>192</v>
      </c>
      <c r="B1534" s="674"/>
      <c r="C1534" s="673" t="str">
        <f>IF(ProjeNo&gt;0,ProjeNo,"")</f>
        <v/>
      </c>
      <c r="D1534" s="674"/>
      <c r="E1534" s="674"/>
      <c r="F1534" s="674"/>
      <c r="G1534" s="674"/>
      <c r="H1534" s="674"/>
      <c r="I1534" s="674"/>
      <c r="J1534" s="674"/>
      <c r="K1534" s="675"/>
      <c r="L1534" s="64"/>
      <c r="M1534" s="37"/>
      <c r="N1534" s="37"/>
    </row>
    <row r="1535" spans="1:16" ht="30.25" customHeight="1" thickBot="1" x14ac:dyDescent="0.35">
      <c r="A1535" s="673" t="s">
        <v>194</v>
      </c>
      <c r="B1535" s="674"/>
      <c r="C1535" s="676" t="str">
        <f>IF(ProjeAdi&gt;0,ProjeAdi,"")</f>
        <v/>
      </c>
      <c r="D1535" s="677"/>
      <c r="E1535" s="677"/>
      <c r="F1535" s="677"/>
      <c r="G1535" s="677"/>
      <c r="H1535" s="677"/>
      <c r="I1535" s="677"/>
      <c r="J1535" s="677"/>
      <c r="K1535" s="678"/>
      <c r="L1535" s="64"/>
      <c r="M1535" s="37"/>
      <c r="N1535" s="37"/>
    </row>
    <row r="1536" spans="1:16" s="24" customFormat="1" ht="30.25" customHeight="1" thickBot="1" x14ac:dyDescent="0.35">
      <c r="A1536" s="683" t="s">
        <v>3</v>
      </c>
      <c r="B1536" s="683" t="s">
        <v>182</v>
      </c>
      <c r="C1536" s="683" t="s">
        <v>183</v>
      </c>
      <c r="D1536" s="683" t="s">
        <v>101</v>
      </c>
      <c r="E1536" s="683" t="s">
        <v>173</v>
      </c>
      <c r="F1536" s="683" t="s">
        <v>102</v>
      </c>
      <c r="G1536" s="683" t="s">
        <v>103</v>
      </c>
      <c r="H1536" s="683" t="s">
        <v>81</v>
      </c>
      <c r="I1536" s="683" t="s">
        <v>82</v>
      </c>
      <c r="J1536" s="398" t="s">
        <v>83</v>
      </c>
      <c r="K1536" s="398" t="s">
        <v>83</v>
      </c>
      <c r="L1536" s="65"/>
      <c r="M1536" s="38"/>
      <c r="N1536" s="38"/>
      <c r="O1536" s="68"/>
      <c r="P1536" s="68"/>
    </row>
    <row r="1537" spans="1:14" ht="30.25" customHeight="1" thickBot="1" x14ac:dyDescent="0.35">
      <c r="A1537" s="685"/>
      <c r="B1537" s="684"/>
      <c r="C1537" s="684"/>
      <c r="D1537" s="685"/>
      <c r="E1537" s="684"/>
      <c r="F1537" s="685"/>
      <c r="G1537" s="685"/>
      <c r="H1537" s="685"/>
      <c r="I1537" s="685"/>
      <c r="J1537" s="416" t="s">
        <v>84</v>
      </c>
      <c r="K1537" s="416" t="s">
        <v>87</v>
      </c>
      <c r="L1537" s="64"/>
      <c r="M1537" s="37"/>
      <c r="N1537" s="37"/>
    </row>
    <row r="1538" spans="1:14" ht="30.25" customHeight="1" x14ac:dyDescent="0.3">
      <c r="A1538" s="201">
        <v>901</v>
      </c>
      <c r="B1538" s="456"/>
      <c r="C1538" s="466"/>
      <c r="D1538" s="206"/>
      <c r="E1538" s="521"/>
      <c r="F1538" s="25"/>
      <c r="G1538" s="39"/>
      <c r="H1538" s="26"/>
      <c r="I1538" s="194"/>
      <c r="J1538" s="188"/>
      <c r="K1538" s="180"/>
      <c r="L1538" s="109" t="str">
        <f>IF(AND(COUNTA(D1538:G1538)&gt;0,M1538=1),"Belge Tarihi,Belge Numarası ve KDV Dahil Tutar doldurulduktan sonra KDV Hariç Tutar doldurulabilir.","")</f>
        <v/>
      </c>
      <c r="M1538" s="111">
        <f>IF(COUNTA(H1538:I1538)+COUNTA(K1538)=3,0,1)</f>
        <v>1</v>
      </c>
      <c r="N1538" s="110">
        <f>IF(M1538=1,0,100000000)</f>
        <v>0</v>
      </c>
    </row>
    <row r="1539" spans="1:14" ht="30.25" customHeight="1" x14ac:dyDescent="0.3">
      <c r="A1539" s="410">
        <v>902</v>
      </c>
      <c r="B1539" s="457"/>
      <c r="C1539" s="467"/>
      <c r="D1539" s="207"/>
      <c r="E1539" s="520"/>
      <c r="F1539" s="17"/>
      <c r="G1539" s="18"/>
      <c r="H1539" s="40"/>
      <c r="I1539" s="195"/>
      <c r="J1539" s="189"/>
      <c r="K1539" s="184"/>
      <c r="L1539" s="109" t="str">
        <f t="shared" ref="L1539:L1557" si="135">IF(AND(COUNTA(D1539:G1539)&gt;0,M1539=1),"Belge Tarihi,Belge Numarası ve KDV Dahil Tutar doldurulduktan sonra KDV Hariç Tutar doldurulabilir.","")</f>
        <v/>
      </c>
      <c r="M1539" s="111">
        <f t="shared" ref="M1539:M1557" si="136">IF(COUNTA(H1539:I1539)+COUNTA(K1539)=3,0,1)</f>
        <v>1</v>
      </c>
      <c r="N1539" s="110">
        <f t="shared" ref="N1539:N1557" si="137">IF(M1539=1,0,100000000)</f>
        <v>0</v>
      </c>
    </row>
    <row r="1540" spans="1:14" ht="30.25" customHeight="1" x14ac:dyDescent="0.3">
      <c r="A1540" s="410">
        <v>903</v>
      </c>
      <c r="B1540" s="457"/>
      <c r="C1540" s="467"/>
      <c r="D1540" s="207"/>
      <c r="E1540" s="520"/>
      <c r="F1540" s="17"/>
      <c r="G1540" s="18"/>
      <c r="H1540" s="40"/>
      <c r="I1540" s="195"/>
      <c r="J1540" s="189"/>
      <c r="K1540" s="184"/>
      <c r="L1540" s="109" t="str">
        <f t="shared" si="135"/>
        <v/>
      </c>
      <c r="M1540" s="111">
        <f t="shared" si="136"/>
        <v>1</v>
      </c>
      <c r="N1540" s="110">
        <f t="shared" si="137"/>
        <v>0</v>
      </c>
    </row>
    <row r="1541" spans="1:14" ht="30.25" customHeight="1" x14ac:dyDescent="0.3">
      <c r="A1541" s="410">
        <v>904</v>
      </c>
      <c r="B1541" s="457"/>
      <c r="C1541" s="467"/>
      <c r="D1541" s="207"/>
      <c r="E1541" s="520"/>
      <c r="F1541" s="17"/>
      <c r="G1541" s="18"/>
      <c r="H1541" s="40"/>
      <c r="I1541" s="195"/>
      <c r="J1541" s="189"/>
      <c r="K1541" s="184"/>
      <c r="L1541" s="109" t="str">
        <f t="shared" si="135"/>
        <v/>
      </c>
      <c r="M1541" s="111">
        <f t="shared" si="136"/>
        <v>1</v>
      </c>
      <c r="N1541" s="110">
        <f t="shared" si="137"/>
        <v>0</v>
      </c>
    </row>
    <row r="1542" spans="1:14" ht="30.25" customHeight="1" x14ac:dyDescent="0.3">
      <c r="A1542" s="410">
        <v>905</v>
      </c>
      <c r="B1542" s="457"/>
      <c r="C1542" s="467"/>
      <c r="D1542" s="207"/>
      <c r="E1542" s="520"/>
      <c r="F1542" s="17"/>
      <c r="G1542" s="18"/>
      <c r="H1542" s="40"/>
      <c r="I1542" s="195"/>
      <c r="J1542" s="189"/>
      <c r="K1542" s="184"/>
      <c r="L1542" s="109" t="str">
        <f t="shared" si="135"/>
        <v/>
      </c>
      <c r="M1542" s="111">
        <f t="shared" si="136"/>
        <v>1</v>
      </c>
      <c r="N1542" s="110">
        <f t="shared" si="137"/>
        <v>0</v>
      </c>
    </row>
    <row r="1543" spans="1:14" ht="30.25" customHeight="1" x14ac:dyDescent="0.3">
      <c r="A1543" s="410">
        <v>906</v>
      </c>
      <c r="B1543" s="457"/>
      <c r="C1543" s="467"/>
      <c r="D1543" s="207"/>
      <c r="E1543" s="520"/>
      <c r="F1543" s="17"/>
      <c r="G1543" s="18"/>
      <c r="H1543" s="40"/>
      <c r="I1543" s="195"/>
      <c r="J1543" s="189"/>
      <c r="K1543" s="184"/>
      <c r="L1543" s="109" t="str">
        <f t="shared" si="135"/>
        <v/>
      </c>
      <c r="M1543" s="111">
        <f t="shared" si="136"/>
        <v>1</v>
      </c>
      <c r="N1543" s="110">
        <f t="shared" si="137"/>
        <v>0</v>
      </c>
    </row>
    <row r="1544" spans="1:14" ht="30.25" customHeight="1" x14ac:dyDescent="0.3">
      <c r="A1544" s="410">
        <v>907</v>
      </c>
      <c r="B1544" s="457"/>
      <c r="C1544" s="467"/>
      <c r="D1544" s="207"/>
      <c r="E1544" s="520"/>
      <c r="F1544" s="17"/>
      <c r="G1544" s="18"/>
      <c r="H1544" s="40"/>
      <c r="I1544" s="195"/>
      <c r="J1544" s="189"/>
      <c r="K1544" s="184"/>
      <c r="L1544" s="109" t="str">
        <f t="shared" si="135"/>
        <v/>
      </c>
      <c r="M1544" s="111">
        <f t="shared" si="136"/>
        <v>1</v>
      </c>
      <c r="N1544" s="110">
        <f t="shared" si="137"/>
        <v>0</v>
      </c>
    </row>
    <row r="1545" spans="1:14" ht="30.25" customHeight="1" x14ac:dyDescent="0.3">
      <c r="A1545" s="410">
        <v>908</v>
      </c>
      <c r="B1545" s="457"/>
      <c r="C1545" s="467"/>
      <c r="D1545" s="207"/>
      <c r="E1545" s="520"/>
      <c r="F1545" s="17"/>
      <c r="G1545" s="18"/>
      <c r="H1545" s="40"/>
      <c r="I1545" s="195"/>
      <c r="J1545" s="189"/>
      <c r="K1545" s="184"/>
      <c r="L1545" s="109" t="str">
        <f t="shared" si="135"/>
        <v/>
      </c>
      <c r="M1545" s="111">
        <f t="shared" si="136"/>
        <v>1</v>
      </c>
      <c r="N1545" s="110">
        <f t="shared" si="137"/>
        <v>0</v>
      </c>
    </row>
    <row r="1546" spans="1:14" ht="30.25" customHeight="1" x14ac:dyDescent="0.3">
      <c r="A1546" s="410">
        <v>909</v>
      </c>
      <c r="B1546" s="457"/>
      <c r="C1546" s="467"/>
      <c r="D1546" s="207"/>
      <c r="E1546" s="520"/>
      <c r="F1546" s="17"/>
      <c r="G1546" s="18"/>
      <c r="H1546" s="40"/>
      <c r="I1546" s="195"/>
      <c r="J1546" s="189"/>
      <c r="K1546" s="184"/>
      <c r="L1546" s="109" t="str">
        <f t="shared" si="135"/>
        <v/>
      </c>
      <c r="M1546" s="111">
        <f t="shared" si="136"/>
        <v>1</v>
      </c>
      <c r="N1546" s="110">
        <f t="shared" si="137"/>
        <v>0</v>
      </c>
    </row>
    <row r="1547" spans="1:14" ht="30.25" customHeight="1" x14ac:dyDescent="0.3">
      <c r="A1547" s="410">
        <v>910</v>
      </c>
      <c r="B1547" s="457"/>
      <c r="C1547" s="467"/>
      <c r="D1547" s="207"/>
      <c r="E1547" s="520"/>
      <c r="F1547" s="17"/>
      <c r="G1547" s="18"/>
      <c r="H1547" s="40"/>
      <c r="I1547" s="195"/>
      <c r="J1547" s="189"/>
      <c r="K1547" s="184"/>
      <c r="L1547" s="109" t="str">
        <f t="shared" si="135"/>
        <v/>
      </c>
      <c r="M1547" s="111">
        <f t="shared" si="136"/>
        <v>1</v>
      </c>
      <c r="N1547" s="110">
        <f t="shared" si="137"/>
        <v>0</v>
      </c>
    </row>
    <row r="1548" spans="1:14" ht="30.25" customHeight="1" x14ac:dyDescent="0.3">
      <c r="A1548" s="410">
        <v>911</v>
      </c>
      <c r="B1548" s="457"/>
      <c r="C1548" s="467"/>
      <c r="D1548" s="207"/>
      <c r="E1548" s="520"/>
      <c r="F1548" s="17"/>
      <c r="G1548" s="18"/>
      <c r="H1548" s="40"/>
      <c r="I1548" s="195"/>
      <c r="J1548" s="189"/>
      <c r="K1548" s="184"/>
      <c r="L1548" s="109" t="str">
        <f t="shared" si="135"/>
        <v/>
      </c>
      <c r="M1548" s="111">
        <f t="shared" si="136"/>
        <v>1</v>
      </c>
      <c r="N1548" s="110">
        <f t="shared" si="137"/>
        <v>0</v>
      </c>
    </row>
    <row r="1549" spans="1:14" ht="30.25" customHeight="1" x14ac:dyDescent="0.3">
      <c r="A1549" s="410">
        <v>912</v>
      </c>
      <c r="B1549" s="457"/>
      <c r="C1549" s="467"/>
      <c r="D1549" s="207"/>
      <c r="E1549" s="520"/>
      <c r="F1549" s="17"/>
      <c r="G1549" s="18"/>
      <c r="H1549" s="40"/>
      <c r="I1549" s="195"/>
      <c r="J1549" s="189"/>
      <c r="K1549" s="184"/>
      <c r="L1549" s="109" t="str">
        <f t="shared" si="135"/>
        <v/>
      </c>
      <c r="M1549" s="111">
        <f t="shared" si="136"/>
        <v>1</v>
      </c>
      <c r="N1549" s="110">
        <f t="shared" si="137"/>
        <v>0</v>
      </c>
    </row>
    <row r="1550" spans="1:14" ht="30.25" customHeight="1" x14ac:dyDescent="0.3">
      <c r="A1550" s="410">
        <v>913</v>
      </c>
      <c r="B1550" s="457"/>
      <c r="C1550" s="467"/>
      <c r="D1550" s="207"/>
      <c r="E1550" s="520"/>
      <c r="F1550" s="17"/>
      <c r="G1550" s="18"/>
      <c r="H1550" s="40"/>
      <c r="I1550" s="195"/>
      <c r="J1550" s="189"/>
      <c r="K1550" s="184"/>
      <c r="L1550" s="109" t="str">
        <f t="shared" si="135"/>
        <v/>
      </c>
      <c r="M1550" s="111">
        <f t="shared" si="136"/>
        <v>1</v>
      </c>
      <c r="N1550" s="110">
        <f t="shared" si="137"/>
        <v>0</v>
      </c>
    </row>
    <row r="1551" spans="1:14" ht="30.25" customHeight="1" x14ac:dyDescent="0.3">
      <c r="A1551" s="410">
        <v>914</v>
      </c>
      <c r="B1551" s="457"/>
      <c r="C1551" s="467"/>
      <c r="D1551" s="207"/>
      <c r="E1551" s="520"/>
      <c r="F1551" s="17"/>
      <c r="G1551" s="18"/>
      <c r="H1551" s="40"/>
      <c r="I1551" s="195"/>
      <c r="J1551" s="189"/>
      <c r="K1551" s="184"/>
      <c r="L1551" s="109" t="str">
        <f t="shared" si="135"/>
        <v/>
      </c>
      <c r="M1551" s="111">
        <f t="shared" si="136"/>
        <v>1</v>
      </c>
      <c r="N1551" s="110">
        <f t="shared" si="137"/>
        <v>0</v>
      </c>
    </row>
    <row r="1552" spans="1:14" ht="30.25" customHeight="1" x14ac:dyDescent="0.3">
      <c r="A1552" s="410">
        <v>915</v>
      </c>
      <c r="B1552" s="457"/>
      <c r="C1552" s="467"/>
      <c r="D1552" s="207"/>
      <c r="E1552" s="520"/>
      <c r="F1552" s="17"/>
      <c r="G1552" s="18"/>
      <c r="H1552" s="40"/>
      <c r="I1552" s="195"/>
      <c r="J1552" s="189"/>
      <c r="K1552" s="184"/>
      <c r="L1552" s="109" t="str">
        <f t="shared" si="135"/>
        <v/>
      </c>
      <c r="M1552" s="111">
        <f t="shared" si="136"/>
        <v>1</v>
      </c>
      <c r="N1552" s="110">
        <f t="shared" si="137"/>
        <v>0</v>
      </c>
    </row>
    <row r="1553" spans="1:15" ht="30.25" customHeight="1" x14ac:dyDescent="0.3">
      <c r="A1553" s="410">
        <v>916</v>
      </c>
      <c r="B1553" s="457"/>
      <c r="C1553" s="467"/>
      <c r="D1553" s="207"/>
      <c r="E1553" s="520"/>
      <c r="F1553" s="17"/>
      <c r="G1553" s="18"/>
      <c r="H1553" s="40"/>
      <c r="I1553" s="195"/>
      <c r="J1553" s="189"/>
      <c r="K1553" s="184"/>
      <c r="L1553" s="109" t="str">
        <f t="shared" si="135"/>
        <v/>
      </c>
      <c r="M1553" s="111">
        <f t="shared" si="136"/>
        <v>1</v>
      </c>
      <c r="N1553" s="110">
        <f t="shared" si="137"/>
        <v>0</v>
      </c>
    </row>
    <row r="1554" spans="1:15" ht="30.25" customHeight="1" x14ac:dyDescent="0.3">
      <c r="A1554" s="410">
        <v>917</v>
      </c>
      <c r="B1554" s="457"/>
      <c r="C1554" s="467"/>
      <c r="D1554" s="207"/>
      <c r="E1554" s="520"/>
      <c r="F1554" s="17"/>
      <c r="G1554" s="18"/>
      <c r="H1554" s="40"/>
      <c r="I1554" s="195"/>
      <c r="J1554" s="189"/>
      <c r="K1554" s="184"/>
      <c r="L1554" s="109" t="str">
        <f t="shared" si="135"/>
        <v/>
      </c>
      <c r="M1554" s="111">
        <f t="shared" si="136"/>
        <v>1</v>
      </c>
      <c r="N1554" s="110">
        <f t="shared" si="137"/>
        <v>0</v>
      </c>
    </row>
    <row r="1555" spans="1:15" ht="30.25" customHeight="1" x14ac:dyDescent="0.3">
      <c r="A1555" s="410">
        <v>918</v>
      </c>
      <c r="B1555" s="457"/>
      <c r="C1555" s="467"/>
      <c r="D1555" s="207"/>
      <c r="E1555" s="520"/>
      <c r="F1555" s="17"/>
      <c r="G1555" s="18"/>
      <c r="H1555" s="40"/>
      <c r="I1555" s="195"/>
      <c r="J1555" s="189"/>
      <c r="K1555" s="184"/>
      <c r="L1555" s="109" t="str">
        <f t="shared" si="135"/>
        <v/>
      </c>
      <c r="M1555" s="111">
        <f t="shared" si="136"/>
        <v>1</v>
      </c>
      <c r="N1555" s="110">
        <f t="shared" si="137"/>
        <v>0</v>
      </c>
    </row>
    <row r="1556" spans="1:15" ht="30.25" customHeight="1" x14ac:dyDescent="0.3">
      <c r="A1556" s="410">
        <v>919</v>
      </c>
      <c r="B1556" s="457"/>
      <c r="C1556" s="467"/>
      <c r="D1556" s="207"/>
      <c r="E1556" s="520"/>
      <c r="F1556" s="17"/>
      <c r="G1556" s="18"/>
      <c r="H1556" s="40"/>
      <c r="I1556" s="195"/>
      <c r="J1556" s="189"/>
      <c r="K1556" s="184"/>
      <c r="L1556" s="109" t="str">
        <f t="shared" si="135"/>
        <v/>
      </c>
      <c r="M1556" s="111">
        <f t="shared" si="136"/>
        <v>1</v>
      </c>
      <c r="N1556" s="110">
        <f t="shared" si="137"/>
        <v>0</v>
      </c>
    </row>
    <row r="1557" spans="1:15" ht="30.25" customHeight="1" thickBot="1" x14ac:dyDescent="0.35">
      <c r="A1557" s="411">
        <v>920</v>
      </c>
      <c r="B1557" s="458"/>
      <c r="C1557" s="468"/>
      <c r="D1557" s="208"/>
      <c r="E1557" s="522"/>
      <c r="F1557" s="19"/>
      <c r="G1557" s="20"/>
      <c r="H1557" s="42"/>
      <c r="I1557" s="196"/>
      <c r="J1557" s="190"/>
      <c r="K1557" s="185"/>
      <c r="L1557" s="109" t="str">
        <f t="shared" si="135"/>
        <v/>
      </c>
      <c r="M1557" s="111">
        <f t="shared" si="136"/>
        <v>1</v>
      </c>
      <c r="N1557" s="110">
        <f t="shared" si="137"/>
        <v>0</v>
      </c>
    </row>
    <row r="1558" spans="1:15" ht="30.25" customHeight="1" thickBot="1" x14ac:dyDescent="0.35">
      <c r="A1558" s="44"/>
      <c r="B1558" s="44"/>
      <c r="C1558" s="44"/>
      <c r="D1558" s="44"/>
      <c r="E1558" s="44"/>
      <c r="F1558" s="44"/>
      <c r="G1558" s="44"/>
      <c r="H1558" s="44"/>
      <c r="I1558" s="386" t="s">
        <v>34</v>
      </c>
      <c r="J1558" s="186">
        <f>SUM(J1538:J1557)+J1524</f>
        <v>0</v>
      </c>
      <c r="K1558" s="186">
        <f>SUM(K1538:K1557)+K1524</f>
        <v>0</v>
      </c>
      <c r="L1558" s="66"/>
      <c r="M1558" s="108">
        <f>IF(J1558&gt;J1524,ROW(A1564),0)</f>
        <v>0</v>
      </c>
      <c r="N1558" s="37"/>
      <c r="O1558" s="105">
        <f>IF(J1558&gt;J1524,ROW(A1564),0)</f>
        <v>0</v>
      </c>
    </row>
    <row r="1559" spans="1:15" ht="30.25" customHeight="1" x14ac:dyDescent="0.3">
      <c r="A1559" s="44"/>
      <c r="B1559" s="44"/>
      <c r="C1559" s="44"/>
      <c r="D1559" s="44"/>
      <c r="E1559" s="44"/>
      <c r="F1559" s="44"/>
      <c r="G1559" s="44"/>
      <c r="H1559" s="44"/>
      <c r="I1559" s="44"/>
      <c r="J1559" s="44"/>
      <c r="K1559" s="44"/>
      <c r="L1559" s="66"/>
      <c r="M1559" s="37"/>
      <c r="N1559" s="37"/>
    </row>
    <row r="1560" spans="1:15" ht="30.25" customHeight="1" x14ac:dyDescent="0.3">
      <c r="A1560" s="138" t="s">
        <v>133</v>
      </c>
      <c r="B1560" s="62"/>
      <c r="C1560" s="62"/>
      <c r="D1560" s="44"/>
      <c r="E1560" s="44"/>
      <c r="F1560" s="44"/>
      <c r="G1560" s="44"/>
      <c r="H1560" s="44"/>
      <c r="I1560" s="44"/>
      <c r="J1560" s="44"/>
      <c r="K1560" s="44"/>
      <c r="L1560" s="66"/>
      <c r="M1560" s="37"/>
      <c r="N1560" s="37"/>
    </row>
    <row r="1561" spans="1:15" ht="30.25" customHeight="1" x14ac:dyDescent="0.3">
      <c r="A1561" s="44"/>
      <c r="B1561" s="44"/>
      <c r="C1561" s="44"/>
      <c r="D1561" s="44"/>
      <c r="E1561" s="44"/>
      <c r="F1561" s="44"/>
      <c r="G1561" s="44"/>
      <c r="H1561" s="44"/>
      <c r="I1561" s="44"/>
      <c r="J1561" s="44"/>
      <c r="K1561" s="44"/>
      <c r="L1561" s="66"/>
      <c r="M1561" s="37"/>
      <c r="N1561" s="37"/>
    </row>
    <row r="1562" spans="1:15" ht="30.25" customHeight="1" x14ac:dyDescent="0.35">
      <c r="A1562" s="376" t="s">
        <v>31</v>
      </c>
      <c r="B1562" s="214"/>
      <c r="C1562" s="214"/>
      <c r="D1562" s="378">
        <f ca="1">imzatarihi</f>
        <v>45785</v>
      </c>
      <c r="E1562" s="378"/>
      <c r="F1562" s="253" t="s">
        <v>32</v>
      </c>
      <c r="G1562" s="379" t="str">
        <f>IF(kurulusyetkilisi&gt;0,kurulusyetkilisi,"")</f>
        <v/>
      </c>
      <c r="H1562" s="44"/>
      <c r="I1562" s="44"/>
      <c r="J1562" s="44"/>
      <c r="K1562" s="44"/>
      <c r="L1562" s="66"/>
      <c r="M1562" s="37"/>
      <c r="N1562" s="37"/>
    </row>
    <row r="1563" spans="1:15" ht="30.25" customHeight="1" x14ac:dyDescent="0.35">
      <c r="A1563" s="44"/>
      <c r="B1563" s="44"/>
      <c r="C1563" s="44"/>
      <c r="D1563" s="215"/>
      <c r="E1563" s="215"/>
      <c r="F1563" s="253" t="s">
        <v>33</v>
      </c>
      <c r="G1563" s="44"/>
      <c r="H1563" s="44"/>
      <c r="I1563" s="214"/>
      <c r="J1563" s="44"/>
      <c r="K1563" s="44"/>
      <c r="L1563" s="66"/>
      <c r="M1563" s="37"/>
      <c r="N1563" s="37"/>
    </row>
    <row r="1564" spans="1:15" ht="30.25" customHeight="1" x14ac:dyDescent="0.3">
      <c r="A1564" s="44"/>
      <c r="B1564" s="44"/>
      <c r="C1564" s="44"/>
      <c r="D1564" s="44"/>
      <c r="E1564" s="44"/>
      <c r="F1564" s="44"/>
      <c r="G1564" s="44"/>
      <c r="H1564" s="44"/>
      <c r="I1564" s="44"/>
      <c r="J1564" s="44"/>
      <c r="K1564" s="44"/>
      <c r="L1564" s="66"/>
      <c r="M1564" s="37"/>
      <c r="N1564" s="37"/>
    </row>
    <row r="1565" spans="1:15" ht="30.25" customHeight="1" x14ac:dyDescent="0.3">
      <c r="A1565" s="679" t="s">
        <v>104</v>
      </c>
      <c r="B1565" s="679"/>
      <c r="C1565" s="679"/>
      <c r="D1565" s="679"/>
      <c r="E1565" s="679"/>
      <c r="F1565" s="679"/>
      <c r="G1565" s="679"/>
      <c r="H1565" s="679"/>
      <c r="I1565" s="679"/>
      <c r="J1565" s="679"/>
      <c r="K1565" s="679"/>
      <c r="L1565" s="64"/>
      <c r="M1565" s="37"/>
      <c r="N1565" s="37"/>
    </row>
    <row r="1566" spans="1:15" ht="30.25" customHeight="1" x14ac:dyDescent="0.3">
      <c r="A1566" s="635" t="str">
        <f>IF(YilDonem&lt;&gt;"",CONCATENATE(YilDonem," dönemine aittir."),"")</f>
        <v/>
      </c>
      <c r="B1566" s="635"/>
      <c r="C1566" s="635"/>
      <c r="D1566" s="635"/>
      <c r="E1566" s="635"/>
      <c r="F1566" s="635"/>
      <c r="G1566" s="635"/>
      <c r="H1566" s="635"/>
      <c r="I1566" s="635"/>
      <c r="J1566" s="635"/>
      <c r="K1566" s="635"/>
      <c r="L1566" s="64"/>
      <c r="M1566" s="37"/>
      <c r="N1566" s="37"/>
    </row>
    <row r="1567" spans="1:15" ht="30.25" customHeight="1" thickBot="1" x14ac:dyDescent="0.35">
      <c r="A1567" s="680" t="s">
        <v>126</v>
      </c>
      <c r="B1567" s="680"/>
      <c r="C1567" s="680"/>
      <c r="D1567" s="680"/>
      <c r="E1567" s="680"/>
      <c r="F1567" s="680"/>
      <c r="G1567" s="680"/>
      <c r="H1567" s="680"/>
      <c r="I1567" s="680"/>
      <c r="J1567" s="680"/>
      <c r="K1567" s="680"/>
      <c r="L1567" s="64"/>
      <c r="M1567" s="37"/>
      <c r="N1567" s="37"/>
    </row>
    <row r="1568" spans="1:15" ht="30.25" customHeight="1" thickBot="1" x14ac:dyDescent="0.35">
      <c r="A1568" s="673" t="s">
        <v>192</v>
      </c>
      <c r="B1568" s="674"/>
      <c r="C1568" s="673" t="str">
        <f>IF(ProjeNo&gt;0,ProjeNo,"")</f>
        <v/>
      </c>
      <c r="D1568" s="674"/>
      <c r="E1568" s="674"/>
      <c r="F1568" s="674"/>
      <c r="G1568" s="674"/>
      <c r="H1568" s="674"/>
      <c r="I1568" s="674"/>
      <c r="J1568" s="674"/>
      <c r="K1568" s="675"/>
      <c r="L1568" s="64"/>
      <c r="M1568" s="37"/>
      <c r="N1568" s="37"/>
    </row>
    <row r="1569" spans="1:16" ht="30.25" customHeight="1" thickBot="1" x14ac:dyDescent="0.35">
      <c r="A1569" s="673" t="s">
        <v>194</v>
      </c>
      <c r="B1569" s="674"/>
      <c r="C1569" s="676" t="str">
        <f>IF(ProjeAdi&gt;0,ProjeAdi,"")</f>
        <v/>
      </c>
      <c r="D1569" s="677"/>
      <c r="E1569" s="677"/>
      <c r="F1569" s="677"/>
      <c r="G1569" s="677"/>
      <c r="H1569" s="677"/>
      <c r="I1569" s="677"/>
      <c r="J1569" s="677"/>
      <c r="K1569" s="678"/>
      <c r="L1569" s="64"/>
      <c r="M1569" s="37"/>
      <c r="N1569" s="37"/>
    </row>
    <row r="1570" spans="1:16" s="24" customFormat="1" ht="30.25" customHeight="1" thickBot="1" x14ac:dyDescent="0.35">
      <c r="A1570" s="683" t="s">
        <v>3</v>
      </c>
      <c r="B1570" s="683" t="s">
        <v>182</v>
      </c>
      <c r="C1570" s="683" t="s">
        <v>183</v>
      </c>
      <c r="D1570" s="683" t="s">
        <v>101</v>
      </c>
      <c r="E1570" s="683" t="s">
        <v>173</v>
      </c>
      <c r="F1570" s="683" t="s">
        <v>102</v>
      </c>
      <c r="G1570" s="683" t="s">
        <v>103</v>
      </c>
      <c r="H1570" s="683" t="s">
        <v>81</v>
      </c>
      <c r="I1570" s="683" t="s">
        <v>82</v>
      </c>
      <c r="J1570" s="398" t="s">
        <v>83</v>
      </c>
      <c r="K1570" s="398" t="s">
        <v>83</v>
      </c>
      <c r="L1570" s="65"/>
      <c r="M1570" s="38"/>
      <c r="N1570" s="38"/>
      <c r="O1570" s="68"/>
      <c r="P1570" s="68"/>
    </row>
    <row r="1571" spans="1:16" ht="30.25" customHeight="1" thickBot="1" x14ac:dyDescent="0.35">
      <c r="A1571" s="685"/>
      <c r="B1571" s="684"/>
      <c r="C1571" s="684"/>
      <c r="D1571" s="685"/>
      <c r="E1571" s="684"/>
      <c r="F1571" s="685"/>
      <c r="G1571" s="685"/>
      <c r="H1571" s="685"/>
      <c r="I1571" s="685"/>
      <c r="J1571" s="416" t="s">
        <v>84</v>
      </c>
      <c r="K1571" s="416" t="s">
        <v>87</v>
      </c>
      <c r="L1571" s="64"/>
      <c r="M1571" s="37"/>
      <c r="N1571" s="37"/>
    </row>
    <row r="1572" spans="1:16" ht="30.25" customHeight="1" x14ac:dyDescent="0.3">
      <c r="A1572" s="201">
        <v>921</v>
      </c>
      <c r="B1572" s="456"/>
      <c r="C1572" s="466"/>
      <c r="D1572" s="206"/>
      <c r="E1572" s="521"/>
      <c r="F1572" s="25"/>
      <c r="G1572" s="39"/>
      <c r="H1572" s="26"/>
      <c r="I1572" s="194"/>
      <c r="J1572" s="188"/>
      <c r="K1572" s="180"/>
      <c r="L1572" s="109" t="str">
        <f>IF(AND(COUNTA(D1572:G1572)&gt;0,M1572=1),"Belge Tarihi,Belge Numarası ve KDV Dahil Tutar doldurulduktan sonra KDV Hariç Tutar doldurulabilir.","")</f>
        <v/>
      </c>
      <c r="M1572" s="111">
        <f>IF(COUNTA(H1572:I1572)+COUNTA(K1572)=3,0,1)</f>
        <v>1</v>
      </c>
      <c r="N1572" s="110">
        <f>IF(M1572=1,0,100000000)</f>
        <v>0</v>
      </c>
    </row>
    <row r="1573" spans="1:16" ht="30.25" customHeight="1" x14ac:dyDescent="0.3">
      <c r="A1573" s="410">
        <v>922</v>
      </c>
      <c r="B1573" s="457"/>
      <c r="C1573" s="467"/>
      <c r="D1573" s="207"/>
      <c r="E1573" s="520"/>
      <c r="F1573" s="17"/>
      <c r="G1573" s="18"/>
      <c r="H1573" s="40"/>
      <c r="I1573" s="195"/>
      <c r="J1573" s="189"/>
      <c r="K1573" s="184"/>
      <c r="L1573" s="109" t="str">
        <f t="shared" ref="L1573:L1591" si="138">IF(AND(COUNTA(D1573:G1573)&gt;0,M1573=1),"Belge Tarihi,Belge Numarası ve KDV Dahil Tutar doldurulduktan sonra KDV Hariç Tutar doldurulabilir.","")</f>
        <v/>
      </c>
      <c r="M1573" s="111">
        <f t="shared" ref="M1573:M1591" si="139">IF(COUNTA(H1573:I1573)+COUNTA(K1573)=3,0,1)</f>
        <v>1</v>
      </c>
      <c r="N1573" s="110">
        <f t="shared" ref="N1573:N1591" si="140">IF(M1573=1,0,100000000)</f>
        <v>0</v>
      </c>
    </row>
    <row r="1574" spans="1:16" ht="30.25" customHeight="1" x14ac:dyDescent="0.3">
      <c r="A1574" s="410">
        <v>923</v>
      </c>
      <c r="B1574" s="457"/>
      <c r="C1574" s="467"/>
      <c r="D1574" s="207"/>
      <c r="E1574" s="520"/>
      <c r="F1574" s="17"/>
      <c r="G1574" s="18"/>
      <c r="H1574" s="40"/>
      <c r="I1574" s="195"/>
      <c r="J1574" s="189"/>
      <c r="K1574" s="184"/>
      <c r="L1574" s="109" t="str">
        <f t="shared" si="138"/>
        <v/>
      </c>
      <c r="M1574" s="111">
        <f t="shared" si="139"/>
        <v>1</v>
      </c>
      <c r="N1574" s="110">
        <f t="shared" si="140"/>
        <v>0</v>
      </c>
    </row>
    <row r="1575" spans="1:16" ht="30.25" customHeight="1" x14ac:dyDescent="0.3">
      <c r="A1575" s="410">
        <v>924</v>
      </c>
      <c r="B1575" s="457"/>
      <c r="C1575" s="467"/>
      <c r="D1575" s="207"/>
      <c r="E1575" s="520"/>
      <c r="F1575" s="17"/>
      <c r="G1575" s="18"/>
      <c r="H1575" s="40"/>
      <c r="I1575" s="195"/>
      <c r="J1575" s="189"/>
      <c r="K1575" s="184"/>
      <c r="L1575" s="109" t="str">
        <f t="shared" si="138"/>
        <v/>
      </c>
      <c r="M1575" s="111">
        <f t="shared" si="139"/>
        <v>1</v>
      </c>
      <c r="N1575" s="110">
        <f t="shared" si="140"/>
        <v>0</v>
      </c>
    </row>
    <row r="1576" spans="1:16" ht="30.25" customHeight="1" x14ac:dyDescent="0.3">
      <c r="A1576" s="410">
        <v>925</v>
      </c>
      <c r="B1576" s="457"/>
      <c r="C1576" s="467"/>
      <c r="D1576" s="207"/>
      <c r="E1576" s="520"/>
      <c r="F1576" s="17"/>
      <c r="G1576" s="18"/>
      <c r="H1576" s="40"/>
      <c r="I1576" s="195"/>
      <c r="J1576" s="189"/>
      <c r="K1576" s="184"/>
      <c r="L1576" s="109" t="str">
        <f t="shared" si="138"/>
        <v/>
      </c>
      <c r="M1576" s="111">
        <f t="shared" si="139"/>
        <v>1</v>
      </c>
      <c r="N1576" s="110">
        <f t="shared" si="140"/>
        <v>0</v>
      </c>
    </row>
    <row r="1577" spans="1:16" ht="30.25" customHeight="1" x14ac:dyDescent="0.3">
      <c r="A1577" s="410">
        <v>926</v>
      </c>
      <c r="B1577" s="457"/>
      <c r="C1577" s="467"/>
      <c r="D1577" s="207"/>
      <c r="E1577" s="520"/>
      <c r="F1577" s="17"/>
      <c r="G1577" s="18"/>
      <c r="H1577" s="40"/>
      <c r="I1577" s="195"/>
      <c r="J1577" s="189"/>
      <c r="K1577" s="184"/>
      <c r="L1577" s="109" t="str">
        <f t="shared" si="138"/>
        <v/>
      </c>
      <c r="M1577" s="111">
        <f t="shared" si="139"/>
        <v>1</v>
      </c>
      <c r="N1577" s="110">
        <f t="shared" si="140"/>
        <v>0</v>
      </c>
    </row>
    <row r="1578" spans="1:16" ht="30.25" customHeight="1" x14ac:dyDescent="0.3">
      <c r="A1578" s="410">
        <v>927</v>
      </c>
      <c r="B1578" s="457"/>
      <c r="C1578" s="467"/>
      <c r="D1578" s="207"/>
      <c r="E1578" s="520"/>
      <c r="F1578" s="17"/>
      <c r="G1578" s="18"/>
      <c r="H1578" s="40"/>
      <c r="I1578" s="195"/>
      <c r="J1578" s="189"/>
      <c r="K1578" s="184"/>
      <c r="L1578" s="109" t="str">
        <f t="shared" si="138"/>
        <v/>
      </c>
      <c r="M1578" s="111">
        <f t="shared" si="139"/>
        <v>1</v>
      </c>
      <c r="N1578" s="110">
        <f t="shared" si="140"/>
        <v>0</v>
      </c>
    </row>
    <row r="1579" spans="1:16" ht="30.25" customHeight="1" x14ac:dyDescent="0.3">
      <c r="A1579" s="410">
        <v>928</v>
      </c>
      <c r="B1579" s="457"/>
      <c r="C1579" s="467"/>
      <c r="D1579" s="207"/>
      <c r="E1579" s="520"/>
      <c r="F1579" s="17"/>
      <c r="G1579" s="18"/>
      <c r="H1579" s="40"/>
      <c r="I1579" s="195"/>
      <c r="J1579" s="189"/>
      <c r="K1579" s="184"/>
      <c r="L1579" s="109" t="str">
        <f t="shared" si="138"/>
        <v/>
      </c>
      <c r="M1579" s="111">
        <f t="shared" si="139"/>
        <v>1</v>
      </c>
      <c r="N1579" s="110">
        <f t="shared" si="140"/>
        <v>0</v>
      </c>
    </row>
    <row r="1580" spans="1:16" ht="30.25" customHeight="1" x14ac:dyDescent="0.3">
      <c r="A1580" s="410">
        <v>929</v>
      </c>
      <c r="B1580" s="457"/>
      <c r="C1580" s="467"/>
      <c r="D1580" s="207"/>
      <c r="E1580" s="520"/>
      <c r="F1580" s="17"/>
      <c r="G1580" s="18"/>
      <c r="H1580" s="40"/>
      <c r="I1580" s="195"/>
      <c r="J1580" s="189"/>
      <c r="K1580" s="184"/>
      <c r="L1580" s="109" t="str">
        <f t="shared" si="138"/>
        <v/>
      </c>
      <c r="M1580" s="111">
        <f t="shared" si="139"/>
        <v>1</v>
      </c>
      <c r="N1580" s="110">
        <f t="shared" si="140"/>
        <v>0</v>
      </c>
    </row>
    <row r="1581" spans="1:16" ht="30.25" customHeight="1" x14ac:dyDescent="0.3">
      <c r="A1581" s="410">
        <v>930</v>
      </c>
      <c r="B1581" s="457"/>
      <c r="C1581" s="467"/>
      <c r="D1581" s="207"/>
      <c r="E1581" s="520"/>
      <c r="F1581" s="17"/>
      <c r="G1581" s="18"/>
      <c r="H1581" s="40"/>
      <c r="I1581" s="195"/>
      <c r="J1581" s="189"/>
      <c r="K1581" s="184"/>
      <c r="L1581" s="109" t="str">
        <f t="shared" si="138"/>
        <v/>
      </c>
      <c r="M1581" s="111">
        <f t="shared" si="139"/>
        <v>1</v>
      </c>
      <c r="N1581" s="110">
        <f t="shared" si="140"/>
        <v>0</v>
      </c>
    </row>
    <row r="1582" spans="1:16" ht="30.25" customHeight="1" x14ac:dyDescent="0.3">
      <c r="A1582" s="410">
        <v>931</v>
      </c>
      <c r="B1582" s="457"/>
      <c r="C1582" s="467"/>
      <c r="D1582" s="207"/>
      <c r="E1582" s="520"/>
      <c r="F1582" s="17"/>
      <c r="G1582" s="18"/>
      <c r="H1582" s="40"/>
      <c r="I1582" s="195"/>
      <c r="J1582" s="189"/>
      <c r="K1582" s="184"/>
      <c r="L1582" s="109" t="str">
        <f t="shared" si="138"/>
        <v/>
      </c>
      <c r="M1582" s="111">
        <f t="shared" si="139"/>
        <v>1</v>
      </c>
      <c r="N1582" s="110">
        <f t="shared" si="140"/>
        <v>0</v>
      </c>
    </row>
    <row r="1583" spans="1:16" ht="30.25" customHeight="1" x14ac:dyDescent="0.3">
      <c r="A1583" s="410">
        <v>932</v>
      </c>
      <c r="B1583" s="457"/>
      <c r="C1583" s="467"/>
      <c r="D1583" s="207"/>
      <c r="E1583" s="520"/>
      <c r="F1583" s="17"/>
      <c r="G1583" s="18"/>
      <c r="H1583" s="40"/>
      <c r="I1583" s="195"/>
      <c r="J1583" s="189"/>
      <c r="K1583" s="184"/>
      <c r="L1583" s="109" t="str">
        <f t="shared" si="138"/>
        <v/>
      </c>
      <c r="M1583" s="111">
        <f t="shared" si="139"/>
        <v>1</v>
      </c>
      <c r="N1583" s="110">
        <f t="shared" si="140"/>
        <v>0</v>
      </c>
    </row>
    <row r="1584" spans="1:16" ht="30.25" customHeight="1" x14ac:dyDescent="0.3">
      <c r="A1584" s="410">
        <v>933</v>
      </c>
      <c r="B1584" s="457"/>
      <c r="C1584" s="467"/>
      <c r="D1584" s="207"/>
      <c r="E1584" s="520"/>
      <c r="F1584" s="17"/>
      <c r="G1584" s="18"/>
      <c r="H1584" s="40"/>
      <c r="I1584" s="195"/>
      <c r="J1584" s="189"/>
      <c r="K1584" s="184"/>
      <c r="L1584" s="109" t="str">
        <f t="shared" si="138"/>
        <v/>
      </c>
      <c r="M1584" s="111">
        <f t="shared" si="139"/>
        <v>1</v>
      </c>
      <c r="N1584" s="110">
        <f t="shared" si="140"/>
        <v>0</v>
      </c>
    </row>
    <row r="1585" spans="1:15" ht="30.25" customHeight="1" x14ac:dyDescent="0.3">
      <c r="A1585" s="410">
        <v>934</v>
      </c>
      <c r="B1585" s="457"/>
      <c r="C1585" s="467"/>
      <c r="D1585" s="207"/>
      <c r="E1585" s="520"/>
      <c r="F1585" s="17"/>
      <c r="G1585" s="18"/>
      <c r="H1585" s="40"/>
      <c r="I1585" s="195"/>
      <c r="J1585" s="189"/>
      <c r="K1585" s="184"/>
      <c r="L1585" s="109" t="str">
        <f t="shared" si="138"/>
        <v/>
      </c>
      <c r="M1585" s="111">
        <f t="shared" si="139"/>
        <v>1</v>
      </c>
      <c r="N1585" s="110">
        <f t="shared" si="140"/>
        <v>0</v>
      </c>
    </row>
    <row r="1586" spans="1:15" ht="30.25" customHeight="1" x14ac:dyDescent="0.3">
      <c r="A1586" s="410">
        <v>935</v>
      </c>
      <c r="B1586" s="457"/>
      <c r="C1586" s="467"/>
      <c r="D1586" s="207"/>
      <c r="E1586" s="520"/>
      <c r="F1586" s="17"/>
      <c r="G1586" s="18"/>
      <c r="H1586" s="40"/>
      <c r="I1586" s="195"/>
      <c r="J1586" s="189"/>
      <c r="K1586" s="184"/>
      <c r="L1586" s="109" t="str">
        <f t="shared" si="138"/>
        <v/>
      </c>
      <c r="M1586" s="111">
        <f t="shared" si="139"/>
        <v>1</v>
      </c>
      <c r="N1586" s="110">
        <f t="shared" si="140"/>
        <v>0</v>
      </c>
    </row>
    <row r="1587" spans="1:15" ht="30.25" customHeight="1" x14ac:dyDescent="0.3">
      <c r="A1587" s="410">
        <v>936</v>
      </c>
      <c r="B1587" s="457"/>
      <c r="C1587" s="467"/>
      <c r="D1587" s="207"/>
      <c r="E1587" s="520"/>
      <c r="F1587" s="17"/>
      <c r="G1587" s="18"/>
      <c r="H1587" s="40"/>
      <c r="I1587" s="195"/>
      <c r="J1587" s="189"/>
      <c r="K1587" s="184"/>
      <c r="L1587" s="109" t="str">
        <f t="shared" si="138"/>
        <v/>
      </c>
      <c r="M1587" s="111">
        <f t="shared" si="139"/>
        <v>1</v>
      </c>
      <c r="N1587" s="110">
        <f t="shared" si="140"/>
        <v>0</v>
      </c>
    </row>
    <row r="1588" spans="1:15" ht="30.25" customHeight="1" x14ac:dyDescent="0.3">
      <c r="A1588" s="410">
        <v>937</v>
      </c>
      <c r="B1588" s="457"/>
      <c r="C1588" s="467"/>
      <c r="D1588" s="207"/>
      <c r="E1588" s="520"/>
      <c r="F1588" s="17"/>
      <c r="G1588" s="18"/>
      <c r="H1588" s="40"/>
      <c r="I1588" s="195"/>
      <c r="J1588" s="189"/>
      <c r="K1588" s="184"/>
      <c r="L1588" s="109" t="str">
        <f t="shared" si="138"/>
        <v/>
      </c>
      <c r="M1588" s="111">
        <f t="shared" si="139"/>
        <v>1</v>
      </c>
      <c r="N1588" s="110">
        <f t="shared" si="140"/>
        <v>0</v>
      </c>
    </row>
    <row r="1589" spans="1:15" ht="30.25" customHeight="1" x14ac:dyDescent="0.3">
      <c r="A1589" s="410">
        <v>938</v>
      </c>
      <c r="B1589" s="457"/>
      <c r="C1589" s="467"/>
      <c r="D1589" s="207"/>
      <c r="E1589" s="520"/>
      <c r="F1589" s="17"/>
      <c r="G1589" s="18"/>
      <c r="H1589" s="40"/>
      <c r="I1589" s="195"/>
      <c r="J1589" s="189"/>
      <c r="K1589" s="184"/>
      <c r="L1589" s="109" t="str">
        <f t="shared" si="138"/>
        <v/>
      </c>
      <c r="M1589" s="111">
        <f t="shared" si="139"/>
        <v>1</v>
      </c>
      <c r="N1589" s="110">
        <f t="shared" si="140"/>
        <v>0</v>
      </c>
    </row>
    <row r="1590" spans="1:15" ht="30.25" customHeight="1" x14ac:dyDescent="0.3">
      <c r="A1590" s="410">
        <v>939</v>
      </c>
      <c r="B1590" s="457"/>
      <c r="C1590" s="467"/>
      <c r="D1590" s="207"/>
      <c r="E1590" s="520"/>
      <c r="F1590" s="17"/>
      <c r="G1590" s="18"/>
      <c r="H1590" s="40"/>
      <c r="I1590" s="195"/>
      <c r="J1590" s="189"/>
      <c r="K1590" s="184"/>
      <c r="L1590" s="109" t="str">
        <f t="shared" si="138"/>
        <v/>
      </c>
      <c r="M1590" s="111">
        <f t="shared" si="139"/>
        <v>1</v>
      </c>
      <c r="N1590" s="110">
        <f t="shared" si="140"/>
        <v>0</v>
      </c>
    </row>
    <row r="1591" spans="1:15" ht="30.25" customHeight="1" thickBot="1" x14ac:dyDescent="0.35">
      <c r="A1591" s="411">
        <v>940</v>
      </c>
      <c r="B1591" s="458"/>
      <c r="C1591" s="468"/>
      <c r="D1591" s="208"/>
      <c r="E1591" s="522"/>
      <c r="F1591" s="19"/>
      <c r="G1591" s="20"/>
      <c r="H1591" s="42"/>
      <c r="I1591" s="196"/>
      <c r="J1591" s="190"/>
      <c r="K1591" s="185"/>
      <c r="L1591" s="109" t="str">
        <f t="shared" si="138"/>
        <v/>
      </c>
      <c r="M1591" s="111">
        <f t="shared" si="139"/>
        <v>1</v>
      </c>
      <c r="N1591" s="110">
        <f t="shared" si="140"/>
        <v>0</v>
      </c>
    </row>
    <row r="1592" spans="1:15" ht="30.25" customHeight="1" thickBot="1" x14ac:dyDescent="0.35">
      <c r="A1592" s="44"/>
      <c r="B1592" s="44"/>
      <c r="C1592" s="44"/>
      <c r="D1592" s="44"/>
      <c r="E1592" s="44"/>
      <c r="F1592" s="44"/>
      <c r="G1592" s="44"/>
      <c r="H1592" s="44"/>
      <c r="I1592" s="386" t="s">
        <v>34</v>
      </c>
      <c r="J1592" s="186">
        <f>SUM(J1572:J1591)+J1558</f>
        <v>0</v>
      </c>
      <c r="K1592" s="186">
        <f>SUM(K1572:K1591)+K1558</f>
        <v>0</v>
      </c>
      <c r="L1592" s="66"/>
      <c r="M1592" s="108">
        <f>IF(J1592&gt;J1558,ROW(A1598),0)</f>
        <v>0</v>
      </c>
      <c r="N1592" s="37"/>
      <c r="O1592" s="105">
        <f>IF(J1592&gt;J1558,ROW(A1598),0)</f>
        <v>0</v>
      </c>
    </row>
    <row r="1593" spans="1:15" ht="30.25" customHeight="1" x14ac:dyDescent="0.3">
      <c r="A1593" s="44"/>
      <c r="B1593" s="44"/>
      <c r="C1593" s="44"/>
      <c r="D1593" s="44"/>
      <c r="E1593" s="44"/>
      <c r="F1593" s="44"/>
      <c r="G1593" s="44"/>
      <c r="H1593" s="44"/>
      <c r="I1593" s="44"/>
      <c r="J1593" s="44"/>
      <c r="K1593" s="44"/>
      <c r="L1593" s="66"/>
      <c r="M1593" s="37"/>
      <c r="N1593" s="37"/>
    </row>
    <row r="1594" spans="1:15" ht="30.25" customHeight="1" x14ac:dyDescent="0.3">
      <c r="A1594" s="138" t="s">
        <v>133</v>
      </c>
      <c r="B1594" s="62"/>
      <c r="C1594" s="62"/>
      <c r="D1594" s="44"/>
      <c r="E1594" s="44"/>
      <c r="F1594" s="44"/>
      <c r="G1594" s="44"/>
      <c r="H1594" s="44"/>
      <c r="I1594" s="44"/>
      <c r="J1594" s="44"/>
      <c r="K1594" s="44"/>
      <c r="L1594" s="66"/>
      <c r="M1594" s="37"/>
      <c r="N1594" s="37"/>
    </row>
    <row r="1595" spans="1:15" ht="30.25" customHeight="1" x14ac:dyDescent="0.3">
      <c r="A1595" s="44"/>
      <c r="B1595" s="44"/>
      <c r="C1595" s="44"/>
      <c r="D1595" s="44"/>
      <c r="E1595" s="44"/>
      <c r="F1595" s="44"/>
      <c r="G1595" s="44"/>
      <c r="H1595" s="44"/>
      <c r="I1595" s="44"/>
      <c r="J1595" s="44"/>
      <c r="K1595" s="44"/>
      <c r="L1595" s="66"/>
      <c r="M1595" s="37"/>
      <c r="N1595" s="37"/>
    </row>
    <row r="1596" spans="1:15" ht="30.25" customHeight="1" x14ac:dyDescent="0.35">
      <c r="A1596" s="376" t="s">
        <v>31</v>
      </c>
      <c r="B1596" s="214"/>
      <c r="C1596" s="214"/>
      <c r="D1596" s="378">
        <f ca="1">imzatarihi</f>
        <v>45785</v>
      </c>
      <c r="E1596" s="378"/>
      <c r="F1596" s="253" t="s">
        <v>32</v>
      </c>
      <c r="G1596" s="379" t="str">
        <f>IF(kurulusyetkilisi&gt;0,kurulusyetkilisi,"")</f>
        <v/>
      </c>
      <c r="H1596" s="44"/>
      <c r="I1596" s="44"/>
      <c r="J1596" s="44"/>
      <c r="K1596" s="44"/>
      <c r="L1596" s="66"/>
      <c r="M1596" s="37"/>
      <c r="N1596" s="37"/>
    </row>
    <row r="1597" spans="1:15" ht="30.25" customHeight="1" x14ac:dyDescent="0.35">
      <c r="A1597" s="44"/>
      <c r="B1597" s="44"/>
      <c r="C1597" s="44"/>
      <c r="D1597" s="215"/>
      <c r="E1597" s="215"/>
      <c r="F1597" s="253" t="s">
        <v>33</v>
      </c>
      <c r="G1597" s="44"/>
      <c r="H1597" s="44"/>
      <c r="I1597" s="214"/>
      <c r="J1597" s="44"/>
      <c r="K1597" s="44"/>
      <c r="L1597" s="66"/>
      <c r="M1597" s="37"/>
      <c r="N1597" s="37"/>
    </row>
    <row r="1598" spans="1:15" ht="30.25" customHeight="1" x14ac:dyDescent="0.3">
      <c r="A1598" s="44"/>
      <c r="B1598" s="44"/>
      <c r="C1598" s="44"/>
      <c r="D1598" s="44"/>
      <c r="E1598" s="44"/>
      <c r="F1598" s="44"/>
      <c r="G1598" s="44"/>
      <c r="H1598" s="44"/>
      <c r="I1598" s="44"/>
      <c r="J1598" s="44"/>
      <c r="K1598" s="44"/>
      <c r="L1598" s="66"/>
      <c r="M1598" s="37"/>
      <c r="N1598" s="37"/>
    </row>
    <row r="1599" spans="1:15" ht="30.25" customHeight="1" x14ac:dyDescent="0.3">
      <c r="A1599" s="679" t="s">
        <v>104</v>
      </c>
      <c r="B1599" s="679"/>
      <c r="C1599" s="679"/>
      <c r="D1599" s="679"/>
      <c r="E1599" s="679"/>
      <c r="F1599" s="679"/>
      <c r="G1599" s="679"/>
      <c r="H1599" s="679"/>
      <c r="I1599" s="679"/>
      <c r="J1599" s="679"/>
      <c r="K1599" s="679"/>
      <c r="L1599" s="64"/>
      <c r="M1599" s="37"/>
      <c r="N1599" s="37"/>
    </row>
    <row r="1600" spans="1:15" ht="30.25" customHeight="1" x14ac:dyDescent="0.3">
      <c r="A1600" s="635" t="str">
        <f>IF(YilDonem&lt;&gt;"",CONCATENATE(YilDonem," dönemine aittir."),"")</f>
        <v/>
      </c>
      <c r="B1600" s="635"/>
      <c r="C1600" s="635"/>
      <c r="D1600" s="635"/>
      <c r="E1600" s="635"/>
      <c r="F1600" s="635"/>
      <c r="G1600" s="635"/>
      <c r="H1600" s="635"/>
      <c r="I1600" s="635"/>
      <c r="J1600" s="635"/>
      <c r="K1600" s="635"/>
      <c r="L1600" s="64"/>
      <c r="M1600" s="37"/>
      <c r="N1600" s="37"/>
    </row>
    <row r="1601" spans="1:16" ht="30.25" customHeight="1" thickBot="1" x14ac:dyDescent="0.35">
      <c r="A1601" s="680" t="s">
        <v>126</v>
      </c>
      <c r="B1601" s="680"/>
      <c r="C1601" s="680"/>
      <c r="D1601" s="680"/>
      <c r="E1601" s="680"/>
      <c r="F1601" s="680"/>
      <c r="G1601" s="680"/>
      <c r="H1601" s="680"/>
      <c r="I1601" s="680"/>
      <c r="J1601" s="680"/>
      <c r="K1601" s="680"/>
      <c r="L1601" s="64"/>
      <c r="M1601" s="37"/>
      <c r="N1601" s="37"/>
    </row>
    <row r="1602" spans="1:16" ht="30.25" customHeight="1" thickBot="1" x14ac:dyDescent="0.35">
      <c r="A1602" s="673" t="s">
        <v>192</v>
      </c>
      <c r="B1602" s="674"/>
      <c r="C1602" s="673" t="str">
        <f>IF(ProjeNo&gt;0,ProjeNo,"")</f>
        <v/>
      </c>
      <c r="D1602" s="674"/>
      <c r="E1602" s="674"/>
      <c r="F1602" s="674"/>
      <c r="G1602" s="674"/>
      <c r="H1602" s="674"/>
      <c r="I1602" s="674"/>
      <c r="J1602" s="674"/>
      <c r="K1602" s="675"/>
      <c r="L1602" s="64"/>
      <c r="M1602" s="37"/>
      <c r="N1602" s="37"/>
    </row>
    <row r="1603" spans="1:16" ht="30.25" customHeight="1" thickBot="1" x14ac:dyDescent="0.35">
      <c r="A1603" s="673" t="s">
        <v>194</v>
      </c>
      <c r="B1603" s="674"/>
      <c r="C1603" s="676" t="str">
        <f>IF(ProjeAdi&gt;0,ProjeAdi,"")</f>
        <v/>
      </c>
      <c r="D1603" s="677"/>
      <c r="E1603" s="677"/>
      <c r="F1603" s="677"/>
      <c r="G1603" s="677"/>
      <c r="H1603" s="677"/>
      <c r="I1603" s="677"/>
      <c r="J1603" s="677"/>
      <c r="K1603" s="678"/>
      <c r="L1603" s="64"/>
      <c r="M1603" s="37"/>
      <c r="N1603" s="37"/>
    </row>
    <row r="1604" spans="1:16" s="24" customFormat="1" ht="30.25" customHeight="1" thickBot="1" x14ac:dyDescent="0.35">
      <c r="A1604" s="683" t="s">
        <v>3</v>
      </c>
      <c r="B1604" s="683" t="s">
        <v>182</v>
      </c>
      <c r="C1604" s="683" t="s">
        <v>183</v>
      </c>
      <c r="D1604" s="683" t="s">
        <v>101</v>
      </c>
      <c r="E1604" s="683" t="s">
        <v>173</v>
      </c>
      <c r="F1604" s="683" t="s">
        <v>102</v>
      </c>
      <c r="G1604" s="683" t="s">
        <v>103</v>
      </c>
      <c r="H1604" s="683" t="s">
        <v>81</v>
      </c>
      <c r="I1604" s="683" t="s">
        <v>82</v>
      </c>
      <c r="J1604" s="398" t="s">
        <v>83</v>
      </c>
      <c r="K1604" s="398" t="s">
        <v>83</v>
      </c>
      <c r="L1604" s="65"/>
      <c r="M1604" s="38"/>
      <c r="N1604" s="38"/>
      <c r="O1604" s="68"/>
      <c r="P1604" s="68"/>
    </row>
    <row r="1605" spans="1:16" ht="30.25" customHeight="1" thickBot="1" x14ac:dyDescent="0.35">
      <c r="A1605" s="685"/>
      <c r="B1605" s="684"/>
      <c r="C1605" s="684"/>
      <c r="D1605" s="685"/>
      <c r="E1605" s="684"/>
      <c r="F1605" s="685"/>
      <c r="G1605" s="685"/>
      <c r="H1605" s="685"/>
      <c r="I1605" s="685"/>
      <c r="J1605" s="416" t="s">
        <v>84</v>
      </c>
      <c r="K1605" s="416" t="s">
        <v>87</v>
      </c>
      <c r="L1605" s="64"/>
      <c r="M1605" s="37"/>
      <c r="N1605" s="37"/>
    </row>
    <row r="1606" spans="1:16" ht="30.25" customHeight="1" x14ac:dyDescent="0.3">
      <c r="A1606" s="201">
        <v>941</v>
      </c>
      <c r="B1606" s="456"/>
      <c r="C1606" s="466"/>
      <c r="D1606" s="206"/>
      <c r="E1606" s="521"/>
      <c r="F1606" s="25"/>
      <c r="G1606" s="39"/>
      <c r="H1606" s="26"/>
      <c r="I1606" s="194"/>
      <c r="J1606" s="188"/>
      <c r="K1606" s="180"/>
      <c r="L1606" s="109" t="str">
        <f>IF(AND(COUNTA(D1606:G1606)&gt;0,M1606=1),"Belge Tarihi,Belge Numarası ve KDV Dahil Tutar doldurulduktan sonra KDV Hariç Tutar doldurulabilir.","")</f>
        <v/>
      </c>
      <c r="M1606" s="111">
        <f>IF(COUNTA(H1606:I1606)+COUNTA(K1606)=3,0,1)</f>
        <v>1</v>
      </c>
      <c r="N1606" s="110">
        <f>IF(M1606=1,0,100000000)</f>
        <v>0</v>
      </c>
    </row>
    <row r="1607" spans="1:16" ht="30.25" customHeight="1" x14ac:dyDescent="0.3">
      <c r="A1607" s="410">
        <v>942</v>
      </c>
      <c r="B1607" s="457"/>
      <c r="C1607" s="467"/>
      <c r="D1607" s="207"/>
      <c r="E1607" s="520"/>
      <c r="F1607" s="17"/>
      <c r="G1607" s="18"/>
      <c r="H1607" s="40"/>
      <c r="I1607" s="195"/>
      <c r="J1607" s="189"/>
      <c r="K1607" s="184"/>
      <c r="L1607" s="109" t="str">
        <f t="shared" ref="L1607:L1625" si="141">IF(AND(COUNTA(D1607:G1607)&gt;0,M1607=1),"Belge Tarihi,Belge Numarası ve KDV Dahil Tutar doldurulduktan sonra KDV Hariç Tutar doldurulabilir.","")</f>
        <v/>
      </c>
      <c r="M1607" s="111">
        <f t="shared" ref="M1607:M1625" si="142">IF(COUNTA(H1607:I1607)+COUNTA(K1607)=3,0,1)</f>
        <v>1</v>
      </c>
      <c r="N1607" s="110">
        <f t="shared" ref="N1607:N1625" si="143">IF(M1607=1,0,100000000)</f>
        <v>0</v>
      </c>
    </row>
    <row r="1608" spans="1:16" ht="30.25" customHeight="1" x14ac:dyDescent="0.3">
      <c r="A1608" s="410">
        <v>943</v>
      </c>
      <c r="B1608" s="457"/>
      <c r="C1608" s="467"/>
      <c r="D1608" s="207"/>
      <c r="E1608" s="520"/>
      <c r="F1608" s="17"/>
      <c r="G1608" s="18"/>
      <c r="H1608" s="40"/>
      <c r="I1608" s="195"/>
      <c r="J1608" s="189"/>
      <c r="K1608" s="184"/>
      <c r="L1608" s="109" t="str">
        <f t="shared" si="141"/>
        <v/>
      </c>
      <c r="M1608" s="111">
        <f t="shared" si="142"/>
        <v>1</v>
      </c>
      <c r="N1608" s="110">
        <f t="shared" si="143"/>
        <v>0</v>
      </c>
    </row>
    <row r="1609" spans="1:16" ht="30.25" customHeight="1" x14ac:dyDescent="0.3">
      <c r="A1609" s="410">
        <v>944</v>
      </c>
      <c r="B1609" s="457"/>
      <c r="C1609" s="467"/>
      <c r="D1609" s="207"/>
      <c r="E1609" s="520"/>
      <c r="F1609" s="17"/>
      <c r="G1609" s="18"/>
      <c r="H1609" s="40"/>
      <c r="I1609" s="195"/>
      <c r="J1609" s="189"/>
      <c r="K1609" s="184"/>
      <c r="L1609" s="109" t="str">
        <f t="shared" si="141"/>
        <v/>
      </c>
      <c r="M1609" s="111">
        <f t="shared" si="142"/>
        <v>1</v>
      </c>
      <c r="N1609" s="110">
        <f t="shared" si="143"/>
        <v>0</v>
      </c>
    </row>
    <row r="1610" spans="1:16" ht="30.25" customHeight="1" x14ac:dyDescent="0.3">
      <c r="A1610" s="410">
        <v>945</v>
      </c>
      <c r="B1610" s="457"/>
      <c r="C1610" s="467"/>
      <c r="D1610" s="207"/>
      <c r="E1610" s="520"/>
      <c r="F1610" s="17"/>
      <c r="G1610" s="18"/>
      <c r="H1610" s="40"/>
      <c r="I1610" s="195"/>
      <c r="J1610" s="189"/>
      <c r="K1610" s="184"/>
      <c r="L1610" s="109" t="str">
        <f t="shared" si="141"/>
        <v/>
      </c>
      <c r="M1610" s="111">
        <f t="shared" si="142"/>
        <v>1</v>
      </c>
      <c r="N1610" s="110">
        <f t="shared" si="143"/>
        <v>0</v>
      </c>
    </row>
    <row r="1611" spans="1:16" ht="30.25" customHeight="1" x14ac:dyDescent="0.3">
      <c r="A1611" s="410">
        <v>946</v>
      </c>
      <c r="B1611" s="457"/>
      <c r="C1611" s="467"/>
      <c r="D1611" s="207"/>
      <c r="E1611" s="520"/>
      <c r="F1611" s="17"/>
      <c r="G1611" s="18"/>
      <c r="H1611" s="40"/>
      <c r="I1611" s="195"/>
      <c r="J1611" s="189"/>
      <c r="K1611" s="184"/>
      <c r="L1611" s="109" t="str">
        <f t="shared" si="141"/>
        <v/>
      </c>
      <c r="M1611" s="111">
        <f t="shared" si="142"/>
        <v>1</v>
      </c>
      <c r="N1611" s="110">
        <f t="shared" si="143"/>
        <v>0</v>
      </c>
    </row>
    <row r="1612" spans="1:16" ht="30.25" customHeight="1" x14ac:dyDescent="0.3">
      <c r="A1612" s="410">
        <v>947</v>
      </c>
      <c r="B1612" s="457"/>
      <c r="C1612" s="467"/>
      <c r="D1612" s="207"/>
      <c r="E1612" s="520"/>
      <c r="F1612" s="17"/>
      <c r="G1612" s="18"/>
      <c r="H1612" s="40"/>
      <c r="I1612" s="195"/>
      <c r="J1612" s="189"/>
      <c r="K1612" s="184"/>
      <c r="L1612" s="109" t="str">
        <f t="shared" si="141"/>
        <v/>
      </c>
      <c r="M1612" s="111">
        <f t="shared" si="142"/>
        <v>1</v>
      </c>
      <c r="N1612" s="110">
        <f t="shared" si="143"/>
        <v>0</v>
      </c>
    </row>
    <row r="1613" spans="1:16" ht="30.25" customHeight="1" x14ac:dyDescent="0.3">
      <c r="A1613" s="410">
        <v>948</v>
      </c>
      <c r="B1613" s="457"/>
      <c r="C1613" s="467"/>
      <c r="D1613" s="207"/>
      <c r="E1613" s="520"/>
      <c r="F1613" s="17"/>
      <c r="G1613" s="18"/>
      <c r="H1613" s="40"/>
      <c r="I1613" s="195"/>
      <c r="J1613" s="189"/>
      <c r="K1613" s="184"/>
      <c r="L1613" s="109" t="str">
        <f t="shared" si="141"/>
        <v/>
      </c>
      <c r="M1613" s="111">
        <f t="shared" si="142"/>
        <v>1</v>
      </c>
      <c r="N1613" s="110">
        <f t="shared" si="143"/>
        <v>0</v>
      </c>
    </row>
    <row r="1614" spans="1:16" ht="30.25" customHeight="1" x14ac:dyDescent="0.3">
      <c r="A1614" s="410">
        <v>949</v>
      </c>
      <c r="B1614" s="457"/>
      <c r="C1614" s="467"/>
      <c r="D1614" s="207"/>
      <c r="E1614" s="520"/>
      <c r="F1614" s="17"/>
      <c r="G1614" s="18"/>
      <c r="H1614" s="40"/>
      <c r="I1614" s="195"/>
      <c r="J1614" s="189"/>
      <c r="K1614" s="184"/>
      <c r="L1614" s="109" t="str">
        <f t="shared" si="141"/>
        <v/>
      </c>
      <c r="M1614" s="111">
        <f t="shared" si="142"/>
        <v>1</v>
      </c>
      <c r="N1614" s="110">
        <f t="shared" si="143"/>
        <v>0</v>
      </c>
    </row>
    <row r="1615" spans="1:16" ht="30.25" customHeight="1" x14ac:dyDescent="0.3">
      <c r="A1615" s="410">
        <v>950</v>
      </c>
      <c r="B1615" s="457"/>
      <c r="C1615" s="467"/>
      <c r="D1615" s="207"/>
      <c r="E1615" s="520"/>
      <c r="F1615" s="17"/>
      <c r="G1615" s="18"/>
      <c r="H1615" s="40"/>
      <c r="I1615" s="195"/>
      <c r="J1615" s="189"/>
      <c r="K1615" s="184"/>
      <c r="L1615" s="109" t="str">
        <f t="shared" si="141"/>
        <v/>
      </c>
      <c r="M1615" s="111">
        <f t="shared" si="142"/>
        <v>1</v>
      </c>
      <c r="N1615" s="110">
        <f t="shared" si="143"/>
        <v>0</v>
      </c>
    </row>
    <row r="1616" spans="1:16" ht="30.25" customHeight="1" x14ac:dyDescent="0.3">
      <c r="A1616" s="410">
        <v>951</v>
      </c>
      <c r="B1616" s="457"/>
      <c r="C1616" s="467"/>
      <c r="D1616" s="207"/>
      <c r="E1616" s="520"/>
      <c r="F1616" s="17"/>
      <c r="G1616" s="18"/>
      <c r="H1616" s="40"/>
      <c r="I1616" s="195"/>
      <c r="J1616" s="189"/>
      <c r="K1616" s="184"/>
      <c r="L1616" s="109" t="str">
        <f t="shared" si="141"/>
        <v/>
      </c>
      <c r="M1616" s="111">
        <f t="shared" si="142"/>
        <v>1</v>
      </c>
      <c r="N1616" s="110">
        <f t="shared" si="143"/>
        <v>0</v>
      </c>
    </row>
    <row r="1617" spans="1:15" ht="30.25" customHeight="1" x14ac:dyDescent="0.3">
      <c r="A1617" s="410">
        <v>952</v>
      </c>
      <c r="B1617" s="457"/>
      <c r="C1617" s="467"/>
      <c r="D1617" s="207"/>
      <c r="E1617" s="520"/>
      <c r="F1617" s="17"/>
      <c r="G1617" s="18"/>
      <c r="H1617" s="40"/>
      <c r="I1617" s="195"/>
      <c r="J1617" s="189"/>
      <c r="K1617" s="184"/>
      <c r="L1617" s="109" t="str">
        <f t="shared" si="141"/>
        <v/>
      </c>
      <c r="M1617" s="111">
        <f t="shared" si="142"/>
        <v>1</v>
      </c>
      <c r="N1617" s="110">
        <f t="shared" si="143"/>
        <v>0</v>
      </c>
    </row>
    <row r="1618" spans="1:15" ht="30.25" customHeight="1" x14ac:dyDescent="0.3">
      <c r="A1618" s="410">
        <v>953</v>
      </c>
      <c r="B1618" s="457"/>
      <c r="C1618" s="467"/>
      <c r="D1618" s="207"/>
      <c r="E1618" s="520"/>
      <c r="F1618" s="17"/>
      <c r="G1618" s="18"/>
      <c r="H1618" s="40"/>
      <c r="I1618" s="195"/>
      <c r="J1618" s="189"/>
      <c r="K1618" s="184"/>
      <c r="L1618" s="109" t="str">
        <f t="shared" si="141"/>
        <v/>
      </c>
      <c r="M1618" s="111">
        <f t="shared" si="142"/>
        <v>1</v>
      </c>
      <c r="N1618" s="110">
        <f t="shared" si="143"/>
        <v>0</v>
      </c>
    </row>
    <row r="1619" spans="1:15" ht="30.25" customHeight="1" x14ac:dyDescent="0.3">
      <c r="A1619" s="410">
        <v>954</v>
      </c>
      <c r="B1619" s="457"/>
      <c r="C1619" s="467"/>
      <c r="D1619" s="207"/>
      <c r="E1619" s="520"/>
      <c r="F1619" s="17"/>
      <c r="G1619" s="18"/>
      <c r="H1619" s="40"/>
      <c r="I1619" s="195"/>
      <c r="J1619" s="189"/>
      <c r="K1619" s="184"/>
      <c r="L1619" s="109" t="str">
        <f t="shared" si="141"/>
        <v/>
      </c>
      <c r="M1619" s="111">
        <f t="shared" si="142"/>
        <v>1</v>
      </c>
      <c r="N1619" s="110">
        <f t="shared" si="143"/>
        <v>0</v>
      </c>
    </row>
    <row r="1620" spans="1:15" ht="30.25" customHeight="1" x14ac:dyDescent="0.3">
      <c r="A1620" s="410">
        <v>955</v>
      </c>
      <c r="B1620" s="457"/>
      <c r="C1620" s="467"/>
      <c r="D1620" s="207"/>
      <c r="E1620" s="520"/>
      <c r="F1620" s="17"/>
      <c r="G1620" s="18"/>
      <c r="H1620" s="40"/>
      <c r="I1620" s="195"/>
      <c r="J1620" s="189"/>
      <c r="K1620" s="184"/>
      <c r="L1620" s="109" t="str">
        <f t="shared" si="141"/>
        <v/>
      </c>
      <c r="M1620" s="111">
        <f t="shared" si="142"/>
        <v>1</v>
      </c>
      <c r="N1620" s="110">
        <f t="shared" si="143"/>
        <v>0</v>
      </c>
    </row>
    <row r="1621" spans="1:15" ht="30.25" customHeight="1" x14ac:dyDescent="0.3">
      <c r="A1621" s="410">
        <v>956</v>
      </c>
      <c r="B1621" s="457"/>
      <c r="C1621" s="467"/>
      <c r="D1621" s="207"/>
      <c r="E1621" s="520"/>
      <c r="F1621" s="17"/>
      <c r="G1621" s="18"/>
      <c r="H1621" s="40"/>
      <c r="I1621" s="195"/>
      <c r="J1621" s="189"/>
      <c r="K1621" s="184"/>
      <c r="L1621" s="109" t="str">
        <f t="shared" si="141"/>
        <v/>
      </c>
      <c r="M1621" s="111">
        <f t="shared" si="142"/>
        <v>1</v>
      </c>
      <c r="N1621" s="110">
        <f t="shared" si="143"/>
        <v>0</v>
      </c>
    </row>
    <row r="1622" spans="1:15" ht="30.25" customHeight="1" x14ac:dyDescent="0.3">
      <c r="A1622" s="410">
        <v>957</v>
      </c>
      <c r="B1622" s="457"/>
      <c r="C1622" s="467"/>
      <c r="D1622" s="207"/>
      <c r="E1622" s="520"/>
      <c r="F1622" s="17"/>
      <c r="G1622" s="18"/>
      <c r="H1622" s="40"/>
      <c r="I1622" s="195"/>
      <c r="J1622" s="189"/>
      <c r="K1622" s="184"/>
      <c r="L1622" s="109" t="str">
        <f t="shared" si="141"/>
        <v/>
      </c>
      <c r="M1622" s="111">
        <f t="shared" si="142"/>
        <v>1</v>
      </c>
      <c r="N1622" s="110">
        <f t="shared" si="143"/>
        <v>0</v>
      </c>
    </row>
    <row r="1623" spans="1:15" ht="30.25" customHeight="1" x14ac:dyDescent="0.3">
      <c r="A1623" s="410">
        <v>958</v>
      </c>
      <c r="B1623" s="457"/>
      <c r="C1623" s="467"/>
      <c r="D1623" s="207"/>
      <c r="E1623" s="520"/>
      <c r="F1623" s="17"/>
      <c r="G1623" s="18"/>
      <c r="H1623" s="40"/>
      <c r="I1623" s="195"/>
      <c r="J1623" s="189"/>
      <c r="K1623" s="184"/>
      <c r="L1623" s="109" t="str">
        <f t="shared" si="141"/>
        <v/>
      </c>
      <c r="M1623" s="111">
        <f t="shared" si="142"/>
        <v>1</v>
      </c>
      <c r="N1623" s="110">
        <f t="shared" si="143"/>
        <v>0</v>
      </c>
    </row>
    <row r="1624" spans="1:15" ht="30.25" customHeight="1" x14ac:dyDescent="0.3">
      <c r="A1624" s="410">
        <v>959</v>
      </c>
      <c r="B1624" s="457"/>
      <c r="C1624" s="467"/>
      <c r="D1624" s="207"/>
      <c r="E1624" s="520"/>
      <c r="F1624" s="17"/>
      <c r="G1624" s="18"/>
      <c r="H1624" s="40"/>
      <c r="I1624" s="195"/>
      <c r="J1624" s="189"/>
      <c r="K1624" s="184"/>
      <c r="L1624" s="109" t="str">
        <f t="shared" si="141"/>
        <v/>
      </c>
      <c r="M1624" s="111">
        <f t="shared" si="142"/>
        <v>1</v>
      </c>
      <c r="N1624" s="110">
        <f t="shared" si="143"/>
        <v>0</v>
      </c>
    </row>
    <row r="1625" spans="1:15" ht="30.25" customHeight="1" thickBot="1" x14ac:dyDescent="0.35">
      <c r="A1625" s="411">
        <v>960</v>
      </c>
      <c r="B1625" s="458"/>
      <c r="C1625" s="468"/>
      <c r="D1625" s="208"/>
      <c r="E1625" s="522"/>
      <c r="F1625" s="19"/>
      <c r="G1625" s="20"/>
      <c r="H1625" s="42"/>
      <c r="I1625" s="196"/>
      <c r="J1625" s="190"/>
      <c r="K1625" s="185"/>
      <c r="L1625" s="109" t="str">
        <f t="shared" si="141"/>
        <v/>
      </c>
      <c r="M1625" s="111">
        <f t="shared" si="142"/>
        <v>1</v>
      </c>
      <c r="N1625" s="110">
        <f t="shared" si="143"/>
        <v>0</v>
      </c>
    </row>
    <row r="1626" spans="1:15" ht="30.25" customHeight="1" thickBot="1" x14ac:dyDescent="0.35">
      <c r="A1626" s="44"/>
      <c r="B1626" s="44"/>
      <c r="C1626" s="44"/>
      <c r="D1626" s="44"/>
      <c r="E1626" s="44"/>
      <c r="F1626" s="44"/>
      <c r="G1626" s="44"/>
      <c r="H1626" s="44"/>
      <c r="I1626" s="386" t="s">
        <v>34</v>
      </c>
      <c r="J1626" s="186">
        <f>SUM(J1606:J1625)+J1592</f>
        <v>0</v>
      </c>
      <c r="K1626" s="186">
        <f>SUM(K1606:K1625)+K1592</f>
        <v>0</v>
      </c>
      <c r="L1626" s="66"/>
      <c r="M1626" s="108">
        <f>IF(J1626&gt;J1592,ROW(A1632),0)</f>
        <v>0</v>
      </c>
      <c r="N1626" s="37"/>
      <c r="O1626" s="105">
        <f>IF(J1626&gt;J1592,ROW(A1632),0)</f>
        <v>0</v>
      </c>
    </row>
    <row r="1627" spans="1:15" ht="30.25" customHeight="1" x14ac:dyDescent="0.3">
      <c r="A1627" s="44"/>
      <c r="B1627" s="44"/>
      <c r="C1627" s="44"/>
      <c r="D1627" s="44"/>
      <c r="E1627" s="44"/>
      <c r="F1627" s="44"/>
      <c r="G1627" s="44"/>
      <c r="H1627" s="44"/>
      <c r="I1627" s="44"/>
      <c r="J1627" s="44"/>
      <c r="K1627" s="44"/>
      <c r="L1627" s="66"/>
      <c r="M1627" s="37"/>
      <c r="N1627" s="37"/>
    </row>
    <row r="1628" spans="1:15" ht="30.25" customHeight="1" x14ac:dyDescent="0.3">
      <c r="A1628" s="138" t="s">
        <v>133</v>
      </c>
      <c r="B1628" s="62"/>
      <c r="C1628" s="62"/>
      <c r="D1628" s="44"/>
      <c r="E1628" s="44"/>
      <c r="F1628" s="44"/>
      <c r="G1628" s="44"/>
      <c r="H1628" s="44"/>
      <c r="I1628" s="44"/>
      <c r="J1628" s="44"/>
      <c r="K1628" s="44"/>
      <c r="L1628" s="66"/>
      <c r="M1628" s="37"/>
      <c r="N1628" s="37"/>
    </row>
    <row r="1629" spans="1:15" ht="30.25" customHeight="1" x14ac:dyDescent="0.3">
      <c r="A1629" s="44"/>
      <c r="B1629" s="44"/>
      <c r="C1629" s="44"/>
      <c r="D1629" s="44"/>
      <c r="E1629" s="44"/>
      <c r="F1629" s="44"/>
      <c r="G1629" s="44"/>
      <c r="H1629" s="44"/>
      <c r="I1629" s="44"/>
      <c r="J1629" s="44"/>
      <c r="K1629" s="44"/>
      <c r="L1629" s="66"/>
      <c r="M1629" s="37"/>
      <c r="N1629" s="37"/>
    </row>
    <row r="1630" spans="1:15" ht="30.25" customHeight="1" x14ac:dyDescent="0.35">
      <c r="A1630" s="376" t="s">
        <v>31</v>
      </c>
      <c r="B1630" s="214"/>
      <c r="C1630" s="214"/>
      <c r="D1630" s="378">
        <f ca="1">imzatarihi</f>
        <v>45785</v>
      </c>
      <c r="E1630" s="378"/>
      <c r="F1630" s="253" t="s">
        <v>32</v>
      </c>
      <c r="G1630" s="379" t="str">
        <f>IF(kurulusyetkilisi&gt;0,kurulusyetkilisi,"")</f>
        <v/>
      </c>
      <c r="H1630" s="44"/>
      <c r="I1630" s="44"/>
      <c r="J1630" s="44"/>
      <c r="K1630" s="44"/>
      <c r="L1630" s="66"/>
      <c r="M1630" s="37"/>
      <c r="N1630" s="37"/>
    </row>
    <row r="1631" spans="1:15" ht="30.25" customHeight="1" x14ac:dyDescent="0.35">
      <c r="A1631" s="44"/>
      <c r="B1631" s="44"/>
      <c r="C1631" s="44"/>
      <c r="D1631" s="215"/>
      <c r="E1631" s="215"/>
      <c r="F1631" s="253" t="s">
        <v>33</v>
      </c>
      <c r="G1631" s="44"/>
      <c r="H1631" s="44"/>
      <c r="I1631" s="214"/>
      <c r="J1631" s="44"/>
      <c r="K1631" s="44"/>
      <c r="L1631" s="66"/>
      <c r="M1631" s="37"/>
      <c r="N1631" s="37"/>
    </row>
    <row r="1632" spans="1:15" ht="30.25" customHeight="1" x14ac:dyDescent="0.3">
      <c r="A1632" s="44"/>
      <c r="B1632" s="44"/>
      <c r="C1632" s="44"/>
      <c r="D1632" s="44"/>
      <c r="E1632" s="44"/>
      <c r="F1632" s="44"/>
      <c r="G1632" s="44"/>
      <c r="H1632" s="44"/>
      <c r="I1632" s="44"/>
      <c r="J1632" s="44"/>
      <c r="K1632" s="44"/>
      <c r="L1632" s="66"/>
      <c r="M1632" s="37"/>
      <c r="N1632" s="37"/>
    </row>
    <row r="1633" spans="1:16" ht="30.25" customHeight="1" x14ac:dyDescent="0.3">
      <c r="A1633" s="679" t="s">
        <v>104</v>
      </c>
      <c r="B1633" s="679"/>
      <c r="C1633" s="679"/>
      <c r="D1633" s="679"/>
      <c r="E1633" s="679"/>
      <c r="F1633" s="679"/>
      <c r="G1633" s="679"/>
      <c r="H1633" s="679"/>
      <c r="I1633" s="679"/>
      <c r="J1633" s="679"/>
      <c r="K1633" s="679"/>
      <c r="L1633" s="64"/>
      <c r="M1633" s="37"/>
      <c r="N1633" s="37"/>
    </row>
    <row r="1634" spans="1:16" ht="30.25" customHeight="1" x14ac:dyDescent="0.3">
      <c r="A1634" s="635" t="str">
        <f>IF(YilDonem&lt;&gt;"",CONCATENATE(YilDonem," dönemine aittir."),"")</f>
        <v/>
      </c>
      <c r="B1634" s="635"/>
      <c r="C1634" s="635"/>
      <c r="D1634" s="635"/>
      <c r="E1634" s="635"/>
      <c r="F1634" s="635"/>
      <c r="G1634" s="635"/>
      <c r="H1634" s="635"/>
      <c r="I1634" s="635"/>
      <c r="J1634" s="635"/>
      <c r="K1634" s="635"/>
      <c r="L1634" s="64"/>
      <c r="M1634" s="37"/>
      <c r="N1634" s="37"/>
    </row>
    <row r="1635" spans="1:16" ht="30.25" customHeight="1" thickBot="1" x14ac:dyDescent="0.35">
      <c r="A1635" s="680" t="s">
        <v>126</v>
      </c>
      <c r="B1635" s="680"/>
      <c r="C1635" s="680"/>
      <c r="D1635" s="680"/>
      <c r="E1635" s="680"/>
      <c r="F1635" s="680"/>
      <c r="G1635" s="680"/>
      <c r="H1635" s="680"/>
      <c r="I1635" s="680"/>
      <c r="J1635" s="680"/>
      <c r="K1635" s="680"/>
      <c r="L1635" s="64"/>
      <c r="M1635" s="37"/>
      <c r="N1635" s="37"/>
    </row>
    <row r="1636" spans="1:16" ht="30.25" customHeight="1" thickBot="1" x14ac:dyDescent="0.35">
      <c r="A1636" s="673" t="s">
        <v>192</v>
      </c>
      <c r="B1636" s="674"/>
      <c r="C1636" s="673" t="str">
        <f>IF(ProjeNo&gt;0,ProjeNo,"")</f>
        <v/>
      </c>
      <c r="D1636" s="674"/>
      <c r="E1636" s="674"/>
      <c r="F1636" s="674"/>
      <c r="G1636" s="674"/>
      <c r="H1636" s="674"/>
      <c r="I1636" s="674"/>
      <c r="J1636" s="674"/>
      <c r="K1636" s="675"/>
      <c r="L1636" s="64"/>
      <c r="M1636" s="37"/>
      <c r="N1636" s="37"/>
    </row>
    <row r="1637" spans="1:16" ht="30.25" customHeight="1" thickBot="1" x14ac:dyDescent="0.35">
      <c r="A1637" s="673" t="s">
        <v>194</v>
      </c>
      <c r="B1637" s="674"/>
      <c r="C1637" s="676" t="str">
        <f>IF(ProjeAdi&gt;0,ProjeAdi,"")</f>
        <v/>
      </c>
      <c r="D1637" s="677"/>
      <c r="E1637" s="677"/>
      <c r="F1637" s="677"/>
      <c r="G1637" s="677"/>
      <c r="H1637" s="677"/>
      <c r="I1637" s="677"/>
      <c r="J1637" s="677"/>
      <c r="K1637" s="678"/>
      <c r="L1637" s="64"/>
      <c r="M1637" s="37"/>
      <c r="N1637" s="37"/>
    </row>
    <row r="1638" spans="1:16" s="24" customFormat="1" ht="30.25" customHeight="1" thickBot="1" x14ac:dyDescent="0.35">
      <c r="A1638" s="683" t="s">
        <v>3</v>
      </c>
      <c r="B1638" s="683" t="s">
        <v>182</v>
      </c>
      <c r="C1638" s="683" t="s">
        <v>183</v>
      </c>
      <c r="D1638" s="683" t="s">
        <v>101</v>
      </c>
      <c r="E1638" s="683" t="s">
        <v>173</v>
      </c>
      <c r="F1638" s="683" t="s">
        <v>102</v>
      </c>
      <c r="G1638" s="683" t="s">
        <v>103</v>
      </c>
      <c r="H1638" s="683" t="s">
        <v>81</v>
      </c>
      <c r="I1638" s="683" t="s">
        <v>82</v>
      </c>
      <c r="J1638" s="398" t="s">
        <v>83</v>
      </c>
      <c r="K1638" s="398" t="s">
        <v>83</v>
      </c>
      <c r="L1638" s="65"/>
      <c r="M1638" s="38"/>
      <c r="N1638" s="38"/>
      <c r="O1638" s="68"/>
      <c r="P1638" s="68"/>
    </row>
    <row r="1639" spans="1:16" ht="30.25" customHeight="1" thickBot="1" x14ac:dyDescent="0.35">
      <c r="A1639" s="685"/>
      <c r="B1639" s="684"/>
      <c r="C1639" s="684"/>
      <c r="D1639" s="685"/>
      <c r="E1639" s="684"/>
      <c r="F1639" s="685"/>
      <c r="G1639" s="685"/>
      <c r="H1639" s="685"/>
      <c r="I1639" s="685"/>
      <c r="J1639" s="416" t="s">
        <v>84</v>
      </c>
      <c r="K1639" s="416" t="s">
        <v>87</v>
      </c>
      <c r="L1639" s="64"/>
      <c r="M1639" s="37"/>
      <c r="N1639" s="37"/>
    </row>
    <row r="1640" spans="1:16" ht="30.25" customHeight="1" x14ac:dyDescent="0.3">
      <c r="A1640" s="201">
        <v>961</v>
      </c>
      <c r="B1640" s="456"/>
      <c r="C1640" s="466"/>
      <c r="D1640" s="206"/>
      <c r="E1640" s="521"/>
      <c r="F1640" s="25"/>
      <c r="G1640" s="39"/>
      <c r="H1640" s="26"/>
      <c r="I1640" s="194"/>
      <c r="J1640" s="188"/>
      <c r="K1640" s="180"/>
      <c r="L1640" s="109" t="str">
        <f>IF(AND(COUNTA(D1640:G1640)&gt;0,M1640=1),"Belge Tarihi,Belge Numarası ve KDV Dahil Tutar doldurulduktan sonra KDV Hariç Tutar doldurulabilir.","")</f>
        <v/>
      </c>
      <c r="M1640" s="111">
        <f>IF(COUNTA(H1640:I1640)+COUNTA(K1640)=3,0,1)</f>
        <v>1</v>
      </c>
      <c r="N1640" s="110">
        <f>IF(M1640=1,0,100000000)</f>
        <v>0</v>
      </c>
    </row>
    <row r="1641" spans="1:16" ht="30.25" customHeight="1" x14ac:dyDescent="0.3">
      <c r="A1641" s="410">
        <v>962</v>
      </c>
      <c r="B1641" s="457"/>
      <c r="C1641" s="467"/>
      <c r="D1641" s="207"/>
      <c r="E1641" s="520"/>
      <c r="F1641" s="17"/>
      <c r="G1641" s="18"/>
      <c r="H1641" s="40"/>
      <c r="I1641" s="195"/>
      <c r="J1641" s="189"/>
      <c r="K1641" s="184"/>
      <c r="L1641" s="109" t="str">
        <f t="shared" ref="L1641:L1659" si="144">IF(AND(COUNTA(D1641:G1641)&gt;0,M1641=1),"Belge Tarihi,Belge Numarası ve KDV Dahil Tutar doldurulduktan sonra KDV Hariç Tutar doldurulabilir.","")</f>
        <v/>
      </c>
      <c r="M1641" s="111">
        <f t="shared" ref="M1641:M1659" si="145">IF(COUNTA(H1641:I1641)+COUNTA(K1641)=3,0,1)</f>
        <v>1</v>
      </c>
      <c r="N1641" s="110">
        <f t="shared" ref="N1641:N1659" si="146">IF(M1641=1,0,100000000)</f>
        <v>0</v>
      </c>
    </row>
    <row r="1642" spans="1:16" ht="30.25" customHeight="1" x14ac:dyDescent="0.3">
      <c r="A1642" s="410">
        <v>963</v>
      </c>
      <c r="B1642" s="457"/>
      <c r="C1642" s="467"/>
      <c r="D1642" s="207"/>
      <c r="E1642" s="520"/>
      <c r="F1642" s="17"/>
      <c r="G1642" s="18"/>
      <c r="H1642" s="40"/>
      <c r="I1642" s="195"/>
      <c r="J1642" s="189"/>
      <c r="K1642" s="184"/>
      <c r="L1642" s="109" t="str">
        <f t="shared" si="144"/>
        <v/>
      </c>
      <c r="M1642" s="111">
        <f t="shared" si="145"/>
        <v>1</v>
      </c>
      <c r="N1642" s="110">
        <f t="shared" si="146"/>
        <v>0</v>
      </c>
    </row>
    <row r="1643" spans="1:16" ht="30.25" customHeight="1" x14ac:dyDescent="0.3">
      <c r="A1643" s="410">
        <v>964</v>
      </c>
      <c r="B1643" s="457"/>
      <c r="C1643" s="467"/>
      <c r="D1643" s="207"/>
      <c r="E1643" s="520"/>
      <c r="F1643" s="17"/>
      <c r="G1643" s="18"/>
      <c r="H1643" s="40"/>
      <c r="I1643" s="195"/>
      <c r="J1643" s="189"/>
      <c r="K1643" s="184"/>
      <c r="L1643" s="109" t="str">
        <f t="shared" si="144"/>
        <v/>
      </c>
      <c r="M1643" s="111">
        <f t="shared" si="145"/>
        <v>1</v>
      </c>
      <c r="N1643" s="110">
        <f t="shared" si="146"/>
        <v>0</v>
      </c>
    </row>
    <row r="1644" spans="1:16" ht="30.25" customHeight="1" x14ac:dyDescent="0.3">
      <c r="A1644" s="410">
        <v>965</v>
      </c>
      <c r="B1644" s="457"/>
      <c r="C1644" s="467"/>
      <c r="D1644" s="207"/>
      <c r="E1644" s="520"/>
      <c r="F1644" s="17"/>
      <c r="G1644" s="18"/>
      <c r="H1644" s="40"/>
      <c r="I1644" s="195"/>
      <c r="J1644" s="189"/>
      <c r="K1644" s="184"/>
      <c r="L1644" s="109" t="str">
        <f t="shared" si="144"/>
        <v/>
      </c>
      <c r="M1644" s="111">
        <f t="shared" si="145"/>
        <v>1</v>
      </c>
      <c r="N1644" s="110">
        <f t="shared" si="146"/>
        <v>0</v>
      </c>
    </row>
    <row r="1645" spans="1:16" ht="30.25" customHeight="1" x14ac:dyDescent="0.3">
      <c r="A1645" s="410">
        <v>966</v>
      </c>
      <c r="B1645" s="457"/>
      <c r="C1645" s="467"/>
      <c r="D1645" s="207"/>
      <c r="E1645" s="520"/>
      <c r="F1645" s="17"/>
      <c r="G1645" s="18"/>
      <c r="H1645" s="40"/>
      <c r="I1645" s="195"/>
      <c r="J1645" s="189"/>
      <c r="K1645" s="184"/>
      <c r="L1645" s="109" t="str">
        <f t="shared" si="144"/>
        <v/>
      </c>
      <c r="M1645" s="111">
        <f t="shared" si="145"/>
        <v>1</v>
      </c>
      <c r="N1645" s="110">
        <f t="shared" si="146"/>
        <v>0</v>
      </c>
    </row>
    <row r="1646" spans="1:16" ht="30.25" customHeight="1" x14ac:dyDescent="0.3">
      <c r="A1646" s="410">
        <v>967</v>
      </c>
      <c r="B1646" s="457"/>
      <c r="C1646" s="467"/>
      <c r="D1646" s="207"/>
      <c r="E1646" s="520"/>
      <c r="F1646" s="17"/>
      <c r="G1646" s="18"/>
      <c r="H1646" s="40"/>
      <c r="I1646" s="195"/>
      <c r="J1646" s="189"/>
      <c r="K1646" s="184"/>
      <c r="L1646" s="109" t="str">
        <f t="shared" si="144"/>
        <v/>
      </c>
      <c r="M1646" s="111">
        <f t="shared" si="145"/>
        <v>1</v>
      </c>
      <c r="N1646" s="110">
        <f t="shared" si="146"/>
        <v>0</v>
      </c>
    </row>
    <row r="1647" spans="1:16" ht="30.25" customHeight="1" x14ac:dyDescent="0.3">
      <c r="A1647" s="410">
        <v>968</v>
      </c>
      <c r="B1647" s="457"/>
      <c r="C1647" s="467"/>
      <c r="D1647" s="207"/>
      <c r="E1647" s="520"/>
      <c r="F1647" s="17"/>
      <c r="G1647" s="18"/>
      <c r="H1647" s="40"/>
      <c r="I1647" s="195"/>
      <c r="J1647" s="189"/>
      <c r="K1647" s="184"/>
      <c r="L1647" s="109" t="str">
        <f t="shared" si="144"/>
        <v/>
      </c>
      <c r="M1647" s="111">
        <f t="shared" si="145"/>
        <v>1</v>
      </c>
      <c r="N1647" s="110">
        <f t="shared" si="146"/>
        <v>0</v>
      </c>
    </row>
    <row r="1648" spans="1:16" ht="30.25" customHeight="1" x14ac:dyDescent="0.3">
      <c r="A1648" s="410">
        <v>969</v>
      </c>
      <c r="B1648" s="457"/>
      <c r="C1648" s="467"/>
      <c r="D1648" s="207"/>
      <c r="E1648" s="520"/>
      <c r="F1648" s="17"/>
      <c r="G1648" s="18"/>
      <c r="H1648" s="40"/>
      <c r="I1648" s="195"/>
      <c r="J1648" s="189"/>
      <c r="K1648" s="184"/>
      <c r="L1648" s="109" t="str">
        <f t="shared" si="144"/>
        <v/>
      </c>
      <c r="M1648" s="111">
        <f t="shared" si="145"/>
        <v>1</v>
      </c>
      <c r="N1648" s="110">
        <f t="shared" si="146"/>
        <v>0</v>
      </c>
    </row>
    <row r="1649" spans="1:15" ht="30.25" customHeight="1" x14ac:dyDescent="0.3">
      <c r="A1649" s="410">
        <v>970</v>
      </c>
      <c r="B1649" s="457"/>
      <c r="C1649" s="467"/>
      <c r="D1649" s="207"/>
      <c r="E1649" s="520"/>
      <c r="F1649" s="17"/>
      <c r="G1649" s="18"/>
      <c r="H1649" s="40"/>
      <c r="I1649" s="195"/>
      <c r="J1649" s="189"/>
      <c r="K1649" s="184"/>
      <c r="L1649" s="109" t="str">
        <f t="shared" si="144"/>
        <v/>
      </c>
      <c r="M1649" s="111">
        <f t="shared" si="145"/>
        <v>1</v>
      </c>
      <c r="N1649" s="110">
        <f t="shared" si="146"/>
        <v>0</v>
      </c>
    </row>
    <row r="1650" spans="1:15" ht="30.25" customHeight="1" x14ac:dyDescent="0.3">
      <c r="A1650" s="410">
        <v>971</v>
      </c>
      <c r="B1650" s="457"/>
      <c r="C1650" s="467"/>
      <c r="D1650" s="207"/>
      <c r="E1650" s="520"/>
      <c r="F1650" s="17"/>
      <c r="G1650" s="18"/>
      <c r="H1650" s="40"/>
      <c r="I1650" s="195"/>
      <c r="J1650" s="189"/>
      <c r="K1650" s="184"/>
      <c r="L1650" s="109" t="str">
        <f t="shared" si="144"/>
        <v/>
      </c>
      <c r="M1650" s="111">
        <f t="shared" si="145"/>
        <v>1</v>
      </c>
      <c r="N1650" s="110">
        <f t="shared" si="146"/>
        <v>0</v>
      </c>
    </row>
    <row r="1651" spans="1:15" ht="30.25" customHeight="1" x14ac:dyDescent="0.3">
      <c r="A1651" s="410">
        <v>972</v>
      </c>
      <c r="B1651" s="457"/>
      <c r="C1651" s="467"/>
      <c r="D1651" s="207"/>
      <c r="E1651" s="520"/>
      <c r="F1651" s="17"/>
      <c r="G1651" s="18"/>
      <c r="H1651" s="40"/>
      <c r="I1651" s="195"/>
      <c r="J1651" s="189"/>
      <c r="K1651" s="184"/>
      <c r="L1651" s="109" t="str">
        <f t="shared" si="144"/>
        <v/>
      </c>
      <c r="M1651" s="111">
        <f t="shared" si="145"/>
        <v>1</v>
      </c>
      <c r="N1651" s="110">
        <f t="shared" si="146"/>
        <v>0</v>
      </c>
    </row>
    <row r="1652" spans="1:15" ht="30.25" customHeight="1" x14ac:dyDescent="0.3">
      <c r="A1652" s="410">
        <v>973</v>
      </c>
      <c r="B1652" s="457"/>
      <c r="C1652" s="467"/>
      <c r="D1652" s="207"/>
      <c r="E1652" s="520"/>
      <c r="F1652" s="17"/>
      <c r="G1652" s="18"/>
      <c r="H1652" s="40"/>
      <c r="I1652" s="195"/>
      <c r="J1652" s="189"/>
      <c r="K1652" s="184"/>
      <c r="L1652" s="109" t="str">
        <f t="shared" si="144"/>
        <v/>
      </c>
      <c r="M1652" s="111">
        <f t="shared" si="145"/>
        <v>1</v>
      </c>
      <c r="N1652" s="110">
        <f t="shared" si="146"/>
        <v>0</v>
      </c>
    </row>
    <row r="1653" spans="1:15" ht="30.25" customHeight="1" x14ac:dyDescent="0.3">
      <c r="A1653" s="410">
        <v>974</v>
      </c>
      <c r="B1653" s="457"/>
      <c r="C1653" s="467"/>
      <c r="D1653" s="207"/>
      <c r="E1653" s="520"/>
      <c r="F1653" s="17"/>
      <c r="G1653" s="18"/>
      <c r="H1653" s="40"/>
      <c r="I1653" s="195"/>
      <c r="J1653" s="189"/>
      <c r="K1653" s="184"/>
      <c r="L1653" s="109" t="str">
        <f t="shared" si="144"/>
        <v/>
      </c>
      <c r="M1653" s="111">
        <f t="shared" si="145"/>
        <v>1</v>
      </c>
      <c r="N1653" s="110">
        <f t="shared" si="146"/>
        <v>0</v>
      </c>
    </row>
    <row r="1654" spans="1:15" ht="30.25" customHeight="1" x14ac:dyDescent="0.3">
      <c r="A1654" s="410">
        <v>975</v>
      </c>
      <c r="B1654" s="457"/>
      <c r="C1654" s="467"/>
      <c r="D1654" s="207"/>
      <c r="E1654" s="520"/>
      <c r="F1654" s="17"/>
      <c r="G1654" s="18"/>
      <c r="H1654" s="40"/>
      <c r="I1654" s="195"/>
      <c r="J1654" s="189"/>
      <c r="K1654" s="184"/>
      <c r="L1654" s="109" t="str">
        <f t="shared" si="144"/>
        <v/>
      </c>
      <c r="M1654" s="111">
        <f t="shared" si="145"/>
        <v>1</v>
      </c>
      <c r="N1654" s="110">
        <f t="shared" si="146"/>
        <v>0</v>
      </c>
    </row>
    <row r="1655" spans="1:15" ht="30.25" customHeight="1" x14ac:dyDescent="0.3">
      <c r="A1655" s="410">
        <v>976</v>
      </c>
      <c r="B1655" s="457"/>
      <c r="C1655" s="467"/>
      <c r="D1655" s="207"/>
      <c r="E1655" s="520"/>
      <c r="F1655" s="17"/>
      <c r="G1655" s="18"/>
      <c r="H1655" s="40"/>
      <c r="I1655" s="195"/>
      <c r="J1655" s="189"/>
      <c r="K1655" s="184"/>
      <c r="L1655" s="109" t="str">
        <f t="shared" si="144"/>
        <v/>
      </c>
      <c r="M1655" s="111">
        <f t="shared" si="145"/>
        <v>1</v>
      </c>
      <c r="N1655" s="110">
        <f t="shared" si="146"/>
        <v>0</v>
      </c>
    </row>
    <row r="1656" spans="1:15" ht="30.25" customHeight="1" x14ac:dyDescent="0.3">
      <c r="A1656" s="410">
        <v>977</v>
      </c>
      <c r="B1656" s="457"/>
      <c r="C1656" s="467"/>
      <c r="D1656" s="207"/>
      <c r="E1656" s="520"/>
      <c r="F1656" s="17"/>
      <c r="G1656" s="18"/>
      <c r="H1656" s="40"/>
      <c r="I1656" s="195"/>
      <c r="J1656" s="189"/>
      <c r="K1656" s="184"/>
      <c r="L1656" s="109" t="str">
        <f t="shared" si="144"/>
        <v/>
      </c>
      <c r="M1656" s="111">
        <f t="shared" si="145"/>
        <v>1</v>
      </c>
      <c r="N1656" s="110">
        <f t="shared" si="146"/>
        <v>0</v>
      </c>
    </row>
    <row r="1657" spans="1:15" ht="30.25" customHeight="1" x14ac:dyDescent="0.3">
      <c r="A1657" s="410">
        <v>978</v>
      </c>
      <c r="B1657" s="457"/>
      <c r="C1657" s="467"/>
      <c r="D1657" s="207"/>
      <c r="E1657" s="520"/>
      <c r="F1657" s="17"/>
      <c r="G1657" s="18"/>
      <c r="H1657" s="40"/>
      <c r="I1657" s="195"/>
      <c r="J1657" s="189"/>
      <c r="K1657" s="184"/>
      <c r="L1657" s="109" t="str">
        <f t="shared" si="144"/>
        <v/>
      </c>
      <c r="M1657" s="111">
        <f t="shared" si="145"/>
        <v>1</v>
      </c>
      <c r="N1657" s="110">
        <f t="shared" si="146"/>
        <v>0</v>
      </c>
    </row>
    <row r="1658" spans="1:15" ht="30.25" customHeight="1" x14ac:dyDescent="0.3">
      <c r="A1658" s="410">
        <v>979</v>
      </c>
      <c r="B1658" s="457"/>
      <c r="C1658" s="467"/>
      <c r="D1658" s="207"/>
      <c r="E1658" s="520"/>
      <c r="F1658" s="17"/>
      <c r="G1658" s="18"/>
      <c r="H1658" s="40"/>
      <c r="I1658" s="195"/>
      <c r="J1658" s="189"/>
      <c r="K1658" s="184"/>
      <c r="L1658" s="109" t="str">
        <f t="shared" si="144"/>
        <v/>
      </c>
      <c r="M1658" s="111">
        <f t="shared" si="145"/>
        <v>1</v>
      </c>
      <c r="N1658" s="110">
        <f t="shared" si="146"/>
        <v>0</v>
      </c>
    </row>
    <row r="1659" spans="1:15" ht="30.25" customHeight="1" thickBot="1" x14ac:dyDescent="0.35">
      <c r="A1659" s="411">
        <v>980</v>
      </c>
      <c r="B1659" s="458"/>
      <c r="C1659" s="468"/>
      <c r="D1659" s="208"/>
      <c r="E1659" s="522"/>
      <c r="F1659" s="19"/>
      <c r="G1659" s="20"/>
      <c r="H1659" s="42"/>
      <c r="I1659" s="196"/>
      <c r="J1659" s="190"/>
      <c r="K1659" s="185"/>
      <c r="L1659" s="109" t="str">
        <f t="shared" si="144"/>
        <v/>
      </c>
      <c r="M1659" s="111">
        <f t="shared" si="145"/>
        <v>1</v>
      </c>
      <c r="N1659" s="110">
        <f t="shared" si="146"/>
        <v>0</v>
      </c>
    </row>
    <row r="1660" spans="1:15" ht="30.25" customHeight="1" thickBot="1" x14ac:dyDescent="0.35">
      <c r="A1660" s="44"/>
      <c r="B1660" s="44"/>
      <c r="C1660" s="44"/>
      <c r="D1660" s="44"/>
      <c r="E1660" s="44"/>
      <c r="F1660" s="44"/>
      <c r="G1660" s="44"/>
      <c r="H1660" s="44"/>
      <c r="I1660" s="386" t="s">
        <v>34</v>
      </c>
      <c r="J1660" s="186">
        <f>SUM(J1640:J1659)+J1626</f>
        <v>0</v>
      </c>
      <c r="K1660" s="186">
        <f>SUM(K1640:K1659)+K1626</f>
        <v>0</v>
      </c>
      <c r="L1660" s="66"/>
      <c r="M1660" s="108">
        <f>IF(J1660&gt;J1626,ROW(A1666),0)</f>
        <v>0</v>
      </c>
      <c r="N1660" s="37"/>
      <c r="O1660" s="105">
        <f>IF(J1660&gt;J1626,ROW(A1666),0)</f>
        <v>0</v>
      </c>
    </row>
    <row r="1661" spans="1:15" ht="30.25" customHeight="1" x14ac:dyDescent="0.3">
      <c r="A1661" s="44"/>
      <c r="B1661" s="44"/>
      <c r="C1661" s="44"/>
      <c r="D1661" s="44"/>
      <c r="E1661" s="44"/>
      <c r="F1661" s="44"/>
      <c r="G1661" s="44"/>
      <c r="H1661" s="44"/>
      <c r="I1661" s="44"/>
      <c r="J1661" s="44"/>
      <c r="K1661" s="44"/>
      <c r="L1661" s="66"/>
      <c r="M1661" s="37"/>
      <c r="N1661" s="37"/>
    </row>
    <row r="1662" spans="1:15" ht="30.25" customHeight="1" x14ac:dyDescent="0.3">
      <c r="A1662" s="138" t="s">
        <v>133</v>
      </c>
      <c r="B1662" s="62"/>
      <c r="C1662" s="62"/>
      <c r="D1662" s="44"/>
      <c r="E1662" s="44"/>
      <c r="F1662" s="44"/>
      <c r="G1662" s="44"/>
      <c r="H1662" s="44"/>
      <c r="I1662" s="44"/>
      <c r="J1662" s="44"/>
      <c r="K1662" s="44"/>
      <c r="L1662" s="66"/>
      <c r="M1662" s="37"/>
      <c r="N1662" s="37"/>
    </row>
    <row r="1663" spans="1:15" ht="30.25" customHeight="1" x14ac:dyDescent="0.3">
      <c r="A1663" s="44"/>
      <c r="B1663" s="44"/>
      <c r="C1663" s="44"/>
      <c r="D1663" s="44"/>
      <c r="E1663" s="44"/>
      <c r="F1663" s="44"/>
      <c r="G1663" s="44"/>
      <c r="H1663" s="44"/>
      <c r="I1663" s="44"/>
      <c r="J1663" s="44"/>
      <c r="K1663" s="44"/>
      <c r="L1663" s="66"/>
      <c r="M1663" s="37"/>
      <c r="N1663" s="37"/>
    </row>
    <row r="1664" spans="1:15" ht="30.25" customHeight="1" x14ac:dyDescent="0.35">
      <c r="A1664" s="376" t="s">
        <v>31</v>
      </c>
      <c r="B1664" s="214"/>
      <c r="C1664" s="214"/>
      <c r="D1664" s="378">
        <f ca="1">imzatarihi</f>
        <v>45785</v>
      </c>
      <c r="E1664" s="378"/>
      <c r="F1664" s="253" t="s">
        <v>32</v>
      </c>
      <c r="G1664" s="379" t="str">
        <f>IF(kurulusyetkilisi&gt;0,kurulusyetkilisi,"")</f>
        <v/>
      </c>
      <c r="H1664" s="44"/>
      <c r="I1664" s="44"/>
      <c r="J1664" s="44"/>
      <c r="K1664" s="44"/>
      <c r="L1664" s="66"/>
      <c r="M1664" s="37"/>
      <c r="N1664" s="37"/>
    </row>
    <row r="1665" spans="1:16" ht="30.25" customHeight="1" x14ac:dyDescent="0.35">
      <c r="A1665" s="44"/>
      <c r="B1665" s="44"/>
      <c r="C1665" s="44"/>
      <c r="D1665" s="215"/>
      <c r="E1665" s="215"/>
      <c r="F1665" s="253" t="s">
        <v>33</v>
      </c>
      <c r="G1665" s="44"/>
      <c r="H1665" s="44"/>
      <c r="I1665" s="214"/>
      <c r="J1665" s="44"/>
      <c r="K1665" s="44"/>
      <c r="L1665" s="66"/>
      <c r="M1665" s="37"/>
      <c r="N1665" s="37"/>
    </row>
    <row r="1666" spans="1:16" ht="30.25" customHeight="1" x14ac:dyDescent="0.3">
      <c r="A1666" s="44"/>
      <c r="B1666" s="44"/>
      <c r="C1666" s="44"/>
      <c r="D1666" s="44"/>
      <c r="E1666" s="44"/>
      <c r="F1666" s="44"/>
      <c r="G1666" s="44"/>
      <c r="H1666" s="44"/>
      <c r="I1666" s="44"/>
      <c r="J1666" s="44"/>
      <c r="K1666" s="44"/>
      <c r="L1666" s="66"/>
      <c r="M1666" s="37"/>
      <c r="N1666" s="37"/>
    </row>
    <row r="1667" spans="1:16" ht="30.25" customHeight="1" x14ac:dyDescent="0.3">
      <c r="A1667" s="679" t="s">
        <v>104</v>
      </c>
      <c r="B1667" s="679"/>
      <c r="C1667" s="679"/>
      <c r="D1667" s="679"/>
      <c r="E1667" s="679"/>
      <c r="F1667" s="679"/>
      <c r="G1667" s="679"/>
      <c r="H1667" s="679"/>
      <c r="I1667" s="679"/>
      <c r="J1667" s="679"/>
      <c r="K1667" s="679"/>
      <c r="L1667" s="64"/>
      <c r="M1667" s="37"/>
      <c r="N1667" s="37"/>
    </row>
    <row r="1668" spans="1:16" ht="30.25" customHeight="1" x14ac:dyDescent="0.3">
      <c r="A1668" s="635" t="str">
        <f>IF(YilDonem&lt;&gt;"",CONCATENATE(YilDonem," dönemine aittir."),"")</f>
        <v/>
      </c>
      <c r="B1668" s="635"/>
      <c r="C1668" s="635"/>
      <c r="D1668" s="635"/>
      <c r="E1668" s="635"/>
      <c r="F1668" s="635"/>
      <c r="G1668" s="635"/>
      <c r="H1668" s="635"/>
      <c r="I1668" s="635"/>
      <c r="J1668" s="635"/>
      <c r="K1668" s="635"/>
      <c r="L1668" s="64"/>
      <c r="M1668" s="37"/>
      <c r="N1668" s="37"/>
    </row>
    <row r="1669" spans="1:16" ht="30.25" customHeight="1" thickBot="1" x14ac:dyDescent="0.35">
      <c r="A1669" s="680" t="s">
        <v>126</v>
      </c>
      <c r="B1669" s="680"/>
      <c r="C1669" s="680"/>
      <c r="D1669" s="680"/>
      <c r="E1669" s="680"/>
      <c r="F1669" s="680"/>
      <c r="G1669" s="680"/>
      <c r="H1669" s="680"/>
      <c r="I1669" s="680"/>
      <c r="J1669" s="680"/>
      <c r="K1669" s="680"/>
      <c r="L1669" s="64"/>
      <c r="M1669" s="37"/>
      <c r="N1669" s="37"/>
    </row>
    <row r="1670" spans="1:16" ht="30.25" customHeight="1" thickBot="1" x14ac:dyDescent="0.35">
      <c r="A1670" s="673" t="s">
        <v>192</v>
      </c>
      <c r="B1670" s="674"/>
      <c r="C1670" s="673" t="str">
        <f>IF(ProjeNo&gt;0,ProjeNo,"")</f>
        <v/>
      </c>
      <c r="D1670" s="674"/>
      <c r="E1670" s="674"/>
      <c r="F1670" s="674"/>
      <c r="G1670" s="674"/>
      <c r="H1670" s="674"/>
      <c r="I1670" s="674"/>
      <c r="J1670" s="674"/>
      <c r="K1670" s="675"/>
      <c r="L1670" s="64"/>
      <c r="M1670" s="37"/>
      <c r="N1670" s="37"/>
    </row>
    <row r="1671" spans="1:16" ht="30.25" customHeight="1" thickBot="1" x14ac:dyDescent="0.35">
      <c r="A1671" s="673" t="s">
        <v>194</v>
      </c>
      <c r="B1671" s="674"/>
      <c r="C1671" s="676" t="str">
        <f>IF(ProjeAdi&gt;0,ProjeAdi,"")</f>
        <v/>
      </c>
      <c r="D1671" s="677"/>
      <c r="E1671" s="677"/>
      <c r="F1671" s="677"/>
      <c r="G1671" s="677"/>
      <c r="H1671" s="677"/>
      <c r="I1671" s="677"/>
      <c r="J1671" s="677"/>
      <c r="K1671" s="678"/>
      <c r="L1671" s="64"/>
      <c r="M1671" s="37"/>
      <c r="N1671" s="37"/>
    </row>
    <row r="1672" spans="1:16" s="24" customFormat="1" ht="30.25" customHeight="1" thickBot="1" x14ac:dyDescent="0.35">
      <c r="A1672" s="683" t="s">
        <v>3</v>
      </c>
      <c r="B1672" s="683" t="s">
        <v>182</v>
      </c>
      <c r="C1672" s="683" t="s">
        <v>183</v>
      </c>
      <c r="D1672" s="683" t="s">
        <v>101</v>
      </c>
      <c r="E1672" s="683" t="s">
        <v>173</v>
      </c>
      <c r="F1672" s="683" t="s">
        <v>102</v>
      </c>
      <c r="G1672" s="683" t="s">
        <v>103</v>
      </c>
      <c r="H1672" s="683" t="s">
        <v>81</v>
      </c>
      <c r="I1672" s="683" t="s">
        <v>82</v>
      </c>
      <c r="J1672" s="398" t="s">
        <v>83</v>
      </c>
      <c r="K1672" s="398" t="s">
        <v>83</v>
      </c>
      <c r="L1672" s="65"/>
      <c r="M1672" s="38"/>
      <c r="N1672" s="38"/>
      <c r="O1672" s="68"/>
      <c r="P1672" s="68"/>
    </row>
    <row r="1673" spans="1:16" ht="30.25" customHeight="1" thickBot="1" x14ac:dyDescent="0.35">
      <c r="A1673" s="685"/>
      <c r="B1673" s="684"/>
      <c r="C1673" s="684"/>
      <c r="D1673" s="685"/>
      <c r="E1673" s="684"/>
      <c r="F1673" s="685"/>
      <c r="G1673" s="685"/>
      <c r="H1673" s="685"/>
      <c r="I1673" s="685"/>
      <c r="J1673" s="416" t="s">
        <v>84</v>
      </c>
      <c r="K1673" s="416" t="s">
        <v>87</v>
      </c>
      <c r="L1673" s="64"/>
      <c r="M1673" s="37"/>
      <c r="N1673" s="37"/>
    </row>
    <row r="1674" spans="1:16" ht="30.25" customHeight="1" x14ac:dyDescent="0.3">
      <c r="A1674" s="201">
        <v>981</v>
      </c>
      <c r="B1674" s="456"/>
      <c r="C1674" s="466"/>
      <c r="D1674" s="206"/>
      <c r="E1674" s="521"/>
      <c r="F1674" s="25"/>
      <c r="G1674" s="39"/>
      <c r="H1674" s="26"/>
      <c r="I1674" s="194"/>
      <c r="J1674" s="188"/>
      <c r="K1674" s="180"/>
      <c r="L1674" s="109" t="str">
        <f>IF(AND(COUNTA(D1674:G1674)&gt;0,M1674=1),"Belge Tarihi,Belge Numarası ve KDV Dahil Tutar doldurulduktan sonra KDV Hariç Tutar doldurulabilir.","")</f>
        <v/>
      </c>
      <c r="M1674" s="111">
        <f>IF(COUNTA(H1674:I1674)+COUNTA(K1674)=3,0,1)</f>
        <v>1</v>
      </c>
      <c r="N1674" s="110">
        <f>IF(M1674=1,0,100000000)</f>
        <v>0</v>
      </c>
    </row>
    <row r="1675" spans="1:16" ht="30.25" customHeight="1" x14ac:dyDescent="0.3">
      <c r="A1675" s="410">
        <v>982</v>
      </c>
      <c r="B1675" s="457"/>
      <c r="C1675" s="467"/>
      <c r="D1675" s="207"/>
      <c r="E1675" s="520"/>
      <c r="F1675" s="17"/>
      <c r="G1675" s="18"/>
      <c r="H1675" s="40"/>
      <c r="I1675" s="195"/>
      <c r="J1675" s="189"/>
      <c r="K1675" s="184"/>
      <c r="L1675" s="109" t="str">
        <f t="shared" ref="L1675:L1693" si="147">IF(AND(COUNTA(D1675:G1675)&gt;0,M1675=1),"Belge Tarihi,Belge Numarası ve KDV Dahil Tutar doldurulduktan sonra KDV Hariç Tutar doldurulabilir.","")</f>
        <v/>
      </c>
      <c r="M1675" s="111">
        <f t="shared" ref="M1675:M1693" si="148">IF(COUNTA(H1675:I1675)+COUNTA(K1675)=3,0,1)</f>
        <v>1</v>
      </c>
      <c r="N1675" s="110">
        <f t="shared" ref="N1675:N1693" si="149">IF(M1675=1,0,100000000)</f>
        <v>0</v>
      </c>
    </row>
    <row r="1676" spans="1:16" ht="30.25" customHeight="1" x14ac:dyDescent="0.3">
      <c r="A1676" s="410">
        <v>983</v>
      </c>
      <c r="B1676" s="457"/>
      <c r="C1676" s="467"/>
      <c r="D1676" s="207"/>
      <c r="E1676" s="520"/>
      <c r="F1676" s="17"/>
      <c r="G1676" s="18"/>
      <c r="H1676" s="40"/>
      <c r="I1676" s="195"/>
      <c r="J1676" s="189"/>
      <c r="K1676" s="184"/>
      <c r="L1676" s="109" t="str">
        <f t="shared" si="147"/>
        <v/>
      </c>
      <c r="M1676" s="111">
        <f t="shared" si="148"/>
        <v>1</v>
      </c>
      <c r="N1676" s="110">
        <f t="shared" si="149"/>
        <v>0</v>
      </c>
    </row>
    <row r="1677" spans="1:16" ht="30.25" customHeight="1" x14ac:dyDescent="0.3">
      <c r="A1677" s="410">
        <v>984</v>
      </c>
      <c r="B1677" s="457"/>
      <c r="C1677" s="467"/>
      <c r="D1677" s="207"/>
      <c r="E1677" s="520"/>
      <c r="F1677" s="17"/>
      <c r="G1677" s="18"/>
      <c r="H1677" s="40"/>
      <c r="I1677" s="195"/>
      <c r="J1677" s="189"/>
      <c r="K1677" s="184"/>
      <c r="L1677" s="109" t="str">
        <f t="shared" si="147"/>
        <v/>
      </c>
      <c r="M1677" s="111">
        <f t="shared" si="148"/>
        <v>1</v>
      </c>
      <c r="N1677" s="110">
        <f t="shared" si="149"/>
        <v>0</v>
      </c>
    </row>
    <row r="1678" spans="1:16" ht="30.25" customHeight="1" x14ac:dyDescent="0.3">
      <c r="A1678" s="410">
        <v>985</v>
      </c>
      <c r="B1678" s="457"/>
      <c r="C1678" s="467"/>
      <c r="D1678" s="207"/>
      <c r="E1678" s="520"/>
      <c r="F1678" s="17"/>
      <c r="G1678" s="18"/>
      <c r="H1678" s="40"/>
      <c r="I1678" s="195"/>
      <c r="J1678" s="189"/>
      <c r="K1678" s="184"/>
      <c r="L1678" s="109" t="str">
        <f t="shared" si="147"/>
        <v/>
      </c>
      <c r="M1678" s="111">
        <f t="shared" si="148"/>
        <v>1</v>
      </c>
      <c r="N1678" s="110">
        <f t="shared" si="149"/>
        <v>0</v>
      </c>
    </row>
    <row r="1679" spans="1:16" ht="30.25" customHeight="1" x14ac:dyDescent="0.3">
      <c r="A1679" s="410">
        <v>986</v>
      </c>
      <c r="B1679" s="457"/>
      <c r="C1679" s="467"/>
      <c r="D1679" s="207"/>
      <c r="E1679" s="520"/>
      <c r="F1679" s="17"/>
      <c r="G1679" s="18"/>
      <c r="H1679" s="40"/>
      <c r="I1679" s="195"/>
      <c r="J1679" s="189"/>
      <c r="K1679" s="184"/>
      <c r="L1679" s="109" t="str">
        <f t="shared" si="147"/>
        <v/>
      </c>
      <c r="M1679" s="111">
        <f t="shared" si="148"/>
        <v>1</v>
      </c>
      <c r="N1679" s="110">
        <f t="shared" si="149"/>
        <v>0</v>
      </c>
    </row>
    <row r="1680" spans="1:16" ht="30.25" customHeight="1" x14ac:dyDescent="0.3">
      <c r="A1680" s="410">
        <v>987</v>
      </c>
      <c r="B1680" s="457"/>
      <c r="C1680" s="467"/>
      <c r="D1680" s="207"/>
      <c r="E1680" s="520"/>
      <c r="F1680" s="17"/>
      <c r="G1680" s="18"/>
      <c r="H1680" s="40"/>
      <c r="I1680" s="195"/>
      <c r="J1680" s="189"/>
      <c r="K1680" s="184"/>
      <c r="L1680" s="109" t="str">
        <f t="shared" si="147"/>
        <v/>
      </c>
      <c r="M1680" s="111">
        <f t="shared" si="148"/>
        <v>1</v>
      </c>
      <c r="N1680" s="110">
        <f t="shared" si="149"/>
        <v>0</v>
      </c>
    </row>
    <row r="1681" spans="1:15" ht="30.25" customHeight="1" x14ac:dyDescent="0.3">
      <c r="A1681" s="410">
        <v>988</v>
      </c>
      <c r="B1681" s="457"/>
      <c r="C1681" s="467"/>
      <c r="D1681" s="207"/>
      <c r="E1681" s="520"/>
      <c r="F1681" s="17"/>
      <c r="G1681" s="18"/>
      <c r="H1681" s="40"/>
      <c r="I1681" s="195"/>
      <c r="J1681" s="189"/>
      <c r="K1681" s="184"/>
      <c r="L1681" s="109" t="str">
        <f t="shared" si="147"/>
        <v/>
      </c>
      <c r="M1681" s="111">
        <f t="shared" si="148"/>
        <v>1</v>
      </c>
      <c r="N1681" s="110">
        <f t="shared" si="149"/>
        <v>0</v>
      </c>
    </row>
    <row r="1682" spans="1:15" ht="30.25" customHeight="1" x14ac:dyDescent="0.3">
      <c r="A1682" s="410">
        <v>989</v>
      </c>
      <c r="B1682" s="457"/>
      <c r="C1682" s="467"/>
      <c r="D1682" s="207"/>
      <c r="E1682" s="520"/>
      <c r="F1682" s="17"/>
      <c r="G1682" s="18"/>
      <c r="H1682" s="40"/>
      <c r="I1682" s="195"/>
      <c r="J1682" s="189"/>
      <c r="K1682" s="184"/>
      <c r="L1682" s="109" t="str">
        <f t="shared" si="147"/>
        <v/>
      </c>
      <c r="M1682" s="111">
        <f t="shared" si="148"/>
        <v>1</v>
      </c>
      <c r="N1682" s="110">
        <f t="shared" si="149"/>
        <v>0</v>
      </c>
    </row>
    <row r="1683" spans="1:15" ht="30.25" customHeight="1" x14ac:dyDescent="0.3">
      <c r="A1683" s="410">
        <v>990</v>
      </c>
      <c r="B1683" s="457"/>
      <c r="C1683" s="467"/>
      <c r="D1683" s="207"/>
      <c r="E1683" s="520"/>
      <c r="F1683" s="17"/>
      <c r="G1683" s="18"/>
      <c r="H1683" s="40"/>
      <c r="I1683" s="195"/>
      <c r="J1683" s="189"/>
      <c r="K1683" s="184"/>
      <c r="L1683" s="109" t="str">
        <f t="shared" si="147"/>
        <v/>
      </c>
      <c r="M1683" s="111">
        <f t="shared" si="148"/>
        <v>1</v>
      </c>
      <c r="N1683" s="110">
        <f t="shared" si="149"/>
        <v>0</v>
      </c>
    </row>
    <row r="1684" spans="1:15" ht="30.25" customHeight="1" x14ac:dyDescent="0.3">
      <c r="A1684" s="410">
        <v>991</v>
      </c>
      <c r="B1684" s="457"/>
      <c r="C1684" s="467"/>
      <c r="D1684" s="207"/>
      <c r="E1684" s="520"/>
      <c r="F1684" s="17"/>
      <c r="G1684" s="18"/>
      <c r="H1684" s="40"/>
      <c r="I1684" s="195"/>
      <c r="J1684" s="189"/>
      <c r="K1684" s="184"/>
      <c r="L1684" s="109" t="str">
        <f t="shared" si="147"/>
        <v/>
      </c>
      <c r="M1684" s="111">
        <f t="shared" si="148"/>
        <v>1</v>
      </c>
      <c r="N1684" s="110">
        <f t="shared" si="149"/>
        <v>0</v>
      </c>
    </row>
    <row r="1685" spans="1:15" ht="30.25" customHeight="1" x14ac:dyDescent="0.3">
      <c r="A1685" s="410">
        <v>992</v>
      </c>
      <c r="B1685" s="457"/>
      <c r="C1685" s="467"/>
      <c r="D1685" s="207"/>
      <c r="E1685" s="520"/>
      <c r="F1685" s="17"/>
      <c r="G1685" s="18"/>
      <c r="H1685" s="40"/>
      <c r="I1685" s="195"/>
      <c r="J1685" s="189"/>
      <c r="K1685" s="184"/>
      <c r="L1685" s="109" t="str">
        <f t="shared" si="147"/>
        <v/>
      </c>
      <c r="M1685" s="111">
        <f t="shared" si="148"/>
        <v>1</v>
      </c>
      <c r="N1685" s="110">
        <f t="shared" si="149"/>
        <v>0</v>
      </c>
    </row>
    <row r="1686" spans="1:15" ht="30.25" customHeight="1" x14ac:dyDescent="0.3">
      <c r="A1686" s="410">
        <v>993</v>
      </c>
      <c r="B1686" s="457"/>
      <c r="C1686" s="467"/>
      <c r="D1686" s="207"/>
      <c r="E1686" s="520"/>
      <c r="F1686" s="17"/>
      <c r="G1686" s="18"/>
      <c r="H1686" s="40"/>
      <c r="I1686" s="195"/>
      <c r="J1686" s="189"/>
      <c r="K1686" s="184"/>
      <c r="L1686" s="109" t="str">
        <f t="shared" si="147"/>
        <v/>
      </c>
      <c r="M1686" s="111">
        <f t="shared" si="148"/>
        <v>1</v>
      </c>
      <c r="N1686" s="110">
        <f t="shared" si="149"/>
        <v>0</v>
      </c>
    </row>
    <row r="1687" spans="1:15" ht="30.25" customHeight="1" x14ac:dyDescent="0.3">
      <c r="A1687" s="410">
        <v>994</v>
      </c>
      <c r="B1687" s="457"/>
      <c r="C1687" s="467"/>
      <c r="D1687" s="207"/>
      <c r="E1687" s="520"/>
      <c r="F1687" s="17"/>
      <c r="G1687" s="18"/>
      <c r="H1687" s="40"/>
      <c r="I1687" s="195"/>
      <c r="J1687" s="189"/>
      <c r="K1687" s="184"/>
      <c r="L1687" s="109" t="str">
        <f t="shared" si="147"/>
        <v/>
      </c>
      <c r="M1687" s="111">
        <f t="shared" si="148"/>
        <v>1</v>
      </c>
      <c r="N1687" s="110">
        <f t="shared" si="149"/>
        <v>0</v>
      </c>
    </row>
    <row r="1688" spans="1:15" ht="30.25" customHeight="1" x14ac:dyDescent="0.3">
      <c r="A1688" s="410">
        <v>995</v>
      </c>
      <c r="B1688" s="457"/>
      <c r="C1688" s="467"/>
      <c r="D1688" s="207"/>
      <c r="E1688" s="520"/>
      <c r="F1688" s="17"/>
      <c r="G1688" s="18"/>
      <c r="H1688" s="40"/>
      <c r="I1688" s="195"/>
      <c r="J1688" s="189"/>
      <c r="K1688" s="184"/>
      <c r="L1688" s="109" t="str">
        <f t="shared" si="147"/>
        <v/>
      </c>
      <c r="M1688" s="111">
        <f t="shared" si="148"/>
        <v>1</v>
      </c>
      <c r="N1688" s="110">
        <f t="shared" si="149"/>
        <v>0</v>
      </c>
    </row>
    <row r="1689" spans="1:15" ht="30.25" customHeight="1" x14ac:dyDescent="0.3">
      <c r="A1689" s="410">
        <v>996</v>
      </c>
      <c r="B1689" s="457"/>
      <c r="C1689" s="467"/>
      <c r="D1689" s="207"/>
      <c r="E1689" s="520"/>
      <c r="F1689" s="17"/>
      <c r="G1689" s="18"/>
      <c r="H1689" s="40"/>
      <c r="I1689" s="195"/>
      <c r="J1689" s="189"/>
      <c r="K1689" s="184"/>
      <c r="L1689" s="109" t="str">
        <f t="shared" si="147"/>
        <v/>
      </c>
      <c r="M1689" s="111">
        <f t="shared" si="148"/>
        <v>1</v>
      </c>
      <c r="N1689" s="110">
        <f t="shared" si="149"/>
        <v>0</v>
      </c>
    </row>
    <row r="1690" spans="1:15" ht="30.25" customHeight="1" x14ac:dyDescent="0.3">
      <c r="A1690" s="410">
        <v>997</v>
      </c>
      <c r="B1690" s="457"/>
      <c r="C1690" s="467"/>
      <c r="D1690" s="207"/>
      <c r="E1690" s="520"/>
      <c r="F1690" s="17"/>
      <c r="G1690" s="18"/>
      <c r="H1690" s="40"/>
      <c r="I1690" s="195"/>
      <c r="J1690" s="189"/>
      <c r="K1690" s="184"/>
      <c r="L1690" s="109" t="str">
        <f t="shared" si="147"/>
        <v/>
      </c>
      <c r="M1690" s="111">
        <f t="shared" si="148"/>
        <v>1</v>
      </c>
      <c r="N1690" s="110">
        <f t="shared" si="149"/>
        <v>0</v>
      </c>
    </row>
    <row r="1691" spans="1:15" ht="30.25" customHeight="1" x14ac:dyDescent="0.3">
      <c r="A1691" s="410">
        <v>998</v>
      </c>
      <c r="B1691" s="457"/>
      <c r="C1691" s="467"/>
      <c r="D1691" s="207"/>
      <c r="E1691" s="520"/>
      <c r="F1691" s="17"/>
      <c r="G1691" s="18"/>
      <c r="H1691" s="40"/>
      <c r="I1691" s="195"/>
      <c r="J1691" s="189"/>
      <c r="K1691" s="184"/>
      <c r="L1691" s="109" t="str">
        <f t="shared" si="147"/>
        <v/>
      </c>
      <c r="M1691" s="111">
        <f t="shared" si="148"/>
        <v>1</v>
      </c>
      <c r="N1691" s="110">
        <f t="shared" si="149"/>
        <v>0</v>
      </c>
    </row>
    <row r="1692" spans="1:15" ht="30.25" customHeight="1" x14ac:dyDescent="0.3">
      <c r="A1692" s="410">
        <v>999</v>
      </c>
      <c r="B1692" s="457"/>
      <c r="C1692" s="467"/>
      <c r="D1692" s="207"/>
      <c r="E1692" s="520"/>
      <c r="F1692" s="17"/>
      <c r="G1692" s="18"/>
      <c r="H1692" s="40"/>
      <c r="I1692" s="195"/>
      <c r="J1692" s="189"/>
      <c r="K1692" s="184"/>
      <c r="L1692" s="109" t="str">
        <f t="shared" si="147"/>
        <v/>
      </c>
      <c r="M1692" s="111">
        <f t="shared" si="148"/>
        <v>1</v>
      </c>
      <c r="N1692" s="110">
        <f t="shared" si="149"/>
        <v>0</v>
      </c>
    </row>
    <row r="1693" spans="1:15" ht="30.25" customHeight="1" thickBot="1" x14ac:dyDescent="0.35">
      <c r="A1693" s="411">
        <v>1000</v>
      </c>
      <c r="B1693" s="458"/>
      <c r="C1693" s="468"/>
      <c r="D1693" s="208"/>
      <c r="E1693" s="522"/>
      <c r="F1693" s="19"/>
      <c r="G1693" s="20"/>
      <c r="H1693" s="42"/>
      <c r="I1693" s="196"/>
      <c r="J1693" s="190"/>
      <c r="K1693" s="185"/>
      <c r="L1693" s="109" t="str">
        <f t="shared" si="147"/>
        <v/>
      </c>
      <c r="M1693" s="111">
        <f t="shared" si="148"/>
        <v>1</v>
      </c>
      <c r="N1693" s="110">
        <f t="shared" si="149"/>
        <v>0</v>
      </c>
    </row>
    <row r="1694" spans="1:15" ht="30.25" customHeight="1" thickBot="1" x14ac:dyDescent="0.35">
      <c r="A1694" s="44"/>
      <c r="B1694" s="44"/>
      <c r="C1694" s="44"/>
      <c r="D1694" s="44"/>
      <c r="E1694" s="44"/>
      <c r="F1694" s="44"/>
      <c r="G1694" s="44"/>
      <c r="H1694" s="44"/>
      <c r="I1694" s="386" t="s">
        <v>34</v>
      </c>
      <c r="J1694" s="186">
        <f>SUM(J1674:J1693)+J1660</f>
        <v>0</v>
      </c>
      <c r="K1694" s="186">
        <f>SUM(K1674:K1693)+K1660</f>
        <v>0</v>
      </c>
      <c r="L1694" s="66"/>
      <c r="M1694" s="108">
        <f>IF(J1694&gt;J1660,ROW(A1700),0)</f>
        <v>0</v>
      </c>
      <c r="N1694" s="37"/>
      <c r="O1694" s="105">
        <f>IF(J1694&gt;J1660,ROW(A1700),0)</f>
        <v>0</v>
      </c>
    </row>
    <row r="1695" spans="1:15" ht="30.25" customHeight="1" x14ac:dyDescent="0.3">
      <c r="A1695" s="44"/>
      <c r="B1695" s="44"/>
      <c r="C1695" s="44"/>
      <c r="D1695" s="44"/>
      <c r="E1695" s="44"/>
      <c r="F1695" s="44"/>
      <c r="G1695" s="44"/>
      <c r="H1695" s="44"/>
      <c r="I1695" s="44"/>
      <c r="J1695" s="44"/>
      <c r="K1695" s="44"/>
      <c r="L1695" s="66"/>
      <c r="M1695" s="37"/>
      <c r="N1695" s="37"/>
    </row>
    <row r="1696" spans="1:15" ht="30.25" customHeight="1" x14ac:dyDescent="0.3">
      <c r="A1696" s="138" t="s">
        <v>133</v>
      </c>
      <c r="B1696" s="62"/>
      <c r="C1696" s="62"/>
      <c r="D1696" s="44"/>
      <c r="E1696" s="44"/>
      <c r="F1696" s="44"/>
      <c r="G1696" s="44"/>
      <c r="H1696" s="44"/>
      <c r="I1696" s="44"/>
      <c r="J1696" s="44"/>
      <c r="K1696" s="44"/>
      <c r="L1696" s="66"/>
      <c r="M1696" s="37"/>
      <c r="N1696" s="37"/>
    </row>
    <row r="1697" spans="1:14" ht="30.25" customHeight="1" x14ac:dyDescent="0.3">
      <c r="A1697" s="44"/>
      <c r="B1697" s="44"/>
      <c r="C1697" s="44"/>
      <c r="D1697" s="44"/>
      <c r="E1697" s="44"/>
      <c r="F1697" s="44"/>
      <c r="G1697" s="44"/>
      <c r="H1697" s="44"/>
      <c r="I1697" s="44"/>
      <c r="J1697" s="44"/>
      <c r="K1697" s="44"/>
      <c r="L1697" s="66"/>
      <c r="M1697" s="37"/>
      <c r="N1697" s="37"/>
    </row>
    <row r="1698" spans="1:14" ht="30.25" customHeight="1" x14ac:dyDescent="0.35">
      <c r="A1698" s="376" t="s">
        <v>31</v>
      </c>
      <c r="B1698" s="214"/>
      <c r="C1698" s="214"/>
      <c r="D1698" s="378">
        <f ca="1">imzatarihi</f>
        <v>45785</v>
      </c>
      <c r="E1698" s="378"/>
      <c r="F1698" s="253" t="s">
        <v>32</v>
      </c>
      <c r="G1698" s="379" t="str">
        <f>IF(kurulusyetkilisi&gt;0,kurulusyetkilisi,"")</f>
        <v/>
      </c>
      <c r="H1698" s="44"/>
      <c r="I1698" s="44"/>
      <c r="J1698" s="44"/>
      <c r="K1698" s="44"/>
      <c r="L1698" s="66"/>
      <c r="M1698" s="37"/>
      <c r="N1698" s="37"/>
    </row>
    <row r="1699" spans="1:14" ht="30.25" customHeight="1" x14ac:dyDescent="0.35">
      <c r="A1699" s="44"/>
      <c r="B1699" s="44"/>
      <c r="C1699" s="44"/>
      <c r="D1699" s="215"/>
      <c r="E1699" s="215"/>
      <c r="F1699" s="253" t="s">
        <v>33</v>
      </c>
      <c r="G1699" s="44"/>
      <c r="H1699" s="44"/>
      <c r="I1699" s="214"/>
      <c r="J1699" s="44"/>
      <c r="K1699" s="44"/>
      <c r="L1699" s="66"/>
      <c r="M1699" s="37"/>
      <c r="N1699" s="37"/>
    </row>
  </sheetData>
  <sheetProtection algorithmName="SHA-512" hashValue="o8IoeQlDAxEuAemBHmafypkm+RwDluIAm7BxT72NmQX2RjpXG8jpPw6t1QRyVq3zL2V+AtLpijeWmorhWjlcAQ==" saltValue="saEAA0TO6b5dkJxm1jAsBQ==" spinCount="100000" sheet="1" objects="1" scenarios="1"/>
  <mergeCells count="800">
    <mergeCell ref="A35:K35"/>
    <mergeCell ref="A6:A7"/>
    <mergeCell ref="D6:D7"/>
    <mergeCell ref="F6:F7"/>
    <mergeCell ref="G6:G7"/>
    <mergeCell ref="H6:H7"/>
    <mergeCell ref="I6:I7"/>
    <mergeCell ref="A1:K1"/>
    <mergeCell ref="A2:K2"/>
    <mergeCell ref="A3:K3"/>
    <mergeCell ref="B6:B7"/>
    <mergeCell ref="C6:C7"/>
    <mergeCell ref="A4:B4"/>
    <mergeCell ref="A5:B5"/>
    <mergeCell ref="C4:K4"/>
    <mergeCell ref="C5:K5"/>
    <mergeCell ref="E6:E7"/>
    <mergeCell ref="A40:A41"/>
    <mergeCell ref="D40:D41"/>
    <mergeCell ref="F40:F41"/>
    <mergeCell ref="G40:G41"/>
    <mergeCell ref="H40:H41"/>
    <mergeCell ref="I40:I41"/>
    <mergeCell ref="A36:K36"/>
    <mergeCell ref="A37:K37"/>
    <mergeCell ref="B40:B41"/>
    <mergeCell ref="C40:C41"/>
    <mergeCell ref="A38:B38"/>
    <mergeCell ref="C38:K38"/>
    <mergeCell ref="A39:B39"/>
    <mergeCell ref="C39:K39"/>
    <mergeCell ref="E40:E41"/>
    <mergeCell ref="A74:A75"/>
    <mergeCell ref="D74:D75"/>
    <mergeCell ref="F74:F75"/>
    <mergeCell ref="G74:G75"/>
    <mergeCell ref="H74:H75"/>
    <mergeCell ref="I74:I75"/>
    <mergeCell ref="A69:K69"/>
    <mergeCell ref="A70:K70"/>
    <mergeCell ref="A71:K71"/>
    <mergeCell ref="B74:B75"/>
    <mergeCell ref="C74:C75"/>
    <mergeCell ref="A72:B72"/>
    <mergeCell ref="C72:K72"/>
    <mergeCell ref="A73:B73"/>
    <mergeCell ref="C73:K73"/>
    <mergeCell ref="E74:E75"/>
    <mergeCell ref="A108:A109"/>
    <mergeCell ref="D108:D109"/>
    <mergeCell ref="F108:F109"/>
    <mergeCell ref="G108:G109"/>
    <mergeCell ref="H108:H109"/>
    <mergeCell ref="I108:I109"/>
    <mergeCell ref="A103:K103"/>
    <mergeCell ref="A104:K104"/>
    <mergeCell ref="A105:K105"/>
    <mergeCell ref="B108:B109"/>
    <mergeCell ref="C108:C109"/>
    <mergeCell ref="A106:B106"/>
    <mergeCell ref="C106:K106"/>
    <mergeCell ref="A107:B107"/>
    <mergeCell ref="C107:K107"/>
    <mergeCell ref="E108:E109"/>
    <mergeCell ref="A142:A143"/>
    <mergeCell ref="D142:D143"/>
    <mergeCell ref="F142:F143"/>
    <mergeCell ref="G142:G143"/>
    <mergeCell ref="H142:H143"/>
    <mergeCell ref="I142:I143"/>
    <mergeCell ref="A137:K137"/>
    <mergeCell ref="A138:K138"/>
    <mergeCell ref="A139:K139"/>
    <mergeCell ref="B142:B143"/>
    <mergeCell ref="C142:C143"/>
    <mergeCell ref="A140:B140"/>
    <mergeCell ref="C140:K140"/>
    <mergeCell ref="A141:B141"/>
    <mergeCell ref="C141:K141"/>
    <mergeCell ref="E142:E143"/>
    <mergeCell ref="A176:A177"/>
    <mergeCell ref="D176:D177"/>
    <mergeCell ref="F176:F177"/>
    <mergeCell ref="G176:G177"/>
    <mergeCell ref="H176:H177"/>
    <mergeCell ref="I176:I177"/>
    <mergeCell ref="A171:K171"/>
    <mergeCell ref="A172:K172"/>
    <mergeCell ref="A173:K173"/>
    <mergeCell ref="B176:B177"/>
    <mergeCell ref="C176:C177"/>
    <mergeCell ref="A174:B174"/>
    <mergeCell ref="C174:K174"/>
    <mergeCell ref="A175:B175"/>
    <mergeCell ref="C175:K175"/>
    <mergeCell ref="E176:E177"/>
    <mergeCell ref="A210:A211"/>
    <mergeCell ref="D210:D211"/>
    <mergeCell ref="F210:F211"/>
    <mergeCell ref="G210:G211"/>
    <mergeCell ref="H210:H211"/>
    <mergeCell ref="I210:I211"/>
    <mergeCell ref="A205:K205"/>
    <mergeCell ref="A206:K206"/>
    <mergeCell ref="A207:K207"/>
    <mergeCell ref="B210:B211"/>
    <mergeCell ref="C210:C211"/>
    <mergeCell ref="A208:B208"/>
    <mergeCell ref="C208:K208"/>
    <mergeCell ref="A209:B209"/>
    <mergeCell ref="C209:K209"/>
    <mergeCell ref="E210:E211"/>
    <mergeCell ref="A244:A245"/>
    <mergeCell ref="D244:D245"/>
    <mergeCell ref="F244:F245"/>
    <mergeCell ref="G244:G245"/>
    <mergeCell ref="H244:H245"/>
    <mergeCell ref="I244:I245"/>
    <mergeCell ref="A239:K239"/>
    <mergeCell ref="A240:K240"/>
    <mergeCell ref="A241:K241"/>
    <mergeCell ref="B244:B245"/>
    <mergeCell ref="C244:C245"/>
    <mergeCell ref="A242:B242"/>
    <mergeCell ref="C242:K242"/>
    <mergeCell ref="A243:B243"/>
    <mergeCell ref="C243:K243"/>
    <mergeCell ref="E244:E245"/>
    <mergeCell ref="A278:A279"/>
    <mergeCell ref="D278:D279"/>
    <mergeCell ref="F278:F279"/>
    <mergeCell ref="G278:G279"/>
    <mergeCell ref="H278:H279"/>
    <mergeCell ref="I278:I279"/>
    <mergeCell ref="A273:K273"/>
    <mergeCell ref="A274:K274"/>
    <mergeCell ref="A275:K275"/>
    <mergeCell ref="B278:B279"/>
    <mergeCell ref="C278:C279"/>
    <mergeCell ref="A276:B276"/>
    <mergeCell ref="C276:K276"/>
    <mergeCell ref="A277:B277"/>
    <mergeCell ref="C277:K277"/>
    <mergeCell ref="E278:E279"/>
    <mergeCell ref="A312:A313"/>
    <mergeCell ref="D312:D313"/>
    <mergeCell ref="F312:F313"/>
    <mergeCell ref="G312:G313"/>
    <mergeCell ref="H312:H313"/>
    <mergeCell ref="I312:I313"/>
    <mergeCell ref="A307:K307"/>
    <mergeCell ref="A308:K308"/>
    <mergeCell ref="A309:K309"/>
    <mergeCell ref="B312:B313"/>
    <mergeCell ref="C312:C313"/>
    <mergeCell ref="A310:B310"/>
    <mergeCell ref="C310:K310"/>
    <mergeCell ref="A311:B311"/>
    <mergeCell ref="C311:K311"/>
    <mergeCell ref="E312:E313"/>
    <mergeCell ref="A346:A347"/>
    <mergeCell ref="D346:D347"/>
    <mergeCell ref="F346:F347"/>
    <mergeCell ref="G346:G347"/>
    <mergeCell ref="H346:H347"/>
    <mergeCell ref="I346:I347"/>
    <mergeCell ref="A341:K341"/>
    <mergeCell ref="A342:K342"/>
    <mergeCell ref="A343:K343"/>
    <mergeCell ref="B346:B347"/>
    <mergeCell ref="C346:C347"/>
    <mergeCell ref="A344:B344"/>
    <mergeCell ref="C344:K344"/>
    <mergeCell ref="A345:B345"/>
    <mergeCell ref="C345:K345"/>
    <mergeCell ref="E346:E347"/>
    <mergeCell ref="A380:A381"/>
    <mergeCell ref="D380:D381"/>
    <mergeCell ref="F380:F381"/>
    <mergeCell ref="G380:G381"/>
    <mergeCell ref="H380:H381"/>
    <mergeCell ref="I380:I381"/>
    <mergeCell ref="A375:K375"/>
    <mergeCell ref="A376:K376"/>
    <mergeCell ref="A377:K377"/>
    <mergeCell ref="B380:B381"/>
    <mergeCell ref="C380:C381"/>
    <mergeCell ref="A378:B378"/>
    <mergeCell ref="C378:K378"/>
    <mergeCell ref="A379:B379"/>
    <mergeCell ref="C379:K379"/>
    <mergeCell ref="E380:E381"/>
    <mergeCell ref="A414:A415"/>
    <mergeCell ref="D414:D415"/>
    <mergeCell ref="F414:F415"/>
    <mergeCell ref="G414:G415"/>
    <mergeCell ref="H414:H415"/>
    <mergeCell ref="I414:I415"/>
    <mergeCell ref="A409:K409"/>
    <mergeCell ref="A410:K410"/>
    <mergeCell ref="A411:K411"/>
    <mergeCell ref="B414:B415"/>
    <mergeCell ref="C414:C415"/>
    <mergeCell ref="A412:B412"/>
    <mergeCell ref="C412:K412"/>
    <mergeCell ref="A413:B413"/>
    <mergeCell ref="C413:K413"/>
    <mergeCell ref="E414:E415"/>
    <mergeCell ref="A448:A449"/>
    <mergeCell ref="D448:D449"/>
    <mergeCell ref="F448:F449"/>
    <mergeCell ref="G448:G449"/>
    <mergeCell ref="H448:H449"/>
    <mergeCell ref="I448:I449"/>
    <mergeCell ref="A443:K443"/>
    <mergeCell ref="A444:K444"/>
    <mergeCell ref="A445:K445"/>
    <mergeCell ref="B448:B449"/>
    <mergeCell ref="C448:C449"/>
    <mergeCell ref="A446:B446"/>
    <mergeCell ref="C446:K446"/>
    <mergeCell ref="A447:B447"/>
    <mergeCell ref="C447:K447"/>
    <mergeCell ref="E448:E449"/>
    <mergeCell ref="A482:A483"/>
    <mergeCell ref="D482:D483"/>
    <mergeCell ref="F482:F483"/>
    <mergeCell ref="G482:G483"/>
    <mergeCell ref="H482:H483"/>
    <mergeCell ref="I482:I483"/>
    <mergeCell ref="A477:K477"/>
    <mergeCell ref="A478:K478"/>
    <mergeCell ref="A479:K479"/>
    <mergeCell ref="B482:B483"/>
    <mergeCell ref="C482:C483"/>
    <mergeCell ref="A480:B480"/>
    <mergeCell ref="C480:K480"/>
    <mergeCell ref="A481:B481"/>
    <mergeCell ref="C481:K481"/>
    <mergeCell ref="E482:E483"/>
    <mergeCell ref="A516:A517"/>
    <mergeCell ref="D516:D517"/>
    <mergeCell ref="F516:F517"/>
    <mergeCell ref="G516:G517"/>
    <mergeCell ref="H516:H517"/>
    <mergeCell ref="I516:I517"/>
    <mergeCell ref="A511:K511"/>
    <mergeCell ref="A512:K512"/>
    <mergeCell ref="A513:K513"/>
    <mergeCell ref="B516:B517"/>
    <mergeCell ref="C516:C517"/>
    <mergeCell ref="A514:B514"/>
    <mergeCell ref="C514:K514"/>
    <mergeCell ref="A515:B515"/>
    <mergeCell ref="C515:K515"/>
    <mergeCell ref="E516:E517"/>
    <mergeCell ref="A550:A551"/>
    <mergeCell ref="D550:D551"/>
    <mergeCell ref="F550:F551"/>
    <mergeCell ref="G550:G551"/>
    <mergeCell ref="H550:H551"/>
    <mergeCell ref="I550:I551"/>
    <mergeCell ref="A545:K545"/>
    <mergeCell ref="A546:K546"/>
    <mergeCell ref="A547:K547"/>
    <mergeCell ref="B550:B551"/>
    <mergeCell ref="C550:C551"/>
    <mergeCell ref="A548:B548"/>
    <mergeCell ref="C548:K548"/>
    <mergeCell ref="A549:B549"/>
    <mergeCell ref="C549:K549"/>
    <mergeCell ref="E550:E551"/>
    <mergeCell ref="A584:A585"/>
    <mergeCell ref="D584:D585"/>
    <mergeCell ref="F584:F585"/>
    <mergeCell ref="G584:G585"/>
    <mergeCell ref="H584:H585"/>
    <mergeCell ref="I584:I585"/>
    <mergeCell ref="A579:K579"/>
    <mergeCell ref="A580:K580"/>
    <mergeCell ref="A581:K581"/>
    <mergeCell ref="B584:B585"/>
    <mergeCell ref="C584:C585"/>
    <mergeCell ref="A582:B582"/>
    <mergeCell ref="C582:K582"/>
    <mergeCell ref="A583:B583"/>
    <mergeCell ref="C583:K583"/>
    <mergeCell ref="E584:E585"/>
    <mergeCell ref="A618:A619"/>
    <mergeCell ref="D618:D619"/>
    <mergeCell ref="F618:F619"/>
    <mergeCell ref="G618:G619"/>
    <mergeCell ref="H618:H619"/>
    <mergeCell ref="I618:I619"/>
    <mergeCell ref="A613:K613"/>
    <mergeCell ref="A614:K614"/>
    <mergeCell ref="A615:K615"/>
    <mergeCell ref="B618:B619"/>
    <mergeCell ref="C618:C619"/>
    <mergeCell ref="A616:B616"/>
    <mergeCell ref="C616:K616"/>
    <mergeCell ref="A617:B617"/>
    <mergeCell ref="C617:K617"/>
    <mergeCell ref="E618:E619"/>
    <mergeCell ref="A652:A653"/>
    <mergeCell ref="D652:D653"/>
    <mergeCell ref="F652:F653"/>
    <mergeCell ref="G652:G653"/>
    <mergeCell ref="H652:H653"/>
    <mergeCell ref="I652:I653"/>
    <mergeCell ref="A647:K647"/>
    <mergeCell ref="A648:K648"/>
    <mergeCell ref="A649:K649"/>
    <mergeCell ref="B652:B653"/>
    <mergeCell ref="C652:C653"/>
    <mergeCell ref="A650:B650"/>
    <mergeCell ref="C650:K650"/>
    <mergeCell ref="A651:B651"/>
    <mergeCell ref="C651:K651"/>
    <mergeCell ref="E652:E653"/>
    <mergeCell ref="A686:A687"/>
    <mergeCell ref="D686:D687"/>
    <mergeCell ref="F686:F687"/>
    <mergeCell ref="G686:G687"/>
    <mergeCell ref="H686:H687"/>
    <mergeCell ref="I686:I687"/>
    <mergeCell ref="A681:K681"/>
    <mergeCell ref="A682:K682"/>
    <mergeCell ref="A683:K683"/>
    <mergeCell ref="B686:B687"/>
    <mergeCell ref="C686:C687"/>
    <mergeCell ref="A684:B684"/>
    <mergeCell ref="C684:K684"/>
    <mergeCell ref="A685:B685"/>
    <mergeCell ref="C685:K685"/>
    <mergeCell ref="E686:E687"/>
    <mergeCell ref="A720:A721"/>
    <mergeCell ref="D720:D721"/>
    <mergeCell ref="F720:F721"/>
    <mergeCell ref="G720:G721"/>
    <mergeCell ref="H720:H721"/>
    <mergeCell ref="I720:I721"/>
    <mergeCell ref="A715:K715"/>
    <mergeCell ref="A716:K716"/>
    <mergeCell ref="A717:K717"/>
    <mergeCell ref="B720:B721"/>
    <mergeCell ref="C720:C721"/>
    <mergeCell ref="A718:B718"/>
    <mergeCell ref="C718:K718"/>
    <mergeCell ref="A719:B719"/>
    <mergeCell ref="C719:K719"/>
    <mergeCell ref="E720:E721"/>
    <mergeCell ref="A754:A755"/>
    <mergeCell ref="D754:D755"/>
    <mergeCell ref="F754:F755"/>
    <mergeCell ref="G754:G755"/>
    <mergeCell ref="H754:H755"/>
    <mergeCell ref="I754:I755"/>
    <mergeCell ref="A749:K749"/>
    <mergeCell ref="A750:K750"/>
    <mergeCell ref="A751:K751"/>
    <mergeCell ref="B754:B755"/>
    <mergeCell ref="C754:C755"/>
    <mergeCell ref="A752:B752"/>
    <mergeCell ref="C752:K752"/>
    <mergeCell ref="A753:B753"/>
    <mergeCell ref="C753:K753"/>
    <mergeCell ref="E754:E755"/>
    <mergeCell ref="A788:A789"/>
    <mergeCell ref="D788:D789"/>
    <mergeCell ref="F788:F789"/>
    <mergeCell ref="G788:G789"/>
    <mergeCell ref="H788:H789"/>
    <mergeCell ref="I788:I789"/>
    <mergeCell ref="A783:K783"/>
    <mergeCell ref="A784:K784"/>
    <mergeCell ref="A785:K785"/>
    <mergeCell ref="B788:B789"/>
    <mergeCell ref="C788:C789"/>
    <mergeCell ref="A786:B786"/>
    <mergeCell ref="C786:K786"/>
    <mergeCell ref="A787:B787"/>
    <mergeCell ref="C787:K787"/>
    <mergeCell ref="E788:E789"/>
    <mergeCell ref="A822:A823"/>
    <mergeCell ref="D822:D823"/>
    <mergeCell ref="F822:F823"/>
    <mergeCell ref="G822:G823"/>
    <mergeCell ref="H822:H823"/>
    <mergeCell ref="I822:I823"/>
    <mergeCell ref="A817:K817"/>
    <mergeCell ref="A818:K818"/>
    <mergeCell ref="A819:K819"/>
    <mergeCell ref="B822:B823"/>
    <mergeCell ref="C822:C823"/>
    <mergeCell ref="A820:B820"/>
    <mergeCell ref="C820:K820"/>
    <mergeCell ref="A821:B821"/>
    <mergeCell ref="C821:K821"/>
    <mergeCell ref="E822:E823"/>
    <mergeCell ref="A856:A857"/>
    <mergeCell ref="D856:D857"/>
    <mergeCell ref="F856:F857"/>
    <mergeCell ref="G856:G857"/>
    <mergeCell ref="H856:H857"/>
    <mergeCell ref="I856:I857"/>
    <mergeCell ref="A851:K851"/>
    <mergeCell ref="A852:K852"/>
    <mergeCell ref="A853:K853"/>
    <mergeCell ref="B856:B857"/>
    <mergeCell ref="C856:C857"/>
    <mergeCell ref="A854:B854"/>
    <mergeCell ref="C854:K854"/>
    <mergeCell ref="A855:B855"/>
    <mergeCell ref="C855:K855"/>
    <mergeCell ref="E856:E857"/>
    <mergeCell ref="A890:A891"/>
    <mergeCell ref="D890:D891"/>
    <mergeCell ref="F890:F891"/>
    <mergeCell ref="G890:G891"/>
    <mergeCell ref="H890:H891"/>
    <mergeCell ref="I890:I891"/>
    <mergeCell ref="A885:K885"/>
    <mergeCell ref="A886:K886"/>
    <mergeCell ref="A887:K887"/>
    <mergeCell ref="B890:B891"/>
    <mergeCell ref="C890:C891"/>
    <mergeCell ref="A888:B888"/>
    <mergeCell ref="C888:K888"/>
    <mergeCell ref="A889:B889"/>
    <mergeCell ref="C889:K889"/>
    <mergeCell ref="E890:E891"/>
    <mergeCell ref="A924:A925"/>
    <mergeCell ref="D924:D925"/>
    <mergeCell ref="F924:F925"/>
    <mergeCell ref="G924:G925"/>
    <mergeCell ref="H924:H925"/>
    <mergeCell ref="I924:I925"/>
    <mergeCell ref="A919:K919"/>
    <mergeCell ref="A920:K920"/>
    <mergeCell ref="A921:K921"/>
    <mergeCell ref="B924:B925"/>
    <mergeCell ref="C924:C925"/>
    <mergeCell ref="A922:B922"/>
    <mergeCell ref="C922:K922"/>
    <mergeCell ref="A923:B923"/>
    <mergeCell ref="C923:K923"/>
    <mergeCell ref="E924:E925"/>
    <mergeCell ref="A958:A959"/>
    <mergeCell ref="D958:D959"/>
    <mergeCell ref="F958:F959"/>
    <mergeCell ref="G958:G959"/>
    <mergeCell ref="H958:H959"/>
    <mergeCell ref="I958:I959"/>
    <mergeCell ref="A953:K953"/>
    <mergeCell ref="A954:K954"/>
    <mergeCell ref="A955:K955"/>
    <mergeCell ref="B958:B959"/>
    <mergeCell ref="C958:C959"/>
    <mergeCell ref="A956:B956"/>
    <mergeCell ref="C956:K956"/>
    <mergeCell ref="A957:B957"/>
    <mergeCell ref="C957:K957"/>
    <mergeCell ref="E958:E959"/>
    <mergeCell ref="A992:A993"/>
    <mergeCell ref="D992:D993"/>
    <mergeCell ref="F992:F993"/>
    <mergeCell ref="G992:G993"/>
    <mergeCell ref="H992:H993"/>
    <mergeCell ref="I992:I993"/>
    <mergeCell ref="A987:K987"/>
    <mergeCell ref="A988:K988"/>
    <mergeCell ref="A989:K989"/>
    <mergeCell ref="B992:B993"/>
    <mergeCell ref="C992:C993"/>
    <mergeCell ref="A990:B990"/>
    <mergeCell ref="C990:K990"/>
    <mergeCell ref="A991:B991"/>
    <mergeCell ref="C991:K991"/>
    <mergeCell ref="E992:E993"/>
    <mergeCell ref="A1026:A1027"/>
    <mergeCell ref="D1026:D1027"/>
    <mergeCell ref="F1026:F1027"/>
    <mergeCell ref="G1026:G1027"/>
    <mergeCell ref="H1026:H1027"/>
    <mergeCell ref="I1026:I1027"/>
    <mergeCell ref="A1021:K1021"/>
    <mergeCell ref="A1022:K1022"/>
    <mergeCell ref="A1023:K1023"/>
    <mergeCell ref="B1026:B1027"/>
    <mergeCell ref="C1026:C1027"/>
    <mergeCell ref="A1024:B1024"/>
    <mergeCell ref="C1024:K1024"/>
    <mergeCell ref="A1025:B1025"/>
    <mergeCell ref="C1025:K1025"/>
    <mergeCell ref="E1026:E1027"/>
    <mergeCell ref="A1060:A1061"/>
    <mergeCell ref="D1060:D1061"/>
    <mergeCell ref="F1060:F1061"/>
    <mergeCell ref="G1060:G1061"/>
    <mergeCell ref="H1060:H1061"/>
    <mergeCell ref="I1060:I1061"/>
    <mergeCell ref="A1055:K1055"/>
    <mergeCell ref="A1056:K1056"/>
    <mergeCell ref="A1057:K1057"/>
    <mergeCell ref="B1060:B1061"/>
    <mergeCell ref="C1060:C1061"/>
    <mergeCell ref="A1058:B1058"/>
    <mergeCell ref="C1058:K1058"/>
    <mergeCell ref="A1059:B1059"/>
    <mergeCell ref="C1059:K1059"/>
    <mergeCell ref="E1060:E1061"/>
    <mergeCell ref="A1094:A1095"/>
    <mergeCell ref="D1094:D1095"/>
    <mergeCell ref="F1094:F1095"/>
    <mergeCell ref="G1094:G1095"/>
    <mergeCell ref="H1094:H1095"/>
    <mergeCell ref="I1094:I1095"/>
    <mergeCell ref="A1089:K1089"/>
    <mergeCell ref="A1090:K1090"/>
    <mergeCell ref="A1091:K1091"/>
    <mergeCell ref="B1094:B1095"/>
    <mergeCell ref="C1094:C1095"/>
    <mergeCell ref="A1092:B1092"/>
    <mergeCell ref="C1092:K1092"/>
    <mergeCell ref="A1093:B1093"/>
    <mergeCell ref="C1093:K1093"/>
    <mergeCell ref="E1094:E1095"/>
    <mergeCell ref="A1128:A1129"/>
    <mergeCell ref="D1128:D1129"/>
    <mergeCell ref="F1128:F1129"/>
    <mergeCell ref="G1128:G1129"/>
    <mergeCell ref="H1128:H1129"/>
    <mergeCell ref="I1128:I1129"/>
    <mergeCell ref="A1123:K1123"/>
    <mergeCell ref="A1124:K1124"/>
    <mergeCell ref="A1125:K1125"/>
    <mergeCell ref="B1128:B1129"/>
    <mergeCell ref="C1128:C1129"/>
    <mergeCell ref="A1126:B1126"/>
    <mergeCell ref="C1126:K1126"/>
    <mergeCell ref="A1127:B1127"/>
    <mergeCell ref="C1127:K1127"/>
    <mergeCell ref="E1128:E1129"/>
    <mergeCell ref="A1162:A1163"/>
    <mergeCell ref="D1162:D1163"/>
    <mergeCell ref="F1162:F1163"/>
    <mergeCell ref="G1162:G1163"/>
    <mergeCell ref="H1162:H1163"/>
    <mergeCell ref="I1162:I1163"/>
    <mergeCell ref="A1157:K1157"/>
    <mergeCell ref="A1158:K1158"/>
    <mergeCell ref="A1159:K1159"/>
    <mergeCell ref="B1162:B1163"/>
    <mergeCell ref="C1162:C1163"/>
    <mergeCell ref="A1160:B1160"/>
    <mergeCell ref="C1160:K1160"/>
    <mergeCell ref="A1161:B1161"/>
    <mergeCell ref="C1161:K1161"/>
    <mergeCell ref="E1162:E1163"/>
    <mergeCell ref="A1196:A1197"/>
    <mergeCell ref="D1196:D1197"/>
    <mergeCell ref="F1196:F1197"/>
    <mergeCell ref="G1196:G1197"/>
    <mergeCell ref="H1196:H1197"/>
    <mergeCell ref="I1196:I1197"/>
    <mergeCell ref="A1191:K1191"/>
    <mergeCell ref="A1192:K1192"/>
    <mergeCell ref="A1193:K1193"/>
    <mergeCell ref="B1196:B1197"/>
    <mergeCell ref="C1196:C1197"/>
    <mergeCell ref="A1194:B1194"/>
    <mergeCell ref="C1194:K1194"/>
    <mergeCell ref="A1195:B1195"/>
    <mergeCell ref="C1195:K1195"/>
    <mergeCell ref="E1196:E1197"/>
    <mergeCell ref="A1230:A1231"/>
    <mergeCell ref="D1230:D1231"/>
    <mergeCell ref="F1230:F1231"/>
    <mergeCell ref="G1230:G1231"/>
    <mergeCell ref="H1230:H1231"/>
    <mergeCell ref="I1230:I1231"/>
    <mergeCell ref="A1225:K1225"/>
    <mergeCell ref="A1226:K1226"/>
    <mergeCell ref="A1227:K1227"/>
    <mergeCell ref="B1230:B1231"/>
    <mergeCell ref="C1230:C1231"/>
    <mergeCell ref="A1228:B1228"/>
    <mergeCell ref="C1228:K1228"/>
    <mergeCell ref="A1229:B1229"/>
    <mergeCell ref="C1229:K1229"/>
    <mergeCell ref="E1230:E1231"/>
    <mergeCell ref="A1264:A1265"/>
    <mergeCell ref="D1264:D1265"/>
    <mergeCell ref="F1264:F1265"/>
    <mergeCell ref="G1264:G1265"/>
    <mergeCell ref="H1264:H1265"/>
    <mergeCell ref="I1264:I1265"/>
    <mergeCell ref="A1259:K1259"/>
    <mergeCell ref="A1260:K1260"/>
    <mergeCell ref="A1261:K1261"/>
    <mergeCell ref="B1264:B1265"/>
    <mergeCell ref="C1264:C1265"/>
    <mergeCell ref="A1262:B1262"/>
    <mergeCell ref="C1262:K1262"/>
    <mergeCell ref="A1263:B1263"/>
    <mergeCell ref="C1263:K1263"/>
    <mergeCell ref="E1264:E1265"/>
    <mergeCell ref="A1293:K1293"/>
    <mergeCell ref="A1294:K1294"/>
    <mergeCell ref="A1295:K1295"/>
    <mergeCell ref="A1298:A1299"/>
    <mergeCell ref="D1298:D1299"/>
    <mergeCell ref="F1298:F1299"/>
    <mergeCell ref="G1298:G1299"/>
    <mergeCell ref="H1298:H1299"/>
    <mergeCell ref="I1298:I1299"/>
    <mergeCell ref="B1298:B1299"/>
    <mergeCell ref="C1298:C1299"/>
    <mergeCell ref="A1296:B1296"/>
    <mergeCell ref="C1296:K1296"/>
    <mergeCell ref="A1297:B1297"/>
    <mergeCell ref="C1297:K1297"/>
    <mergeCell ref="E1298:E1299"/>
    <mergeCell ref="A1327:K1327"/>
    <mergeCell ref="A1328:K1328"/>
    <mergeCell ref="A1329:K1329"/>
    <mergeCell ref="A1332:A1333"/>
    <mergeCell ref="D1332:D1333"/>
    <mergeCell ref="F1332:F1333"/>
    <mergeCell ref="G1332:G1333"/>
    <mergeCell ref="H1332:H1333"/>
    <mergeCell ref="I1332:I1333"/>
    <mergeCell ref="B1332:B1333"/>
    <mergeCell ref="C1332:C1333"/>
    <mergeCell ref="A1330:B1330"/>
    <mergeCell ref="C1330:K1330"/>
    <mergeCell ref="A1331:B1331"/>
    <mergeCell ref="C1331:K1331"/>
    <mergeCell ref="E1332:E1333"/>
    <mergeCell ref="A1361:K1361"/>
    <mergeCell ref="A1362:K1362"/>
    <mergeCell ref="A1363:K1363"/>
    <mergeCell ref="A1366:A1367"/>
    <mergeCell ref="D1366:D1367"/>
    <mergeCell ref="F1366:F1367"/>
    <mergeCell ref="G1366:G1367"/>
    <mergeCell ref="H1366:H1367"/>
    <mergeCell ref="I1366:I1367"/>
    <mergeCell ref="B1366:B1367"/>
    <mergeCell ref="C1366:C1367"/>
    <mergeCell ref="A1364:B1364"/>
    <mergeCell ref="C1364:K1364"/>
    <mergeCell ref="A1365:B1365"/>
    <mergeCell ref="C1365:K1365"/>
    <mergeCell ref="E1366:E1367"/>
    <mergeCell ref="A1395:K1395"/>
    <mergeCell ref="A1396:K1396"/>
    <mergeCell ref="A1397:K1397"/>
    <mergeCell ref="A1400:A1401"/>
    <mergeCell ref="D1400:D1401"/>
    <mergeCell ref="F1400:F1401"/>
    <mergeCell ref="G1400:G1401"/>
    <mergeCell ref="H1400:H1401"/>
    <mergeCell ref="I1400:I1401"/>
    <mergeCell ref="B1400:B1401"/>
    <mergeCell ref="C1400:C1401"/>
    <mergeCell ref="A1398:B1398"/>
    <mergeCell ref="C1398:K1398"/>
    <mergeCell ref="A1399:B1399"/>
    <mergeCell ref="C1399:K1399"/>
    <mergeCell ref="E1400:E1401"/>
    <mergeCell ref="A1429:K1429"/>
    <mergeCell ref="A1430:K1430"/>
    <mergeCell ref="A1431:K1431"/>
    <mergeCell ref="A1434:A1435"/>
    <mergeCell ref="D1434:D1435"/>
    <mergeCell ref="F1434:F1435"/>
    <mergeCell ref="G1434:G1435"/>
    <mergeCell ref="H1434:H1435"/>
    <mergeCell ref="I1434:I1435"/>
    <mergeCell ref="B1434:B1435"/>
    <mergeCell ref="C1434:C1435"/>
    <mergeCell ref="A1432:B1432"/>
    <mergeCell ref="C1432:K1432"/>
    <mergeCell ref="A1433:B1433"/>
    <mergeCell ref="C1433:K1433"/>
    <mergeCell ref="E1434:E1435"/>
    <mergeCell ref="A1463:K1463"/>
    <mergeCell ref="A1464:K1464"/>
    <mergeCell ref="A1465:K1465"/>
    <mergeCell ref="A1468:A1469"/>
    <mergeCell ref="D1468:D1469"/>
    <mergeCell ref="F1468:F1469"/>
    <mergeCell ref="G1468:G1469"/>
    <mergeCell ref="H1468:H1469"/>
    <mergeCell ref="I1468:I1469"/>
    <mergeCell ref="B1468:B1469"/>
    <mergeCell ref="C1468:C1469"/>
    <mergeCell ref="A1466:B1466"/>
    <mergeCell ref="C1466:K1466"/>
    <mergeCell ref="A1467:B1467"/>
    <mergeCell ref="C1467:K1467"/>
    <mergeCell ref="E1468:E1469"/>
    <mergeCell ref="A1497:K1497"/>
    <mergeCell ref="A1498:K1498"/>
    <mergeCell ref="A1499:K1499"/>
    <mergeCell ref="A1502:A1503"/>
    <mergeCell ref="D1502:D1503"/>
    <mergeCell ref="F1502:F1503"/>
    <mergeCell ref="G1502:G1503"/>
    <mergeCell ref="H1502:H1503"/>
    <mergeCell ref="I1502:I1503"/>
    <mergeCell ref="B1502:B1503"/>
    <mergeCell ref="C1502:C1503"/>
    <mergeCell ref="A1500:B1500"/>
    <mergeCell ref="C1500:K1500"/>
    <mergeCell ref="A1501:B1501"/>
    <mergeCell ref="C1501:K1501"/>
    <mergeCell ref="E1502:E1503"/>
    <mergeCell ref="A1531:K1531"/>
    <mergeCell ref="A1532:K1532"/>
    <mergeCell ref="A1533:K1533"/>
    <mergeCell ref="A1536:A1537"/>
    <mergeCell ref="D1536:D1537"/>
    <mergeCell ref="F1536:F1537"/>
    <mergeCell ref="G1536:G1537"/>
    <mergeCell ref="H1536:H1537"/>
    <mergeCell ref="I1536:I1537"/>
    <mergeCell ref="B1536:B1537"/>
    <mergeCell ref="C1536:C1537"/>
    <mergeCell ref="A1534:B1534"/>
    <mergeCell ref="C1534:K1534"/>
    <mergeCell ref="A1535:B1535"/>
    <mergeCell ref="C1535:K1535"/>
    <mergeCell ref="E1536:E1537"/>
    <mergeCell ref="A1565:K1565"/>
    <mergeCell ref="A1566:K1566"/>
    <mergeCell ref="A1567:K1567"/>
    <mergeCell ref="A1570:A1571"/>
    <mergeCell ref="D1570:D1571"/>
    <mergeCell ref="F1570:F1571"/>
    <mergeCell ref="G1570:G1571"/>
    <mergeCell ref="H1570:H1571"/>
    <mergeCell ref="I1570:I1571"/>
    <mergeCell ref="B1570:B1571"/>
    <mergeCell ref="C1570:C1571"/>
    <mergeCell ref="A1568:B1568"/>
    <mergeCell ref="C1568:K1568"/>
    <mergeCell ref="A1569:B1569"/>
    <mergeCell ref="C1569:K1569"/>
    <mergeCell ref="E1570:E1571"/>
    <mergeCell ref="A1599:K1599"/>
    <mergeCell ref="A1600:K1600"/>
    <mergeCell ref="A1601:K1601"/>
    <mergeCell ref="A1604:A1605"/>
    <mergeCell ref="D1604:D1605"/>
    <mergeCell ref="F1604:F1605"/>
    <mergeCell ref="G1604:G1605"/>
    <mergeCell ref="H1604:H1605"/>
    <mergeCell ref="I1604:I1605"/>
    <mergeCell ref="B1604:B1605"/>
    <mergeCell ref="C1604:C1605"/>
    <mergeCell ref="A1602:B1602"/>
    <mergeCell ref="C1602:K1602"/>
    <mergeCell ref="A1603:B1603"/>
    <mergeCell ref="C1603:K1603"/>
    <mergeCell ref="E1604:E1605"/>
    <mergeCell ref="A1633:K1633"/>
    <mergeCell ref="A1634:K1634"/>
    <mergeCell ref="A1635:K1635"/>
    <mergeCell ref="A1638:A1639"/>
    <mergeCell ref="D1638:D1639"/>
    <mergeCell ref="F1638:F1639"/>
    <mergeCell ref="G1638:G1639"/>
    <mergeCell ref="H1638:H1639"/>
    <mergeCell ref="I1638:I1639"/>
    <mergeCell ref="B1638:B1639"/>
    <mergeCell ref="C1638:C1639"/>
    <mergeCell ref="A1636:B1636"/>
    <mergeCell ref="C1636:K1636"/>
    <mergeCell ref="A1637:B1637"/>
    <mergeCell ref="C1637:K1637"/>
    <mergeCell ref="E1638:E1639"/>
    <mergeCell ref="A1667:K1667"/>
    <mergeCell ref="A1668:K1668"/>
    <mergeCell ref="A1669:K1669"/>
    <mergeCell ref="A1672:A1673"/>
    <mergeCell ref="D1672:D1673"/>
    <mergeCell ref="F1672:F1673"/>
    <mergeCell ref="G1672:G1673"/>
    <mergeCell ref="H1672:H1673"/>
    <mergeCell ref="I1672:I1673"/>
    <mergeCell ref="B1672:B1673"/>
    <mergeCell ref="C1672:C1673"/>
    <mergeCell ref="A1670:B1670"/>
    <mergeCell ref="C1670:K1670"/>
    <mergeCell ref="A1671:B1671"/>
    <mergeCell ref="C1671:K1671"/>
    <mergeCell ref="E1672:E1673"/>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J9:J27 J42:J61 J76:J95 J110:J129 J144:J163 J178:J197 J212:J231 J246:J265 J280:J299 J314:J333 J348:J367 J382:J401 J416:J435 J450:J469 J484:J503 J518:J537 J552:J571 J586:J605 J620:J639 J654:J673 J688:J707 J722:J741 J756:J775 J790:J809 J824:J843 J858:J877 J892:J911 J926:J945 J960:J979 J994:J1013 J1028:J1047 J1062:J1081 J1096:J1115 J1130:J1149 J1164:J1183 J1198:J1217 J1232:J1251 J1266:J1285 J1300:J1319 J1334:J1353 J1368:J1387 J1402:J1421 J1436:J1455 J1470:J1489 J1504:J1523 J1538:J1557 J1572:J1591 J1606:J1625 J1640:J1659 J1674:J1693" xr:uid="{00000000-0002-0000-1400-000000000000}">
      <formula1>0</formula1>
      <formula2>N9</formula2>
    </dataValidation>
    <dataValidation type="list" allowBlank="1" showInputMessage="1" showErrorMessage="1" sqref="E8:E27 E42:E61 E76:E95 E110:E129 E144:E163 E178:E197 E212:E231 E246:E265 E280:E299 E314:E333 E348:E367 E382:E401 E416:E435 E450:E469 E484:E503 E518:E537 E552:E571 E586:E605 E620:E639 E654:E673 E688:E707 E722:E741 E756:E775 E790:E809 E824:E843 E858:E877 E892:E911 E926:E945 E960:E979 E994:E1013 E1028:E1047 E1062:E1081 E1096:E1115 E1130:E1149 E1164:E1183 E1198:E1217 E1232:E1251 E1266:E1285 E1300:E1319 E1334:E1353 E1368:E1387 E1402:E1421 E1436:E1455 E1470:E1489 E1504:E1523 E1538:E1557 E1572:E1591 E1606:E1625 E1640:E1659 E1674:E1693" xr:uid="{00000000-0002-0000-1400-000001000000}">
      <formula1>malzemeEkonKod</formula1>
    </dataValidation>
  </dataValidations>
  <pageMargins left="0.39370078740157483" right="0.39370078740157483" top="0.39370078740157483" bottom="0.39370078740157483" header="0.31496062992125984" footer="0.31496062992125984"/>
  <pageSetup paperSize="9" scale="51" orientation="landscape" r:id="rId1"/>
  <rowBreaks count="49" manualBreakCount="49">
    <brk id="34" max="16383" man="1"/>
    <brk id="68" max="16383" man="1"/>
    <brk id="102" max="7" man="1"/>
    <brk id="136" max="7" man="1"/>
    <brk id="170" max="7" man="1"/>
    <brk id="204" max="7" man="1"/>
    <brk id="238" max="7" man="1"/>
    <brk id="272" max="7" man="1"/>
    <brk id="306" max="7" man="1"/>
    <brk id="340" max="7" man="1"/>
    <brk id="374" max="7" man="1"/>
    <brk id="408" max="7" man="1"/>
    <brk id="442" max="7" man="1"/>
    <brk id="476" max="7" man="1"/>
    <brk id="510" max="7" man="1"/>
    <brk id="544" max="7" man="1"/>
    <brk id="578" max="7" man="1"/>
    <brk id="612" max="7" man="1"/>
    <brk id="646" max="7" man="1"/>
    <brk id="680" max="7" man="1"/>
    <brk id="714" max="7" man="1"/>
    <brk id="748" max="7" man="1"/>
    <brk id="782" max="7" man="1"/>
    <brk id="816" max="7" man="1"/>
    <brk id="850" max="7" man="1"/>
    <brk id="884" max="7" man="1"/>
    <brk id="918" max="7" man="1"/>
    <brk id="952" max="7" man="1"/>
    <brk id="986" max="7" man="1"/>
    <brk id="1020" max="7" man="1"/>
    <brk id="1054" max="7" man="1"/>
    <brk id="1088" max="7" man="1"/>
    <brk id="1122" max="7" man="1"/>
    <brk id="1156" max="7" man="1"/>
    <brk id="1190" max="7" man="1"/>
    <brk id="1224" max="7" man="1"/>
    <brk id="1258" max="7" man="1"/>
    <brk id="1292" max="7" man="1"/>
    <brk id="1326" max="7" man="1"/>
    <brk id="1360" max="7" man="1"/>
    <brk id="1394" max="7" man="1"/>
    <brk id="1428" max="7" man="1"/>
    <brk id="1462" max="7" man="1"/>
    <brk id="1496" max="7" man="1"/>
    <brk id="1530" max="7" man="1"/>
    <brk id="1564" max="7" man="1"/>
    <brk id="1598" max="7" man="1"/>
    <brk id="1632" max="7" man="1"/>
    <brk id="1666" max="7" man="1"/>
  </rowBreaks>
  <colBreaks count="1" manualBreakCount="1">
    <brk id="11" max="1048575" man="1"/>
  </colBreaks>
  <ignoredErrors>
    <ignoredError sqref="L1:L7 L9:L31 L35:L37 L40:L71 L74:L105 L108:L139 L142:L173 L176:L207 L210:L241 L244:L275 L278:L309 L312:L343 L346:L377 L380:L411 L414:L445 L448:L479 L482:L513 L516:L547 L550:L581 L584:L615 L618:L649 L652:L683 L686:L717 L720:L751 L754:L785 L788:L819 L822:L853 L856:L887 L890:L921 L924:L955 L958:L989 L992:L1023 L1026:L1057 L1060:L1091 L1094:L1125 L1128:L1159 L1162:L1193 L1196:L1227 L1230:L1261 L1264:L1295 L1298:L1329 L1332:L1363 L1366:L1397 L1400:L1431 L1434:L1465 L1468:L1499 L1502:L1533 L1536:L1567 L1570:L1601 L1604:L1635 L1638:L1669 L1672:L1048576" formulaRange="1"/>
    <ignoredError sqref="J8:K8" unlockedFormula="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ayfa21"/>
  <dimension ref="A1:Q1329"/>
  <sheetViews>
    <sheetView showGridLines="0" zoomScale="80" zoomScaleNormal="80" workbookViewId="0">
      <selection activeCell="C6" sqref="C6:K6"/>
    </sheetView>
  </sheetViews>
  <sheetFormatPr defaultColWidth="8.75" defaultRowHeight="16.3" x14ac:dyDescent="0.3"/>
  <cols>
    <col min="1" max="1" width="7.75" style="44" customWidth="1"/>
    <col min="2" max="2" width="12.75" style="44" customWidth="1"/>
    <col min="3" max="3" width="30.75" style="44" customWidth="1"/>
    <col min="4" max="4" width="15.75" style="44" customWidth="1"/>
    <col min="5" max="5" width="35.75" style="44" customWidth="1"/>
    <col min="6" max="6" width="45.75" style="44" customWidth="1"/>
    <col min="7" max="9" width="16.75" style="44" customWidth="1"/>
    <col min="10" max="10" width="16.75" style="204" customWidth="1"/>
    <col min="11" max="11" width="18.75" style="44" customWidth="1"/>
    <col min="12" max="12" width="40.75" style="62" customWidth="1"/>
    <col min="13" max="13" width="8.75" style="68" hidden="1" customWidth="1"/>
    <col min="14" max="14" width="2.25" style="68" hidden="1" customWidth="1"/>
    <col min="15" max="15" width="0" style="44" hidden="1" customWidth="1"/>
    <col min="16" max="16384" width="8.75" style="44"/>
  </cols>
  <sheetData>
    <row r="1" spans="1:17" x14ac:dyDescent="0.3">
      <c r="A1" s="679" t="s">
        <v>105</v>
      </c>
      <c r="B1" s="679"/>
      <c r="C1" s="679"/>
      <c r="D1" s="679"/>
      <c r="E1" s="679"/>
      <c r="F1" s="679"/>
      <c r="G1" s="679"/>
      <c r="H1" s="679"/>
      <c r="I1" s="679"/>
      <c r="J1" s="679"/>
      <c r="K1" s="679"/>
      <c r="L1" s="2"/>
      <c r="N1" s="105" t="str">
        <f>CONCATENATE("A1:K",MAX(M:M))</f>
        <v>A1:K35</v>
      </c>
      <c r="Q1" s="45"/>
    </row>
    <row r="2" spans="1:17" x14ac:dyDescent="0.3">
      <c r="A2" s="635" t="str">
        <f>IF(YilDonem&lt;&gt;"",CONCATENATE(YilDonem," dönemine aittir."),"")</f>
        <v/>
      </c>
      <c r="B2" s="635"/>
      <c r="C2" s="635"/>
      <c r="D2" s="635"/>
      <c r="E2" s="635"/>
      <c r="F2" s="635"/>
      <c r="G2" s="635"/>
      <c r="H2" s="635"/>
      <c r="I2" s="635"/>
      <c r="J2" s="635"/>
      <c r="K2" s="635"/>
      <c r="L2" s="2"/>
    </row>
    <row r="3" spans="1:17" ht="16.149999999999999" customHeight="1" thickBot="1" x14ac:dyDescent="0.35">
      <c r="A3" s="680" t="s">
        <v>127</v>
      </c>
      <c r="B3" s="680"/>
      <c r="C3" s="680"/>
      <c r="D3" s="680"/>
      <c r="E3" s="680"/>
      <c r="F3" s="680"/>
      <c r="G3" s="680"/>
      <c r="H3" s="680"/>
      <c r="I3" s="680"/>
      <c r="J3" s="680"/>
      <c r="K3" s="680"/>
      <c r="L3" s="2"/>
    </row>
    <row r="4" spans="1:17" ht="31.75" customHeight="1" thickBot="1" x14ac:dyDescent="0.35">
      <c r="A4" s="673" t="s">
        <v>192</v>
      </c>
      <c r="B4" s="674"/>
      <c r="C4" s="673" t="str">
        <f>IF(ProjeNo&gt;0,ProjeNo,"")</f>
        <v/>
      </c>
      <c r="D4" s="674"/>
      <c r="E4" s="674"/>
      <c r="F4" s="674"/>
      <c r="G4" s="674"/>
      <c r="H4" s="674"/>
      <c r="I4" s="674"/>
      <c r="J4" s="674"/>
      <c r="K4" s="675"/>
      <c r="L4" s="2"/>
    </row>
    <row r="5" spans="1:17" ht="45" customHeight="1" thickBot="1" x14ac:dyDescent="0.35">
      <c r="A5" s="673" t="s">
        <v>194</v>
      </c>
      <c r="B5" s="674"/>
      <c r="C5" s="676" t="str">
        <f>IF(ProjeAdi&gt;0,ProjeAdi,"")</f>
        <v/>
      </c>
      <c r="D5" s="677"/>
      <c r="E5" s="677"/>
      <c r="F5" s="677"/>
      <c r="G5" s="677"/>
      <c r="H5" s="677"/>
      <c r="I5" s="677"/>
      <c r="J5" s="677"/>
      <c r="K5" s="678"/>
      <c r="L5" s="2"/>
    </row>
    <row r="6" spans="1:17" ht="34.5" customHeight="1" thickBot="1" x14ac:dyDescent="0.35">
      <c r="A6" s="618" t="s">
        <v>138</v>
      </c>
      <c r="B6" s="619"/>
      <c r="C6" s="702"/>
      <c r="D6" s="703"/>
      <c r="E6" s="703"/>
      <c r="F6" s="703"/>
      <c r="G6" s="703"/>
      <c r="H6" s="703"/>
      <c r="I6" s="703"/>
      <c r="J6" s="703"/>
      <c r="K6" s="704"/>
      <c r="L6" s="209" t="str">
        <f>IF(C6="","Stok değerleme yöntemi yazılmadan toplam hesaplanmayacaktır.","")</f>
        <v>Stok değerleme yöntemi yazılmadan toplam hesaplanmayacaktır.</v>
      </c>
    </row>
    <row r="7" spans="1:17" s="45" customFormat="1" ht="37.200000000000003" customHeight="1" x14ac:dyDescent="0.3">
      <c r="A7" s="683" t="s">
        <v>3</v>
      </c>
      <c r="B7" s="683" t="s">
        <v>182</v>
      </c>
      <c r="C7" s="683" t="s">
        <v>183</v>
      </c>
      <c r="D7" s="683" t="s">
        <v>101</v>
      </c>
      <c r="E7" s="683" t="s">
        <v>173</v>
      </c>
      <c r="F7" s="683" t="s">
        <v>102</v>
      </c>
      <c r="G7" s="683" t="s">
        <v>106</v>
      </c>
      <c r="H7" s="683" t="s">
        <v>107</v>
      </c>
      <c r="I7" s="683" t="s">
        <v>139</v>
      </c>
      <c r="J7" s="700" t="s">
        <v>34</v>
      </c>
      <c r="K7" s="700" t="s">
        <v>108</v>
      </c>
      <c r="L7" s="61"/>
      <c r="M7" s="69"/>
      <c r="N7" s="69"/>
    </row>
    <row r="8" spans="1:17" ht="18" customHeight="1" thickBot="1" x14ac:dyDescent="0.35">
      <c r="A8" s="685"/>
      <c r="B8" s="684"/>
      <c r="C8" s="684"/>
      <c r="D8" s="685"/>
      <c r="E8" s="684"/>
      <c r="F8" s="685"/>
      <c r="G8" s="685"/>
      <c r="H8" s="685"/>
      <c r="I8" s="685"/>
      <c r="J8" s="701"/>
      <c r="K8" s="701"/>
      <c r="L8" s="2"/>
    </row>
    <row r="9" spans="1:17" ht="18" customHeight="1" x14ac:dyDescent="0.3">
      <c r="A9" s="388">
        <v>1</v>
      </c>
      <c r="B9" s="450"/>
      <c r="C9" s="451"/>
      <c r="D9" s="86"/>
      <c r="E9" s="516"/>
      <c r="F9" s="25"/>
      <c r="G9" s="39"/>
      <c r="H9" s="39"/>
      <c r="I9" s="36"/>
      <c r="J9" s="192" t="str">
        <f>IF(AND(H9&lt;&gt;"",I9&lt;&gt;"",K9&lt;&gt;""),H9*I9,"")</f>
        <v/>
      </c>
      <c r="K9" s="46"/>
      <c r="L9" s="106" t="str">
        <f t="shared" ref="L9:L28" si="0">IF(AND(F9&lt;&gt;"",K9=""),"Stok Çıkış Tarihi Yazılmalıdır.","")</f>
        <v/>
      </c>
    </row>
    <row r="10" spans="1:17" ht="18" customHeight="1" x14ac:dyDescent="0.3">
      <c r="A10" s="399">
        <v>2</v>
      </c>
      <c r="B10" s="460"/>
      <c r="C10" s="469"/>
      <c r="D10" s="319"/>
      <c r="E10" s="518"/>
      <c r="F10" s="17"/>
      <c r="G10" s="18"/>
      <c r="H10" s="18"/>
      <c r="I10" s="41"/>
      <c r="J10" s="202" t="str">
        <f t="shared" ref="J10:J28" si="1">IF(AND(H10&lt;&gt;"",I10&lt;&gt;"",K10&lt;&gt;""),H10*I10,"")</f>
        <v/>
      </c>
      <c r="K10" s="47"/>
      <c r="L10" s="106" t="str">
        <f t="shared" si="0"/>
        <v/>
      </c>
    </row>
    <row r="11" spans="1:17" ht="18" customHeight="1" x14ac:dyDescent="0.3">
      <c r="A11" s="399">
        <v>3</v>
      </c>
      <c r="B11" s="460"/>
      <c r="C11" s="469"/>
      <c r="D11" s="319"/>
      <c r="E11" s="518"/>
      <c r="F11" s="17"/>
      <c r="G11" s="18"/>
      <c r="H11" s="18"/>
      <c r="I11" s="41"/>
      <c r="J11" s="202" t="str">
        <f t="shared" si="1"/>
        <v/>
      </c>
      <c r="K11" s="47"/>
      <c r="L11" s="106" t="str">
        <f t="shared" si="0"/>
        <v/>
      </c>
    </row>
    <row r="12" spans="1:17" ht="18" customHeight="1" x14ac:dyDescent="0.3">
      <c r="A12" s="399">
        <v>4</v>
      </c>
      <c r="B12" s="460"/>
      <c r="C12" s="469"/>
      <c r="D12" s="319"/>
      <c r="E12" s="518"/>
      <c r="F12" s="17"/>
      <c r="G12" s="18"/>
      <c r="H12" s="18"/>
      <c r="I12" s="41"/>
      <c r="J12" s="202" t="str">
        <f t="shared" si="1"/>
        <v/>
      </c>
      <c r="K12" s="47"/>
      <c r="L12" s="106" t="str">
        <f t="shared" si="0"/>
        <v/>
      </c>
    </row>
    <row r="13" spans="1:17" ht="18" customHeight="1" x14ac:dyDescent="0.3">
      <c r="A13" s="399">
        <v>5</v>
      </c>
      <c r="B13" s="460"/>
      <c r="C13" s="469"/>
      <c r="D13" s="319"/>
      <c r="E13" s="518"/>
      <c r="F13" s="17"/>
      <c r="G13" s="18"/>
      <c r="H13" s="18"/>
      <c r="I13" s="41"/>
      <c r="J13" s="202" t="str">
        <f t="shared" si="1"/>
        <v/>
      </c>
      <c r="K13" s="47"/>
      <c r="L13" s="106" t="str">
        <f t="shared" si="0"/>
        <v/>
      </c>
    </row>
    <row r="14" spans="1:17" ht="18" customHeight="1" x14ac:dyDescent="0.3">
      <c r="A14" s="399">
        <v>6</v>
      </c>
      <c r="B14" s="460"/>
      <c r="C14" s="469"/>
      <c r="D14" s="319"/>
      <c r="E14" s="518"/>
      <c r="F14" s="17"/>
      <c r="G14" s="18"/>
      <c r="H14" s="18"/>
      <c r="I14" s="41"/>
      <c r="J14" s="202" t="str">
        <f t="shared" si="1"/>
        <v/>
      </c>
      <c r="K14" s="47"/>
      <c r="L14" s="106" t="str">
        <f t="shared" si="0"/>
        <v/>
      </c>
    </row>
    <row r="15" spans="1:17" ht="18" customHeight="1" x14ac:dyDescent="0.3">
      <c r="A15" s="399">
        <v>7</v>
      </c>
      <c r="B15" s="460"/>
      <c r="C15" s="469"/>
      <c r="D15" s="319"/>
      <c r="E15" s="518"/>
      <c r="F15" s="17"/>
      <c r="G15" s="18"/>
      <c r="H15" s="18"/>
      <c r="I15" s="41"/>
      <c r="J15" s="202" t="str">
        <f t="shared" si="1"/>
        <v/>
      </c>
      <c r="K15" s="47"/>
      <c r="L15" s="106" t="str">
        <f t="shared" si="0"/>
        <v/>
      </c>
    </row>
    <row r="16" spans="1:17" ht="18" customHeight="1" x14ac:dyDescent="0.3">
      <c r="A16" s="399">
        <v>8</v>
      </c>
      <c r="B16" s="460"/>
      <c r="C16" s="469"/>
      <c r="D16" s="319"/>
      <c r="E16" s="518"/>
      <c r="F16" s="17"/>
      <c r="G16" s="18"/>
      <c r="H16" s="18"/>
      <c r="I16" s="41"/>
      <c r="J16" s="202" t="str">
        <f t="shared" si="1"/>
        <v/>
      </c>
      <c r="K16" s="47"/>
      <c r="L16" s="106" t="str">
        <f t="shared" si="0"/>
        <v/>
      </c>
    </row>
    <row r="17" spans="1:13" ht="18" customHeight="1" x14ac:dyDescent="0.3">
      <c r="A17" s="399">
        <v>9</v>
      </c>
      <c r="B17" s="460"/>
      <c r="C17" s="469"/>
      <c r="D17" s="319"/>
      <c r="E17" s="518"/>
      <c r="F17" s="17"/>
      <c r="G17" s="18"/>
      <c r="H17" s="18"/>
      <c r="I17" s="41"/>
      <c r="J17" s="202" t="str">
        <f t="shared" si="1"/>
        <v/>
      </c>
      <c r="K17" s="47"/>
      <c r="L17" s="106" t="str">
        <f t="shared" si="0"/>
        <v/>
      </c>
    </row>
    <row r="18" spans="1:13" ht="18" customHeight="1" x14ac:dyDescent="0.3">
      <c r="A18" s="399">
        <v>10</v>
      </c>
      <c r="B18" s="460"/>
      <c r="C18" s="469"/>
      <c r="D18" s="319"/>
      <c r="E18" s="518"/>
      <c r="F18" s="17"/>
      <c r="G18" s="18"/>
      <c r="H18" s="18"/>
      <c r="I18" s="41"/>
      <c r="J18" s="202" t="str">
        <f t="shared" si="1"/>
        <v/>
      </c>
      <c r="K18" s="47"/>
      <c r="L18" s="106" t="str">
        <f t="shared" si="0"/>
        <v/>
      </c>
    </row>
    <row r="19" spans="1:13" ht="18" customHeight="1" x14ac:dyDescent="0.3">
      <c r="A19" s="399">
        <v>11</v>
      </c>
      <c r="B19" s="460"/>
      <c r="C19" s="469"/>
      <c r="D19" s="319"/>
      <c r="E19" s="518"/>
      <c r="F19" s="17"/>
      <c r="G19" s="18"/>
      <c r="H19" s="18"/>
      <c r="I19" s="41"/>
      <c r="J19" s="202" t="str">
        <f t="shared" si="1"/>
        <v/>
      </c>
      <c r="K19" s="47"/>
      <c r="L19" s="106" t="str">
        <f t="shared" si="0"/>
        <v/>
      </c>
    </row>
    <row r="20" spans="1:13" ht="18" customHeight="1" x14ac:dyDescent="0.3">
      <c r="A20" s="399">
        <v>12</v>
      </c>
      <c r="B20" s="460"/>
      <c r="C20" s="469"/>
      <c r="D20" s="319"/>
      <c r="E20" s="518"/>
      <c r="F20" s="17"/>
      <c r="G20" s="18"/>
      <c r="H20" s="18"/>
      <c r="I20" s="41"/>
      <c r="J20" s="202" t="str">
        <f t="shared" si="1"/>
        <v/>
      </c>
      <c r="K20" s="47"/>
      <c r="L20" s="106" t="str">
        <f t="shared" si="0"/>
        <v/>
      </c>
    </row>
    <row r="21" spans="1:13" ht="18" customHeight="1" x14ac:dyDescent="0.3">
      <c r="A21" s="399">
        <v>13</v>
      </c>
      <c r="B21" s="460"/>
      <c r="C21" s="469"/>
      <c r="D21" s="319"/>
      <c r="E21" s="518"/>
      <c r="F21" s="17"/>
      <c r="G21" s="18"/>
      <c r="H21" s="18"/>
      <c r="I21" s="41"/>
      <c r="J21" s="202" t="str">
        <f t="shared" si="1"/>
        <v/>
      </c>
      <c r="K21" s="47"/>
      <c r="L21" s="106" t="str">
        <f t="shared" si="0"/>
        <v/>
      </c>
    </row>
    <row r="22" spans="1:13" ht="18" customHeight="1" x14ac:dyDescent="0.3">
      <c r="A22" s="399">
        <v>14</v>
      </c>
      <c r="B22" s="460"/>
      <c r="C22" s="469"/>
      <c r="D22" s="319"/>
      <c r="E22" s="518"/>
      <c r="F22" s="17"/>
      <c r="G22" s="18"/>
      <c r="H22" s="18"/>
      <c r="I22" s="41"/>
      <c r="J22" s="202" t="str">
        <f t="shared" si="1"/>
        <v/>
      </c>
      <c r="K22" s="47"/>
      <c r="L22" s="106" t="str">
        <f t="shared" si="0"/>
        <v/>
      </c>
    </row>
    <row r="23" spans="1:13" ht="18" customHeight="1" x14ac:dyDescent="0.3">
      <c r="A23" s="399">
        <v>15</v>
      </c>
      <c r="B23" s="460"/>
      <c r="C23" s="469"/>
      <c r="D23" s="319"/>
      <c r="E23" s="518"/>
      <c r="F23" s="17"/>
      <c r="G23" s="18"/>
      <c r="H23" s="18"/>
      <c r="I23" s="41"/>
      <c r="J23" s="202" t="str">
        <f t="shared" si="1"/>
        <v/>
      </c>
      <c r="K23" s="47"/>
      <c r="L23" s="106" t="str">
        <f t="shared" si="0"/>
        <v/>
      </c>
    </row>
    <row r="24" spans="1:13" ht="18" customHeight="1" x14ac:dyDescent="0.3">
      <c r="A24" s="399">
        <v>16</v>
      </c>
      <c r="B24" s="460"/>
      <c r="C24" s="469"/>
      <c r="D24" s="319"/>
      <c r="E24" s="518"/>
      <c r="F24" s="17"/>
      <c r="G24" s="18"/>
      <c r="H24" s="18"/>
      <c r="I24" s="41"/>
      <c r="J24" s="202" t="str">
        <f t="shared" si="1"/>
        <v/>
      </c>
      <c r="K24" s="47"/>
      <c r="L24" s="106" t="str">
        <f t="shared" si="0"/>
        <v/>
      </c>
    </row>
    <row r="25" spans="1:13" ht="18" customHeight="1" x14ac:dyDescent="0.3">
      <c r="A25" s="399">
        <v>17</v>
      </c>
      <c r="B25" s="460"/>
      <c r="C25" s="469"/>
      <c r="D25" s="319"/>
      <c r="E25" s="518"/>
      <c r="F25" s="17"/>
      <c r="G25" s="18"/>
      <c r="H25" s="18"/>
      <c r="I25" s="41"/>
      <c r="J25" s="202" t="str">
        <f t="shared" si="1"/>
        <v/>
      </c>
      <c r="K25" s="47"/>
      <c r="L25" s="106" t="str">
        <f t="shared" si="0"/>
        <v/>
      </c>
    </row>
    <row r="26" spans="1:13" ht="18" customHeight="1" x14ac:dyDescent="0.3">
      <c r="A26" s="399">
        <v>18</v>
      </c>
      <c r="B26" s="460"/>
      <c r="C26" s="469"/>
      <c r="D26" s="319"/>
      <c r="E26" s="518"/>
      <c r="F26" s="17"/>
      <c r="G26" s="18"/>
      <c r="H26" s="18"/>
      <c r="I26" s="41"/>
      <c r="J26" s="202" t="str">
        <f t="shared" si="1"/>
        <v/>
      </c>
      <c r="K26" s="47"/>
      <c r="L26" s="106" t="str">
        <f t="shared" si="0"/>
        <v/>
      </c>
    </row>
    <row r="27" spans="1:13" ht="18" customHeight="1" x14ac:dyDescent="0.3">
      <c r="A27" s="399">
        <v>19</v>
      </c>
      <c r="B27" s="460"/>
      <c r="C27" s="469"/>
      <c r="D27" s="319"/>
      <c r="E27" s="518"/>
      <c r="F27" s="17"/>
      <c r="G27" s="18"/>
      <c r="H27" s="18"/>
      <c r="I27" s="41"/>
      <c r="J27" s="202" t="str">
        <f t="shared" si="1"/>
        <v/>
      </c>
      <c r="K27" s="47"/>
      <c r="L27" s="106" t="str">
        <f t="shared" si="0"/>
        <v/>
      </c>
    </row>
    <row r="28" spans="1:13" ht="18" customHeight="1" thickBot="1" x14ac:dyDescent="0.35">
      <c r="A28" s="400">
        <v>20</v>
      </c>
      <c r="B28" s="461"/>
      <c r="C28" s="470"/>
      <c r="D28" s="89"/>
      <c r="E28" s="519"/>
      <c r="F28" s="19"/>
      <c r="G28" s="20"/>
      <c r="H28" s="20"/>
      <c r="I28" s="43"/>
      <c r="J28" s="203" t="str">
        <f t="shared" si="1"/>
        <v/>
      </c>
      <c r="K28" s="48"/>
      <c r="L28" s="106" t="str">
        <f t="shared" si="0"/>
        <v/>
      </c>
    </row>
    <row r="29" spans="1:13" ht="18" customHeight="1" thickBot="1" x14ac:dyDescent="0.35">
      <c r="I29" s="386" t="s">
        <v>125</v>
      </c>
      <c r="J29" s="186">
        <f>IF(stok&lt;&gt;"",SUM(J9:J28),0)</f>
        <v>0</v>
      </c>
      <c r="K29" s="205"/>
      <c r="M29" s="105">
        <f>IF(J29&gt;0,ROW(A35),35)</f>
        <v>35</v>
      </c>
    </row>
    <row r="31" spans="1:13" ht="30.25" customHeight="1" x14ac:dyDescent="0.3">
      <c r="A31" s="699" t="s">
        <v>135</v>
      </c>
      <c r="B31" s="699"/>
      <c r="C31" s="699"/>
      <c r="D31" s="699"/>
      <c r="E31" s="699"/>
      <c r="F31" s="699"/>
      <c r="G31" s="699"/>
      <c r="H31" s="699"/>
      <c r="I31" s="699"/>
      <c r="J31" s="699"/>
      <c r="K31" s="699"/>
    </row>
    <row r="33" spans="1:14" ht="19.05" x14ac:dyDescent="0.35">
      <c r="A33" s="376" t="s">
        <v>31</v>
      </c>
      <c r="B33" s="214"/>
      <c r="C33" s="214"/>
      <c r="D33" s="378">
        <f ca="1">imzatarihi</f>
        <v>45785</v>
      </c>
      <c r="E33" s="378"/>
      <c r="F33" s="253" t="s">
        <v>32</v>
      </c>
      <c r="G33" s="379" t="str">
        <f>IF(kurulusyetkilisi&gt;0,kurulusyetkilisi,"")</f>
        <v/>
      </c>
      <c r="J33" s="44"/>
    </row>
    <row r="34" spans="1:14" ht="19.05" x14ac:dyDescent="0.35">
      <c r="D34" s="215"/>
      <c r="E34" s="215"/>
      <c r="F34" s="253" t="s">
        <v>33</v>
      </c>
      <c r="I34" s="214"/>
      <c r="J34" s="44"/>
    </row>
    <row r="36" spans="1:14" x14ac:dyDescent="0.3">
      <c r="A36" s="679" t="s">
        <v>105</v>
      </c>
      <c r="B36" s="679"/>
      <c r="C36" s="679"/>
      <c r="D36" s="679"/>
      <c r="E36" s="679"/>
      <c r="F36" s="679"/>
      <c r="G36" s="679"/>
      <c r="H36" s="679"/>
      <c r="I36" s="679"/>
      <c r="J36" s="679"/>
      <c r="K36" s="679"/>
      <c r="L36" s="2"/>
    </row>
    <row r="37" spans="1:14" x14ac:dyDescent="0.3">
      <c r="A37" s="635" t="str">
        <f>IF(YilDonem&lt;&gt;"",CONCATENATE(YilDonem," dönemine aittir."),"")</f>
        <v/>
      </c>
      <c r="B37" s="635"/>
      <c r="C37" s="635"/>
      <c r="D37" s="635"/>
      <c r="E37" s="635"/>
      <c r="F37" s="635"/>
      <c r="G37" s="635"/>
      <c r="H37" s="635"/>
      <c r="I37" s="635"/>
      <c r="J37" s="635"/>
      <c r="K37" s="635"/>
      <c r="L37" s="2"/>
    </row>
    <row r="38" spans="1:14" ht="16.149999999999999" customHeight="1" thickBot="1" x14ac:dyDescent="0.35">
      <c r="A38" s="680" t="s">
        <v>127</v>
      </c>
      <c r="B38" s="680"/>
      <c r="C38" s="680"/>
      <c r="D38" s="680"/>
      <c r="E38" s="680"/>
      <c r="F38" s="680"/>
      <c r="G38" s="680"/>
      <c r="H38" s="680"/>
      <c r="I38" s="680"/>
      <c r="J38" s="680"/>
      <c r="K38" s="680"/>
      <c r="L38" s="2"/>
    </row>
    <row r="39" spans="1:14" ht="31.75" customHeight="1" thickBot="1" x14ac:dyDescent="0.35">
      <c r="A39" s="673" t="s">
        <v>192</v>
      </c>
      <c r="B39" s="674"/>
      <c r="C39" s="673" t="str">
        <f>IF(ProjeNo&gt;0,ProjeNo,"")</f>
        <v/>
      </c>
      <c r="D39" s="674"/>
      <c r="E39" s="674"/>
      <c r="F39" s="674"/>
      <c r="G39" s="674"/>
      <c r="H39" s="674"/>
      <c r="I39" s="674"/>
      <c r="J39" s="674"/>
      <c r="K39" s="675"/>
      <c r="L39" s="2"/>
    </row>
    <row r="40" spans="1:14" ht="45" customHeight="1" thickBot="1" x14ac:dyDescent="0.35">
      <c r="A40" s="673" t="s">
        <v>194</v>
      </c>
      <c r="B40" s="674"/>
      <c r="C40" s="676" t="str">
        <f>IF(ProjeAdi&gt;0,ProjeAdi,"")</f>
        <v/>
      </c>
      <c r="D40" s="677"/>
      <c r="E40" s="677"/>
      <c r="F40" s="677"/>
      <c r="G40" s="677"/>
      <c r="H40" s="677"/>
      <c r="I40" s="677"/>
      <c r="J40" s="677"/>
      <c r="K40" s="678"/>
      <c r="L40" s="2"/>
    </row>
    <row r="41" spans="1:14" ht="34.5" customHeight="1" thickBot="1" x14ac:dyDescent="0.35">
      <c r="A41" s="618" t="s">
        <v>138</v>
      </c>
      <c r="B41" s="619"/>
      <c r="C41" s="702"/>
      <c r="D41" s="703"/>
      <c r="E41" s="703"/>
      <c r="F41" s="703"/>
      <c r="G41" s="703"/>
      <c r="H41" s="703"/>
      <c r="I41" s="703"/>
      <c r="J41" s="703"/>
      <c r="K41" s="704"/>
      <c r="L41" s="209" t="str">
        <f>IF(C41="","Stok değerleme yöntemi yazılmadan toplam hesaplanmayacaktır.","")</f>
        <v>Stok değerleme yöntemi yazılmadan toplam hesaplanmayacaktır.</v>
      </c>
    </row>
    <row r="42" spans="1:14" s="45" customFormat="1" ht="37.200000000000003" customHeight="1" x14ac:dyDescent="0.3">
      <c r="A42" s="683" t="s">
        <v>3</v>
      </c>
      <c r="B42" s="683" t="s">
        <v>182</v>
      </c>
      <c r="C42" s="683" t="s">
        <v>183</v>
      </c>
      <c r="D42" s="683" t="s">
        <v>101</v>
      </c>
      <c r="E42" s="683" t="s">
        <v>173</v>
      </c>
      <c r="F42" s="683" t="s">
        <v>102</v>
      </c>
      <c r="G42" s="683" t="s">
        <v>106</v>
      </c>
      <c r="H42" s="683" t="s">
        <v>107</v>
      </c>
      <c r="I42" s="683" t="s">
        <v>139</v>
      </c>
      <c r="J42" s="700" t="s">
        <v>34</v>
      </c>
      <c r="K42" s="700" t="s">
        <v>108</v>
      </c>
      <c r="L42" s="61"/>
      <c r="M42" s="69"/>
      <c r="N42" s="69"/>
    </row>
    <row r="43" spans="1:14" ht="18" customHeight="1" thickBot="1" x14ac:dyDescent="0.35">
      <c r="A43" s="685"/>
      <c r="B43" s="684"/>
      <c r="C43" s="684"/>
      <c r="D43" s="685"/>
      <c r="E43" s="684"/>
      <c r="F43" s="685"/>
      <c r="G43" s="685"/>
      <c r="H43" s="685"/>
      <c r="I43" s="685"/>
      <c r="J43" s="701"/>
      <c r="K43" s="701"/>
      <c r="L43" s="2"/>
    </row>
    <row r="44" spans="1:14" ht="18" customHeight="1" x14ac:dyDescent="0.3">
      <c r="A44" s="201">
        <v>21</v>
      </c>
      <c r="B44" s="450"/>
      <c r="C44" s="451"/>
      <c r="D44" s="86"/>
      <c r="E44" s="516"/>
      <c r="F44" s="25"/>
      <c r="G44" s="39"/>
      <c r="H44" s="39"/>
      <c r="I44" s="36"/>
      <c r="J44" s="192" t="str">
        <f>IF(AND(H44&lt;&gt;"",I44&lt;&gt;"",K44&lt;&gt;""),H44*I44,"")</f>
        <v/>
      </c>
      <c r="K44" s="46"/>
      <c r="L44" s="106" t="str">
        <f t="shared" ref="L44:L63" si="2">IF(AND(F44&lt;&gt;"",K44=""),"Stok Çıkış Tarihi Yazılmalıdır.","")</f>
        <v/>
      </c>
    </row>
    <row r="45" spans="1:14" ht="18" customHeight="1" x14ac:dyDescent="0.3">
      <c r="A45" s="410">
        <v>22</v>
      </c>
      <c r="B45" s="460"/>
      <c r="C45" s="469"/>
      <c r="D45" s="319"/>
      <c r="E45" s="518"/>
      <c r="F45" s="17"/>
      <c r="G45" s="18"/>
      <c r="H45" s="18"/>
      <c r="I45" s="41"/>
      <c r="J45" s="202" t="str">
        <f t="shared" ref="J45:J63" si="3">IF(AND(H45&lt;&gt;"",I45&lt;&gt;"",K45&lt;&gt;""),H45*I45,"")</f>
        <v/>
      </c>
      <c r="K45" s="47"/>
      <c r="L45" s="106" t="str">
        <f t="shared" si="2"/>
        <v/>
      </c>
    </row>
    <row r="46" spans="1:14" ht="18" customHeight="1" x14ac:dyDescent="0.3">
      <c r="A46" s="410">
        <v>23</v>
      </c>
      <c r="B46" s="460"/>
      <c r="C46" s="469"/>
      <c r="D46" s="319"/>
      <c r="E46" s="518"/>
      <c r="F46" s="17"/>
      <c r="G46" s="18"/>
      <c r="H46" s="18"/>
      <c r="I46" s="41"/>
      <c r="J46" s="202" t="str">
        <f t="shared" si="3"/>
        <v/>
      </c>
      <c r="K46" s="47"/>
      <c r="L46" s="106" t="str">
        <f t="shared" si="2"/>
        <v/>
      </c>
    </row>
    <row r="47" spans="1:14" ht="18" customHeight="1" x14ac:dyDescent="0.3">
      <c r="A47" s="410">
        <v>24</v>
      </c>
      <c r="B47" s="460"/>
      <c r="C47" s="469"/>
      <c r="D47" s="319"/>
      <c r="E47" s="518"/>
      <c r="F47" s="17"/>
      <c r="G47" s="18"/>
      <c r="H47" s="18"/>
      <c r="I47" s="41"/>
      <c r="J47" s="202" t="str">
        <f t="shared" si="3"/>
        <v/>
      </c>
      <c r="K47" s="47"/>
      <c r="L47" s="106" t="str">
        <f t="shared" si="2"/>
        <v/>
      </c>
    </row>
    <row r="48" spans="1:14" ht="18" customHeight="1" x14ac:dyDescent="0.3">
      <c r="A48" s="410">
        <v>25</v>
      </c>
      <c r="B48" s="460"/>
      <c r="C48" s="469"/>
      <c r="D48" s="319"/>
      <c r="E48" s="518"/>
      <c r="F48" s="17"/>
      <c r="G48" s="18"/>
      <c r="H48" s="18"/>
      <c r="I48" s="41"/>
      <c r="J48" s="202" t="str">
        <f t="shared" si="3"/>
        <v/>
      </c>
      <c r="K48" s="47"/>
      <c r="L48" s="106" t="str">
        <f t="shared" si="2"/>
        <v/>
      </c>
    </row>
    <row r="49" spans="1:13" ht="18" customHeight="1" x14ac:dyDescent="0.3">
      <c r="A49" s="410">
        <v>26</v>
      </c>
      <c r="B49" s="460"/>
      <c r="C49" s="469"/>
      <c r="D49" s="319"/>
      <c r="E49" s="518"/>
      <c r="F49" s="17"/>
      <c r="G49" s="18"/>
      <c r="H49" s="18"/>
      <c r="I49" s="41"/>
      <c r="J49" s="202" t="str">
        <f t="shared" si="3"/>
        <v/>
      </c>
      <c r="K49" s="47"/>
      <c r="L49" s="106" t="str">
        <f t="shared" si="2"/>
        <v/>
      </c>
    </row>
    <row r="50" spans="1:13" ht="18" customHeight="1" x14ac:dyDescent="0.3">
      <c r="A50" s="410">
        <v>27</v>
      </c>
      <c r="B50" s="460"/>
      <c r="C50" s="469"/>
      <c r="D50" s="319"/>
      <c r="E50" s="518"/>
      <c r="F50" s="17"/>
      <c r="G50" s="18"/>
      <c r="H50" s="18"/>
      <c r="I50" s="41"/>
      <c r="J50" s="202" t="str">
        <f t="shared" si="3"/>
        <v/>
      </c>
      <c r="K50" s="47"/>
      <c r="L50" s="106" t="str">
        <f t="shared" si="2"/>
        <v/>
      </c>
    </row>
    <row r="51" spans="1:13" ht="18" customHeight="1" x14ac:dyDescent="0.3">
      <c r="A51" s="410">
        <v>28</v>
      </c>
      <c r="B51" s="460"/>
      <c r="C51" s="469"/>
      <c r="D51" s="319"/>
      <c r="E51" s="518"/>
      <c r="F51" s="17"/>
      <c r="G51" s="18"/>
      <c r="H51" s="18"/>
      <c r="I51" s="41"/>
      <c r="J51" s="202" t="str">
        <f t="shared" si="3"/>
        <v/>
      </c>
      <c r="K51" s="47"/>
      <c r="L51" s="106" t="str">
        <f t="shared" si="2"/>
        <v/>
      </c>
    </row>
    <row r="52" spans="1:13" ht="18" customHeight="1" x14ac:dyDescent="0.3">
      <c r="A52" s="410">
        <v>29</v>
      </c>
      <c r="B52" s="460"/>
      <c r="C52" s="469"/>
      <c r="D52" s="319"/>
      <c r="E52" s="518"/>
      <c r="F52" s="17"/>
      <c r="G52" s="18"/>
      <c r="H52" s="18"/>
      <c r="I52" s="41"/>
      <c r="J52" s="202" t="str">
        <f t="shared" si="3"/>
        <v/>
      </c>
      <c r="K52" s="47"/>
      <c r="L52" s="106" t="str">
        <f t="shared" si="2"/>
        <v/>
      </c>
    </row>
    <row r="53" spans="1:13" ht="18" customHeight="1" x14ac:dyDescent="0.3">
      <c r="A53" s="410">
        <v>30</v>
      </c>
      <c r="B53" s="460"/>
      <c r="C53" s="469"/>
      <c r="D53" s="319"/>
      <c r="E53" s="518"/>
      <c r="F53" s="17"/>
      <c r="G53" s="18"/>
      <c r="H53" s="18"/>
      <c r="I53" s="41"/>
      <c r="J53" s="202" t="str">
        <f t="shared" si="3"/>
        <v/>
      </c>
      <c r="K53" s="47"/>
      <c r="L53" s="106" t="str">
        <f t="shared" si="2"/>
        <v/>
      </c>
    </row>
    <row r="54" spans="1:13" ht="18" customHeight="1" x14ac:dyDescent="0.3">
      <c r="A54" s="410">
        <v>31</v>
      </c>
      <c r="B54" s="460"/>
      <c r="C54" s="469"/>
      <c r="D54" s="319"/>
      <c r="E54" s="518"/>
      <c r="F54" s="17"/>
      <c r="G54" s="18"/>
      <c r="H54" s="18"/>
      <c r="I54" s="41"/>
      <c r="J54" s="202" t="str">
        <f t="shared" si="3"/>
        <v/>
      </c>
      <c r="K54" s="47"/>
      <c r="L54" s="106" t="str">
        <f t="shared" si="2"/>
        <v/>
      </c>
    </row>
    <row r="55" spans="1:13" ht="18" customHeight="1" x14ac:dyDescent="0.3">
      <c r="A55" s="410">
        <v>32</v>
      </c>
      <c r="B55" s="460"/>
      <c r="C55" s="469"/>
      <c r="D55" s="319"/>
      <c r="E55" s="518"/>
      <c r="F55" s="17"/>
      <c r="G55" s="18"/>
      <c r="H55" s="18"/>
      <c r="I55" s="41"/>
      <c r="J55" s="202" t="str">
        <f t="shared" si="3"/>
        <v/>
      </c>
      <c r="K55" s="47"/>
      <c r="L55" s="106" t="str">
        <f t="shared" si="2"/>
        <v/>
      </c>
    </row>
    <row r="56" spans="1:13" ht="18" customHeight="1" x14ac:dyDescent="0.3">
      <c r="A56" s="410">
        <v>33</v>
      </c>
      <c r="B56" s="460"/>
      <c r="C56" s="469"/>
      <c r="D56" s="319"/>
      <c r="E56" s="518"/>
      <c r="F56" s="17"/>
      <c r="G56" s="18"/>
      <c r="H56" s="18"/>
      <c r="I56" s="41"/>
      <c r="J56" s="202" t="str">
        <f t="shared" si="3"/>
        <v/>
      </c>
      <c r="K56" s="47"/>
      <c r="L56" s="106" t="str">
        <f t="shared" si="2"/>
        <v/>
      </c>
    </row>
    <row r="57" spans="1:13" ht="18" customHeight="1" x14ac:dyDescent="0.3">
      <c r="A57" s="410">
        <v>34</v>
      </c>
      <c r="B57" s="460"/>
      <c r="C57" s="469"/>
      <c r="D57" s="319"/>
      <c r="E57" s="518"/>
      <c r="F57" s="17"/>
      <c r="G57" s="18"/>
      <c r="H57" s="18"/>
      <c r="I57" s="41"/>
      <c r="J57" s="202" t="str">
        <f t="shared" si="3"/>
        <v/>
      </c>
      <c r="K57" s="47"/>
      <c r="L57" s="106" t="str">
        <f t="shared" si="2"/>
        <v/>
      </c>
    </row>
    <row r="58" spans="1:13" ht="18" customHeight="1" x14ac:dyDescent="0.3">
      <c r="A58" s="410">
        <v>35</v>
      </c>
      <c r="B58" s="460"/>
      <c r="C58" s="469"/>
      <c r="D58" s="319"/>
      <c r="E58" s="518"/>
      <c r="F58" s="17"/>
      <c r="G58" s="18"/>
      <c r="H58" s="18"/>
      <c r="I58" s="41"/>
      <c r="J58" s="202" t="str">
        <f t="shared" si="3"/>
        <v/>
      </c>
      <c r="K58" s="47"/>
      <c r="L58" s="106" t="str">
        <f t="shared" si="2"/>
        <v/>
      </c>
    </row>
    <row r="59" spans="1:13" ht="18" customHeight="1" x14ac:dyDescent="0.3">
      <c r="A59" s="410">
        <v>36</v>
      </c>
      <c r="B59" s="460"/>
      <c r="C59" s="469"/>
      <c r="D59" s="319"/>
      <c r="E59" s="518"/>
      <c r="F59" s="17"/>
      <c r="G59" s="18"/>
      <c r="H59" s="18"/>
      <c r="I59" s="41"/>
      <c r="J59" s="202" t="str">
        <f t="shared" si="3"/>
        <v/>
      </c>
      <c r="K59" s="47"/>
      <c r="L59" s="106" t="str">
        <f t="shared" si="2"/>
        <v/>
      </c>
    </row>
    <row r="60" spans="1:13" ht="18" customHeight="1" x14ac:dyDescent="0.3">
      <c r="A60" s="410">
        <v>37</v>
      </c>
      <c r="B60" s="460"/>
      <c r="C60" s="469"/>
      <c r="D60" s="319"/>
      <c r="E60" s="518"/>
      <c r="F60" s="17"/>
      <c r="G60" s="18"/>
      <c r="H60" s="18"/>
      <c r="I60" s="41"/>
      <c r="J60" s="202" t="str">
        <f t="shared" si="3"/>
        <v/>
      </c>
      <c r="K60" s="47"/>
      <c r="L60" s="106" t="str">
        <f t="shared" si="2"/>
        <v/>
      </c>
    </row>
    <row r="61" spans="1:13" ht="18" customHeight="1" x14ac:dyDescent="0.3">
      <c r="A61" s="410">
        <v>38</v>
      </c>
      <c r="B61" s="460"/>
      <c r="C61" s="469"/>
      <c r="D61" s="319"/>
      <c r="E61" s="518"/>
      <c r="F61" s="17"/>
      <c r="G61" s="18"/>
      <c r="H61" s="18"/>
      <c r="I61" s="41"/>
      <c r="J61" s="202" t="str">
        <f t="shared" si="3"/>
        <v/>
      </c>
      <c r="K61" s="47"/>
      <c r="L61" s="106" t="str">
        <f t="shared" si="2"/>
        <v/>
      </c>
    </row>
    <row r="62" spans="1:13" ht="18" customHeight="1" x14ac:dyDescent="0.3">
      <c r="A62" s="410">
        <v>39</v>
      </c>
      <c r="B62" s="460"/>
      <c r="C62" s="469"/>
      <c r="D62" s="319"/>
      <c r="E62" s="518"/>
      <c r="F62" s="17"/>
      <c r="G62" s="18"/>
      <c r="H62" s="18"/>
      <c r="I62" s="41"/>
      <c r="J62" s="202" t="str">
        <f t="shared" si="3"/>
        <v/>
      </c>
      <c r="K62" s="47"/>
      <c r="L62" s="106" t="str">
        <f t="shared" si="2"/>
        <v/>
      </c>
    </row>
    <row r="63" spans="1:13" ht="18" customHeight="1" thickBot="1" x14ac:dyDescent="0.35">
      <c r="A63" s="411">
        <v>40</v>
      </c>
      <c r="B63" s="461"/>
      <c r="C63" s="470"/>
      <c r="D63" s="89"/>
      <c r="E63" s="519"/>
      <c r="F63" s="19"/>
      <c r="G63" s="20"/>
      <c r="H63" s="20"/>
      <c r="I63" s="43"/>
      <c r="J63" s="203" t="str">
        <f t="shared" si="3"/>
        <v/>
      </c>
      <c r="K63" s="48"/>
      <c r="L63" s="106" t="str">
        <f t="shared" si="2"/>
        <v/>
      </c>
    </row>
    <row r="64" spans="1:13" ht="18" customHeight="1" thickBot="1" x14ac:dyDescent="0.35">
      <c r="I64" s="386" t="s">
        <v>125</v>
      </c>
      <c r="J64" s="186">
        <f>IF(stok&lt;&gt;"",SUM(J44:J63)+J29,0)</f>
        <v>0</v>
      </c>
      <c r="K64" s="205"/>
      <c r="M64" s="105">
        <f>IF(J64&gt;J29,ROW(A70),0)</f>
        <v>0</v>
      </c>
    </row>
    <row r="66" spans="1:14" ht="30.25" customHeight="1" x14ac:dyDescent="0.3">
      <c r="A66" s="699" t="s">
        <v>135</v>
      </c>
      <c r="B66" s="699"/>
      <c r="C66" s="699"/>
      <c r="D66" s="699"/>
      <c r="E66" s="699"/>
      <c r="F66" s="699"/>
      <c r="G66" s="699"/>
      <c r="H66" s="699"/>
      <c r="I66" s="699"/>
      <c r="J66" s="699"/>
      <c r="K66" s="699"/>
    </row>
    <row r="68" spans="1:14" ht="19.05" x14ac:dyDescent="0.35">
      <c r="A68" s="376" t="s">
        <v>31</v>
      </c>
      <c r="B68" s="214"/>
      <c r="C68" s="214"/>
      <c r="D68" s="378">
        <f ca="1">imzatarihi</f>
        <v>45785</v>
      </c>
      <c r="E68" s="378"/>
      <c r="F68" s="253" t="s">
        <v>32</v>
      </c>
      <c r="G68" s="379" t="str">
        <f>IF(kurulusyetkilisi&gt;0,kurulusyetkilisi,"")</f>
        <v/>
      </c>
      <c r="J68" s="44"/>
    </row>
    <row r="69" spans="1:14" ht="19.05" x14ac:dyDescent="0.35">
      <c r="D69" s="215"/>
      <c r="E69" s="215"/>
      <c r="F69" s="253" t="s">
        <v>33</v>
      </c>
      <c r="I69" s="214"/>
      <c r="J69" s="44"/>
    </row>
    <row r="71" spans="1:14" x14ac:dyDescent="0.3">
      <c r="A71" s="679" t="s">
        <v>105</v>
      </c>
      <c r="B71" s="679"/>
      <c r="C71" s="679"/>
      <c r="D71" s="679"/>
      <c r="E71" s="679"/>
      <c r="F71" s="679"/>
      <c r="G71" s="679"/>
      <c r="H71" s="679"/>
      <c r="I71" s="679"/>
      <c r="J71" s="679"/>
      <c r="K71" s="679"/>
      <c r="L71" s="2"/>
    </row>
    <row r="72" spans="1:14" x14ac:dyDescent="0.3">
      <c r="A72" s="635" t="str">
        <f>IF(YilDonem&lt;&gt;"",CONCATENATE(YilDonem," dönemine aittir."),"")</f>
        <v/>
      </c>
      <c r="B72" s="635"/>
      <c r="C72" s="635"/>
      <c r="D72" s="635"/>
      <c r="E72" s="635"/>
      <c r="F72" s="635"/>
      <c r="G72" s="635"/>
      <c r="H72" s="635"/>
      <c r="I72" s="635"/>
      <c r="J72" s="635"/>
      <c r="K72" s="635"/>
      <c r="L72" s="2"/>
    </row>
    <row r="73" spans="1:14" ht="16.149999999999999" customHeight="1" thickBot="1" x14ac:dyDescent="0.35">
      <c r="A73" s="680" t="s">
        <v>127</v>
      </c>
      <c r="B73" s="680"/>
      <c r="C73" s="680"/>
      <c r="D73" s="680"/>
      <c r="E73" s="680"/>
      <c r="F73" s="680"/>
      <c r="G73" s="680"/>
      <c r="H73" s="680"/>
      <c r="I73" s="680"/>
      <c r="J73" s="680"/>
      <c r="K73" s="680"/>
      <c r="L73" s="2"/>
    </row>
    <row r="74" spans="1:14" ht="31.75" customHeight="1" thickBot="1" x14ac:dyDescent="0.35">
      <c r="A74" s="673" t="s">
        <v>192</v>
      </c>
      <c r="B74" s="674"/>
      <c r="C74" s="673" t="str">
        <f>IF(ProjeNo&gt;0,ProjeNo,"")</f>
        <v/>
      </c>
      <c r="D74" s="674"/>
      <c r="E74" s="674"/>
      <c r="F74" s="674"/>
      <c r="G74" s="674"/>
      <c r="H74" s="674"/>
      <c r="I74" s="674"/>
      <c r="J74" s="674"/>
      <c r="K74" s="675"/>
      <c r="L74" s="2"/>
    </row>
    <row r="75" spans="1:14" ht="45" customHeight="1" thickBot="1" x14ac:dyDescent="0.35">
      <c r="A75" s="673" t="s">
        <v>194</v>
      </c>
      <c r="B75" s="674"/>
      <c r="C75" s="676" t="str">
        <f>IF(ProjeAdi&gt;0,ProjeAdi,"")</f>
        <v/>
      </c>
      <c r="D75" s="677"/>
      <c r="E75" s="677"/>
      <c r="F75" s="677"/>
      <c r="G75" s="677"/>
      <c r="H75" s="677"/>
      <c r="I75" s="677"/>
      <c r="J75" s="677"/>
      <c r="K75" s="678"/>
      <c r="L75" s="2"/>
    </row>
    <row r="76" spans="1:14" ht="34.5" customHeight="1" thickBot="1" x14ac:dyDescent="0.35">
      <c r="A76" s="618" t="s">
        <v>138</v>
      </c>
      <c r="B76" s="619"/>
      <c r="C76" s="702"/>
      <c r="D76" s="703"/>
      <c r="E76" s="703"/>
      <c r="F76" s="703"/>
      <c r="G76" s="703"/>
      <c r="H76" s="703"/>
      <c r="I76" s="703"/>
      <c r="J76" s="703"/>
      <c r="K76" s="704"/>
      <c r="L76" s="209" t="str">
        <f>IF(C76="","Stok değerleme yöntemi yazılmadan toplam hesaplanmayacaktır.","")</f>
        <v>Stok değerleme yöntemi yazılmadan toplam hesaplanmayacaktır.</v>
      </c>
    </row>
    <row r="77" spans="1:14" s="45" customFormat="1" ht="37.200000000000003" customHeight="1" x14ac:dyDescent="0.3">
      <c r="A77" s="683" t="s">
        <v>3</v>
      </c>
      <c r="B77" s="683" t="s">
        <v>182</v>
      </c>
      <c r="C77" s="683" t="s">
        <v>183</v>
      </c>
      <c r="D77" s="683" t="s">
        <v>101</v>
      </c>
      <c r="E77" s="683" t="s">
        <v>173</v>
      </c>
      <c r="F77" s="683" t="s">
        <v>102</v>
      </c>
      <c r="G77" s="683" t="s">
        <v>106</v>
      </c>
      <c r="H77" s="683" t="s">
        <v>107</v>
      </c>
      <c r="I77" s="683" t="s">
        <v>139</v>
      </c>
      <c r="J77" s="700" t="s">
        <v>34</v>
      </c>
      <c r="K77" s="700" t="s">
        <v>108</v>
      </c>
      <c r="L77" s="61"/>
      <c r="M77" s="69"/>
      <c r="N77" s="69"/>
    </row>
    <row r="78" spans="1:14" ht="18" customHeight="1" thickBot="1" x14ac:dyDescent="0.35">
      <c r="A78" s="685"/>
      <c r="B78" s="684"/>
      <c r="C78" s="684"/>
      <c r="D78" s="685"/>
      <c r="E78" s="684"/>
      <c r="F78" s="685"/>
      <c r="G78" s="685"/>
      <c r="H78" s="685"/>
      <c r="I78" s="685"/>
      <c r="J78" s="701"/>
      <c r="K78" s="701"/>
      <c r="L78" s="2"/>
    </row>
    <row r="79" spans="1:14" ht="18" customHeight="1" x14ac:dyDescent="0.3">
      <c r="A79" s="201">
        <v>41</v>
      </c>
      <c r="B79" s="450"/>
      <c r="C79" s="451"/>
      <c r="D79" s="86"/>
      <c r="E79" s="516"/>
      <c r="F79" s="25"/>
      <c r="G79" s="39"/>
      <c r="H79" s="39"/>
      <c r="I79" s="36"/>
      <c r="J79" s="192" t="str">
        <f>IF(AND(H79&lt;&gt;"",I79&lt;&gt;"",K79&lt;&gt;""),H79*I79,"")</f>
        <v/>
      </c>
      <c r="K79" s="46"/>
      <c r="L79" s="106" t="str">
        <f t="shared" ref="L79:L98" si="4">IF(AND(F79&lt;&gt;"",K79=""),"Stok Çıkış Tarihi Yazılmalıdır.","")</f>
        <v/>
      </c>
    </row>
    <row r="80" spans="1:14" ht="18" customHeight="1" x14ac:dyDescent="0.3">
      <c r="A80" s="410">
        <v>42</v>
      </c>
      <c r="B80" s="460"/>
      <c r="C80" s="469"/>
      <c r="D80" s="319"/>
      <c r="E80" s="518"/>
      <c r="F80" s="17"/>
      <c r="G80" s="18"/>
      <c r="H80" s="18"/>
      <c r="I80" s="41"/>
      <c r="J80" s="202" t="str">
        <f t="shared" ref="J80:J98" si="5">IF(AND(H80&lt;&gt;"",I80&lt;&gt;"",K80&lt;&gt;""),H80*I80,"")</f>
        <v/>
      </c>
      <c r="K80" s="47"/>
      <c r="L80" s="106" t="str">
        <f t="shared" si="4"/>
        <v/>
      </c>
    </row>
    <row r="81" spans="1:12" ht="18" customHeight="1" x14ac:dyDescent="0.3">
      <c r="A81" s="410">
        <v>43</v>
      </c>
      <c r="B81" s="460"/>
      <c r="C81" s="469"/>
      <c r="D81" s="319"/>
      <c r="E81" s="518"/>
      <c r="F81" s="17"/>
      <c r="G81" s="18"/>
      <c r="H81" s="18"/>
      <c r="I81" s="41"/>
      <c r="J81" s="202" t="str">
        <f t="shared" si="5"/>
        <v/>
      </c>
      <c r="K81" s="47"/>
      <c r="L81" s="106" t="str">
        <f t="shared" si="4"/>
        <v/>
      </c>
    </row>
    <row r="82" spans="1:12" ht="18" customHeight="1" x14ac:dyDescent="0.3">
      <c r="A82" s="410">
        <v>44</v>
      </c>
      <c r="B82" s="460"/>
      <c r="C82" s="469"/>
      <c r="D82" s="319"/>
      <c r="E82" s="518"/>
      <c r="F82" s="17"/>
      <c r="G82" s="18"/>
      <c r="H82" s="18"/>
      <c r="I82" s="41"/>
      <c r="J82" s="202" t="str">
        <f t="shared" si="5"/>
        <v/>
      </c>
      <c r="K82" s="47"/>
      <c r="L82" s="106" t="str">
        <f t="shared" si="4"/>
        <v/>
      </c>
    </row>
    <row r="83" spans="1:12" ht="18" customHeight="1" x14ac:dyDescent="0.3">
      <c r="A83" s="410">
        <v>45</v>
      </c>
      <c r="B83" s="460"/>
      <c r="C83" s="469"/>
      <c r="D83" s="319"/>
      <c r="E83" s="518"/>
      <c r="F83" s="17"/>
      <c r="G83" s="18"/>
      <c r="H83" s="18"/>
      <c r="I83" s="41"/>
      <c r="J83" s="202" t="str">
        <f t="shared" si="5"/>
        <v/>
      </c>
      <c r="K83" s="47"/>
      <c r="L83" s="106" t="str">
        <f t="shared" si="4"/>
        <v/>
      </c>
    </row>
    <row r="84" spans="1:12" ht="18" customHeight="1" x14ac:dyDescent="0.3">
      <c r="A84" s="410">
        <v>46</v>
      </c>
      <c r="B84" s="460"/>
      <c r="C84" s="469"/>
      <c r="D84" s="319"/>
      <c r="E84" s="518"/>
      <c r="F84" s="17"/>
      <c r="G84" s="18"/>
      <c r="H84" s="18"/>
      <c r="I84" s="41"/>
      <c r="J84" s="202" t="str">
        <f t="shared" si="5"/>
        <v/>
      </c>
      <c r="K84" s="47"/>
      <c r="L84" s="106" t="str">
        <f t="shared" si="4"/>
        <v/>
      </c>
    </row>
    <row r="85" spans="1:12" ht="18" customHeight="1" x14ac:dyDescent="0.3">
      <c r="A85" s="410">
        <v>47</v>
      </c>
      <c r="B85" s="460"/>
      <c r="C85" s="469"/>
      <c r="D85" s="319"/>
      <c r="E85" s="518"/>
      <c r="F85" s="17"/>
      <c r="G85" s="18"/>
      <c r="H85" s="18"/>
      <c r="I85" s="41"/>
      <c r="J85" s="202" t="str">
        <f t="shared" si="5"/>
        <v/>
      </c>
      <c r="K85" s="47"/>
      <c r="L85" s="106" t="str">
        <f t="shared" si="4"/>
        <v/>
      </c>
    </row>
    <row r="86" spans="1:12" ht="18" customHeight="1" x14ac:dyDescent="0.3">
      <c r="A86" s="410">
        <v>48</v>
      </c>
      <c r="B86" s="460"/>
      <c r="C86" s="469"/>
      <c r="D86" s="319"/>
      <c r="E86" s="518"/>
      <c r="F86" s="17"/>
      <c r="G86" s="18"/>
      <c r="H86" s="18"/>
      <c r="I86" s="41"/>
      <c r="J86" s="202" t="str">
        <f t="shared" si="5"/>
        <v/>
      </c>
      <c r="K86" s="47"/>
      <c r="L86" s="106" t="str">
        <f t="shared" si="4"/>
        <v/>
      </c>
    </row>
    <row r="87" spans="1:12" ht="18" customHeight="1" x14ac:dyDescent="0.3">
      <c r="A87" s="410">
        <v>49</v>
      </c>
      <c r="B87" s="460"/>
      <c r="C87" s="469"/>
      <c r="D87" s="319"/>
      <c r="E87" s="518"/>
      <c r="F87" s="17"/>
      <c r="G87" s="18"/>
      <c r="H87" s="18"/>
      <c r="I87" s="41"/>
      <c r="J87" s="202" t="str">
        <f t="shared" si="5"/>
        <v/>
      </c>
      <c r="K87" s="47"/>
      <c r="L87" s="106" t="str">
        <f t="shared" si="4"/>
        <v/>
      </c>
    </row>
    <row r="88" spans="1:12" ht="18" customHeight="1" x14ac:dyDescent="0.3">
      <c r="A88" s="410">
        <v>50</v>
      </c>
      <c r="B88" s="460"/>
      <c r="C88" s="469"/>
      <c r="D88" s="319"/>
      <c r="E88" s="518"/>
      <c r="F88" s="17"/>
      <c r="G88" s="18"/>
      <c r="H88" s="18"/>
      <c r="I88" s="41"/>
      <c r="J88" s="202" t="str">
        <f t="shared" si="5"/>
        <v/>
      </c>
      <c r="K88" s="47"/>
      <c r="L88" s="106" t="str">
        <f t="shared" si="4"/>
        <v/>
      </c>
    </row>
    <row r="89" spans="1:12" ht="18" customHeight="1" x14ac:dyDescent="0.3">
      <c r="A89" s="410">
        <v>51</v>
      </c>
      <c r="B89" s="460"/>
      <c r="C89" s="469"/>
      <c r="D89" s="319"/>
      <c r="E89" s="518"/>
      <c r="F89" s="17"/>
      <c r="G89" s="18"/>
      <c r="H89" s="18"/>
      <c r="I89" s="41"/>
      <c r="J89" s="202" t="str">
        <f t="shared" si="5"/>
        <v/>
      </c>
      <c r="K89" s="47"/>
      <c r="L89" s="106" t="str">
        <f t="shared" si="4"/>
        <v/>
      </c>
    </row>
    <row r="90" spans="1:12" ht="18" customHeight="1" x14ac:dyDescent="0.3">
      <c r="A90" s="410">
        <v>52</v>
      </c>
      <c r="B90" s="460"/>
      <c r="C90" s="469"/>
      <c r="D90" s="319"/>
      <c r="E90" s="518"/>
      <c r="F90" s="17"/>
      <c r="G90" s="18"/>
      <c r="H90" s="18"/>
      <c r="I90" s="41"/>
      <c r="J90" s="202" t="str">
        <f t="shared" si="5"/>
        <v/>
      </c>
      <c r="K90" s="47"/>
      <c r="L90" s="106" t="str">
        <f t="shared" si="4"/>
        <v/>
      </c>
    </row>
    <row r="91" spans="1:12" ht="18" customHeight="1" x14ac:dyDescent="0.3">
      <c r="A91" s="410">
        <v>53</v>
      </c>
      <c r="B91" s="460"/>
      <c r="C91" s="469"/>
      <c r="D91" s="319"/>
      <c r="E91" s="518"/>
      <c r="F91" s="17"/>
      <c r="G91" s="18"/>
      <c r="H91" s="18"/>
      <c r="I91" s="41"/>
      <c r="J91" s="202" t="str">
        <f t="shared" si="5"/>
        <v/>
      </c>
      <c r="K91" s="47"/>
      <c r="L91" s="106" t="str">
        <f t="shared" si="4"/>
        <v/>
      </c>
    </row>
    <row r="92" spans="1:12" ht="18" customHeight="1" x14ac:dyDescent="0.3">
      <c r="A92" s="410">
        <v>54</v>
      </c>
      <c r="B92" s="460"/>
      <c r="C92" s="469"/>
      <c r="D92" s="319"/>
      <c r="E92" s="518"/>
      <c r="F92" s="17"/>
      <c r="G92" s="18"/>
      <c r="H92" s="18"/>
      <c r="I92" s="41"/>
      <c r="J92" s="202" t="str">
        <f t="shared" si="5"/>
        <v/>
      </c>
      <c r="K92" s="47"/>
      <c r="L92" s="106" t="str">
        <f t="shared" si="4"/>
        <v/>
      </c>
    </row>
    <row r="93" spans="1:12" ht="18" customHeight="1" x14ac:dyDescent="0.3">
      <c r="A93" s="410">
        <v>55</v>
      </c>
      <c r="B93" s="460"/>
      <c r="C93" s="469"/>
      <c r="D93" s="319"/>
      <c r="E93" s="518"/>
      <c r="F93" s="17"/>
      <c r="G93" s="18"/>
      <c r="H93" s="18"/>
      <c r="I93" s="41"/>
      <c r="J93" s="202" t="str">
        <f t="shared" si="5"/>
        <v/>
      </c>
      <c r="K93" s="47"/>
      <c r="L93" s="106" t="str">
        <f t="shared" si="4"/>
        <v/>
      </c>
    </row>
    <row r="94" spans="1:12" ht="18" customHeight="1" x14ac:dyDescent="0.3">
      <c r="A94" s="410">
        <v>56</v>
      </c>
      <c r="B94" s="460"/>
      <c r="C94" s="469"/>
      <c r="D94" s="319"/>
      <c r="E94" s="518"/>
      <c r="F94" s="17"/>
      <c r="G94" s="18"/>
      <c r="H94" s="18"/>
      <c r="I94" s="41"/>
      <c r="J94" s="202" t="str">
        <f t="shared" si="5"/>
        <v/>
      </c>
      <c r="K94" s="47"/>
      <c r="L94" s="106" t="str">
        <f t="shared" si="4"/>
        <v/>
      </c>
    </row>
    <row r="95" spans="1:12" ht="18" customHeight="1" x14ac:dyDescent="0.3">
      <c r="A95" s="410">
        <v>57</v>
      </c>
      <c r="B95" s="460"/>
      <c r="C95" s="469"/>
      <c r="D95" s="319"/>
      <c r="E95" s="518"/>
      <c r="F95" s="17"/>
      <c r="G95" s="18"/>
      <c r="H95" s="18"/>
      <c r="I95" s="41"/>
      <c r="J95" s="202" t="str">
        <f t="shared" si="5"/>
        <v/>
      </c>
      <c r="K95" s="47"/>
      <c r="L95" s="106" t="str">
        <f t="shared" si="4"/>
        <v/>
      </c>
    </row>
    <row r="96" spans="1:12" ht="18" customHeight="1" x14ac:dyDescent="0.3">
      <c r="A96" s="410">
        <v>58</v>
      </c>
      <c r="B96" s="460"/>
      <c r="C96" s="469"/>
      <c r="D96" s="319"/>
      <c r="E96" s="518"/>
      <c r="F96" s="17"/>
      <c r="G96" s="18"/>
      <c r="H96" s="18"/>
      <c r="I96" s="41"/>
      <c r="J96" s="202" t="str">
        <f t="shared" si="5"/>
        <v/>
      </c>
      <c r="K96" s="47"/>
      <c r="L96" s="106" t="str">
        <f t="shared" si="4"/>
        <v/>
      </c>
    </row>
    <row r="97" spans="1:14" ht="18" customHeight="1" x14ac:dyDescent="0.3">
      <c r="A97" s="410">
        <v>59</v>
      </c>
      <c r="B97" s="460"/>
      <c r="C97" s="469"/>
      <c r="D97" s="319"/>
      <c r="E97" s="518"/>
      <c r="F97" s="17"/>
      <c r="G97" s="18"/>
      <c r="H97" s="18"/>
      <c r="I97" s="41"/>
      <c r="J97" s="202" t="str">
        <f t="shared" si="5"/>
        <v/>
      </c>
      <c r="K97" s="47"/>
      <c r="L97" s="106" t="str">
        <f t="shared" si="4"/>
        <v/>
      </c>
    </row>
    <row r="98" spans="1:14" ht="18" customHeight="1" thickBot="1" x14ac:dyDescent="0.35">
      <c r="A98" s="411">
        <v>60</v>
      </c>
      <c r="B98" s="461"/>
      <c r="C98" s="470"/>
      <c r="D98" s="89"/>
      <c r="E98" s="519"/>
      <c r="F98" s="19"/>
      <c r="G98" s="20"/>
      <c r="H98" s="20"/>
      <c r="I98" s="43"/>
      <c r="J98" s="203" t="str">
        <f t="shared" si="5"/>
        <v/>
      </c>
      <c r="K98" s="48"/>
      <c r="L98" s="106" t="str">
        <f t="shared" si="4"/>
        <v/>
      </c>
    </row>
    <row r="99" spans="1:14" ht="18" customHeight="1" thickBot="1" x14ac:dyDescent="0.35">
      <c r="I99" s="386" t="s">
        <v>125</v>
      </c>
      <c r="J99" s="186">
        <f>IF(stok&lt;&gt;"",SUM(J79:J98)+J64,0)</f>
        <v>0</v>
      </c>
      <c r="K99" s="205"/>
      <c r="M99" s="105">
        <f>IF(J99&gt;J64,ROW(A105),0)</f>
        <v>0</v>
      </c>
    </row>
    <row r="101" spans="1:14" ht="30.25" customHeight="1" x14ac:dyDescent="0.3">
      <c r="A101" s="699" t="s">
        <v>135</v>
      </c>
      <c r="B101" s="699"/>
      <c r="C101" s="699"/>
      <c r="D101" s="699"/>
      <c r="E101" s="699"/>
      <c r="F101" s="699"/>
      <c r="G101" s="699"/>
      <c r="H101" s="699"/>
      <c r="I101" s="699"/>
      <c r="J101" s="699"/>
      <c r="K101" s="699"/>
    </row>
    <row r="103" spans="1:14" ht="19.05" x14ac:dyDescent="0.35">
      <c r="A103" s="376" t="s">
        <v>31</v>
      </c>
      <c r="B103" s="214"/>
      <c r="C103" s="214"/>
      <c r="D103" s="378">
        <f ca="1">imzatarihi</f>
        <v>45785</v>
      </c>
      <c r="E103" s="378"/>
      <c r="F103" s="253" t="s">
        <v>32</v>
      </c>
      <c r="G103" s="379" t="str">
        <f>IF(kurulusyetkilisi&gt;0,kurulusyetkilisi,"")</f>
        <v/>
      </c>
      <c r="J103" s="44"/>
    </row>
    <row r="104" spans="1:14" ht="19.05" x14ac:dyDescent="0.35">
      <c r="D104" s="215"/>
      <c r="E104" s="215"/>
      <c r="F104" s="253" t="s">
        <v>33</v>
      </c>
      <c r="I104" s="214"/>
      <c r="J104" s="44"/>
    </row>
    <row r="106" spans="1:14" x14ac:dyDescent="0.3">
      <c r="A106" s="679" t="s">
        <v>105</v>
      </c>
      <c r="B106" s="679"/>
      <c r="C106" s="679"/>
      <c r="D106" s="679"/>
      <c r="E106" s="679"/>
      <c r="F106" s="679"/>
      <c r="G106" s="679"/>
      <c r="H106" s="679"/>
      <c r="I106" s="679"/>
      <c r="J106" s="679"/>
      <c r="K106" s="679"/>
      <c r="L106" s="2"/>
    </row>
    <row r="107" spans="1:14" x14ac:dyDescent="0.3">
      <c r="A107" s="635" t="str">
        <f>IF(YilDonem&lt;&gt;"",CONCATENATE(YilDonem," dönemine aittir."),"")</f>
        <v/>
      </c>
      <c r="B107" s="635"/>
      <c r="C107" s="635"/>
      <c r="D107" s="635"/>
      <c r="E107" s="635"/>
      <c r="F107" s="635"/>
      <c r="G107" s="635"/>
      <c r="H107" s="635"/>
      <c r="I107" s="635"/>
      <c r="J107" s="635"/>
      <c r="K107" s="635"/>
      <c r="L107" s="2"/>
    </row>
    <row r="108" spans="1:14" ht="16.149999999999999" customHeight="1" thickBot="1" x14ac:dyDescent="0.35">
      <c r="A108" s="680" t="s">
        <v>127</v>
      </c>
      <c r="B108" s="680"/>
      <c r="C108" s="680"/>
      <c r="D108" s="680"/>
      <c r="E108" s="680"/>
      <c r="F108" s="680"/>
      <c r="G108" s="680"/>
      <c r="H108" s="680"/>
      <c r="I108" s="680"/>
      <c r="J108" s="680"/>
      <c r="K108" s="680"/>
      <c r="L108" s="2"/>
    </row>
    <row r="109" spans="1:14" ht="31.75" customHeight="1" thickBot="1" x14ac:dyDescent="0.35">
      <c r="A109" s="673" t="s">
        <v>192</v>
      </c>
      <c r="B109" s="674"/>
      <c r="C109" s="673" t="str">
        <f>IF(ProjeNo&gt;0,ProjeNo,"")</f>
        <v/>
      </c>
      <c r="D109" s="674"/>
      <c r="E109" s="674"/>
      <c r="F109" s="674"/>
      <c r="G109" s="674"/>
      <c r="H109" s="674"/>
      <c r="I109" s="674"/>
      <c r="J109" s="674"/>
      <c r="K109" s="675"/>
      <c r="L109" s="2"/>
    </row>
    <row r="110" spans="1:14" ht="45" customHeight="1" thickBot="1" x14ac:dyDescent="0.35">
      <c r="A110" s="673" t="s">
        <v>194</v>
      </c>
      <c r="B110" s="674"/>
      <c r="C110" s="676" t="str">
        <f>IF(ProjeAdi&gt;0,ProjeAdi,"")</f>
        <v/>
      </c>
      <c r="D110" s="677"/>
      <c r="E110" s="677"/>
      <c r="F110" s="677"/>
      <c r="G110" s="677"/>
      <c r="H110" s="677"/>
      <c r="I110" s="677"/>
      <c r="J110" s="677"/>
      <c r="K110" s="678"/>
      <c r="L110" s="2"/>
    </row>
    <row r="111" spans="1:14" ht="34.5" customHeight="1" thickBot="1" x14ac:dyDescent="0.35">
      <c r="A111" s="618" t="s">
        <v>138</v>
      </c>
      <c r="B111" s="619"/>
      <c r="C111" s="702"/>
      <c r="D111" s="703"/>
      <c r="E111" s="703"/>
      <c r="F111" s="703"/>
      <c r="G111" s="703"/>
      <c r="H111" s="703"/>
      <c r="I111" s="703"/>
      <c r="J111" s="703"/>
      <c r="K111" s="704"/>
      <c r="L111" s="209" t="str">
        <f>IF(C111="","Stok değerleme yöntemi yazılmadan toplam hesaplanmayacaktır.","")</f>
        <v>Stok değerleme yöntemi yazılmadan toplam hesaplanmayacaktır.</v>
      </c>
    </row>
    <row r="112" spans="1:14" s="45" customFormat="1" ht="37.200000000000003" customHeight="1" x14ac:dyDescent="0.3">
      <c r="A112" s="683" t="s">
        <v>3</v>
      </c>
      <c r="B112" s="683" t="s">
        <v>182</v>
      </c>
      <c r="C112" s="683" t="s">
        <v>183</v>
      </c>
      <c r="D112" s="683" t="s">
        <v>101</v>
      </c>
      <c r="E112" s="683" t="s">
        <v>173</v>
      </c>
      <c r="F112" s="683" t="s">
        <v>102</v>
      </c>
      <c r="G112" s="683" t="s">
        <v>106</v>
      </c>
      <c r="H112" s="683" t="s">
        <v>107</v>
      </c>
      <c r="I112" s="683" t="s">
        <v>139</v>
      </c>
      <c r="J112" s="700" t="s">
        <v>34</v>
      </c>
      <c r="K112" s="700" t="s">
        <v>108</v>
      </c>
      <c r="L112" s="61"/>
      <c r="M112" s="69"/>
      <c r="N112" s="69"/>
    </row>
    <row r="113" spans="1:12" ht="18" customHeight="1" thickBot="1" x14ac:dyDescent="0.35">
      <c r="A113" s="685"/>
      <c r="B113" s="684"/>
      <c r="C113" s="684"/>
      <c r="D113" s="685"/>
      <c r="E113" s="684"/>
      <c r="F113" s="685"/>
      <c r="G113" s="685"/>
      <c r="H113" s="685"/>
      <c r="I113" s="685"/>
      <c r="J113" s="701"/>
      <c r="K113" s="701"/>
      <c r="L113" s="2"/>
    </row>
    <row r="114" spans="1:12" ht="18" customHeight="1" x14ac:dyDescent="0.3">
      <c r="A114" s="201">
        <v>61</v>
      </c>
      <c r="B114" s="450"/>
      <c r="C114" s="451"/>
      <c r="D114" s="86"/>
      <c r="E114" s="516"/>
      <c r="F114" s="25"/>
      <c r="G114" s="39"/>
      <c r="H114" s="39"/>
      <c r="I114" s="36"/>
      <c r="J114" s="192" t="str">
        <f>IF(AND(H114&lt;&gt;"",I114&lt;&gt;"",K114&lt;&gt;""),H114*I114,"")</f>
        <v/>
      </c>
      <c r="K114" s="46"/>
      <c r="L114" s="106" t="str">
        <f t="shared" ref="L114:L133" si="6">IF(AND(F114&lt;&gt;"",K114=""),"Stok Çıkış Tarihi Yazılmalıdır.","")</f>
        <v/>
      </c>
    </row>
    <row r="115" spans="1:12" ht="18" customHeight="1" x14ac:dyDescent="0.3">
      <c r="A115" s="410">
        <v>62</v>
      </c>
      <c r="B115" s="460"/>
      <c r="C115" s="469"/>
      <c r="D115" s="319"/>
      <c r="E115" s="518"/>
      <c r="F115" s="17"/>
      <c r="G115" s="18"/>
      <c r="H115" s="18"/>
      <c r="I115" s="41"/>
      <c r="J115" s="202" t="str">
        <f t="shared" ref="J115:J133" si="7">IF(AND(H115&lt;&gt;"",I115&lt;&gt;"",K115&lt;&gt;""),H115*I115,"")</f>
        <v/>
      </c>
      <c r="K115" s="47"/>
      <c r="L115" s="106" t="str">
        <f t="shared" si="6"/>
        <v/>
      </c>
    </row>
    <row r="116" spans="1:12" ht="18" customHeight="1" x14ac:dyDescent="0.3">
      <c r="A116" s="410">
        <v>63</v>
      </c>
      <c r="B116" s="460"/>
      <c r="C116" s="469"/>
      <c r="D116" s="319"/>
      <c r="E116" s="518"/>
      <c r="F116" s="17"/>
      <c r="G116" s="18"/>
      <c r="H116" s="18"/>
      <c r="I116" s="41"/>
      <c r="J116" s="202" t="str">
        <f t="shared" si="7"/>
        <v/>
      </c>
      <c r="K116" s="47"/>
      <c r="L116" s="106" t="str">
        <f t="shared" si="6"/>
        <v/>
      </c>
    </row>
    <row r="117" spans="1:12" ht="18" customHeight="1" x14ac:dyDescent="0.3">
      <c r="A117" s="410">
        <v>64</v>
      </c>
      <c r="B117" s="460"/>
      <c r="C117" s="469"/>
      <c r="D117" s="319"/>
      <c r="E117" s="518"/>
      <c r="F117" s="17"/>
      <c r="G117" s="18"/>
      <c r="H117" s="18"/>
      <c r="I117" s="41"/>
      <c r="J117" s="202" t="str">
        <f t="shared" si="7"/>
        <v/>
      </c>
      <c r="K117" s="47"/>
      <c r="L117" s="106" t="str">
        <f t="shared" si="6"/>
        <v/>
      </c>
    </row>
    <row r="118" spans="1:12" ht="18" customHeight="1" x14ac:dyDescent="0.3">
      <c r="A118" s="410">
        <v>65</v>
      </c>
      <c r="B118" s="460"/>
      <c r="C118" s="469"/>
      <c r="D118" s="319"/>
      <c r="E118" s="518"/>
      <c r="F118" s="17"/>
      <c r="G118" s="18"/>
      <c r="H118" s="18"/>
      <c r="I118" s="41"/>
      <c r="J118" s="202" t="str">
        <f t="shared" si="7"/>
        <v/>
      </c>
      <c r="K118" s="47"/>
      <c r="L118" s="106" t="str">
        <f t="shared" si="6"/>
        <v/>
      </c>
    </row>
    <row r="119" spans="1:12" ht="18" customHeight="1" x14ac:dyDescent="0.3">
      <c r="A119" s="410">
        <v>66</v>
      </c>
      <c r="B119" s="460"/>
      <c r="C119" s="469"/>
      <c r="D119" s="319"/>
      <c r="E119" s="518"/>
      <c r="F119" s="17"/>
      <c r="G119" s="18"/>
      <c r="H119" s="18"/>
      <c r="I119" s="41"/>
      <c r="J119" s="202" t="str">
        <f t="shared" si="7"/>
        <v/>
      </c>
      <c r="K119" s="47"/>
      <c r="L119" s="106" t="str">
        <f t="shared" si="6"/>
        <v/>
      </c>
    </row>
    <row r="120" spans="1:12" ht="18" customHeight="1" x14ac:dyDescent="0.3">
      <c r="A120" s="410">
        <v>67</v>
      </c>
      <c r="B120" s="460"/>
      <c r="C120" s="469"/>
      <c r="D120" s="319"/>
      <c r="E120" s="518"/>
      <c r="F120" s="17"/>
      <c r="G120" s="18"/>
      <c r="H120" s="18"/>
      <c r="I120" s="41"/>
      <c r="J120" s="202" t="str">
        <f t="shared" si="7"/>
        <v/>
      </c>
      <c r="K120" s="47"/>
      <c r="L120" s="106" t="str">
        <f t="shared" si="6"/>
        <v/>
      </c>
    </row>
    <row r="121" spans="1:12" ht="18" customHeight="1" x14ac:dyDescent="0.3">
      <c r="A121" s="410">
        <v>68</v>
      </c>
      <c r="B121" s="460"/>
      <c r="C121" s="469"/>
      <c r="D121" s="319"/>
      <c r="E121" s="518"/>
      <c r="F121" s="17"/>
      <c r="G121" s="18"/>
      <c r="H121" s="18"/>
      <c r="I121" s="41"/>
      <c r="J121" s="202" t="str">
        <f t="shared" si="7"/>
        <v/>
      </c>
      <c r="K121" s="47"/>
      <c r="L121" s="106" t="str">
        <f t="shared" si="6"/>
        <v/>
      </c>
    </row>
    <row r="122" spans="1:12" ht="18" customHeight="1" x14ac:dyDescent="0.3">
      <c r="A122" s="410">
        <v>69</v>
      </c>
      <c r="B122" s="460"/>
      <c r="C122" s="469"/>
      <c r="D122" s="319"/>
      <c r="E122" s="518"/>
      <c r="F122" s="17"/>
      <c r="G122" s="18"/>
      <c r="H122" s="18"/>
      <c r="I122" s="41"/>
      <c r="J122" s="202" t="str">
        <f t="shared" si="7"/>
        <v/>
      </c>
      <c r="K122" s="47"/>
      <c r="L122" s="106" t="str">
        <f t="shared" si="6"/>
        <v/>
      </c>
    </row>
    <row r="123" spans="1:12" ht="18" customHeight="1" x14ac:dyDescent="0.3">
      <c r="A123" s="410">
        <v>70</v>
      </c>
      <c r="B123" s="460"/>
      <c r="C123" s="469"/>
      <c r="D123" s="319"/>
      <c r="E123" s="518"/>
      <c r="F123" s="17"/>
      <c r="G123" s="18"/>
      <c r="H123" s="18"/>
      <c r="I123" s="41"/>
      <c r="J123" s="202" t="str">
        <f t="shared" si="7"/>
        <v/>
      </c>
      <c r="K123" s="47"/>
      <c r="L123" s="106" t="str">
        <f t="shared" si="6"/>
        <v/>
      </c>
    </row>
    <row r="124" spans="1:12" ht="18" customHeight="1" x14ac:dyDescent="0.3">
      <c r="A124" s="410">
        <v>71</v>
      </c>
      <c r="B124" s="460"/>
      <c r="C124" s="469"/>
      <c r="D124" s="319"/>
      <c r="E124" s="518"/>
      <c r="F124" s="17"/>
      <c r="G124" s="18"/>
      <c r="H124" s="18"/>
      <c r="I124" s="41"/>
      <c r="J124" s="202" t="str">
        <f t="shared" si="7"/>
        <v/>
      </c>
      <c r="K124" s="47"/>
      <c r="L124" s="106" t="str">
        <f t="shared" si="6"/>
        <v/>
      </c>
    </row>
    <row r="125" spans="1:12" ht="18" customHeight="1" x14ac:dyDescent="0.3">
      <c r="A125" s="410">
        <v>72</v>
      </c>
      <c r="B125" s="460"/>
      <c r="C125" s="469"/>
      <c r="D125" s="319"/>
      <c r="E125" s="518"/>
      <c r="F125" s="17"/>
      <c r="G125" s="18"/>
      <c r="H125" s="18"/>
      <c r="I125" s="41"/>
      <c r="J125" s="202" t="str">
        <f t="shared" si="7"/>
        <v/>
      </c>
      <c r="K125" s="47"/>
      <c r="L125" s="106" t="str">
        <f t="shared" si="6"/>
        <v/>
      </c>
    </row>
    <row r="126" spans="1:12" ht="18" customHeight="1" x14ac:dyDescent="0.3">
      <c r="A126" s="410">
        <v>73</v>
      </c>
      <c r="B126" s="460"/>
      <c r="C126" s="469"/>
      <c r="D126" s="319"/>
      <c r="E126" s="518"/>
      <c r="F126" s="17"/>
      <c r="G126" s="18"/>
      <c r="H126" s="18"/>
      <c r="I126" s="41"/>
      <c r="J126" s="202" t="str">
        <f t="shared" si="7"/>
        <v/>
      </c>
      <c r="K126" s="47"/>
      <c r="L126" s="106" t="str">
        <f t="shared" si="6"/>
        <v/>
      </c>
    </row>
    <row r="127" spans="1:12" ht="18" customHeight="1" x14ac:dyDescent="0.3">
      <c r="A127" s="410">
        <v>74</v>
      </c>
      <c r="B127" s="460"/>
      <c r="C127" s="469"/>
      <c r="D127" s="319"/>
      <c r="E127" s="518"/>
      <c r="F127" s="17"/>
      <c r="G127" s="18"/>
      <c r="H127" s="18"/>
      <c r="I127" s="41"/>
      <c r="J127" s="202" t="str">
        <f t="shared" si="7"/>
        <v/>
      </c>
      <c r="K127" s="47"/>
      <c r="L127" s="106" t="str">
        <f t="shared" si="6"/>
        <v/>
      </c>
    </row>
    <row r="128" spans="1:12" ht="18" customHeight="1" x14ac:dyDescent="0.3">
      <c r="A128" s="410">
        <v>75</v>
      </c>
      <c r="B128" s="460"/>
      <c r="C128" s="469"/>
      <c r="D128" s="319"/>
      <c r="E128" s="518"/>
      <c r="F128" s="17"/>
      <c r="G128" s="18"/>
      <c r="H128" s="18"/>
      <c r="I128" s="41"/>
      <c r="J128" s="202" t="str">
        <f t="shared" si="7"/>
        <v/>
      </c>
      <c r="K128" s="47"/>
      <c r="L128" s="106" t="str">
        <f t="shared" si="6"/>
        <v/>
      </c>
    </row>
    <row r="129" spans="1:13" ht="18" customHeight="1" x14ac:dyDescent="0.3">
      <c r="A129" s="410">
        <v>76</v>
      </c>
      <c r="B129" s="460"/>
      <c r="C129" s="469"/>
      <c r="D129" s="319"/>
      <c r="E129" s="518"/>
      <c r="F129" s="17"/>
      <c r="G129" s="18"/>
      <c r="H129" s="18"/>
      <c r="I129" s="41"/>
      <c r="J129" s="202" t="str">
        <f t="shared" si="7"/>
        <v/>
      </c>
      <c r="K129" s="47"/>
      <c r="L129" s="106" t="str">
        <f t="shared" si="6"/>
        <v/>
      </c>
    </row>
    <row r="130" spans="1:13" ht="18" customHeight="1" x14ac:dyDescent="0.3">
      <c r="A130" s="410">
        <v>77</v>
      </c>
      <c r="B130" s="460"/>
      <c r="C130" s="469"/>
      <c r="D130" s="319"/>
      <c r="E130" s="518"/>
      <c r="F130" s="17"/>
      <c r="G130" s="18"/>
      <c r="H130" s="18"/>
      <c r="I130" s="41"/>
      <c r="J130" s="202" t="str">
        <f t="shared" si="7"/>
        <v/>
      </c>
      <c r="K130" s="47"/>
      <c r="L130" s="106" t="str">
        <f t="shared" si="6"/>
        <v/>
      </c>
    </row>
    <row r="131" spans="1:13" ht="18" customHeight="1" x14ac:dyDescent="0.3">
      <c r="A131" s="410">
        <v>78</v>
      </c>
      <c r="B131" s="460"/>
      <c r="C131" s="469"/>
      <c r="D131" s="319"/>
      <c r="E131" s="518"/>
      <c r="F131" s="17"/>
      <c r="G131" s="18"/>
      <c r="H131" s="18"/>
      <c r="I131" s="41"/>
      <c r="J131" s="202" t="str">
        <f t="shared" si="7"/>
        <v/>
      </c>
      <c r="K131" s="47"/>
      <c r="L131" s="106" t="str">
        <f t="shared" si="6"/>
        <v/>
      </c>
    </row>
    <row r="132" spans="1:13" ht="18" customHeight="1" x14ac:dyDescent="0.3">
      <c r="A132" s="410">
        <v>79</v>
      </c>
      <c r="B132" s="460"/>
      <c r="C132" s="469"/>
      <c r="D132" s="319"/>
      <c r="E132" s="518"/>
      <c r="F132" s="17"/>
      <c r="G132" s="18"/>
      <c r="H132" s="18"/>
      <c r="I132" s="41"/>
      <c r="J132" s="202" t="str">
        <f t="shared" si="7"/>
        <v/>
      </c>
      <c r="K132" s="47"/>
      <c r="L132" s="106" t="str">
        <f t="shared" si="6"/>
        <v/>
      </c>
    </row>
    <row r="133" spans="1:13" ht="18" customHeight="1" thickBot="1" x14ac:dyDescent="0.35">
      <c r="A133" s="411">
        <v>80</v>
      </c>
      <c r="B133" s="461"/>
      <c r="C133" s="470"/>
      <c r="D133" s="89"/>
      <c r="E133" s="519"/>
      <c r="F133" s="19"/>
      <c r="G133" s="20"/>
      <c r="H133" s="20"/>
      <c r="I133" s="43"/>
      <c r="J133" s="203" t="str">
        <f t="shared" si="7"/>
        <v/>
      </c>
      <c r="K133" s="48"/>
      <c r="L133" s="106" t="str">
        <f t="shared" si="6"/>
        <v/>
      </c>
    </row>
    <row r="134" spans="1:13" ht="18" customHeight="1" thickBot="1" x14ac:dyDescent="0.35">
      <c r="I134" s="386" t="s">
        <v>125</v>
      </c>
      <c r="J134" s="186">
        <f>IF(stok&lt;&gt;"",SUM(J114:J133)+J99,0)</f>
        <v>0</v>
      </c>
      <c r="K134" s="205"/>
      <c r="M134" s="105">
        <f>IF(J134&gt;J99,ROW(A140),0)</f>
        <v>0</v>
      </c>
    </row>
    <row r="136" spans="1:13" ht="30.25" customHeight="1" x14ac:dyDescent="0.3">
      <c r="A136" s="699" t="s">
        <v>135</v>
      </c>
      <c r="B136" s="699"/>
      <c r="C136" s="699"/>
      <c r="D136" s="699"/>
      <c r="E136" s="699"/>
      <c r="F136" s="699"/>
      <c r="G136" s="699"/>
      <c r="H136" s="699"/>
      <c r="I136" s="699"/>
      <c r="J136" s="699"/>
      <c r="K136" s="699"/>
    </row>
    <row r="138" spans="1:13" ht="19.05" x14ac:dyDescent="0.35">
      <c r="A138" s="376" t="s">
        <v>31</v>
      </c>
      <c r="B138" s="214"/>
      <c r="C138" s="214"/>
      <c r="D138" s="378">
        <f ca="1">imzatarihi</f>
        <v>45785</v>
      </c>
      <c r="E138" s="378"/>
      <c r="F138" s="253" t="s">
        <v>32</v>
      </c>
      <c r="G138" s="379" t="str">
        <f>IF(kurulusyetkilisi&gt;0,kurulusyetkilisi,"")</f>
        <v/>
      </c>
      <c r="J138" s="44"/>
    </row>
    <row r="139" spans="1:13" ht="19.05" x14ac:dyDescent="0.35">
      <c r="D139" s="215"/>
      <c r="E139" s="215"/>
      <c r="F139" s="253" t="s">
        <v>33</v>
      </c>
      <c r="I139" s="214"/>
      <c r="J139" s="44"/>
    </row>
    <row r="141" spans="1:13" x14ac:dyDescent="0.3">
      <c r="A141" s="679" t="s">
        <v>105</v>
      </c>
      <c r="B141" s="679"/>
      <c r="C141" s="679"/>
      <c r="D141" s="679"/>
      <c r="E141" s="679"/>
      <c r="F141" s="679"/>
      <c r="G141" s="679"/>
      <c r="H141" s="679"/>
      <c r="I141" s="679"/>
      <c r="J141" s="679"/>
      <c r="K141" s="679"/>
      <c r="L141" s="2"/>
    </row>
    <row r="142" spans="1:13" x14ac:dyDescent="0.3">
      <c r="A142" s="635" t="str">
        <f>IF(YilDonem&lt;&gt;"",CONCATENATE(YilDonem," dönemine aittir."),"")</f>
        <v/>
      </c>
      <c r="B142" s="635"/>
      <c r="C142" s="635"/>
      <c r="D142" s="635"/>
      <c r="E142" s="635"/>
      <c r="F142" s="635"/>
      <c r="G142" s="635"/>
      <c r="H142" s="635"/>
      <c r="I142" s="635"/>
      <c r="J142" s="635"/>
      <c r="K142" s="635"/>
      <c r="L142" s="2"/>
    </row>
    <row r="143" spans="1:13" ht="16.149999999999999" customHeight="1" thickBot="1" x14ac:dyDescent="0.35">
      <c r="A143" s="680" t="s">
        <v>127</v>
      </c>
      <c r="B143" s="680"/>
      <c r="C143" s="680"/>
      <c r="D143" s="680"/>
      <c r="E143" s="680"/>
      <c r="F143" s="680"/>
      <c r="G143" s="680"/>
      <c r="H143" s="680"/>
      <c r="I143" s="680"/>
      <c r="J143" s="680"/>
      <c r="K143" s="680"/>
      <c r="L143" s="2"/>
    </row>
    <row r="144" spans="1:13" ht="31.75" customHeight="1" thickBot="1" x14ac:dyDescent="0.35">
      <c r="A144" s="673" t="s">
        <v>192</v>
      </c>
      <c r="B144" s="674"/>
      <c r="C144" s="673" t="str">
        <f>IF(ProjeNo&gt;0,ProjeNo,"")</f>
        <v/>
      </c>
      <c r="D144" s="674"/>
      <c r="E144" s="674"/>
      <c r="F144" s="674"/>
      <c r="G144" s="674"/>
      <c r="H144" s="674"/>
      <c r="I144" s="674"/>
      <c r="J144" s="674"/>
      <c r="K144" s="675"/>
      <c r="L144" s="2"/>
    </row>
    <row r="145" spans="1:14" ht="45" customHeight="1" thickBot="1" x14ac:dyDescent="0.35">
      <c r="A145" s="673" t="s">
        <v>194</v>
      </c>
      <c r="B145" s="674"/>
      <c r="C145" s="676" t="str">
        <f>IF(ProjeAdi&gt;0,ProjeAdi,"")</f>
        <v/>
      </c>
      <c r="D145" s="677"/>
      <c r="E145" s="677"/>
      <c r="F145" s="677"/>
      <c r="G145" s="677"/>
      <c r="H145" s="677"/>
      <c r="I145" s="677"/>
      <c r="J145" s="677"/>
      <c r="K145" s="678"/>
      <c r="L145" s="2"/>
    </row>
    <row r="146" spans="1:14" ht="34.5" customHeight="1" thickBot="1" x14ac:dyDescent="0.35">
      <c r="A146" s="618" t="s">
        <v>138</v>
      </c>
      <c r="B146" s="619"/>
      <c r="C146" s="702"/>
      <c r="D146" s="703"/>
      <c r="E146" s="703"/>
      <c r="F146" s="703"/>
      <c r="G146" s="703"/>
      <c r="H146" s="703"/>
      <c r="I146" s="703"/>
      <c r="J146" s="703"/>
      <c r="K146" s="704"/>
      <c r="L146" s="209" t="str">
        <f>IF(C146="","Stok değerleme yöntemi yazılmadan toplam hesaplanmayacaktır.","")</f>
        <v>Stok değerleme yöntemi yazılmadan toplam hesaplanmayacaktır.</v>
      </c>
    </row>
    <row r="147" spans="1:14" s="45" customFormat="1" ht="37.200000000000003" customHeight="1" x14ac:dyDescent="0.3">
      <c r="A147" s="683" t="s">
        <v>3</v>
      </c>
      <c r="B147" s="683" t="s">
        <v>182</v>
      </c>
      <c r="C147" s="683" t="s">
        <v>183</v>
      </c>
      <c r="D147" s="683" t="s">
        <v>101</v>
      </c>
      <c r="E147" s="683" t="s">
        <v>173</v>
      </c>
      <c r="F147" s="683" t="s">
        <v>102</v>
      </c>
      <c r="G147" s="683" t="s">
        <v>106</v>
      </c>
      <c r="H147" s="683" t="s">
        <v>107</v>
      </c>
      <c r="I147" s="683" t="s">
        <v>139</v>
      </c>
      <c r="J147" s="700" t="s">
        <v>34</v>
      </c>
      <c r="K147" s="700" t="s">
        <v>108</v>
      </c>
      <c r="L147" s="61"/>
      <c r="M147" s="69"/>
      <c r="N147" s="69"/>
    </row>
    <row r="148" spans="1:14" ht="18" customHeight="1" thickBot="1" x14ac:dyDescent="0.35">
      <c r="A148" s="685"/>
      <c r="B148" s="684"/>
      <c r="C148" s="684"/>
      <c r="D148" s="685"/>
      <c r="E148" s="684"/>
      <c r="F148" s="685"/>
      <c r="G148" s="685"/>
      <c r="H148" s="685"/>
      <c r="I148" s="685"/>
      <c r="J148" s="701"/>
      <c r="K148" s="701"/>
      <c r="L148" s="2"/>
    </row>
    <row r="149" spans="1:14" ht="18" customHeight="1" x14ac:dyDescent="0.3">
      <c r="A149" s="201">
        <v>81</v>
      </c>
      <c r="B149" s="450"/>
      <c r="C149" s="451"/>
      <c r="D149" s="86"/>
      <c r="E149" s="516"/>
      <c r="F149" s="25"/>
      <c r="G149" s="39"/>
      <c r="H149" s="39"/>
      <c r="I149" s="36"/>
      <c r="J149" s="192" t="str">
        <f>IF(AND(H149&lt;&gt;"",I149&lt;&gt;"",K149&lt;&gt;""),H149*I149,"")</f>
        <v/>
      </c>
      <c r="K149" s="46"/>
      <c r="L149" s="106" t="str">
        <f t="shared" ref="L149:L168" si="8">IF(AND(F149&lt;&gt;"",K149=""),"Stok Çıkış Tarihi Yazılmalıdır.","")</f>
        <v/>
      </c>
    </row>
    <row r="150" spans="1:14" ht="18" customHeight="1" x14ac:dyDescent="0.3">
      <c r="A150" s="410">
        <v>82</v>
      </c>
      <c r="B150" s="460"/>
      <c r="C150" s="469"/>
      <c r="D150" s="319"/>
      <c r="E150" s="518"/>
      <c r="F150" s="17"/>
      <c r="G150" s="18"/>
      <c r="H150" s="18"/>
      <c r="I150" s="41"/>
      <c r="J150" s="202" t="str">
        <f t="shared" ref="J150:J168" si="9">IF(AND(H150&lt;&gt;"",I150&lt;&gt;"",K150&lt;&gt;""),H150*I150,"")</f>
        <v/>
      </c>
      <c r="K150" s="47"/>
      <c r="L150" s="106" t="str">
        <f t="shared" si="8"/>
        <v/>
      </c>
    </row>
    <row r="151" spans="1:14" ht="18" customHeight="1" x14ac:dyDescent="0.3">
      <c r="A151" s="410">
        <v>83</v>
      </c>
      <c r="B151" s="460"/>
      <c r="C151" s="469"/>
      <c r="D151" s="319"/>
      <c r="E151" s="518"/>
      <c r="F151" s="17"/>
      <c r="G151" s="18"/>
      <c r="H151" s="18"/>
      <c r="I151" s="41"/>
      <c r="J151" s="202" t="str">
        <f t="shared" si="9"/>
        <v/>
      </c>
      <c r="K151" s="47"/>
      <c r="L151" s="106" t="str">
        <f t="shared" si="8"/>
        <v/>
      </c>
    </row>
    <row r="152" spans="1:14" ht="18" customHeight="1" x14ac:dyDescent="0.3">
      <c r="A152" s="410">
        <v>84</v>
      </c>
      <c r="B152" s="460"/>
      <c r="C152" s="469"/>
      <c r="D152" s="319"/>
      <c r="E152" s="518"/>
      <c r="F152" s="17"/>
      <c r="G152" s="18"/>
      <c r="H152" s="18"/>
      <c r="I152" s="41"/>
      <c r="J152" s="202" t="str">
        <f t="shared" si="9"/>
        <v/>
      </c>
      <c r="K152" s="47"/>
      <c r="L152" s="106" t="str">
        <f t="shared" si="8"/>
        <v/>
      </c>
    </row>
    <row r="153" spans="1:14" ht="18" customHeight="1" x14ac:dyDescent="0.3">
      <c r="A153" s="410">
        <v>85</v>
      </c>
      <c r="B153" s="460"/>
      <c r="C153" s="469"/>
      <c r="D153" s="319"/>
      <c r="E153" s="518"/>
      <c r="F153" s="17"/>
      <c r="G153" s="18"/>
      <c r="H153" s="18"/>
      <c r="I153" s="41"/>
      <c r="J153" s="202" t="str">
        <f t="shared" si="9"/>
        <v/>
      </c>
      <c r="K153" s="47"/>
      <c r="L153" s="106" t="str">
        <f t="shared" si="8"/>
        <v/>
      </c>
    </row>
    <row r="154" spans="1:14" ht="18" customHeight="1" x14ac:dyDescent="0.3">
      <c r="A154" s="410">
        <v>86</v>
      </c>
      <c r="B154" s="460"/>
      <c r="C154" s="469"/>
      <c r="D154" s="319"/>
      <c r="E154" s="518"/>
      <c r="F154" s="17"/>
      <c r="G154" s="18"/>
      <c r="H154" s="18"/>
      <c r="I154" s="41"/>
      <c r="J154" s="202" t="str">
        <f t="shared" si="9"/>
        <v/>
      </c>
      <c r="K154" s="47"/>
      <c r="L154" s="106" t="str">
        <f t="shared" si="8"/>
        <v/>
      </c>
    </row>
    <row r="155" spans="1:14" ht="18" customHeight="1" x14ac:dyDescent="0.3">
      <c r="A155" s="410">
        <v>87</v>
      </c>
      <c r="B155" s="460"/>
      <c r="C155" s="469"/>
      <c r="D155" s="319"/>
      <c r="E155" s="518"/>
      <c r="F155" s="17"/>
      <c r="G155" s="18"/>
      <c r="H155" s="18"/>
      <c r="I155" s="41"/>
      <c r="J155" s="202" t="str">
        <f t="shared" si="9"/>
        <v/>
      </c>
      <c r="K155" s="47"/>
      <c r="L155" s="106" t="str">
        <f t="shared" si="8"/>
        <v/>
      </c>
    </row>
    <row r="156" spans="1:14" ht="18" customHeight="1" x14ac:dyDescent="0.3">
      <c r="A156" s="410">
        <v>88</v>
      </c>
      <c r="B156" s="460"/>
      <c r="C156" s="469"/>
      <c r="D156" s="319"/>
      <c r="E156" s="518"/>
      <c r="F156" s="17"/>
      <c r="G156" s="18"/>
      <c r="H156" s="18"/>
      <c r="I156" s="41"/>
      <c r="J156" s="202" t="str">
        <f t="shared" si="9"/>
        <v/>
      </c>
      <c r="K156" s="47"/>
      <c r="L156" s="106" t="str">
        <f t="shared" si="8"/>
        <v/>
      </c>
    </row>
    <row r="157" spans="1:14" ht="18" customHeight="1" x14ac:dyDescent="0.3">
      <c r="A157" s="410">
        <v>89</v>
      </c>
      <c r="B157" s="460"/>
      <c r="C157" s="469"/>
      <c r="D157" s="319"/>
      <c r="E157" s="518"/>
      <c r="F157" s="17"/>
      <c r="G157" s="18"/>
      <c r="H157" s="18"/>
      <c r="I157" s="41"/>
      <c r="J157" s="202" t="str">
        <f t="shared" si="9"/>
        <v/>
      </c>
      <c r="K157" s="47"/>
      <c r="L157" s="106" t="str">
        <f t="shared" si="8"/>
        <v/>
      </c>
    </row>
    <row r="158" spans="1:14" ht="18" customHeight="1" x14ac:dyDescent="0.3">
      <c r="A158" s="410">
        <v>90</v>
      </c>
      <c r="B158" s="460"/>
      <c r="C158" s="469"/>
      <c r="D158" s="319"/>
      <c r="E158" s="518"/>
      <c r="F158" s="17"/>
      <c r="G158" s="18"/>
      <c r="H158" s="18"/>
      <c r="I158" s="41"/>
      <c r="J158" s="202" t="str">
        <f t="shared" si="9"/>
        <v/>
      </c>
      <c r="K158" s="47"/>
      <c r="L158" s="106" t="str">
        <f t="shared" si="8"/>
        <v/>
      </c>
    </row>
    <row r="159" spans="1:14" ht="18" customHeight="1" x14ac:dyDescent="0.3">
      <c r="A159" s="410">
        <v>91</v>
      </c>
      <c r="B159" s="460"/>
      <c r="C159" s="469"/>
      <c r="D159" s="319"/>
      <c r="E159" s="518"/>
      <c r="F159" s="17"/>
      <c r="G159" s="18"/>
      <c r="H159" s="18"/>
      <c r="I159" s="41"/>
      <c r="J159" s="202" t="str">
        <f t="shared" si="9"/>
        <v/>
      </c>
      <c r="K159" s="47"/>
      <c r="L159" s="106" t="str">
        <f t="shared" si="8"/>
        <v/>
      </c>
    </row>
    <row r="160" spans="1:14" ht="18" customHeight="1" x14ac:dyDescent="0.3">
      <c r="A160" s="410">
        <v>92</v>
      </c>
      <c r="B160" s="460"/>
      <c r="C160" s="469"/>
      <c r="D160" s="319"/>
      <c r="E160" s="518"/>
      <c r="F160" s="17"/>
      <c r="G160" s="18"/>
      <c r="H160" s="18"/>
      <c r="I160" s="41"/>
      <c r="J160" s="202" t="str">
        <f t="shared" si="9"/>
        <v/>
      </c>
      <c r="K160" s="47"/>
      <c r="L160" s="106" t="str">
        <f t="shared" si="8"/>
        <v/>
      </c>
    </row>
    <row r="161" spans="1:13" ht="18" customHeight="1" x14ac:dyDescent="0.3">
      <c r="A161" s="410">
        <v>93</v>
      </c>
      <c r="B161" s="460"/>
      <c r="C161" s="469"/>
      <c r="D161" s="319"/>
      <c r="E161" s="518"/>
      <c r="F161" s="17"/>
      <c r="G161" s="18"/>
      <c r="H161" s="18"/>
      <c r="I161" s="41"/>
      <c r="J161" s="202" t="str">
        <f t="shared" si="9"/>
        <v/>
      </c>
      <c r="K161" s="47"/>
      <c r="L161" s="106" t="str">
        <f t="shared" si="8"/>
        <v/>
      </c>
    </row>
    <row r="162" spans="1:13" ht="18" customHeight="1" x14ac:dyDescent="0.3">
      <c r="A162" s="410">
        <v>94</v>
      </c>
      <c r="B162" s="460"/>
      <c r="C162" s="469"/>
      <c r="D162" s="319"/>
      <c r="E162" s="518"/>
      <c r="F162" s="17"/>
      <c r="G162" s="18"/>
      <c r="H162" s="18"/>
      <c r="I162" s="41"/>
      <c r="J162" s="202" t="str">
        <f t="shared" si="9"/>
        <v/>
      </c>
      <c r="K162" s="47"/>
      <c r="L162" s="106" t="str">
        <f t="shared" si="8"/>
        <v/>
      </c>
    </row>
    <row r="163" spans="1:13" ht="18" customHeight="1" x14ac:dyDescent="0.3">
      <c r="A163" s="410">
        <v>95</v>
      </c>
      <c r="B163" s="460"/>
      <c r="C163" s="469"/>
      <c r="D163" s="319"/>
      <c r="E163" s="518"/>
      <c r="F163" s="17"/>
      <c r="G163" s="18"/>
      <c r="H163" s="18"/>
      <c r="I163" s="41"/>
      <c r="J163" s="202" t="str">
        <f t="shared" si="9"/>
        <v/>
      </c>
      <c r="K163" s="47"/>
      <c r="L163" s="106" t="str">
        <f t="shared" si="8"/>
        <v/>
      </c>
    </row>
    <row r="164" spans="1:13" ht="18" customHeight="1" x14ac:dyDescent="0.3">
      <c r="A164" s="410">
        <v>96</v>
      </c>
      <c r="B164" s="460"/>
      <c r="C164" s="469"/>
      <c r="D164" s="319"/>
      <c r="E164" s="518"/>
      <c r="F164" s="17"/>
      <c r="G164" s="18"/>
      <c r="H164" s="18"/>
      <c r="I164" s="41"/>
      <c r="J164" s="202" t="str">
        <f t="shared" si="9"/>
        <v/>
      </c>
      <c r="K164" s="47"/>
      <c r="L164" s="106" t="str">
        <f t="shared" si="8"/>
        <v/>
      </c>
    </row>
    <row r="165" spans="1:13" ht="18" customHeight="1" x14ac:dyDescent="0.3">
      <c r="A165" s="410">
        <v>97</v>
      </c>
      <c r="B165" s="460"/>
      <c r="C165" s="469"/>
      <c r="D165" s="319"/>
      <c r="E165" s="518"/>
      <c r="F165" s="17"/>
      <c r="G165" s="18"/>
      <c r="H165" s="18"/>
      <c r="I165" s="41"/>
      <c r="J165" s="202" t="str">
        <f t="shared" si="9"/>
        <v/>
      </c>
      <c r="K165" s="47"/>
      <c r="L165" s="106" t="str">
        <f t="shared" si="8"/>
        <v/>
      </c>
    </row>
    <row r="166" spans="1:13" ht="18" customHeight="1" x14ac:dyDescent="0.3">
      <c r="A166" s="410">
        <v>98</v>
      </c>
      <c r="B166" s="460"/>
      <c r="C166" s="469"/>
      <c r="D166" s="319"/>
      <c r="E166" s="518"/>
      <c r="F166" s="17"/>
      <c r="G166" s="18"/>
      <c r="H166" s="18"/>
      <c r="I166" s="41"/>
      <c r="J166" s="202" t="str">
        <f t="shared" si="9"/>
        <v/>
      </c>
      <c r="K166" s="47"/>
      <c r="L166" s="106" t="str">
        <f t="shared" si="8"/>
        <v/>
      </c>
    </row>
    <row r="167" spans="1:13" ht="18" customHeight="1" x14ac:dyDescent="0.3">
      <c r="A167" s="410">
        <v>99</v>
      </c>
      <c r="B167" s="460"/>
      <c r="C167" s="469"/>
      <c r="D167" s="319"/>
      <c r="E167" s="518"/>
      <c r="F167" s="17"/>
      <c r="G167" s="18"/>
      <c r="H167" s="18"/>
      <c r="I167" s="41"/>
      <c r="J167" s="202" t="str">
        <f t="shared" si="9"/>
        <v/>
      </c>
      <c r="K167" s="47"/>
      <c r="L167" s="106" t="str">
        <f t="shared" si="8"/>
        <v/>
      </c>
    </row>
    <row r="168" spans="1:13" ht="18" customHeight="1" thickBot="1" x14ac:dyDescent="0.35">
      <c r="A168" s="411">
        <v>100</v>
      </c>
      <c r="B168" s="461"/>
      <c r="C168" s="470"/>
      <c r="D168" s="89"/>
      <c r="E168" s="519"/>
      <c r="F168" s="19"/>
      <c r="G168" s="20"/>
      <c r="H168" s="20"/>
      <c r="I168" s="43"/>
      <c r="J168" s="203" t="str">
        <f t="shared" si="9"/>
        <v/>
      </c>
      <c r="K168" s="48"/>
      <c r="L168" s="106" t="str">
        <f t="shared" si="8"/>
        <v/>
      </c>
    </row>
    <row r="169" spans="1:13" ht="18" customHeight="1" thickBot="1" x14ac:dyDescent="0.35">
      <c r="I169" s="386" t="s">
        <v>125</v>
      </c>
      <c r="J169" s="186">
        <f>IF(stok&lt;&gt;"",SUM(J149:J168)+J134,0)</f>
        <v>0</v>
      </c>
      <c r="K169" s="205"/>
      <c r="M169" s="105">
        <f>IF(J169&gt;J134,ROW(A175),0)</f>
        <v>0</v>
      </c>
    </row>
    <row r="171" spans="1:13" ht="30.25" customHeight="1" x14ac:dyDescent="0.3">
      <c r="A171" s="699" t="s">
        <v>135</v>
      </c>
      <c r="B171" s="699"/>
      <c r="C171" s="699"/>
      <c r="D171" s="699"/>
      <c r="E171" s="699"/>
      <c r="F171" s="699"/>
      <c r="G171" s="699"/>
      <c r="H171" s="699"/>
      <c r="I171" s="699"/>
      <c r="J171" s="699"/>
      <c r="K171" s="699"/>
    </row>
    <row r="173" spans="1:13" ht="19.05" x14ac:dyDescent="0.35">
      <c r="A173" s="376" t="s">
        <v>31</v>
      </c>
      <c r="B173" s="214"/>
      <c r="C173" s="214"/>
      <c r="D173" s="378">
        <f ca="1">imzatarihi</f>
        <v>45785</v>
      </c>
      <c r="E173" s="378"/>
      <c r="F173" s="253" t="s">
        <v>32</v>
      </c>
      <c r="G173" s="379" t="str">
        <f>IF(kurulusyetkilisi&gt;0,kurulusyetkilisi,"")</f>
        <v/>
      </c>
      <c r="J173" s="44"/>
    </row>
    <row r="174" spans="1:13" ht="19.05" x14ac:dyDescent="0.35">
      <c r="D174" s="215"/>
      <c r="E174" s="215"/>
      <c r="F174" s="253" t="s">
        <v>33</v>
      </c>
      <c r="I174" s="214"/>
      <c r="J174" s="44"/>
    </row>
    <row r="176" spans="1:13" x14ac:dyDescent="0.3">
      <c r="A176" s="679" t="s">
        <v>105</v>
      </c>
      <c r="B176" s="679"/>
      <c r="C176" s="679"/>
      <c r="D176" s="679"/>
      <c r="E176" s="679"/>
      <c r="F176" s="679"/>
      <c r="G176" s="679"/>
      <c r="H176" s="679"/>
      <c r="I176" s="679"/>
      <c r="J176" s="679"/>
      <c r="K176" s="679"/>
      <c r="L176" s="2"/>
    </row>
    <row r="177" spans="1:14" x14ac:dyDescent="0.3">
      <c r="A177" s="635" t="str">
        <f>IF(YilDonem&lt;&gt;"",CONCATENATE(YilDonem," dönemine aittir."),"")</f>
        <v/>
      </c>
      <c r="B177" s="635"/>
      <c r="C177" s="635"/>
      <c r="D177" s="635"/>
      <c r="E177" s="635"/>
      <c r="F177" s="635"/>
      <c r="G177" s="635"/>
      <c r="H177" s="635"/>
      <c r="I177" s="635"/>
      <c r="J177" s="635"/>
      <c r="K177" s="635"/>
      <c r="L177" s="2"/>
    </row>
    <row r="178" spans="1:14" ht="16.149999999999999" customHeight="1" thickBot="1" x14ac:dyDescent="0.35">
      <c r="A178" s="680" t="s">
        <v>127</v>
      </c>
      <c r="B178" s="680"/>
      <c r="C178" s="680"/>
      <c r="D178" s="680"/>
      <c r="E178" s="680"/>
      <c r="F178" s="680"/>
      <c r="G178" s="680"/>
      <c r="H178" s="680"/>
      <c r="I178" s="680"/>
      <c r="J178" s="680"/>
      <c r="K178" s="680"/>
      <c r="L178" s="2"/>
    </row>
    <row r="179" spans="1:14" ht="31.75" customHeight="1" thickBot="1" x14ac:dyDescent="0.35">
      <c r="A179" s="673" t="s">
        <v>192</v>
      </c>
      <c r="B179" s="674"/>
      <c r="C179" s="673" t="str">
        <f>IF(ProjeNo&gt;0,ProjeNo,"")</f>
        <v/>
      </c>
      <c r="D179" s="674"/>
      <c r="E179" s="674"/>
      <c r="F179" s="674"/>
      <c r="G179" s="674"/>
      <c r="H179" s="674"/>
      <c r="I179" s="674"/>
      <c r="J179" s="674"/>
      <c r="K179" s="675"/>
      <c r="L179" s="2"/>
    </row>
    <row r="180" spans="1:14" ht="45" customHeight="1" thickBot="1" x14ac:dyDescent="0.35">
      <c r="A180" s="673" t="s">
        <v>194</v>
      </c>
      <c r="B180" s="674"/>
      <c r="C180" s="676" t="str">
        <f>IF(ProjeAdi&gt;0,ProjeAdi,"")</f>
        <v/>
      </c>
      <c r="D180" s="677"/>
      <c r="E180" s="677"/>
      <c r="F180" s="677"/>
      <c r="G180" s="677"/>
      <c r="H180" s="677"/>
      <c r="I180" s="677"/>
      <c r="J180" s="677"/>
      <c r="K180" s="678"/>
      <c r="L180" s="2"/>
    </row>
    <row r="181" spans="1:14" ht="34.5" customHeight="1" thickBot="1" x14ac:dyDescent="0.35">
      <c r="A181" s="618" t="s">
        <v>138</v>
      </c>
      <c r="B181" s="619"/>
      <c r="C181" s="702"/>
      <c r="D181" s="703"/>
      <c r="E181" s="703"/>
      <c r="F181" s="703"/>
      <c r="G181" s="703"/>
      <c r="H181" s="703"/>
      <c r="I181" s="703"/>
      <c r="J181" s="703"/>
      <c r="K181" s="704"/>
      <c r="L181" s="209" t="str">
        <f>IF(C181="","Stok değerleme yöntemi yazılmadan toplam hesaplanmayacaktır.","")</f>
        <v>Stok değerleme yöntemi yazılmadan toplam hesaplanmayacaktır.</v>
      </c>
    </row>
    <row r="182" spans="1:14" s="45" customFormat="1" ht="37.200000000000003" customHeight="1" x14ac:dyDescent="0.3">
      <c r="A182" s="683" t="s">
        <v>3</v>
      </c>
      <c r="B182" s="683" t="s">
        <v>182</v>
      </c>
      <c r="C182" s="683" t="s">
        <v>183</v>
      </c>
      <c r="D182" s="683" t="s">
        <v>101</v>
      </c>
      <c r="E182" s="683" t="s">
        <v>173</v>
      </c>
      <c r="F182" s="683" t="s">
        <v>102</v>
      </c>
      <c r="G182" s="683" t="s">
        <v>106</v>
      </c>
      <c r="H182" s="683" t="s">
        <v>107</v>
      </c>
      <c r="I182" s="683" t="s">
        <v>139</v>
      </c>
      <c r="J182" s="700" t="s">
        <v>34</v>
      </c>
      <c r="K182" s="700" t="s">
        <v>108</v>
      </c>
      <c r="L182" s="61"/>
      <c r="M182" s="69"/>
      <c r="N182" s="69"/>
    </row>
    <row r="183" spans="1:14" ht="18" customHeight="1" thickBot="1" x14ac:dyDescent="0.35">
      <c r="A183" s="685"/>
      <c r="B183" s="684"/>
      <c r="C183" s="684"/>
      <c r="D183" s="685"/>
      <c r="E183" s="684"/>
      <c r="F183" s="685"/>
      <c r="G183" s="685"/>
      <c r="H183" s="685"/>
      <c r="I183" s="685"/>
      <c r="J183" s="701"/>
      <c r="K183" s="701"/>
      <c r="L183" s="2"/>
    </row>
    <row r="184" spans="1:14" ht="18" customHeight="1" x14ac:dyDescent="0.3">
      <c r="A184" s="201">
        <v>101</v>
      </c>
      <c r="B184" s="450"/>
      <c r="C184" s="451"/>
      <c r="D184" s="86"/>
      <c r="E184" s="516"/>
      <c r="F184" s="25"/>
      <c r="G184" s="39"/>
      <c r="H184" s="39"/>
      <c r="I184" s="36"/>
      <c r="J184" s="192" t="str">
        <f>IF(AND(H184&lt;&gt;"",I184&lt;&gt;"",K184&lt;&gt;""),H184*I184,"")</f>
        <v/>
      </c>
      <c r="K184" s="46"/>
      <c r="L184" s="106" t="str">
        <f t="shared" ref="L184:L203" si="10">IF(AND(F184&lt;&gt;"",K184=""),"Stok Çıkış Tarihi Yazılmalıdır.","")</f>
        <v/>
      </c>
    </row>
    <row r="185" spans="1:14" ht="18" customHeight="1" x14ac:dyDescent="0.3">
      <c r="A185" s="410">
        <v>102</v>
      </c>
      <c r="B185" s="460"/>
      <c r="C185" s="469"/>
      <c r="D185" s="319"/>
      <c r="E185" s="518"/>
      <c r="F185" s="17"/>
      <c r="G185" s="18"/>
      <c r="H185" s="18"/>
      <c r="I185" s="41"/>
      <c r="J185" s="202" t="str">
        <f t="shared" ref="J185:J203" si="11">IF(AND(H185&lt;&gt;"",I185&lt;&gt;"",K185&lt;&gt;""),H185*I185,"")</f>
        <v/>
      </c>
      <c r="K185" s="47"/>
      <c r="L185" s="106" t="str">
        <f t="shared" si="10"/>
        <v/>
      </c>
    </row>
    <row r="186" spans="1:14" ht="18" customHeight="1" x14ac:dyDescent="0.3">
      <c r="A186" s="410">
        <v>103</v>
      </c>
      <c r="B186" s="460"/>
      <c r="C186" s="469"/>
      <c r="D186" s="319"/>
      <c r="E186" s="518"/>
      <c r="F186" s="17"/>
      <c r="G186" s="18"/>
      <c r="H186" s="18"/>
      <c r="I186" s="41"/>
      <c r="J186" s="202" t="str">
        <f t="shared" si="11"/>
        <v/>
      </c>
      <c r="K186" s="47"/>
      <c r="L186" s="106" t="str">
        <f t="shared" si="10"/>
        <v/>
      </c>
    </row>
    <row r="187" spans="1:14" ht="18" customHeight="1" x14ac:dyDescent="0.3">
      <c r="A187" s="410">
        <v>104</v>
      </c>
      <c r="B187" s="460"/>
      <c r="C187" s="469"/>
      <c r="D187" s="319"/>
      <c r="E187" s="518"/>
      <c r="F187" s="17"/>
      <c r="G187" s="18"/>
      <c r="H187" s="18"/>
      <c r="I187" s="41"/>
      <c r="J187" s="202" t="str">
        <f t="shared" si="11"/>
        <v/>
      </c>
      <c r="K187" s="47"/>
      <c r="L187" s="106" t="str">
        <f t="shared" si="10"/>
        <v/>
      </c>
    </row>
    <row r="188" spans="1:14" ht="18" customHeight="1" x14ac:dyDescent="0.3">
      <c r="A188" s="410">
        <v>105</v>
      </c>
      <c r="B188" s="460"/>
      <c r="C188" s="469"/>
      <c r="D188" s="319"/>
      <c r="E188" s="518"/>
      <c r="F188" s="17"/>
      <c r="G188" s="18"/>
      <c r="H188" s="18"/>
      <c r="I188" s="41"/>
      <c r="J188" s="202" t="str">
        <f t="shared" si="11"/>
        <v/>
      </c>
      <c r="K188" s="47"/>
      <c r="L188" s="106" t="str">
        <f t="shared" si="10"/>
        <v/>
      </c>
    </row>
    <row r="189" spans="1:14" ht="18" customHeight="1" x14ac:dyDescent="0.3">
      <c r="A189" s="410">
        <v>106</v>
      </c>
      <c r="B189" s="460"/>
      <c r="C189" s="469"/>
      <c r="D189" s="319"/>
      <c r="E189" s="518"/>
      <c r="F189" s="17"/>
      <c r="G189" s="18"/>
      <c r="H189" s="18"/>
      <c r="I189" s="41"/>
      <c r="J189" s="202" t="str">
        <f t="shared" si="11"/>
        <v/>
      </c>
      <c r="K189" s="47"/>
      <c r="L189" s="106" t="str">
        <f t="shared" si="10"/>
        <v/>
      </c>
    </row>
    <row r="190" spans="1:14" ht="18" customHeight="1" x14ac:dyDescent="0.3">
      <c r="A190" s="410">
        <v>107</v>
      </c>
      <c r="B190" s="460"/>
      <c r="C190" s="469"/>
      <c r="D190" s="319"/>
      <c r="E190" s="518"/>
      <c r="F190" s="17"/>
      <c r="G190" s="18"/>
      <c r="H190" s="18"/>
      <c r="I190" s="41"/>
      <c r="J190" s="202" t="str">
        <f t="shared" si="11"/>
        <v/>
      </c>
      <c r="K190" s="47"/>
      <c r="L190" s="106" t="str">
        <f t="shared" si="10"/>
        <v/>
      </c>
    </row>
    <row r="191" spans="1:14" ht="18" customHeight="1" x14ac:dyDescent="0.3">
      <c r="A191" s="410">
        <v>108</v>
      </c>
      <c r="B191" s="460"/>
      <c r="C191" s="469"/>
      <c r="D191" s="319"/>
      <c r="E191" s="518"/>
      <c r="F191" s="17"/>
      <c r="G191" s="18"/>
      <c r="H191" s="18"/>
      <c r="I191" s="41"/>
      <c r="J191" s="202" t="str">
        <f t="shared" si="11"/>
        <v/>
      </c>
      <c r="K191" s="47"/>
      <c r="L191" s="106" t="str">
        <f t="shared" si="10"/>
        <v/>
      </c>
    </row>
    <row r="192" spans="1:14" ht="18" customHeight="1" x14ac:dyDescent="0.3">
      <c r="A192" s="410">
        <v>109</v>
      </c>
      <c r="B192" s="460"/>
      <c r="C192" s="469"/>
      <c r="D192" s="319"/>
      <c r="E192" s="518"/>
      <c r="F192" s="17"/>
      <c r="G192" s="18"/>
      <c r="H192" s="18"/>
      <c r="I192" s="41"/>
      <c r="J192" s="202" t="str">
        <f t="shared" si="11"/>
        <v/>
      </c>
      <c r="K192" s="47"/>
      <c r="L192" s="106" t="str">
        <f t="shared" si="10"/>
        <v/>
      </c>
    </row>
    <row r="193" spans="1:13" ht="18" customHeight="1" x14ac:dyDescent="0.3">
      <c r="A193" s="410">
        <v>110</v>
      </c>
      <c r="B193" s="460"/>
      <c r="C193" s="469"/>
      <c r="D193" s="319"/>
      <c r="E193" s="518"/>
      <c r="F193" s="17"/>
      <c r="G193" s="18"/>
      <c r="H193" s="18"/>
      <c r="I193" s="41"/>
      <c r="J193" s="202" t="str">
        <f t="shared" si="11"/>
        <v/>
      </c>
      <c r="K193" s="47"/>
      <c r="L193" s="106" t="str">
        <f t="shared" si="10"/>
        <v/>
      </c>
    </row>
    <row r="194" spans="1:13" ht="18" customHeight="1" x14ac:dyDescent="0.3">
      <c r="A194" s="410">
        <v>111</v>
      </c>
      <c r="B194" s="460"/>
      <c r="C194" s="469"/>
      <c r="D194" s="319"/>
      <c r="E194" s="518"/>
      <c r="F194" s="17"/>
      <c r="G194" s="18"/>
      <c r="H194" s="18"/>
      <c r="I194" s="41"/>
      <c r="J194" s="202" t="str">
        <f t="shared" si="11"/>
        <v/>
      </c>
      <c r="K194" s="47"/>
      <c r="L194" s="106" t="str">
        <f t="shared" si="10"/>
        <v/>
      </c>
    </row>
    <row r="195" spans="1:13" ht="18" customHeight="1" x14ac:dyDescent="0.3">
      <c r="A195" s="410">
        <v>112</v>
      </c>
      <c r="B195" s="460"/>
      <c r="C195" s="469"/>
      <c r="D195" s="319"/>
      <c r="E195" s="518"/>
      <c r="F195" s="17"/>
      <c r="G195" s="18"/>
      <c r="H195" s="18"/>
      <c r="I195" s="41"/>
      <c r="J195" s="202" t="str">
        <f t="shared" si="11"/>
        <v/>
      </c>
      <c r="K195" s="47"/>
      <c r="L195" s="106" t="str">
        <f t="shared" si="10"/>
        <v/>
      </c>
    </row>
    <row r="196" spans="1:13" ht="18" customHeight="1" x14ac:dyDescent="0.3">
      <c r="A196" s="410">
        <v>113</v>
      </c>
      <c r="B196" s="460"/>
      <c r="C196" s="469"/>
      <c r="D196" s="319"/>
      <c r="E196" s="518"/>
      <c r="F196" s="17"/>
      <c r="G196" s="18"/>
      <c r="H196" s="18"/>
      <c r="I196" s="41"/>
      <c r="J196" s="202" t="str">
        <f t="shared" si="11"/>
        <v/>
      </c>
      <c r="K196" s="47"/>
      <c r="L196" s="106" t="str">
        <f t="shared" si="10"/>
        <v/>
      </c>
    </row>
    <row r="197" spans="1:13" ht="18" customHeight="1" x14ac:dyDescent="0.3">
      <c r="A197" s="410">
        <v>114</v>
      </c>
      <c r="B197" s="460"/>
      <c r="C197" s="469"/>
      <c r="D197" s="319"/>
      <c r="E197" s="518"/>
      <c r="F197" s="17"/>
      <c r="G197" s="18"/>
      <c r="H197" s="18"/>
      <c r="I197" s="41"/>
      <c r="J197" s="202" t="str">
        <f t="shared" si="11"/>
        <v/>
      </c>
      <c r="K197" s="47"/>
      <c r="L197" s="106" t="str">
        <f t="shared" si="10"/>
        <v/>
      </c>
    </row>
    <row r="198" spans="1:13" ht="18" customHeight="1" x14ac:dyDescent="0.3">
      <c r="A198" s="410">
        <v>115</v>
      </c>
      <c r="B198" s="460"/>
      <c r="C198" s="469"/>
      <c r="D198" s="319"/>
      <c r="E198" s="518"/>
      <c r="F198" s="17"/>
      <c r="G198" s="18"/>
      <c r="H198" s="18"/>
      <c r="I198" s="41"/>
      <c r="J198" s="202" t="str">
        <f t="shared" si="11"/>
        <v/>
      </c>
      <c r="K198" s="47"/>
      <c r="L198" s="106" t="str">
        <f t="shared" si="10"/>
        <v/>
      </c>
    </row>
    <row r="199" spans="1:13" ht="18" customHeight="1" x14ac:dyDescent="0.3">
      <c r="A199" s="410">
        <v>116</v>
      </c>
      <c r="B199" s="460"/>
      <c r="C199" s="469"/>
      <c r="D199" s="319"/>
      <c r="E199" s="518"/>
      <c r="F199" s="17"/>
      <c r="G199" s="18"/>
      <c r="H199" s="18"/>
      <c r="I199" s="41"/>
      <c r="J199" s="202" t="str">
        <f t="shared" si="11"/>
        <v/>
      </c>
      <c r="K199" s="47"/>
      <c r="L199" s="106" t="str">
        <f t="shared" si="10"/>
        <v/>
      </c>
    </row>
    <row r="200" spans="1:13" ht="18" customHeight="1" x14ac:dyDescent="0.3">
      <c r="A200" s="410">
        <v>117</v>
      </c>
      <c r="B200" s="460"/>
      <c r="C200" s="469"/>
      <c r="D200" s="319"/>
      <c r="E200" s="518"/>
      <c r="F200" s="17"/>
      <c r="G200" s="18"/>
      <c r="H200" s="18"/>
      <c r="I200" s="41"/>
      <c r="J200" s="202" t="str">
        <f t="shared" si="11"/>
        <v/>
      </c>
      <c r="K200" s="47"/>
      <c r="L200" s="106" t="str">
        <f t="shared" si="10"/>
        <v/>
      </c>
    </row>
    <row r="201" spans="1:13" ht="18" customHeight="1" x14ac:dyDescent="0.3">
      <c r="A201" s="410">
        <v>118</v>
      </c>
      <c r="B201" s="460"/>
      <c r="C201" s="469"/>
      <c r="D201" s="319"/>
      <c r="E201" s="518"/>
      <c r="F201" s="17"/>
      <c r="G201" s="18"/>
      <c r="H201" s="18"/>
      <c r="I201" s="41"/>
      <c r="J201" s="202" t="str">
        <f t="shared" si="11"/>
        <v/>
      </c>
      <c r="K201" s="47"/>
      <c r="L201" s="106" t="str">
        <f t="shared" si="10"/>
        <v/>
      </c>
    </row>
    <row r="202" spans="1:13" ht="18" customHeight="1" x14ac:dyDescent="0.3">
      <c r="A202" s="410">
        <v>119</v>
      </c>
      <c r="B202" s="460"/>
      <c r="C202" s="469"/>
      <c r="D202" s="319"/>
      <c r="E202" s="518"/>
      <c r="F202" s="17"/>
      <c r="G202" s="18"/>
      <c r="H202" s="18"/>
      <c r="I202" s="41"/>
      <c r="J202" s="202" t="str">
        <f t="shared" si="11"/>
        <v/>
      </c>
      <c r="K202" s="47"/>
      <c r="L202" s="106" t="str">
        <f t="shared" si="10"/>
        <v/>
      </c>
    </row>
    <row r="203" spans="1:13" ht="18" customHeight="1" thickBot="1" x14ac:dyDescent="0.35">
      <c r="A203" s="411">
        <v>120</v>
      </c>
      <c r="B203" s="461"/>
      <c r="C203" s="470"/>
      <c r="D203" s="89"/>
      <c r="E203" s="519"/>
      <c r="F203" s="19"/>
      <c r="G203" s="20"/>
      <c r="H203" s="20"/>
      <c r="I203" s="43"/>
      <c r="J203" s="203" t="str">
        <f t="shared" si="11"/>
        <v/>
      </c>
      <c r="K203" s="48"/>
      <c r="L203" s="106" t="str">
        <f t="shared" si="10"/>
        <v/>
      </c>
    </row>
    <row r="204" spans="1:13" ht="18" customHeight="1" thickBot="1" x14ac:dyDescent="0.35">
      <c r="I204" s="386" t="s">
        <v>125</v>
      </c>
      <c r="J204" s="186">
        <f>IF(stok&lt;&gt;"",SUM(J184:J203)+J169,0)</f>
        <v>0</v>
      </c>
      <c r="K204" s="205"/>
      <c r="M204" s="105">
        <f>IF(J204&gt;J169,ROW(A210),0)</f>
        <v>0</v>
      </c>
    </row>
    <row r="206" spans="1:13" ht="30.25" customHeight="1" x14ac:dyDescent="0.3">
      <c r="A206" s="699" t="s">
        <v>135</v>
      </c>
      <c r="B206" s="699"/>
      <c r="C206" s="699"/>
      <c r="D206" s="699"/>
      <c r="E206" s="699"/>
      <c r="F206" s="699"/>
      <c r="G206" s="699"/>
      <c r="H206" s="699"/>
      <c r="I206" s="699"/>
      <c r="J206" s="699"/>
      <c r="K206" s="699"/>
    </row>
    <row r="208" spans="1:13" ht="19.05" x14ac:dyDescent="0.35">
      <c r="A208" s="376" t="s">
        <v>31</v>
      </c>
      <c r="B208" s="214"/>
      <c r="C208" s="214"/>
      <c r="D208" s="378">
        <f ca="1">imzatarihi</f>
        <v>45785</v>
      </c>
      <c r="E208" s="378"/>
      <c r="F208" s="253" t="s">
        <v>32</v>
      </c>
      <c r="G208" s="379" t="str">
        <f>IF(kurulusyetkilisi&gt;0,kurulusyetkilisi,"")</f>
        <v/>
      </c>
      <c r="J208" s="44"/>
    </row>
    <row r="209" spans="1:14" ht="19.05" x14ac:dyDescent="0.35">
      <c r="D209" s="215"/>
      <c r="E209" s="215"/>
      <c r="F209" s="253" t="s">
        <v>33</v>
      </c>
      <c r="I209" s="214"/>
      <c r="J209" s="44"/>
    </row>
    <row r="211" spans="1:14" x14ac:dyDescent="0.3">
      <c r="A211" s="679" t="s">
        <v>105</v>
      </c>
      <c r="B211" s="679"/>
      <c r="C211" s="679"/>
      <c r="D211" s="679"/>
      <c r="E211" s="679"/>
      <c r="F211" s="679"/>
      <c r="G211" s="679"/>
      <c r="H211" s="679"/>
      <c r="I211" s="679"/>
      <c r="J211" s="679"/>
      <c r="K211" s="679"/>
      <c r="L211" s="2"/>
    </row>
    <row r="212" spans="1:14" x14ac:dyDescent="0.3">
      <c r="A212" s="635" t="str">
        <f>IF(YilDonem&lt;&gt;"",CONCATENATE(YilDonem," dönemine aittir."),"")</f>
        <v/>
      </c>
      <c r="B212" s="635"/>
      <c r="C212" s="635"/>
      <c r="D212" s="635"/>
      <c r="E212" s="635"/>
      <c r="F212" s="635"/>
      <c r="G212" s="635"/>
      <c r="H212" s="635"/>
      <c r="I212" s="635"/>
      <c r="J212" s="635"/>
      <c r="K212" s="635"/>
      <c r="L212" s="2"/>
    </row>
    <row r="213" spans="1:14" ht="16.149999999999999" customHeight="1" thickBot="1" x14ac:dyDescent="0.35">
      <c r="A213" s="680" t="s">
        <v>127</v>
      </c>
      <c r="B213" s="680"/>
      <c r="C213" s="680"/>
      <c r="D213" s="680"/>
      <c r="E213" s="680"/>
      <c r="F213" s="680"/>
      <c r="G213" s="680"/>
      <c r="H213" s="680"/>
      <c r="I213" s="680"/>
      <c r="J213" s="680"/>
      <c r="K213" s="680"/>
      <c r="L213" s="2"/>
    </row>
    <row r="214" spans="1:14" ht="31.75" customHeight="1" thickBot="1" x14ac:dyDescent="0.35">
      <c r="A214" s="673" t="s">
        <v>192</v>
      </c>
      <c r="B214" s="674"/>
      <c r="C214" s="673" t="str">
        <f>IF(ProjeNo&gt;0,ProjeNo,"")</f>
        <v/>
      </c>
      <c r="D214" s="674"/>
      <c r="E214" s="674"/>
      <c r="F214" s="674"/>
      <c r="G214" s="674"/>
      <c r="H214" s="674"/>
      <c r="I214" s="674"/>
      <c r="J214" s="674"/>
      <c r="K214" s="675"/>
      <c r="L214" s="2"/>
    </row>
    <row r="215" spans="1:14" ht="45" customHeight="1" thickBot="1" x14ac:dyDescent="0.35">
      <c r="A215" s="673" t="s">
        <v>194</v>
      </c>
      <c r="B215" s="674"/>
      <c r="C215" s="676" t="str">
        <f>IF(ProjeAdi&gt;0,ProjeAdi,"")</f>
        <v/>
      </c>
      <c r="D215" s="677"/>
      <c r="E215" s="677"/>
      <c r="F215" s="677"/>
      <c r="G215" s="677"/>
      <c r="H215" s="677"/>
      <c r="I215" s="677"/>
      <c r="J215" s="677"/>
      <c r="K215" s="678"/>
      <c r="L215" s="2"/>
    </row>
    <row r="216" spans="1:14" ht="34.5" customHeight="1" thickBot="1" x14ac:dyDescent="0.35">
      <c r="A216" s="618" t="s">
        <v>138</v>
      </c>
      <c r="B216" s="619"/>
      <c r="C216" s="702"/>
      <c r="D216" s="703"/>
      <c r="E216" s="703"/>
      <c r="F216" s="703"/>
      <c r="G216" s="703"/>
      <c r="H216" s="703"/>
      <c r="I216" s="703"/>
      <c r="J216" s="703"/>
      <c r="K216" s="704"/>
      <c r="L216" s="209" t="str">
        <f>IF(C216="","Stok değerleme yöntemi yazılmadan toplam hesaplanmayacaktır.","")</f>
        <v>Stok değerleme yöntemi yazılmadan toplam hesaplanmayacaktır.</v>
      </c>
    </row>
    <row r="217" spans="1:14" s="45" customFormat="1" ht="37.200000000000003" customHeight="1" x14ac:dyDescent="0.3">
      <c r="A217" s="683" t="s">
        <v>3</v>
      </c>
      <c r="B217" s="683" t="s">
        <v>182</v>
      </c>
      <c r="C217" s="683" t="s">
        <v>183</v>
      </c>
      <c r="D217" s="683" t="s">
        <v>101</v>
      </c>
      <c r="E217" s="683" t="s">
        <v>173</v>
      </c>
      <c r="F217" s="683" t="s">
        <v>102</v>
      </c>
      <c r="G217" s="683" t="s">
        <v>106</v>
      </c>
      <c r="H217" s="683" t="s">
        <v>107</v>
      </c>
      <c r="I217" s="683" t="s">
        <v>139</v>
      </c>
      <c r="J217" s="700" t="s">
        <v>34</v>
      </c>
      <c r="K217" s="700" t="s">
        <v>108</v>
      </c>
      <c r="L217" s="61"/>
      <c r="M217" s="69"/>
      <c r="N217" s="69"/>
    </row>
    <row r="218" spans="1:14" ht="18" customHeight="1" thickBot="1" x14ac:dyDescent="0.35">
      <c r="A218" s="685"/>
      <c r="B218" s="684"/>
      <c r="C218" s="684"/>
      <c r="D218" s="685"/>
      <c r="E218" s="684"/>
      <c r="F218" s="685"/>
      <c r="G218" s="685"/>
      <c r="H218" s="685"/>
      <c r="I218" s="685"/>
      <c r="J218" s="701"/>
      <c r="K218" s="701"/>
      <c r="L218" s="2"/>
    </row>
    <row r="219" spans="1:14" ht="18" customHeight="1" x14ac:dyDescent="0.3">
      <c r="A219" s="201">
        <v>121</v>
      </c>
      <c r="B219" s="450"/>
      <c r="C219" s="451"/>
      <c r="D219" s="86"/>
      <c r="E219" s="516"/>
      <c r="F219" s="25"/>
      <c r="G219" s="39"/>
      <c r="H219" s="39"/>
      <c r="I219" s="36"/>
      <c r="J219" s="192" t="str">
        <f>IF(AND(H219&lt;&gt;"",I219&lt;&gt;"",K219&lt;&gt;""),H219*I219,"")</f>
        <v/>
      </c>
      <c r="K219" s="46"/>
      <c r="L219" s="106" t="str">
        <f t="shared" ref="L219:L238" si="12">IF(AND(F219&lt;&gt;"",K219=""),"Stok Çıkış Tarihi Yazılmalıdır.","")</f>
        <v/>
      </c>
    </row>
    <row r="220" spans="1:14" ht="18" customHeight="1" x14ac:dyDescent="0.3">
      <c r="A220" s="410">
        <v>122</v>
      </c>
      <c r="B220" s="460"/>
      <c r="C220" s="469"/>
      <c r="D220" s="319"/>
      <c r="E220" s="518"/>
      <c r="F220" s="17"/>
      <c r="G220" s="18"/>
      <c r="H220" s="18"/>
      <c r="I220" s="41"/>
      <c r="J220" s="202" t="str">
        <f t="shared" ref="J220:J238" si="13">IF(AND(H220&lt;&gt;"",I220&lt;&gt;"",K220&lt;&gt;""),H220*I220,"")</f>
        <v/>
      </c>
      <c r="K220" s="47"/>
      <c r="L220" s="106" t="str">
        <f t="shared" si="12"/>
        <v/>
      </c>
    </row>
    <row r="221" spans="1:14" ht="18" customHeight="1" x14ac:dyDescent="0.3">
      <c r="A221" s="410">
        <v>123</v>
      </c>
      <c r="B221" s="460"/>
      <c r="C221" s="469"/>
      <c r="D221" s="319"/>
      <c r="E221" s="518"/>
      <c r="F221" s="17"/>
      <c r="G221" s="18"/>
      <c r="H221" s="18"/>
      <c r="I221" s="41"/>
      <c r="J221" s="202" t="str">
        <f t="shared" si="13"/>
        <v/>
      </c>
      <c r="K221" s="47"/>
      <c r="L221" s="106" t="str">
        <f t="shared" si="12"/>
        <v/>
      </c>
    </row>
    <row r="222" spans="1:14" ht="18" customHeight="1" x14ac:dyDescent="0.3">
      <c r="A222" s="410">
        <v>124</v>
      </c>
      <c r="B222" s="460"/>
      <c r="C222" s="469"/>
      <c r="D222" s="319"/>
      <c r="E222" s="518"/>
      <c r="F222" s="17"/>
      <c r="G222" s="18"/>
      <c r="H222" s="18"/>
      <c r="I222" s="41"/>
      <c r="J222" s="202" t="str">
        <f t="shared" si="13"/>
        <v/>
      </c>
      <c r="K222" s="47"/>
      <c r="L222" s="106" t="str">
        <f t="shared" si="12"/>
        <v/>
      </c>
    </row>
    <row r="223" spans="1:14" ht="18" customHeight="1" x14ac:dyDescent="0.3">
      <c r="A223" s="410">
        <v>125</v>
      </c>
      <c r="B223" s="460"/>
      <c r="C223" s="469"/>
      <c r="D223" s="319"/>
      <c r="E223" s="518"/>
      <c r="F223" s="17"/>
      <c r="G223" s="18"/>
      <c r="H223" s="18"/>
      <c r="I223" s="41"/>
      <c r="J223" s="202" t="str">
        <f t="shared" si="13"/>
        <v/>
      </c>
      <c r="K223" s="47"/>
      <c r="L223" s="106" t="str">
        <f t="shared" si="12"/>
        <v/>
      </c>
    </row>
    <row r="224" spans="1:14" ht="18" customHeight="1" x14ac:dyDescent="0.3">
      <c r="A224" s="410">
        <v>126</v>
      </c>
      <c r="B224" s="460"/>
      <c r="C224" s="469"/>
      <c r="D224" s="319"/>
      <c r="E224" s="518"/>
      <c r="F224" s="17"/>
      <c r="G224" s="18"/>
      <c r="H224" s="18"/>
      <c r="I224" s="41"/>
      <c r="J224" s="202" t="str">
        <f t="shared" si="13"/>
        <v/>
      </c>
      <c r="K224" s="47"/>
      <c r="L224" s="106" t="str">
        <f t="shared" si="12"/>
        <v/>
      </c>
    </row>
    <row r="225" spans="1:13" ht="18" customHeight="1" x14ac:dyDescent="0.3">
      <c r="A225" s="410">
        <v>127</v>
      </c>
      <c r="B225" s="460"/>
      <c r="C225" s="469"/>
      <c r="D225" s="319"/>
      <c r="E225" s="518"/>
      <c r="F225" s="17"/>
      <c r="G225" s="18"/>
      <c r="H225" s="18"/>
      <c r="I225" s="41"/>
      <c r="J225" s="202" t="str">
        <f t="shared" si="13"/>
        <v/>
      </c>
      <c r="K225" s="47"/>
      <c r="L225" s="106" t="str">
        <f t="shared" si="12"/>
        <v/>
      </c>
    </row>
    <row r="226" spans="1:13" ht="18" customHeight="1" x14ac:dyDescent="0.3">
      <c r="A226" s="410">
        <v>128</v>
      </c>
      <c r="B226" s="460"/>
      <c r="C226" s="469"/>
      <c r="D226" s="319"/>
      <c r="E226" s="518"/>
      <c r="F226" s="17"/>
      <c r="G226" s="18"/>
      <c r="H226" s="18"/>
      <c r="I226" s="41"/>
      <c r="J226" s="202" t="str">
        <f t="shared" si="13"/>
        <v/>
      </c>
      <c r="K226" s="47"/>
      <c r="L226" s="106" t="str">
        <f t="shared" si="12"/>
        <v/>
      </c>
    </row>
    <row r="227" spans="1:13" ht="18" customHeight="1" x14ac:dyDescent="0.3">
      <c r="A227" s="410">
        <v>129</v>
      </c>
      <c r="B227" s="460"/>
      <c r="C227" s="469"/>
      <c r="D227" s="319"/>
      <c r="E227" s="518"/>
      <c r="F227" s="17"/>
      <c r="G227" s="18"/>
      <c r="H227" s="18"/>
      <c r="I227" s="41"/>
      <c r="J227" s="202" t="str">
        <f t="shared" si="13"/>
        <v/>
      </c>
      <c r="K227" s="47"/>
      <c r="L227" s="106" t="str">
        <f t="shared" si="12"/>
        <v/>
      </c>
    </row>
    <row r="228" spans="1:13" ht="18" customHeight="1" x14ac:dyDescent="0.3">
      <c r="A228" s="410">
        <v>130</v>
      </c>
      <c r="B228" s="460"/>
      <c r="C228" s="469"/>
      <c r="D228" s="319"/>
      <c r="E228" s="518"/>
      <c r="F228" s="17"/>
      <c r="G228" s="18"/>
      <c r="H228" s="18"/>
      <c r="I228" s="41"/>
      <c r="J228" s="202" t="str">
        <f t="shared" si="13"/>
        <v/>
      </c>
      <c r="K228" s="47"/>
      <c r="L228" s="106" t="str">
        <f t="shared" si="12"/>
        <v/>
      </c>
    </row>
    <row r="229" spans="1:13" ht="18" customHeight="1" x14ac:dyDescent="0.3">
      <c r="A229" s="410">
        <v>131</v>
      </c>
      <c r="B229" s="460"/>
      <c r="C229" s="469"/>
      <c r="D229" s="319"/>
      <c r="E229" s="518"/>
      <c r="F229" s="17"/>
      <c r="G229" s="18"/>
      <c r="H229" s="18"/>
      <c r="I229" s="41"/>
      <c r="J229" s="202" t="str">
        <f t="shared" si="13"/>
        <v/>
      </c>
      <c r="K229" s="47"/>
      <c r="L229" s="106" t="str">
        <f t="shared" si="12"/>
        <v/>
      </c>
    </row>
    <row r="230" spans="1:13" ht="18" customHeight="1" x14ac:dyDescent="0.3">
      <c r="A230" s="410">
        <v>132</v>
      </c>
      <c r="B230" s="460"/>
      <c r="C230" s="469"/>
      <c r="D230" s="319"/>
      <c r="E230" s="518"/>
      <c r="F230" s="17"/>
      <c r="G230" s="18"/>
      <c r="H230" s="18"/>
      <c r="I230" s="41"/>
      <c r="J230" s="202" t="str">
        <f t="shared" si="13"/>
        <v/>
      </c>
      <c r="K230" s="47"/>
      <c r="L230" s="106" t="str">
        <f t="shared" si="12"/>
        <v/>
      </c>
    </row>
    <row r="231" spans="1:13" ht="18" customHeight="1" x14ac:dyDescent="0.3">
      <c r="A231" s="410">
        <v>133</v>
      </c>
      <c r="B231" s="460"/>
      <c r="C231" s="469"/>
      <c r="D231" s="319"/>
      <c r="E231" s="518"/>
      <c r="F231" s="17"/>
      <c r="G231" s="18"/>
      <c r="H231" s="18"/>
      <c r="I231" s="41"/>
      <c r="J231" s="202" t="str">
        <f t="shared" si="13"/>
        <v/>
      </c>
      <c r="K231" s="47"/>
      <c r="L231" s="106" t="str">
        <f t="shared" si="12"/>
        <v/>
      </c>
    </row>
    <row r="232" spans="1:13" ht="18" customHeight="1" x14ac:dyDescent="0.3">
      <c r="A232" s="410">
        <v>134</v>
      </c>
      <c r="B232" s="460"/>
      <c r="C232" s="469"/>
      <c r="D232" s="319"/>
      <c r="E232" s="518"/>
      <c r="F232" s="17"/>
      <c r="G232" s="18"/>
      <c r="H232" s="18"/>
      <c r="I232" s="41"/>
      <c r="J232" s="202" t="str">
        <f t="shared" si="13"/>
        <v/>
      </c>
      <c r="K232" s="47"/>
      <c r="L232" s="106" t="str">
        <f t="shared" si="12"/>
        <v/>
      </c>
    </row>
    <row r="233" spans="1:13" ht="18" customHeight="1" x14ac:dyDescent="0.3">
      <c r="A233" s="410">
        <v>135</v>
      </c>
      <c r="B233" s="460"/>
      <c r="C233" s="469"/>
      <c r="D233" s="319"/>
      <c r="E233" s="518"/>
      <c r="F233" s="17"/>
      <c r="G233" s="18"/>
      <c r="H233" s="18"/>
      <c r="I233" s="41"/>
      <c r="J233" s="202" t="str">
        <f t="shared" si="13"/>
        <v/>
      </c>
      <c r="K233" s="47"/>
      <c r="L233" s="106" t="str">
        <f t="shared" si="12"/>
        <v/>
      </c>
    </row>
    <row r="234" spans="1:13" ht="18" customHeight="1" x14ac:dyDescent="0.3">
      <c r="A234" s="410">
        <v>136</v>
      </c>
      <c r="B234" s="460"/>
      <c r="C234" s="469"/>
      <c r="D234" s="319"/>
      <c r="E234" s="518"/>
      <c r="F234" s="17"/>
      <c r="G234" s="18"/>
      <c r="H234" s="18"/>
      <c r="I234" s="41"/>
      <c r="J234" s="202" t="str">
        <f t="shared" si="13"/>
        <v/>
      </c>
      <c r="K234" s="47"/>
      <c r="L234" s="106" t="str">
        <f t="shared" si="12"/>
        <v/>
      </c>
    </row>
    <row r="235" spans="1:13" ht="18" customHeight="1" x14ac:dyDescent="0.3">
      <c r="A235" s="410">
        <v>137</v>
      </c>
      <c r="B235" s="460"/>
      <c r="C235" s="469"/>
      <c r="D235" s="319"/>
      <c r="E235" s="518"/>
      <c r="F235" s="17"/>
      <c r="G235" s="18"/>
      <c r="H235" s="18"/>
      <c r="I235" s="41"/>
      <c r="J235" s="202" t="str">
        <f t="shared" si="13"/>
        <v/>
      </c>
      <c r="K235" s="47"/>
      <c r="L235" s="106" t="str">
        <f t="shared" si="12"/>
        <v/>
      </c>
    </row>
    <row r="236" spans="1:13" ht="18" customHeight="1" x14ac:dyDescent="0.3">
      <c r="A236" s="410">
        <v>138</v>
      </c>
      <c r="B236" s="460"/>
      <c r="C236" s="469"/>
      <c r="D236" s="319"/>
      <c r="E236" s="518"/>
      <c r="F236" s="17"/>
      <c r="G236" s="18"/>
      <c r="H236" s="18"/>
      <c r="I236" s="41"/>
      <c r="J236" s="202" t="str">
        <f t="shared" si="13"/>
        <v/>
      </c>
      <c r="K236" s="47"/>
      <c r="L236" s="106" t="str">
        <f t="shared" si="12"/>
        <v/>
      </c>
    </row>
    <row r="237" spans="1:13" ht="18" customHeight="1" x14ac:dyDescent="0.3">
      <c r="A237" s="410">
        <v>139</v>
      </c>
      <c r="B237" s="460"/>
      <c r="C237" s="469"/>
      <c r="D237" s="319"/>
      <c r="E237" s="518"/>
      <c r="F237" s="17"/>
      <c r="G237" s="18"/>
      <c r="H237" s="18"/>
      <c r="I237" s="41"/>
      <c r="J237" s="202" t="str">
        <f t="shared" si="13"/>
        <v/>
      </c>
      <c r="K237" s="47"/>
      <c r="L237" s="106" t="str">
        <f t="shared" si="12"/>
        <v/>
      </c>
    </row>
    <row r="238" spans="1:13" ht="18" customHeight="1" thickBot="1" x14ac:dyDescent="0.35">
      <c r="A238" s="411">
        <v>140</v>
      </c>
      <c r="B238" s="461"/>
      <c r="C238" s="470"/>
      <c r="D238" s="89"/>
      <c r="E238" s="519"/>
      <c r="F238" s="19"/>
      <c r="G238" s="20"/>
      <c r="H238" s="20"/>
      <c r="I238" s="43"/>
      <c r="J238" s="203" t="str">
        <f t="shared" si="13"/>
        <v/>
      </c>
      <c r="K238" s="48"/>
      <c r="L238" s="106" t="str">
        <f t="shared" si="12"/>
        <v/>
      </c>
    </row>
    <row r="239" spans="1:13" ht="18" customHeight="1" thickBot="1" x14ac:dyDescent="0.35">
      <c r="I239" s="386" t="s">
        <v>125</v>
      </c>
      <c r="J239" s="186">
        <f>IF(stok&lt;&gt;"",SUM(J219:J238)+J204,0)</f>
        <v>0</v>
      </c>
      <c r="K239" s="205"/>
      <c r="M239" s="105">
        <f>IF(J239&gt;J204,ROW(A245),0)</f>
        <v>0</v>
      </c>
    </row>
    <row r="241" spans="1:14" ht="30.25" customHeight="1" x14ac:dyDescent="0.3">
      <c r="A241" s="699" t="s">
        <v>135</v>
      </c>
      <c r="B241" s="699"/>
      <c r="C241" s="699"/>
      <c r="D241" s="699"/>
      <c r="E241" s="699"/>
      <c r="F241" s="699"/>
      <c r="G241" s="699"/>
      <c r="H241" s="699"/>
      <c r="I241" s="699"/>
      <c r="J241" s="699"/>
      <c r="K241" s="699"/>
    </row>
    <row r="243" spans="1:14" ht="19.05" x14ac:dyDescent="0.35">
      <c r="A243" s="376" t="s">
        <v>31</v>
      </c>
      <c r="B243" s="214"/>
      <c r="C243" s="214"/>
      <c r="D243" s="378">
        <f ca="1">imzatarihi</f>
        <v>45785</v>
      </c>
      <c r="E243" s="378"/>
      <c r="F243" s="253" t="s">
        <v>32</v>
      </c>
      <c r="G243" s="379" t="str">
        <f>IF(kurulusyetkilisi&gt;0,kurulusyetkilisi,"")</f>
        <v/>
      </c>
      <c r="J243" s="44"/>
    </row>
    <row r="244" spans="1:14" ht="19.05" x14ac:dyDescent="0.35">
      <c r="D244" s="215"/>
      <c r="E244" s="215"/>
      <c r="F244" s="253" t="s">
        <v>33</v>
      </c>
      <c r="I244" s="214"/>
      <c r="J244" s="44"/>
    </row>
    <row r="246" spans="1:14" x14ac:dyDescent="0.3">
      <c r="A246" s="679" t="s">
        <v>105</v>
      </c>
      <c r="B246" s="679"/>
      <c r="C246" s="679"/>
      <c r="D246" s="679"/>
      <c r="E246" s="679"/>
      <c r="F246" s="679"/>
      <c r="G246" s="679"/>
      <c r="H246" s="679"/>
      <c r="I246" s="679"/>
      <c r="J246" s="679"/>
      <c r="K246" s="679"/>
      <c r="L246" s="2"/>
    </row>
    <row r="247" spans="1:14" x14ac:dyDescent="0.3">
      <c r="A247" s="635" t="str">
        <f>IF(YilDonem&lt;&gt;"",CONCATENATE(YilDonem," dönemine aittir."),"")</f>
        <v/>
      </c>
      <c r="B247" s="635"/>
      <c r="C247" s="635"/>
      <c r="D247" s="635"/>
      <c r="E247" s="635"/>
      <c r="F247" s="635"/>
      <c r="G247" s="635"/>
      <c r="H247" s="635"/>
      <c r="I247" s="635"/>
      <c r="J247" s="635"/>
      <c r="K247" s="635"/>
      <c r="L247" s="2"/>
    </row>
    <row r="248" spans="1:14" ht="16.149999999999999" customHeight="1" thickBot="1" x14ac:dyDescent="0.35">
      <c r="A248" s="680" t="s">
        <v>127</v>
      </c>
      <c r="B248" s="680"/>
      <c r="C248" s="680"/>
      <c r="D248" s="680"/>
      <c r="E248" s="680"/>
      <c r="F248" s="680"/>
      <c r="G248" s="680"/>
      <c r="H248" s="680"/>
      <c r="I248" s="680"/>
      <c r="J248" s="680"/>
      <c r="K248" s="680"/>
      <c r="L248" s="2"/>
    </row>
    <row r="249" spans="1:14" ht="31.75" customHeight="1" thickBot="1" x14ac:dyDescent="0.35">
      <c r="A249" s="673" t="s">
        <v>192</v>
      </c>
      <c r="B249" s="674"/>
      <c r="C249" s="673" t="str">
        <f>IF(ProjeNo&gt;0,ProjeNo,"")</f>
        <v/>
      </c>
      <c r="D249" s="674"/>
      <c r="E249" s="674"/>
      <c r="F249" s="674"/>
      <c r="G249" s="674"/>
      <c r="H249" s="674"/>
      <c r="I249" s="674"/>
      <c r="J249" s="674"/>
      <c r="K249" s="675"/>
      <c r="L249" s="2"/>
    </row>
    <row r="250" spans="1:14" ht="45" customHeight="1" thickBot="1" x14ac:dyDescent="0.35">
      <c r="A250" s="673" t="s">
        <v>194</v>
      </c>
      <c r="B250" s="674"/>
      <c r="C250" s="676" t="str">
        <f>IF(ProjeAdi&gt;0,ProjeAdi,"")</f>
        <v/>
      </c>
      <c r="D250" s="677"/>
      <c r="E250" s="677"/>
      <c r="F250" s="677"/>
      <c r="G250" s="677"/>
      <c r="H250" s="677"/>
      <c r="I250" s="677"/>
      <c r="J250" s="677"/>
      <c r="K250" s="678"/>
      <c r="L250" s="2"/>
    </row>
    <row r="251" spans="1:14" ht="34.5" customHeight="1" thickBot="1" x14ac:dyDescent="0.35">
      <c r="A251" s="618" t="s">
        <v>138</v>
      </c>
      <c r="B251" s="619"/>
      <c r="C251" s="702"/>
      <c r="D251" s="703"/>
      <c r="E251" s="703"/>
      <c r="F251" s="703"/>
      <c r="G251" s="703"/>
      <c r="H251" s="703"/>
      <c r="I251" s="703"/>
      <c r="J251" s="703"/>
      <c r="K251" s="704"/>
      <c r="L251" s="209" t="str">
        <f>IF(C251="","Stok değerleme yöntemi yazılmadan toplam hesaplanmayacaktır.","")</f>
        <v>Stok değerleme yöntemi yazılmadan toplam hesaplanmayacaktır.</v>
      </c>
    </row>
    <row r="252" spans="1:14" s="45" customFormat="1" ht="37.200000000000003" customHeight="1" x14ac:dyDescent="0.3">
      <c r="A252" s="683" t="s">
        <v>3</v>
      </c>
      <c r="B252" s="683" t="s">
        <v>182</v>
      </c>
      <c r="C252" s="683" t="s">
        <v>183</v>
      </c>
      <c r="D252" s="683" t="s">
        <v>101</v>
      </c>
      <c r="E252" s="683" t="s">
        <v>173</v>
      </c>
      <c r="F252" s="683" t="s">
        <v>102</v>
      </c>
      <c r="G252" s="683" t="s">
        <v>106</v>
      </c>
      <c r="H252" s="683" t="s">
        <v>107</v>
      </c>
      <c r="I252" s="683" t="s">
        <v>139</v>
      </c>
      <c r="J252" s="700" t="s">
        <v>34</v>
      </c>
      <c r="K252" s="700" t="s">
        <v>108</v>
      </c>
      <c r="L252" s="61"/>
      <c r="M252" s="69"/>
      <c r="N252" s="69"/>
    </row>
    <row r="253" spans="1:14" ht="18" customHeight="1" thickBot="1" x14ac:dyDescent="0.35">
      <c r="A253" s="685"/>
      <c r="B253" s="684"/>
      <c r="C253" s="684"/>
      <c r="D253" s="685"/>
      <c r="E253" s="684"/>
      <c r="F253" s="685"/>
      <c r="G253" s="685"/>
      <c r="H253" s="685"/>
      <c r="I253" s="685"/>
      <c r="J253" s="701"/>
      <c r="K253" s="701"/>
      <c r="L253" s="2"/>
    </row>
    <row r="254" spans="1:14" ht="18" customHeight="1" x14ac:dyDescent="0.3">
      <c r="A254" s="201">
        <v>141</v>
      </c>
      <c r="B254" s="450"/>
      <c r="C254" s="451"/>
      <c r="D254" s="86"/>
      <c r="E254" s="516"/>
      <c r="F254" s="25"/>
      <c r="G254" s="39"/>
      <c r="H254" s="39"/>
      <c r="I254" s="36"/>
      <c r="J254" s="192" t="str">
        <f>IF(AND(H254&lt;&gt;"",I254&lt;&gt;"",K254&lt;&gt;""),H254*I254,"")</f>
        <v/>
      </c>
      <c r="K254" s="46"/>
      <c r="L254" s="106" t="str">
        <f t="shared" ref="L254:L273" si="14">IF(AND(F254&lt;&gt;"",K254=""),"Stok Çıkış Tarihi Yazılmalıdır.","")</f>
        <v/>
      </c>
    </row>
    <row r="255" spans="1:14" ht="18" customHeight="1" x14ac:dyDescent="0.3">
      <c r="A255" s="410">
        <v>142</v>
      </c>
      <c r="B255" s="460"/>
      <c r="C255" s="469"/>
      <c r="D255" s="319"/>
      <c r="E255" s="518"/>
      <c r="F255" s="17"/>
      <c r="G255" s="18"/>
      <c r="H255" s="18"/>
      <c r="I255" s="41"/>
      <c r="J255" s="202" t="str">
        <f t="shared" ref="J255:J273" si="15">IF(AND(H255&lt;&gt;"",I255&lt;&gt;"",K255&lt;&gt;""),H255*I255,"")</f>
        <v/>
      </c>
      <c r="K255" s="47"/>
      <c r="L255" s="106" t="str">
        <f t="shared" si="14"/>
        <v/>
      </c>
    </row>
    <row r="256" spans="1:14" ht="18" customHeight="1" x14ac:dyDescent="0.3">
      <c r="A256" s="410">
        <v>143</v>
      </c>
      <c r="B256" s="460"/>
      <c r="C256" s="469"/>
      <c r="D256" s="319"/>
      <c r="E256" s="518"/>
      <c r="F256" s="17"/>
      <c r="G256" s="18"/>
      <c r="H256" s="18"/>
      <c r="I256" s="41"/>
      <c r="J256" s="202" t="str">
        <f t="shared" si="15"/>
        <v/>
      </c>
      <c r="K256" s="47"/>
      <c r="L256" s="106" t="str">
        <f t="shared" si="14"/>
        <v/>
      </c>
    </row>
    <row r="257" spans="1:12" ht="18" customHeight="1" x14ac:dyDescent="0.3">
      <c r="A257" s="410">
        <v>144</v>
      </c>
      <c r="B257" s="460"/>
      <c r="C257" s="469"/>
      <c r="D257" s="319"/>
      <c r="E257" s="518"/>
      <c r="F257" s="17"/>
      <c r="G257" s="18"/>
      <c r="H257" s="18"/>
      <c r="I257" s="41"/>
      <c r="J257" s="202" t="str">
        <f t="shared" si="15"/>
        <v/>
      </c>
      <c r="K257" s="47"/>
      <c r="L257" s="106" t="str">
        <f t="shared" si="14"/>
        <v/>
      </c>
    </row>
    <row r="258" spans="1:12" ht="18" customHeight="1" x14ac:dyDescent="0.3">
      <c r="A258" s="410">
        <v>145</v>
      </c>
      <c r="B258" s="460"/>
      <c r="C258" s="469"/>
      <c r="D258" s="319"/>
      <c r="E258" s="518"/>
      <c r="F258" s="17"/>
      <c r="G258" s="18"/>
      <c r="H258" s="18"/>
      <c r="I258" s="41"/>
      <c r="J258" s="202" t="str">
        <f t="shared" si="15"/>
        <v/>
      </c>
      <c r="K258" s="47"/>
      <c r="L258" s="106" t="str">
        <f t="shared" si="14"/>
        <v/>
      </c>
    </row>
    <row r="259" spans="1:12" ht="18" customHeight="1" x14ac:dyDescent="0.3">
      <c r="A259" s="410">
        <v>146</v>
      </c>
      <c r="B259" s="460"/>
      <c r="C259" s="469"/>
      <c r="D259" s="319"/>
      <c r="E259" s="518"/>
      <c r="F259" s="17"/>
      <c r="G259" s="18"/>
      <c r="H259" s="18"/>
      <c r="I259" s="41"/>
      <c r="J259" s="202" t="str">
        <f t="shared" si="15"/>
        <v/>
      </c>
      <c r="K259" s="47"/>
      <c r="L259" s="106" t="str">
        <f t="shared" si="14"/>
        <v/>
      </c>
    </row>
    <row r="260" spans="1:12" ht="18" customHeight="1" x14ac:dyDescent="0.3">
      <c r="A260" s="410">
        <v>147</v>
      </c>
      <c r="B260" s="460"/>
      <c r="C260" s="469"/>
      <c r="D260" s="319"/>
      <c r="E260" s="518"/>
      <c r="F260" s="17"/>
      <c r="G260" s="18"/>
      <c r="H260" s="18"/>
      <c r="I260" s="41"/>
      <c r="J260" s="202" t="str">
        <f t="shared" si="15"/>
        <v/>
      </c>
      <c r="K260" s="47"/>
      <c r="L260" s="106" t="str">
        <f t="shared" si="14"/>
        <v/>
      </c>
    </row>
    <row r="261" spans="1:12" ht="18" customHeight="1" x14ac:dyDescent="0.3">
      <c r="A261" s="410">
        <v>148</v>
      </c>
      <c r="B261" s="460"/>
      <c r="C261" s="469"/>
      <c r="D261" s="319"/>
      <c r="E261" s="518"/>
      <c r="F261" s="17"/>
      <c r="G261" s="18"/>
      <c r="H261" s="18"/>
      <c r="I261" s="41"/>
      <c r="J261" s="202" t="str">
        <f t="shared" si="15"/>
        <v/>
      </c>
      <c r="K261" s="47"/>
      <c r="L261" s="106" t="str">
        <f t="shared" si="14"/>
        <v/>
      </c>
    </row>
    <row r="262" spans="1:12" ht="18" customHeight="1" x14ac:dyDescent="0.3">
      <c r="A262" s="410">
        <v>149</v>
      </c>
      <c r="B262" s="460"/>
      <c r="C262" s="469"/>
      <c r="D262" s="319"/>
      <c r="E262" s="518"/>
      <c r="F262" s="17"/>
      <c r="G262" s="18"/>
      <c r="H262" s="18"/>
      <c r="I262" s="41"/>
      <c r="J262" s="202" t="str">
        <f t="shared" si="15"/>
        <v/>
      </c>
      <c r="K262" s="47"/>
      <c r="L262" s="106" t="str">
        <f t="shared" si="14"/>
        <v/>
      </c>
    </row>
    <row r="263" spans="1:12" ht="18" customHeight="1" x14ac:dyDescent="0.3">
      <c r="A263" s="410">
        <v>150</v>
      </c>
      <c r="B263" s="460"/>
      <c r="C263" s="469"/>
      <c r="D263" s="319"/>
      <c r="E263" s="518"/>
      <c r="F263" s="17"/>
      <c r="G263" s="18"/>
      <c r="H263" s="18"/>
      <c r="I263" s="41"/>
      <c r="J263" s="202" t="str">
        <f t="shared" si="15"/>
        <v/>
      </c>
      <c r="K263" s="47"/>
      <c r="L263" s="106" t="str">
        <f t="shared" si="14"/>
        <v/>
      </c>
    </row>
    <row r="264" spans="1:12" ht="18" customHeight="1" x14ac:dyDescent="0.3">
      <c r="A264" s="410">
        <v>151</v>
      </c>
      <c r="B264" s="460"/>
      <c r="C264" s="469"/>
      <c r="D264" s="319"/>
      <c r="E264" s="518"/>
      <c r="F264" s="17"/>
      <c r="G264" s="18"/>
      <c r="H264" s="18"/>
      <c r="I264" s="41"/>
      <c r="J264" s="202" t="str">
        <f t="shared" si="15"/>
        <v/>
      </c>
      <c r="K264" s="47"/>
      <c r="L264" s="106" t="str">
        <f t="shared" si="14"/>
        <v/>
      </c>
    </row>
    <row r="265" spans="1:12" ht="18" customHeight="1" x14ac:dyDescent="0.3">
      <c r="A265" s="410">
        <v>152</v>
      </c>
      <c r="B265" s="460"/>
      <c r="C265" s="469"/>
      <c r="D265" s="319"/>
      <c r="E265" s="518"/>
      <c r="F265" s="17"/>
      <c r="G265" s="18"/>
      <c r="H265" s="18"/>
      <c r="I265" s="41"/>
      <c r="J265" s="202" t="str">
        <f t="shared" si="15"/>
        <v/>
      </c>
      <c r="K265" s="47"/>
      <c r="L265" s="106" t="str">
        <f t="shared" si="14"/>
        <v/>
      </c>
    </row>
    <row r="266" spans="1:12" ht="18" customHeight="1" x14ac:dyDescent="0.3">
      <c r="A266" s="410">
        <v>153</v>
      </c>
      <c r="B266" s="460"/>
      <c r="C266" s="469"/>
      <c r="D266" s="319"/>
      <c r="E266" s="518"/>
      <c r="F266" s="17"/>
      <c r="G266" s="18"/>
      <c r="H266" s="18"/>
      <c r="I266" s="41"/>
      <c r="J266" s="202" t="str">
        <f t="shared" si="15"/>
        <v/>
      </c>
      <c r="K266" s="47"/>
      <c r="L266" s="106" t="str">
        <f t="shared" si="14"/>
        <v/>
      </c>
    </row>
    <row r="267" spans="1:12" ht="18" customHeight="1" x14ac:dyDescent="0.3">
      <c r="A267" s="410">
        <v>154</v>
      </c>
      <c r="B267" s="460"/>
      <c r="C267" s="469"/>
      <c r="D267" s="319"/>
      <c r="E267" s="518"/>
      <c r="F267" s="17"/>
      <c r="G267" s="18"/>
      <c r="H267" s="18"/>
      <c r="I267" s="41"/>
      <c r="J267" s="202" t="str">
        <f t="shared" si="15"/>
        <v/>
      </c>
      <c r="K267" s="47"/>
      <c r="L267" s="106" t="str">
        <f t="shared" si="14"/>
        <v/>
      </c>
    </row>
    <row r="268" spans="1:12" ht="18" customHeight="1" x14ac:dyDescent="0.3">
      <c r="A268" s="410">
        <v>155</v>
      </c>
      <c r="B268" s="460"/>
      <c r="C268" s="469"/>
      <c r="D268" s="319"/>
      <c r="E268" s="518"/>
      <c r="F268" s="17"/>
      <c r="G268" s="18"/>
      <c r="H268" s="18"/>
      <c r="I268" s="41"/>
      <c r="J268" s="202" t="str">
        <f t="shared" si="15"/>
        <v/>
      </c>
      <c r="K268" s="47"/>
      <c r="L268" s="106" t="str">
        <f t="shared" si="14"/>
        <v/>
      </c>
    </row>
    <row r="269" spans="1:12" ht="18" customHeight="1" x14ac:dyDescent="0.3">
      <c r="A269" s="410">
        <v>156</v>
      </c>
      <c r="B269" s="460"/>
      <c r="C269" s="469"/>
      <c r="D269" s="319"/>
      <c r="E269" s="518"/>
      <c r="F269" s="17"/>
      <c r="G269" s="18"/>
      <c r="H269" s="18"/>
      <c r="I269" s="41"/>
      <c r="J269" s="202" t="str">
        <f t="shared" si="15"/>
        <v/>
      </c>
      <c r="K269" s="47"/>
      <c r="L269" s="106" t="str">
        <f t="shared" si="14"/>
        <v/>
      </c>
    </row>
    <row r="270" spans="1:12" ht="18" customHeight="1" x14ac:dyDescent="0.3">
      <c r="A270" s="410">
        <v>157</v>
      </c>
      <c r="B270" s="460"/>
      <c r="C270" s="469"/>
      <c r="D270" s="319"/>
      <c r="E270" s="518"/>
      <c r="F270" s="17"/>
      <c r="G270" s="18"/>
      <c r="H270" s="18"/>
      <c r="I270" s="41"/>
      <c r="J270" s="202" t="str">
        <f t="shared" si="15"/>
        <v/>
      </c>
      <c r="K270" s="47"/>
      <c r="L270" s="106" t="str">
        <f t="shared" si="14"/>
        <v/>
      </c>
    </row>
    <row r="271" spans="1:12" ht="18" customHeight="1" x14ac:dyDescent="0.3">
      <c r="A271" s="410">
        <v>158</v>
      </c>
      <c r="B271" s="460"/>
      <c r="C271" s="469"/>
      <c r="D271" s="319"/>
      <c r="E271" s="518"/>
      <c r="F271" s="17"/>
      <c r="G271" s="18"/>
      <c r="H271" s="18"/>
      <c r="I271" s="41"/>
      <c r="J271" s="202" t="str">
        <f t="shared" si="15"/>
        <v/>
      </c>
      <c r="K271" s="47"/>
      <c r="L271" s="106" t="str">
        <f t="shared" si="14"/>
        <v/>
      </c>
    </row>
    <row r="272" spans="1:12" ht="18" customHeight="1" x14ac:dyDescent="0.3">
      <c r="A272" s="410">
        <v>159</v>
      </c>
      <c r="B272" s="460"/>
      <c r="C272" s="469"/>
      <c r="D272" s="319"/>
      <c r="E272" s="518"/>
      <c r="F272" s="17"/>
      <c r="G272" s="18"/>
      <c r="H272" s="18"/>
      <c r="I272" s="41"/>
      <c r="J272" s="202" t="str">
        <f t="shared" si="15"/>
        <v/>
      </c>
      <c r="K272" s="47"/>
      <c r="L272" s="106" t="str">
        <f t="shared" si="14"/>
        <v/>
      </c>
    </row>
    <row r="273" spans="1:14" ht="18" customHeight="1" thickBot="1" x14ac:dyDescent="0.35">
      <c r="A273" s="411">
        <v>160</v>
      </c>
      <c r="B273" s="461"/>
      <c r="C273" s="470"/>
      <c r="D273" s="89"/>
      <c r="E273" s="519"/>
      <c r="F273" s="19"/>
      <c r="G273" s="20"/>
      <c r="H273" s="20"/>
      <c r="I273" s="43"/>
      <c r="J273" s="203" t="str">
        <f t="shared" si="15"/>
        <v/>
      </c>
      <c r="K273" s="48"/>
      <c r="L273" s="106" t="str">
        <f t="shared" si="14"/>
        <v/>
      </c>
    </row>
    <row r="274" spans="1:14" ht="18" customHeight="1" thickBot="1" x14ac:dyDescent="0.35">
      <c r="I274" s="386" t="s">
        <v>125</v>
      </c>
      <c r="J274" s="186">
        <f>IF(stok&lt;&gt;"",SUM(J254:J273)+J239,0)</f>
        <v>0</v>
      </c>
      <c r="K274" s="205"/>
      <c r="M274" s="105">
        <f>IF(J274&gt;J239,ROW(A280),0)</f>
        <v>0</v>
      </c>
    </row>
    <row r="276" spans="1:14" ht="30.25" customHeight="1" x14ac:dyDescent="0.3">
      <c r="A276" s="699" t="s">
        <v>135</v>
      </c>
      <c r="B276" s="699"/>
      <c r="C276" s="699"/>
      <c r="D276" s="699"/>
      <c r="E276" s="699"/>
      <c r="F276" s="699"/>
      <c r="G276" s="699"/>
      <c r="H276" s="699"/>
      <c r="I276" s="699"/>
      <c r="J276" s="699"/>
      <c r="K276" s="699"/>
    </row>
    <row r="278" spans="1:14" ht="19.05" x14ac:dyDescent="0.35">
      <c r="A278" s="376" t="s">
        <v>31</v>
      </c>
      <c r="B278" s="214"/>
      <c r="C278" s="214"/>
      <c r="D278" s="378">
        <f ca="1">imzatarihi</f>
        <v>45785</v>
      </c>
      <c r="E278" s="378"/>
      <c r="F278" s="253" t="s">
        <v>32</v>
      </c>
      <c r="G278" s="379" t="str">
        <f>IF(kurulusyetkilisi&gt;0,kurulusyetkilisi,"")</f>
        <v/>
      </c>
      <c r="J278" s="44"/>
    </row>
    <row r="279" spans="1:14" ht="19.05" x14ac:dyDescent="0.35">
      <c r="D279" s="215"/>
      <c r="E279" s="215"/>
      <c r="F279" s="253" t="s">
        <v>33</v>
      </c>
      <c r="I279" s="214"/>
      <c r="J279" s="44"/>
    </row>
    <row r="281" spans="1:14" x14ac:dyDescent="0.3">
      <c r="A281" s="679" t="s">
        <v>105</v>
      </c>
      <c r="B281" s="679"/>
      <c r="C281" s="679"/>
      <c r="D281" s="679"/>
      <c r="E281" s="679"/>
      <c r="F281" s="679"/>
      <c r="G281" s="679"/>
      <c r="H281" s="679"/>
      <c r="I281" s="679"/>
      <c r="J281" s="679"/>
      <c r="K281" s="679"/>
      <c r="L281" s="2"/>
    </row>
    <row r="282" spans="1:14" x14ac:dyDescent="0.3">
      <c r="A282" s="635" t="str">
        <f>IF(YilDonem&lt;&gt;"",CONCATENATE(YilDonem," dönemine aittir."),"")</f>
        <v/>
      </c>
      <c r="B282" s="635"/>
      <c r="C282" s="635"/>
      <c r="D282" s="635"/>
      <c r="E282" s="635"/>
      <c r="F282" s="635"/>
      <c r="G282" s="635"/>
      <c r="H282" s="635"/>
      <c r="I282" s="635"/>
      <c r="J282" s="635"/>
      <c r="K282" s="635"/>
      <c r="L282" s="2"/>
    </row>
    <row r="283" spans="1:14" ht="16.149999999999999" customHeight="1" thickBot="1" x14ac:dyDescent="0.35">
      <c r="A283" s="680" t="s">
        <v>127</v>
      </c>
      <c r="B283" s="680"/>
      <c r="C283" s="680"/>
      <c r="D283" s="680"/>
      <c r="E283" s="680"/>
      <c r="F283" s="680"/>
      <c r="G283" s="680"/>
      <c r="H283" s="680"/>
      <c r="I283" s="680"/>
      <c r="J283" s="680"/>
      <c r="K283" s="680"/>
      <c r="L283" s="2"/>
    </row>
    <row r="284" spans="1:14" ht="31.75" customHeight="1" thickBot="1" x14ac:dyDescent="0.35">
      <c r="A284" s="673" t="s">
        <v>192</v>
      </c>
      <c r="B284" s="674"/>
      <c r="C284" s="673" t="str">
        <f>IF(ProjeNo&gt;0,ProjeNo,"")</f>
        <v/>
      </c>
      <c r="D284" s="674"/>
      <c r="E284" s="674"/>
      <c r="F284" s="674"/>
      <c r="G284" s="674"/>
      <c r="H284" s="674"/>
      <c r="I284" s="674"/>
      <c r="J284" s="674"/>
      <c r="K284" s="675"/>
      <c r="L284" s="2"/>
    </row>
    <row r="285" spans="1:14" ht="45" customHeight="1" thickBot="1" x14ac:dyDescent="0.35">
      <c r="A285" s="673" t="s">
        <v>194</v>
      </c>
      <c r="B285" s="674"/>
      <c r="C285" s="676" t="str">
        <f>IF(ProjeAdi&gt;0,ProjeAdi,"")</f>
        <v/>
      </c>
      <c r="D285" s="677"/>
      <c r="E285" s="677"/>
      <c r="F285" s="677"/>
      <c r="G285" s="677"/>
      <c r="H285" s="677"/>
      <c r="I285" s="677"/>
      <c r="J285" s="677"/>
      <c r="K285" s="678"/>
      <c r="L285" s="2"/>
    </row>
    <row r="286" spans="1:14" ht="34.5" customHeight="1" thickBot="1" x14ac:dyDescent="0.35">
      <c r="A286" s="618" t="s">
        <v>138</v>
      </c>
      <c r="B286" s="619"/>
      <c r="C286" s="702"/>
      <c r="D286" s="703"/>
      <c r="E286" s="703"/>
      <c r="F286" s="703"/>
      <c r="G286" s="703"/>
      <c r="H286" s="703"/>
      <c r="I286" s="703"/>
      <c r="J286" s="703"/>
      <c r="K286" s="704"/>
      <c r="L286" s="209" t="str">
        <f>IF(C286="","Stok değerleme yöntemi yazılmadan toplam hesaplanmayacaktır.","")</f>
        <v>Stok değerleme yöntemi yazılmadan toplam hesaplanmayacaktır.</v>
      </c>
    </row>
    <row r="287" spans="1:14" s="45" customFormat="1" ht="37.200000000000003" customHeight="1" x14ac:dyDescent="0.3">
      <c r="A287" s="683" t="s">
        <v>3</v>
      </c>
      <c r="B287" s="683" t="s">
        <v>182</v>
      </c>
      <c r="C287" s="683" t="s">
        <v>183</v>
      </c>
      <c r="D287" s="683" t="s">
        <v>101</v>
      </c>
      <c r="E287" s="683" t="s">
        <v>173</v>
      </c>
      <c r="F287" s="683" t="s">
        <v>102</v>
      </c>
      <c r="G287" s="683" t="s">
        <v>106</v>
      </c>
      <c r="H287" s="683" t="s">
        <v>107</v>
      </c>
      <c r="I287" s="683" t="s">
        <v>139</v>
      </c>
      <c r="J287" s="700" t="s">
        <v>34</v>
      </c>
      <c r="K287" s="700" t="s">
        <v>108</v>
      </c>
      <c r="L287" s="61"/>
      <c r="M287" s="69"/>
      <c r="N287" s="69"/>
    </row>
    <row r="288" spans="1:14" ht="18" customHeight="1" thickBot="1" x14ac:dyDescent="0.35">
      <c r="A288" s="685"/>
      <c r="B288" s="684"/>
      <c r="C288" s="684"/>
      <c r="D288" s="685"/>
      <c r="E288" s="684"/>
      <c r="F288" s="685"/>
      <c r="G288" s="685"/>
      <c r="H288" s="685"/>
      <c r="I288" s="685"/>
      <c r="J288" s="701"/>
      <c r="K288" s="701"/>
      <c r="L288" s="2"/>
    </row>
    <row r="289" spans="1:12" ht="18" customHeight="1" x14ac:dyDescent="0.3">
      <c r="A289" s="201">
        <v>161</v>
      </c>
      <c r="B289" s="450"/>
      <c r="C289" s="451"/>
      <c r="D289" s="86"/>
      <c r="E289" s="516"/>
      <c r="F289" s="25"/>
      <c r="G289" s="39"/>
      <c r="H289" s="39"/>
      <c r="I289" s="36"/>
      <c r="J289" s="192" t="str">
        <f>IF(AND(H289&lt;&gt;"",I289&lt;&gt;"",K289&lt;&gt;""),H289*I289,"")</f>
        <v/>
      </c>
      <c r="K289" s="46"/>
      <c r="L289" s="106" t="str">
        <f t="shared" ref="L289:L308" si="16">IF(AND(F289&lt;&gt;"",K289=""),"Stok Çıkış Tarihi Yazılmalıdır.","")</f>
        <v/>
      </c>
    </row>
    <row r="290" spans="1:12" ht="18" customHeight="1" x14ac:dyDescent="0.3">
      <c r="A290" s="410">
        <v>162</v>
      </c>
      <c r="B290" s="460"/>
      <c r="C290" s="469"/>
      <c r="D290" s="319"/>
      <c r="E290" s="518"/>
      <c r="F290" s="17"/>
      <c r="G290" s="18"/>
      <c r="H290" s="18"/>
      <c r="I290" s="41"/>
      <c r="J290" s="202" t="str">
        <f t="shared" ref="J290:J308" si="17">IF(AND(H290&lt;&gt;"",I290&lt;&gt;"",K290&lt;&gt;""),H290*I290,"")</f>
        <v/>
      </c>
      <c r="K290" s="47"/>
      <c r="L290" s="106" t="str">
        <f t="shared" si="16"/>
        <v/>
      </c>
    </row>
    <row r="291" spans="1:12" ht="18" customHeight="1" x14ac:dyDescent="0.3">
      <c r="A291" s="410">
        <v>163</v>
      </c>
      <c r="B291" s="460"/>
      <c r="C291" s="469"/>
      <c r="D291" s="319"/>
      <c r="E291" s="518"/>
      <c r="F291" s="17"/>
      <c r="G291" s="18"/>
      <c r="H291" s="18"/>
      <c r="I291" s="41"/>
      <c r="J291" s="202" t="str">
        <f t="shared" si="17"/>
        <v/>
      </c>
      <c r="K291" s="47"/>
      <c r="L291" s="106" t="str">
        <f t="shared" si="16"/>
        <v/>
      </c>
    </row>
    <row r="292" spans="1:12" ht="18" customHeight="1" x14ac:dyDescent="0.3">
      <c r="A292" s="410">
        <v>164</v>
      </c>
      <c r="B292" s="460"/>
      <c r="C292" s="469"/>
      <c r="D292" s="319"/>
      <c r="E292" s="518"/>
      <c r="F292" s="17"/>
      <c r="G292" s="18"/>
      <c r="H292" s="18"/>
      <c r="I292" s="41"/>
      <c r="J292" s="202" t="str">
        <f t="shared" si="17"/>
        <v/>
      </c>
      <c r="K292" s="47"/>
      <c r="L292" s="106" t="str">
        <f t="shared" si="16"/>
        <v/>
      </c>
    </row>
    <row r="293" spans="1:12" ht="18" customHeight="1" x14ac:dyDescent="0.3">
      <c r="A293" s="410">
        <v>165</v>
      </c>
      <c r="B293" s="460"/>
      <c r="C293" s="469"/>
      <c r="D293" s="319"/>
      <c r="E293" s="518"/>
      <c r="F293" s="17"/>
      <c r="G293" s="18"/>
      <c r="H293" s="18"/>
      <c r="I293" s="41"/>
      <c r="J293" s="202" t="str">
        <f t="shared" si="17"/>
        <v/>
      </c>
      <c r="K293" s="47"/>
      <c r="L293" s="106" t="str">
        <f t="shared" si="16"/>
        <v/>
      </c>
    </row>
    <row r="294" spans="1:12" ht="18" customHeight="1" x14ac:dyDescent="0.3">
      <c r="A294" s="410">
        <v>166</v>
      </c>
      <c r="B294" s="460"/>
      <c r="C294" s="469"/>
      <c r="D294" s="319"/>
      <c r="E294" s="518"/>
      <c r="F294" s="17"/>
      <c r="G294" s="18"/>
      <c r="H294" s="18"/>
      <c r="I294" s="41"/>
      <c r="J294" s="202" t="str">
        <f t="shared" si="17"/>
        <v/>
      </c>
      <c r="K294" s="47"/>
      <c r="L294" s="106" t="str">
        <f t="shared" si="16"/>
        <v/>
      </c>
    </row>
    <row r="295" spans="1:12" ht="18" customHeight="1" x14ac:dyDescent="0.3">
      <c r="A295" s="410">
        <v>167</v>
      </c>
      <c r="B295" s="460"/>
      <c r="C295" s="469"/>
      <c r="D295" s="319"/>
      <c r="E295" s="518"/>
      <c r="F295" s="17"/>
      <c r="G295" s="18"/>
      <c r="H295" s="18"/>
      <c r="I295" s="41"/>
      <c r="J295" s="202" t="str">
        <f t="shared" si="17"/>
        <v/>
      </c>
      <c r="K295" s="47"/>
      <c r="L295" s="106" t="str">
        <f t="shared" si="16"/>
        <v/>
      </c>
    </row>
    <row r="296" spans="1:12" ht="18" customHeight="1" x14ac:dyDescent="0.3">
      <c r="A296" s="410">
        <v>168</v>
      </c>
      <c r="B296" s="460"/>
      <c r="C296" s="469"/>
      <c r="D296" s="319"/>
      <c r="E296" s="518"/>
      <c r="F296" s="17"/>
      <c r="G296" s="18"/>
      <c r="H296" s="18"/>
      <c r="I296" s="41"/>
      <c r="J296" s="202" t="str">
        <f t="shared" si="17"/>
        <v/>
      </c>
      <c r="K296" s="47"/>
      <c r="L296" s="106" t="str">
        <f t="shared" si="16"/>
        <v/>
      </c>
    </row>
    <row r="297" spans="1:12" ht="18" customHeight="1" x14ac:dyDescent="0.3">
      <c r="A297" s="410">
        <v>169</v>
      </c>
      <c r="B297" s="460"/>
      <c r="C297" s="469"/>
      <c r="D297" s="319"/>
      <c r="E297" s="518"/>
      <c r="F297" s="17"/>
      <c r="G297" s="18"/>
      <c r="H297" s="18"/>
      <c r="I297" s="41"/>
      <c r="J297" s="202" t="str">
        <f t="shared" si="17"/>
        <v/>
      </c>
      <c r="K297" s="47"/>
      <c r="L297" s="106" t="str">
        <f t="shared" si="16"/>
        <v/>
      </c>
    </row>
    <row r="298" spans="1:12" ht="18" customHeight="1" x14ac:dyDescent="0.3">
      <c r="A298" s="410">
        <v>170</v>
      </c>
      <c r="B298" s="460"/>
      <c r="C298" s="469"/>
      <c r="D298" s="319"/>
      <c r="E298" s="518"/>
      <c r="F298" s="17"/>
      <c r="G298" s="18"/>
      <c r="H298" s="18"/>
      <c r="I298" s="41"/>
      <c r="J298" s="202" t="str">
        <f t="shared" si="17"/>
        <v/>
      </c>
      <c r="K298" s="47"/>
      <c r="L298" s="106" t="str">
        <f t="shared" si="16"/>
        <v/>
      </c>
    </row>
    <row r="299" spans="1:12" ht="18" customHeight="1" x14ac:dyDescent="0.3">
      <c r="A299" s="410">
        <v>171</v>
      </c>
      <c r="B299" s="460"/>
      <c r="C299" s="469"/>
      <c r="D299" s="319"/>
      <c r="E299" s="518"/>
      <c r="F299" s="17"/>
      <c r="G299" s="18"/>
      <c r="H299" s="18"/>
      <c r="I299" s="41"/>
      <c r="J299" s="202" t="str">
        <f t="shared" si="17"/>
        <v/>
      </c>
      <c r="K299" s="47"/>
      <c r="L299" s="106" t="str">
        <f t="shared" si="16"/>
        <v/>
      </c>
    </row>
    <row r="300" spans="1:12" ht="18" customHeight="1" x14ac:dyDescent="0.3">
      <c r="A300" s="410">
        <v>172</v>
      </c>
      <c r="B300" s="460"/>
      <c r="C300" s="469"/>
      <c r="D300" s="319"/>
      <c r="E300" s="518"/>
      <c r="F300" s="17"/>
      <c r="G300" s="18"/>
      <c r="H300" s="18"/>
      <c r="I300" s="41"/>
      <c r="J300" s="202" t="str">
        <f t="shared" si="17"/>
        <v/>
      </c>
      <c r="K300" s="47"/>
      <c r="L300" s="106" t="str">
        <f t="shared" si="16"/>
        <v/>
      </c>
    </row>
    <row r="301" spans="1:12" ht="18" customHeight="1" x14ac:dyDescent="0.3">
      <c r="A301" s="410">
        <v>173</v>
      </c>
      <c r="B301" s="460"/>
      <c r="C301" s="469"/>
      <c r="D301" s="319"/>
      <c r="E301" s="518"/>
      <c r="F301" s="17"/>
      <c r="G301" s="18"/>
      <c r="H301" s="18"/>
      <c r="I301" s="41"/>
      <c r="J301" s="202" t="str">
        <f t="shared" si="17"/>
        <v/>
      </c>
      <c r="K301" s="47"/>
      <c r="L301" s="106" t="str">
        <f t="shared" si="16"/>
        <v/>
      </c>
    </row>
    <row r="302" spans="1:12" ht="18" customHeight="1" x14ac:dyDescent="0.3">
      <c r="A302" s="410">
        <v>174</v>
      </c>
      <c r="B302" s="460"/>
      <c r="C302" s="469"/>
      <c r="D302" s="319"/>
      <c r="E302" s="518"/>
      <c r="F302" s="17"/>
      <c r="G302" s="18"/>
      <c r="H302" s="18"/>
      <c r="I302" s="41"/>
      <c r="J302" s="202" t="str">
        <f t="shared" si="17"/>
        <v/>
      </c>
      <c r="K302" s="47"/>
      <c r="L302" s="106" t="str">
        <f t="shared" si="16"/>
        <v/>
      </c>
    </row>
    <row r="303" spans="1:12" ht="18" customHeight="1" x14ac:dyDescent="0.3">
      <c r="A303" s="410">
        <v>175</v>
      </c>
      <c r="B303" s="460"/>
      <c r="C303" s="469"/>
      <c r="D303" s="319"/>
      <c r="E303" s="518"/>
      <c r="F303" s="17"/>
      <c r="G303" s="18"/>
      <c r="H303" s="18"/>
      <c r="I303" s="41"/>
      <c r="J303" s="202" t="str">
        <f t="shared" si="17"/>
        <v/>
      </c>
      <c r="K303" s="47"/>
      <c r="L303" s="106" t="str">
        <f t="shared" si="16"/>
        <v/>
      </c>
    </row>
    <row r="304" spans="1:12" ht="18" customHeight="1" x14ac:dyDescent="0.3">
      <c r="A304" s="410">
        <v>176</v>
      </c>
      <c r="B304" s="460"/>
      <c r="C304" s="469"/>
      <c r="D304" s="319"/>
      <c r="E304" s="518"/>
      <c r="F304" s="17"/>
      <c r="G304" s="18"/>
      <c r="H304" s="18"/>
      <c r="I304" s="41"/>
      <c r="J304" s="202" t="str">
        <f t="shared" si="17"/>
        <v/>
      </c>
      <c r="K304" s="47"/>
      <c r="L304" s="106" t="str">
        <f t="shared" si="16"/>
        <v/>
      </c>
    </row>
    <row r="305" spans="1:13" ht="18" customHeight="1" x14ac:dyDescent="0.3">
      <c r="A305" s="410">
        <v>177</v>
      </c>
      <c r="B305" s="460"/>
      <c r="C305" s="469"/>
      <c r="D305" s="319"/>
      <c r="E305" s="518"/>
      <c r="F305" s="17"/>
      <c r="G305" s="18"/>
      <c r="H305" s="18"/>
      <c r="I305" s="41"/>
      <c r="J305" s="202" t="str">
        <f t="shared" si="17"/>
        <v/>
      </c>
      <c r="K305" s="47"/>
      <c r="L305" s="106" t="str">
        <f t="shared" si="16"/>
        <v/>
      </c>
    </row>
    <row r="306" spans="1:13" ht="18" customHeight="1" x14ac:dyDescent="0.3">
      <c r="A306" s="410">
        <v>178</v>
      </c>
      <c r="B306" s="460"/>
      <c r="C306" s="469"/>
      <c r="D306" s="319"/>
      <c r="E306" s="518"/>
      <c r="F306" s="17"/>
      <c r="G306" s="18"/>
      <c r="H306" s="18"/>
      <c r="I306" s="41"/>
      <c r="J306" s="202" t="str">
        <f t="shared" si="17"/>
        <v/>
      </c>
      <c r="K306" s="47"/>
      <c r="L306" s="106" t="str">
        <f t="shared" si="16"/>
        <v/>
      </c>
    </row>
    <row r="307" spans="1:13" ht="18" customHeight="1" x14ac:dyDescent="0.3">
      <c r="A307" s="410">
        <v>179</v>
      </c>
      <c r="B307" s="460"/>
      <c r="C307" s="469"/>
      <c r="D307" s="319"/>
      <c r="E307" s="518"/>
      <c r="F307" s="17"/>
      <c r="G307" s="18"/>
      <c r="H307" s="18"/>
      <c r="I307" s="41"/>
      <c r="J307" s="202" t="str">
        <f t="shared" si="17"/>
        <v/>
      </c>
      <c r="K307" s="47"/>
      <c r="L307" s="106" t="str">
        <f t="shared" si="16"/>
        <v/>
      </c>
    </row>
    <row r="308" spans="1:13" ht="18" customHeight="1" thickBot="1" x14ac:dyDescent="0.35">
      <c r="A308" s="411">
        <v>180</v>
      </c>
      <c r="B308" s="461"/>
      <c r="C308" s="470"/>
      <c r="D308" s="89"/>
      <c r="E308" s="519"/>
      <c r="F308" s="19"/>
      <c r="G308" s="20"/>
      <c r="H308" s="20"/>
      <c r="I308" s="43"/>
      <c r="J308" s="203" t="str">
        <f t="shared" si="17"/>
        <v/>
      </c>
      <c r="K308" s="48"/>
      <c r="L308" s="106" t="str">
        <f t="shared" si="16"/>
        <v/>
      </c>
    </row>
    <row r="309" spans="1:13" ht="18" customHeight="1" thickBot="1" x14ac:dyDescent="0.35">
      <c r="I309" s="386" t="s">
        <v>125</v>
      </c>
      <c r="J309" s="186">
        <f>IF(stok&lt;&gt;"",SUM(J289:J308)+J274,0)</f>
        <v>0</v>
      </c>
      <c r="K309" s="205"/>
      <c r="M309" s="105">
        <f>IF(J309&gt;J274,ROW(A315),0)</f>
        <v>0</v>
      </c>
    </row>
    <row r="311" spans="1:13" ht="30.25" customHeight="1" x14ac:dyDescent="0.3">
      <c r="A311" s="699" t="s">
        <v>135</v>
      </c>
      <c r="B311" s="699"/>
      <c r="C311" s="699"/>
      <c r="D311" s="699"/>
      <c r="E311" s="699"/>
      <c r="F311" s="699"/>
      <c r="G311" s="699"/>
      <c r="H311" s="699"/>
      <c r="I311" s="699"/>
      <c r="J311" s="699"/>
      <c r="K311" s="699"/>
    </row>
    <row r="313" spans="1:13" ht="19.05" x14ac:dyDescent="0.35">
      <c r="A313" s="376" t="s">
        <v>31</v>
      </c>
      <c r="B313" s="214"/>
      <c r="C313" s="214"/>
      <c r="D313" s="378">
        <f ca="1">imzatarihi</f>
        <v>45785</v>
      </c>
      <c r="E313" s="378"/>
      <c r="F313" s="253" t="s">
        <v>32</v>
      </c>
      <c r="G313" s="379" t="str">
        <f>IF(kurulusyetkilisi&gt;0,kurulusyetkilisi,"")</f>
        <v/>
      </c>
      <c r="J313" s="44"/>
    </row>
    <row r="314" spans="1:13" ht="19.05" x14ac:dyDescent="0.35">
      <c r="D314" s="215"/>
      <c r="E314" s="215"/>
      <c r="F314" s="253" t="s">
        <v>33</v>
      </c>
      <c r="I314" s="214"/>
      <c r="J314" s="44"/>
    </row>
    <row r="316" spans="1:13" x14ac:dyDescent="0.3">
      <c r="A316" s="679" t="s">
        <v>105</v>
      </c>
      <c r="B316" s="679"/>
      <c r="C316" s="679"/>
      <c r="D316" s="679"/>
      <c r="E316" s="679"/>
      <c r="F316" s="679"/>
      <c r="G316" s="679"/>
      <c r="H316" s="679"/>
      <c r="I316" s="679"/>
      <c r="J316" s="679"/>
      <c r="K316" s="679"/>
      <c r="L316" s="2"/>
    </row>
    <row r="317" spans="1:13" x14ac:dyDescent="0.3">
      <c r="A317" s="635" t="str">
        <f>IF(YilDonem&lt;&gt;"",CONCATENATE(YilDonem," dönemine aittir."),"")</f>
        <v/>
      </c>
      <c r="B317" s="635"/>
      <c r="C317" s="635"/>
      <c r="D317" s="635"/>
      <c r="E317" s="635"/>
      <c r="F317" s="635"/>
      <c r="G317" s="635"/>
      <c r="H317" s="635"/>
      <c r="I317" s="635"/>
      <c r="J317" s="635"/>
      <c r="K317" s="635"/>
      <c r="L317" s="2"/>
    </row>
    <row r="318" spans="1:13" ht="16.149999999999999" customHeight="1" thickBot="1" x14ac:dyDescent="0.35">
      <c r="A318" s="680" t="s">
        <v>127</v>
      </c>
      <c r="B318" s="680"/>
      <c r="C318" s="680"/>
      <c r="D318" s="680"/>
      <c r="E318" s="680"/>
      <c r="F318" s="680"/>
      <c r="G318" s="680"/>
      <c r="H318" s="680"/>
      <c r="I318" s="680"/>
      <c r="J318" s="680"/>
      <c r="K318" s="680"/>
      <c r="L318" s="2"/>
    </row>
    <row r="319" spans="1:13" ht="31.75" customHeight="1" thickBot="1" x14ac:dyDescent="0.35">
      <c r="A319" s="673" t="s">
        <v>192</v>
      </c>
      <c r="B319" s="674"/>
      <c r="C319" s="673" t="str">
        <f>IF(ProjeNo&gt;0,ProjeNo,"")</f>
        <v/>
      </c>
      <c r="D319" s="674"/>
      <c r="E319" s="674"/>
      <c r="F319" s="674"/>
      <c r="G319" s="674"/>
      <c r="H319" s="674"/>
      <c r="I319" s="674"/>
      <c r="J319" s="674"/>
      <c r="K319" s="675"/>
      <c r="L319" s="2"/>
    </row>
    <row r="320" spans="1:13" ht="45" customHeight="1" thickBot="1" x14ac:dyDescent="0.35">
      <c r="A320" s="673" t="s">
        <v>194</v>
      </c>
      <c r="B320" s="674"/>
      <c r="C320" s="676" t="str">
        <f>IF(ProjeAdi&gt;0,ProjeAdi,"")</f>
        <v/>
      </c>
      <c r="D320" s="677"/>
      <c r="E320" s="677"/>
      <c r="F320" s="677"/>
      <c r="G320" s="677"/>
      <c r="H320" s="677"/>
      <c r="I320" s="677"/>
      <c r="J320" s="677"/>
      <c r="K320" s="678"/>
      <c r="L320" s="2"/>
    </row>
    <row r="321" spans="1:14" ht="34.5" customHeight="1" thickBot="1" x14ac:dyDescent="0.35">
      <c r="A321" s="618" t="s">
        <v>138</v>
      </c>
      <c r="B321" s="619"/>
      <c r="C321" s="702"/>
      <c r="D321" s="703"/>
      <c r="E321" s="703"/>
      <c r="F321" s="703"/>
      <c r="G321" s="703"/>
      <c r="H321" s="703"/>
      <c r="I321" s="703"/>
      <c r="J321" s="703"/>
      <c r="K321" s="704"/>
      <c r="L321" s="209" t="str">
        <f>IF(C321="","Stok değerleme yöntemi yazılmadan toplam hesaplanmayacaktır.","")</f>
        <v>Stok değerleme yöntemi yazılmadan toplam hesaplanmayacaktır.</v>
      </c>
    </row>
    <row r="322" spans="1:14" s="45" customFormat="1" ht="37.200000000000003" customHeight="1" x14ac:dyDescent="0.3">
      <c r="A322" s="683" t="s">
        <v>3</v>
      </c>
      <c r="B322" s="683" t="s">
        <v>182</v>
      </c>
      <c r="C322" s="683" t="s">
        <v>183</v>
      </c>
      <c r="D322" s="683" t="s">
        <v>101</v>
      </c>
      <c r="E322" s="683" t="s">
        <v>173</v>
      </c>
      <c r="F322" s="683" t="s">
        <v>102</v>
      </c>
      <c r="G322" s="683" t="s">
        <v>106</v>
      </c>
      <c r="H322" s="683" t="s">
        <v>107</v>
      </c>
      <c r="I322" s="683" t="s">
        <v>139</v>
      </c>
      <c r="J322" s="700" t="s">
        <v>34</v>
      </c>
      <c r="K322" s="700" t="s">
        <v>108</v>
      </c>
      <c r="L322" s="61"/>
      <c r="M322" s="69"/>
      <c r="N322" s="69"/>
    </row>
    <row r="323" spans="1:14" ht="18" customHeight="1" thickBot="1" x14ac:dyDescent="0.35">
      <c r="A323" s="685"/>
      <c r="B323" s="684"/>
      <c r="C323" s="684"/>
      <c r="D323" s="685"/>
      <c r="E323" s="684"/>
      <c r="F323" s="685"/>
      <c r="G323" s="685"/>
      <c r="H323" s="685"/>
      <c r="I323" s="685"/>
      <c r="J323" s="701"/>
      <c r="K323" s="701"/>
      <c r="L323" s="2"/>
    </row>
    <row r="324" spans="1:14" ht="18" customHeight="1" x14ac:dyDescent="0.3">
      <c r="A324" s="201">
        <v>181</v>
      </c>
      <c r="B324" s="450"/>
      <c r="C324" s="451"/>
      <c r="D324" s="86"/>
      <c r="E324" s="516"/>
      <c r="F324" s="25"/>
      <c r="G324" s="39"/>
      <c r="H324" s="39"/>
      <c r="I324" s="36"/>
      <c r="J324" s="192" t="str">
        <f>IF(AND(H324&lt;&gt;"",I324&lt;&gt;"",K324&lt;&gt;""),H324*I324,"")</f>
        <v/>
      </c>
      <c r="K324" s="46"/>
      <c r="L324" s="106" t="str">
        <f t="shared" ref="L324:L343" si="18">IF(AND(F324&lt;&gt;"",K324=""),"Stok Çıkış Tarihi Yazılmalıdır.","")</f>
        <v/>
      </c>
    </row>
    <row r="325" spans="1:14" ht="18" customHeight="1" x14ac:dyDescent="0.3">
      <c r="A325" s="410">
        <v>182</v>
      </c>
      <c r="B325" s="460"/>
      <c r="C325" s="469"/>
      <c r="D325" s="319"/>
      <c r="E325" s="518"/>
      <c r="F325" s="17"/>
      <c r="G325" s="18"/>
      <c r="H325" s="18"/>
      <c r="I325" s="41"/>
      <c r="J325" s="202" t="str">
        <f t="shared" ref="J325:J343" si="19">IF(AND(H325&lt;&gt;"",I325&lt;&gt;"",K325&lt;&gt;""),H325*I325,"")</f>
        <v/>
      </c>
      <c r="K325" s="47"/>
      <c r="L325" s="106" t="str">
        <f t="shared" si="18"/>
        <v/>
      </c>
    </row>
    <row r="326" spans="1:14" ht="18" customHeight="1" x14ac:dyDescent="0.3">
      <c r="A326" s="410">
        <v>183</v>
      </c>
      <c r="B326" s="460"/>
      <c r="C326" s="469"/>
      <c r="D326" s="319"/>
      <c r="E326" s="518"/>
      <c r="F326" s="17"/>
      <c r="G326" s="18"/>
      <c r="H326" s="18"/>
      <c r="I326" s="41"/>
      <c r="J326" s="202" t="str">
        <f t="shared" si="19"/>
        <v/>
      </c>
      <c r="K326" s="47"/>
      <c r="L326" s="106" t="str">
        <f t="shared" si="18"/>
        <v/>
      </c>
    </row>
    <row r="327" spans="1:14" ht="18" customHeight="1" x14ac:dyDescent="0.3">
      <c r="A327" s="410">
        <v>184</v>
      </c>
      <c r="B327" s="460"/>
      <c r="C327" s="469"/>
      <c r="D327" s="319"/>
      <c r="E327" s="518"/>
      <c r="F327" s="17"/>
      <c r="G327" s="18"/>
      <c r="H327" s="18"/>
      <c r="I327" s="41"/>
      <c r="J327" s="202" t="str">
        <f t="shared" si="19"/>
        <v/>
      </c>
      <c r="K327" s="47"/>
      <c r="L327" s="106" t="str">
        <f t="shared" si="18"/>
        <v/>
      </c>
    </row>
    <row r="328" spans="1:14" ht="18" customHeight="1" x14ac:dyDescent="0.3">
      <c r="A328" s="410">
        <v>185</v>
      </c>
      <c r="B328" s="460"/>
      <c r="C328" s="469"/>
      <c r="D328" s="319"/>
      <c r="E328" s="518"/>
      <c r="F328" s="17"/>
      <c r="G328" s="18"/>
      <c r="H328" s="18"/>
      <c r="I328" s="41"/>
      <c r="J328" s="202" t="str">
        <f t="shared" si="19"/>
        <v/>
      </c>
      <c r="K328" s="47"/>
      <c r="L328" s="106" t="str">
        <f t="shared" si="18"/>
        <v/>
      </c>
    </row>
    <row r="329" spans="1:14" ht="18" customHeight="1" x14ac:dyDescent="0.3">
      <c r="A329" s="410">
        <v>186</v>
      </c>
      <c r="B329" s="460"/>
      <c r="C329" s="469"/>
      <c r="D329" s="319"/>
      <c r="E329" s="518"/>
      <c r="F329" s="17"/>
      <c r="G329" s="18"/>
      <c r="H329" s="18"/>
      <c r="I329" s="41"/>
      <c r="J329" s="202" t="str">
        <f t="shared" si="19"/>
        <v/>
      </c>
      <c r="K329" s="47"/>
      <c r="L329" s="106" t="str">
        <f t="shared" si="18"/>
        <v/>
      </c>
    </row>
    <row r="330" spans="1:14" ht="18" customHeight="1" x14ac:dyDescent="0.3">
      <c r="A330" s="410">
        <v>187</v>
      </c>
      <c r="B330" s="460"/>
      <c r="C330" s="469"/>
      <c r="D330" s="319"/>
      <c r="E330" s="518"/>
      <c r="F330" s="17"/>
      <c r="G330" s="18"/>
      <c r="H330" s="18"/>
      <c r="I330" s="41"/>
      <c r="J330" s="202" t="str">
        <f t="shared" si="19"/>
        <v/>
      </c>
      <c r="K330" s="47"/>
      <c r="L330" s="106" t="str">
        <f t="shared" si="18"/>
        <v/>
      </c>
    </row>
    <row r="331" spans="1:14" ht="18" customHeight="1" x14ac:dyDescent="0.3">
      <c r="A331" s="410">
        <v>188</v>
      </c>
      <c r="B331" s="460"/>
      <c r="C331" s="469"/>
      <c r="D331" s="319"/>
      <c r="E331" s="518"/>
      <c r="F331" s="17"/>
      <c r="G331" s="18"/>
      <c r="H331" s="18"/>
      <c r="I331" s="41"/>
      <c r="J331" s="202" t="str">
        <f t="shared" si="19"/>
        <v/>
      </c>
      <c r="K331" s="47"/>
      <c r="L331" s="106" t="str">
        <f t="shared" si="18"/>
        <v/>
      </c>
    </row>
    <row r="332" spans="1:14" ht="18" customHeight="1" x14ac:dyDescent="0.3">
      <c r="A332" s="410">
        <v>189</v>
      </c>
      <c r="B332" s="460"/>
      <c r="C332" s="469"/>
      <c r="D332" s="319"/>
      <c r="E332" s="518"/>
      <c r="F332" s="17"/>
      <c r="G332" s="18"/>
      <c r="H332" s="18"/>
      <c r="I332" s="41"/>
      <c r="J332" s="202" t="str">
        <f t="shared" si="19"/>
        <v/>
      </c>
      <c r="K332" s="47"/>
      <c r="L332" s="106" t="str">
        <f t="shared" si="18"/>
        <v/>
      </c>
    </row>
    <row r="333" spans="1:14" ht="18" customHeight="1" x14ac:dyDescent="0.3">
      <c r="A333" s="410">
        <v>190</v>
      </c>
      <c r="B333" s="460"/>
      <c r="C333" s="469"/>
      <c r="D333" s="319"/>
      <c r="E333" s="518"/>
      <c r="F333" s="17"/>
      <c r="G333" s="18"/>
      <c r="H333" s="18"/>
      <c r="I333" s="41"/>
      <c r="J333" s="202" t="str">
        <f t="shared" si="19"/>
        <v/>
      </c>
      <c r="K333" s="47"/>
      <c r="L333" s="106" t="str">
        <f t="shared" si="18"/>
        <v/>
      </c>
    </row>
    <row r="334" spans="1:14" ht="18" customHeight="1" x14ac:dyDescent="0.3">
      <c r="A334" s="410">
        <v>191</v>
      </c>
      <c r="B334" s="460"/>
      <c r="C334" s="469"/>
      <c r="D334" s="319"/>
      <c r="E334" s="518"/>
      <c r="F334" s="17"/>
      <c r="G334" s="18"/>
      <c r="H334" s="18"/>
      <c r="I334" s="41"/>
      <c r="J334" s="202" t="str">
        <f t="shared" si="19"/>
        <v/>
      </c>
      <c r="K334" s="47"/>
      <c r="L334" s="106" t="str">
        <f t="shared" si="18"/>
        <v/>
      </c>
    </row>
    <row r="335" spans="1:14" ht="18" customHeight="1" x14ac:dyDescent="0.3">
      <c r="A335" s="410">
        <v>192</v>
      </c>
      <c r="B335" s="460"/>
      <c r="C335" s="469"/>
      <c r="D335" s="319"/>
      <c r="E335" s="518"/>
      <c r="F335" s="17"/>
      <c r="G335" s="18"/>
      <c r="H335" s="18"/>
      <c r="I335" s="41"/>
      <c r="J335" s="202" t="str">
        <f t="shared" si="19"/>
        <v/>
      </c>
      <c r="K335" s="47"/>
      <c r="L335" s="106" t="str">
        <f t="shared" si="18"/>
        <v/>
      </c>
    </row>
    <row r="336" spans="1:14" ht="18" customHeight="1" x14ac:dyDescent="0.3">
      <c r="A336" s="410">
        <v>193</v>
      </c>
      <c r="B336" s="460"/>
      <c r="C336" s="469"/>
      <c r="D336" s="319"/>
      <c r="E336" s="518"/>
      <c r="F336" s="17"/>
      <c r="G336" s="18"/>
      <c r="H336" s="18"/>
      <c r="I336" s="41"/>
      <c r="J336" s="202" t="str">
        <f t="shared" si="19"/>
        <v/>
      </c>
      <c r="K336" s="47"/>
      <c r="L336" s="106" t="str">
        <f t="shared" si="18"/>
        <v/>
      </c>
    </row>
    <row r="337" spans="1:13" ht="18" customHeight="1" x14ac:dyDescent="0.3">
      <c r="A337" s="410">
        <v>194</v>
      </c>
      <c r="B337" s="460"/>
      <c r="C337" s="469"/>
      <c r="D337" s="319"/>
      <c r="E337" s="518"/>
      <c r="F337" s="17"/>
      <c r="G337" s="18"/>
      <c r="H337" s="18"/>
      <c r="I337" s="41"/>
      <c r="J337" s="202" t="str">
        <f t="shared" si="19"/>
        <v/>
      </c>
      <c r="K337" s="47"/>
      <c r="L337" s="106" t="str">
        <f t="shared" si="18"/>
        <v/>
      </c>
    </row>
    <row r="338" spans="1:13" ht="18" customHeight="1" x14ac:dyDescent="0.3">
      <c r="A338" s="410">
        <v>195</v>
      </c>
      <c r="B338" s="460"/>
      <c r="C338" s="469"/>
      <c r="D338" s="319"/>
      <c r="E338" s="518"/>
      <c r="F338" s="17"/>
      <c r="G338" s="18"/>
      <c r="H338" s="18"/>
      <c r="I338" s="41"/>
      <c r="J338" s="202" t="str">
        <f t="shared" si="19"/>
        <v/>
      </c>
      <c r="K338" s="47"/>
      <c r="L338" s="106" t="str">
        <f t="shared" si="18"/>
        <v/>
      </c>
    </row>
    <row r="339" spans="1:13" ht="18" customHeight="1" x14ac:dyDescent="0.3">
      <c r="A339" s="410">
        <v>196</v>
      </c>
      <c r="B339" s="460"/>
      <c r="C339" s="469"/>
      <c r="D339" s="319"/>
      <c r="E339" s="518"/>
      <c r="F339" s="17"/>
      <c r="G339" s="18"/>
      <c r="H339" s="18"/>
      <c r="I339" s="41"/>
      <c r="J339" s="202" t="str">
        <f t="shared" si="19"/>
        <v/>
      </c>
      <c r="K339" s="47"/>
      <c r="L339" s="106" t="str">
        <f t="shared" si="18"/>
        <v/>
      </c>
    </row>
    <row r="340" spans="1:13" ht="18" customHeight="1" x14ac:dyDescent="0.3">
      <c r="A340" s="410">
        <v>197</v>
      </c>
      <c r="B340" s="460"/>
      <c r="C340" s="469"/>
      <c r="D340" s="319"/>
      <c r="E340" s="518"/>
      <c r="F340" s="17"/>
      <c r="G340" s="18"/>
      <c r="H340" s="18"/>
      <c r="I340" s="41"/>
      <c r="J340" s="202" t="str">
        <f t="shared" si="19"/>
        <v/>
      </c>
      <c r="K340" s="47"/>
      <c r="L340" s="106" t="str">
        <f t="shared" si="18"/>
        <v/>
      </c>
    </row>
    <row r="341" spans="1:13" ht="18" customHeight="1" x14ac:dyDescent="0.3">
      <c r="A341" s="410">
        <v>198</v>
      </c>
      <c r="B341" s="460"/>
      <c r="C341" s="469"/>
      <c r="D341" s="319"/>
      <c r="E341" s="518"/>
      <c r="F341" s="17"/>
      <c r="G341" s="18"/>
      <c r="H341" s="18"/>
      <c r="I341" s="41"/>
      <c r="J341" s="202" t="str">
        <f t="shared" si="19"/>
        <v/>
      </c>
      <c r="K341" s="47"/>
      <c r="L341" s="106" t="str">
        <f t="shared" si="18"/>
        <v/>
      </c>
    </row>
    <row r="342" spans="1:13" ht="18" customHeight="1" x14ac:dyDescent="0.3">
      <c r="A342" s="410">
        <v>199</v>
      </c>
      <c r="B342" s="460"/>
      <c r="C342" s="469"/>
      <c r="D342" s="319"/>
      <c r="E342" s="518"/>
      <c r="F342" s="17"/>
      <c r="G342" s="18"/>
      <c r="H342" s="18"/>
      <c r="I342" s="41"/>
      <c r="J342" s="202" t="str">
        <f t="shared" si="19"/>
        <v/>
      </c>
      <c r="K342" s="47"/>
      <c r="L342" s="106" t="str">
        <f t="shared" si="18"/>
        <v/>
      </c>
    </row>
    <row r="343" spans="1:13" ht="18" customHeight="1" thickBot="1" x14ac:dyDescent="0.35">
      <c r="A343" s="411">
        <v>200</v>
      </c>
      <c r="B343" s="461"/>
      <c r="C343" s="470"/>
      <c r="D343" s="89"/>
      <c r="E343" s="519"/>
      <c r="F343" s="19"/>
      <c r="G343" s="20"/>
      <c r="H343" s="20"/>
      <c r="I343" s="43"/>
      <c r="J343" s="203" t="str">
        <f t="shared" si="19"/>
        <v/>
      </c>
      <c r="K343" s="48"/>
      <c r="L343" s="106" t="str">
        <f t="shared" si="18"/>
        <v/>
      </c>
    </row>
    <row r="344" spans="1:13" ht="18" customHeight="1" thickBot="1" x14ac:dyDescent="0.35">
      <c r="I344" s="386" t="s">
        <v>125</v>
      </c>
      <c r="J344" s="186">
        <f>IF(stok&lt;&gt;"",SUM(J324:J343)+J309,0)</f>
        <v>0</v>
      </c>
      <c r="K344" s="205"/>
      <c r="M344" s="105">
        <f>IF(J344&gt;J309,ROW(A350),0)</f>
        <v>0</v>
      </c>
    </row>
    <row r="346" spans="1:13" ht="30.25" customHeight="1" x14ac:dyDescent="0.3">
      <c r="A346" s="699" t="s">
        <v>135</v>
      </c>
      <c r="B346" s="699"/>
      <c r="C346" s="699"/>
      <c r="D346" s="699"/>
      <c r="E346" s="699"/>
      <c r="F346" s="699"/>
      <c r="G346" s="699"/>
      <c r="H346" s="699"/>
      <c r="I346" s="699"/>
      <c r="J346" s="699"/>
      <c r="K346" s="699"/>
    </row>
    <row r="348" spans="1:13" ht="19.05" x14ac:dyDescent="0.35">
      <c r="A348" s="376" t="s">
        <v>31</v>
      </c>
      <c r="B348" s="214"/>
      <c r="C348" s="214"/>
      <c r="D348" s="378">
        <f ca="1">imzatarihi</f>
        <v>45785</v>
      </c>
      <c r="E348" s="378"/>
      <c r="F348" s="253" t="s">
        <v>32</v>
      </c>
      <c r="G348" s="379" t="str">
        <f>IF(kurulusyetkilisi&gt;0,kurulusyetkilisi,"")</f>
        <v/>
      </c>
      <c r="J348" s="44"/>
    </row>
    <row r="349" spans="1:13" ht="19.05" x14ac:dyDescent="0.35">
      <c r="D349" s="215"/>
      <c r="E349" s="215"/>
      <c r="F349" s="253" t="s">
        <v>33</v>
      </c>
      <c r="I349" s="214"/>
      <c r="J349" s="44"/>
    </row>
    <row r="351" spans="1:13" x14ac:dyDescent="0.3">
      <c r="A351" s="679" t="s">
        <v>105</v>
      </c>
      <c r="B351" s="679"/>
      <c r="C351" s="679"/>
      <c r="D351" s="679"/>
      <c r="E351" s="679"/>
      <c r="F351" s="679"/>
      <c r="G351" s="679"/>
      <c r="H351" s="679"/>
      <c r="I351" s="679"/>
      <c r="J351" s="679"/>
      <c r="K351" s="679"/>
      <c r="L351" s="2"/>
    </row>
    <row r="352" spans="1:13" x14ac:dyDescent="0.3">
      <c r="A352" s="635" t="str">
        <f>IF(YilDonem&lt;&gt;"",CONCATENATE(YilDonem," dönemine aittir."),"")</f>
        <v/>
      </c>
      <c r="B352" s="635"/>
      <c r="C352" s="635"/>
      <c r="D352" s="635"/>
      <c r="E352" s="635"/>
      <c r="F352" s="635"/>
      <c r="G352" s="635"/>
      <c r="H352" s="635"/>
      <c r="I352" s="635"/>
      <c r="J352" s="635"/>
      <c r="K352" s="635"/>
      <c r="L352" s="2"/>
    </row>
    <row r="353" spans="1:14" ht="16.149999999999999" customHeight="1" thickBot="1" x14ac:dyDescent="0.35">
      <c r="A353" s="680" t="s">
        <v>127</v>
      </c>
      <c r="B353" s="680"/>
      <c r="C353" s="680"/>
      <c r="D353" s="680"/>
      <c r="E353" s="680"/>
      <c r="F353" s="680"/>
      <c r="G353" s="680"/>
      <c r="H353" s="680"/>
      <c r="I353" s="680"/>
      <c r="J353" s="680"/>
      <c r="K353" s="680"/>
      <c r="L353" s="2"/>
    </row>
    <row r="354" spans="1:14" ht="31.75" customHeight="1" thickBot="1" x14ac:dyDescent="0.35">
      <c r="A354" s="673" t="s">
        <v>192</v>
      </c>
      <c r="B354" s="674"/>
      <c r="C354" s="673" t="str">
        <f>IF(ProjeNo&gt;0,ProjeNo,"")</f>
        <v/>
      </c>
      <c r="D354" s="674"/>
      <c r="E354" s="674"/>
      <c r="F354" s="674"/>
      <c r="G354" s="674"/>
      <c r="H354" s="674"/>
      <c r="I354" s="674"/>
      <c r="J354" s="674"/>
      <c r="K354" s="675"/>
      <c r="L354" s="2"/>
    </row>
    <row r="355" spans="1:14" ht="45" customHeight="1" thickBot="1" x14ac:dyDescent="0.35">
      <c r="A355" s="673" t="s">
        <v>194</v>
      </c>
      <c r="B355" s="674"/>
      <c r="C355" s="676" t="str">
        <f>IF(ProjeAdi&gt;0,ProjeAdi,"")</f>
        <v/>
      </c>
      <c r="D355" s="677"/>
      <c r="E355" s="677"/>
      <c r="F355" s="677"/>
      <c r="G355" s="677"/>
      <c r="H355" s="677"/>
      <c r="I355" s="677"/>
      <c r="J355" s="677"/>
      <c r="K355" s="678"/>
      <c r="L355" s="2"/>
    </row>
    <row r="356" spans="1:14" ht="34.5" customHeight="1" thickBot="1" x14ac:dyDescent="0.35">
      <c r="A356" s="618" t="s">
        <v>138</v>
      </c>
      <c r="B356" s="619"/>
      <c r="C356" s="702"/>
      <c r="D356" s="703"/>
      <c r="E356" s="703"/>
      <c r="F356" s="703"/>
      <c r="G356" s="703"/>
      <c r="H356" s="703"/>
      <c r="I356" s="703"/>
      <c r="J356" s="703"/>
      <c r="K356" s="704"/>
      <c r="L356" s="209" t="str">
        <f>IF(C356="","Stok değerleme yöntemi yazılmadan toplam hesaplanmayacaktır.","")</f>
        <v>Stok değerleme yöntemi yazılmadan toplam hesaplanmayacaktır.</v>
      </c>
    </row>
    <row r="357" spans="1:14" s="45" customFormat="1" ht="37.200000000000003" customHeight="1" x14ac:dyDescent="0.3">
      <c r="A357" s="683" t="s">
        <v>3</v>
      </c>
      <c r="B357" s="683" t="s">
        <v>182</v>
      </c>
      <c r="C357" s="683" t="s">
        <v>183</v>
      </c>
      <c r="D357" s="683" t="s">
        <v>101</v>
      </c>
      <c r="E357" s="683" t="s">
        <v>173</v>
      </c>
      <c r="F357" s="683" t="s">
        <v>102</v>
      </c>
      <c r="G357" s="683" t="s">
        <v>106</v>
      </c>
      <c r="H357" s="683" t="s">
        <v>107</v>
      </c>
      <c r="I357" s="683" t="s">
        <v>139</v>
      </c>
      <c r="J357" s="700" t="s">
        <v>34</v>
      </c>
      <c r="K357" s="700" t="s">
        <v>108</v>
      </c>
      <c r="L357" s="61"/>
      <c r="M357" s="69"/>
      <c r="N357" s="69"/>
    </row>
    <row r="358" spans="1:14" ht="18" customHeight="1" thickBot="1" x14ac:dyDescent="0.35">
      <c r="A358" s="685"/>
      <c r="B358" s="684"/>
      <c r="C358" s="684"/>
      <c r="D358" s="685"/>
      <c r="E358" s="684"/>
      <c r="F358" s="685"/>
      <c r="G358" s="685"/>
      <c r="H358" s="685"/>
      <c r="I358" s="685"/>
      <c r="J358" s="701"/>
      <c r="K358" s="701"/>
      <c r="L358" s="2"/>
    </row>
    <row r="359" spans="1:14" ht="18" customHeight="1" x14ac:dyDescent="0.3">
      <c r="A359" s="201">
        <v>201</v>
      </c>
      <c r="B359" s="450"/>
      <c r="C359" s="451"/>
      <c r="D359" s="86"/>
      <c r="E359" s="516"/>
      <c r="F359" s="25"/>
      <c r="G359" s="39"/>
      <c r="H359" s="39"/>
      <c r="I359" s="36"/>
      <c r="J359" s="192" t="str">
        <f>IF(AND(H359&lt;&gt;"",I359&lt;&gt;"",K359&lt;&gt;""),H359*I359,"")</f>
        <v/>
      </c>
      <c r="K359" s="46"/>
      <c r="L359" s="106" t="str">
        <f t="shared" ref="L359:L378" si="20">IF(AND(F359&lt;&gt;"",K359=""),"Stok Çıkış Tarihi Yazılmalıdır.","")</f>
        <v/>
      </c>
    </row>
    <row r="360" spans="1:14" ht="18" customHeight="1" x14ac:dyDescent="0.3">
      <c r="A360" s="410">
        <v>202</v>
      </c>
      <c r="B360" s="460"/>
      <c r="C360" s="469"/>
      <c r="D360" s="319"/>
      <c r="E360" s="518"/>
      <c r="F360" s="17"/>
      <c r="G360" s="18"/>
      <c r="H360" s="18"/>
      <c r="I360" s="41"/>
      <c r="J360" s="202" t="str">
        <f t="shared" ref="J360:J378" si="21">IF(AND(H360&lt;&gt;"",I360&lt;&gt;"",K360&lt;&gt;""),H360*I360,"")</f>
        <v/>
      </c>
      <c r="K360" s="47"/>
      <c r="L360" s="106" t="str">
        <f t="shared" si="20"/>
        <v/>
      </c>
    </row>
    <row r="361" spans="1:14" ht="18" customHeight="1" x14ac:dyDescent="0.3">
      <c r="A361" s="410">
        <v>203</v>
      </c>
      <c r="B361" s="460"/>
      <c r="C361" s="469"/>
      <c r="D361" s="319"/>
      <c r="E361" s="518"/>
      <c r="F361" s="17"/>
      <c r="G361" s="18"/>
      <c r="H361" s="18"/>
      <c r="I361" s="41"/>
      <c r="J361" s="202" t="str">
        <f t="shared" si="21"/>
        <v/>
      </c>
      <c r="K361" s="47"/>
      <c r="L361" s="106" t="str">
        <f t="shared" si="20"/>
        <v/>
      </c>
    </row>
    <row r="362" spans="1:14" ht="18" customHeight="1" x14ac:dyDescent="0.3">
      <c r="A362" s="410">
        <v>204</v>
      </c>
      <c r="B362" s="460"/>
      <c r="C362" s="469"/>
      <c r="D362" s="319"/>
      <c r="E362" s="518"/>
      <c r="F362" s="17"/>
      <c r="G362" s="18"/>
      <c r="H362" s="18"/>
      <c r="I362" s="41"/>
      <c r="J362" s="202" t="str">
        <f t="shared" si="21"/>
        <v/>
      </c>
      <c r="K362" s="47"/>
      <c r="L362" s="106" t="str">
        <f t="shared" si="20"/>
        <v/>
      </c>
    </row>
    <row r="363" spans="1:14" ht="18" customHeight="1" x14ac:dyDescent="0.3">
      <c r="A363" s="410">
        <v>205</v>
      </c>
      <c r="B363" s="460"/>
      <c r="C363" s="469"/>
      <c r="D363" s="319"/>
      <c r="E363" s="518"/>
      <c r="F363" s="17"/>
      <c r="G363" s="18"/>
      <c r="H363" s="18"/>
      <c r="I363" s="41"/>
      <c r="J363" s="202" t="str">
        <f t="shared" si="21"/>
        <v/>
      </c>
      <c r="K363" s="47"/>
      <c r="L363" s="106" t="str">
        <f t="shared" si="20"/>
        <v/>
      </c>
    </row>
    <row r="364" spans="1:14" ht="18" customHeight="1" x14ac:dyDescent="0.3">
      <c r="A364" s="410">
        <v>206</v>
      </c>
      <c r="B364" s="460"/>
      <c r="C364" s="469"/>
      <c r="D364" s="319"/>
      <c r="E364" s="518"/>
      <c r="F364" s="17"/>
      <c r="G364" s="18"/>
      <c r="H364" s="18"/>
      <c r="I364" s="41"/>
      <c r="J364" s="202" t="str">
        <f t="shared" si="21"/>
        <v/>
      </c>
      <c r="K364" s="47"/>
      <c r="L364" s="106" t="str">
        <f t="shared" si="20"/>
        <v/>
      </c>
    </row>
    <row r="365" spans="1:14" ht="18" customHeight="1" x14ac:dyDescent="0.3">
      <c r="A365" s="410">
        <v>207</v>
      </c>
      <c r="B365" s="460"/>
      <c r="C365" s="469"/>
      <c r="D365" s="319"/>
      <c r="E365" s="518"/>
      <c r="F365" s="17"/>
      <c r="G365" s="18"/>
      <c r="H365" s="18"/>
      <c r="I365" s="41"/>
      <c r="J365" s="202" t="str">
        <f t="shared" si="21"/>
        <v/>
      </c>
      <c r="K365" s="47"/>
      <c r="L365" s="106" t="str">
        <f t="shared" si="20"/>
        <v/>
      </c>
    </row>
    <row r="366" spans="1:14" ht="18" customHeight="1" x14ac:dyDescent="0.3">
      <c r="A366" s="410">
        <v>208</v>
      </c>
      <c r="B366" s="460"/>
      <c r="C366" s="469"/>
      <c r="D366" s="319"/>
      <c r="E366" s="518"/>
      <c r="F366" s="17"/>
      <c r="G366" s="18"/>
      <c r="H366" s="18"/>
      <c r="I366" s="41"/>
      <c r="J366" s="202" t="str">
        <f t="shared" si="21"/>
        <v/>
      </c>
      <c r="K366" s="47"/>
      <c r="L366" s="106" t="str">
        <f t="shared" si="20"/>
        <v/>
      </c>
    </row>
    <row r="367" spans="1:14" ht="18" customHeight="1" x14ac:dyDescent="0.3">
      <c r="A367" s="410">
        <v>209</v>
      </c>
      <c r="B367" s="460"/>
      <c r="C367" s="469"/>
      <c r="D367" s="319"/>
      <c r="E367" s="518"/>
      <c r="F367" s="17"/>
      <c r="G367" s="18"/>
      <c r="H367" s="18"/>
      <c r="I367" s="41"/>
      <c r="J367" s="202" t="str">
        <f t="shared" si="21"/>
        <v/>
      </c>
      <c r="K367" s="47"/>
      <c r="L367" s="106" t="str">
        <f t="shared" si="20"/>
        <v/>
      </c>
    </row>
    <row r="368" spans="1:14" ht="18" customHeight="1" x14ac:dyDescent="0.3">
      <c r="A368" s="410">
        <v>210</v>
      </c>
      <c r="B368" s="460"/>
      <c r="C368" s="469"/>
      <c r="D368" s="319"/>
      <c r="E368" s="518"/>
      <c r="F368" s="17"/>
      <c r="G368" s="18"/>
      <c r="H368" s="18"/>
      <c r="I368" s="41"/>
      <c r="J368" s="202" t="str">
        <f t="shared" si="21"/>
        <v/>
      </c>
      <c r="K368" s="47"/>
      <c r="L368" s="106" t="str">
        <f t="shared" si="20"/>
        <v/>
      </c>
    </row>
    <row r="369" spans="1:13" ht="18" customHeight="1" x14ac:dyDescent="0.3">
      <c r="A369" s="410">
        <v>211</v>
      </c>
      <c r="B369" s="460"/>
      <c r="C369" s="469"/>
      <c r="D369" s="319"/>
      <c r="E369" s="518"/>
      <c r="F369" s="17"/>
      <c r="G369" s="18"/>
      <c r="H369" s="18"/>
      <c r="I369" s="41"/>
      <c r="J369" s="202" t="str">
        <f t="shared" si="21"/>
        <v/>
      </c>
      <c r="K369" s="47"/>
      <c r="L369" s="106" t="str">
        <f t="shared" si="20"/>
        <v/>
      </c>
    </row>
    <row r="370" spans="1:13" ht="18" customHeight="1" x14ac:dyDescent="0.3">
      <c r="A370" s="410">
        <v>212</v>
      </c>
      <c r="B370" s="460"/>
      <c r="C370" s="469"/>
      <c r="D370" s="319"/>
      <c r="E370" s="518"/>
      <c r="F370" s="17"/>
      <c r="G370" s="18"/>
      <c r="H370" s="18"/>
      <c r="I370" s="41"/>
      <c r="J370" s="202" t="str">
        <f t="shared" si="21"/>
        <v/>
      </c>
      <c r="K370" s="47"/>
      <c r="L370" s="106" t="str">
        <f t="shared" si="20"/>
        <v/>
      </c>
    </row>
    <row r="371" spans="1:13" ht="18" customHeight="1" x14ac:dyDescent="0.3">
      <c r="A371" s="410">
        <v>213</v>
      </c>
      <c r="B371" s="460"/>
      <c r="C371" s="469"/>
      <c r="D371" s="319"/>
      <c r="E371" s="518"/>
      <c r="F371" s="17"/>
      <c r="G371" s="18"/>
      <c r="H371" s="18"/>
      <c r="I371" s="41"/>
      <c r="J371" s="202" t="str">
        <f t="shared" si="21"/>
        <v/>
      </c>
      <c r="K371" s="47"/>
      <c r="L371" s="106" t="str">
        <f t="shared" si="20"/>
        <v/>
      </c>
    </row>
    <row r="372" spans="1:13" ht="18" customHeight="1" x14ac:dyDescent="0.3">
      <c r="A372" s="410">
        <v>214</v>
      </c>
      <c r="B372" s="460"/>
      <c r="C372" s="469"/>
      <c r="D372" s="319"/>
      <c r="E372" s="518"/>
      <c r="F372" s="17"/>
      <c r="G372" s="18"/>
      <c r="H372" s="18"/>
      <c r="I372" s="41"/>
      <c r="J372" s="202" t="str">
        <f t="shared" si="21"/>
        <v/>
      </c>
      <c r="K372" s="47"/>
      <c r="L372" s="106" t="str">
        <f t="shared" si="20"/>
        <v/>
      </c>
    </row>
    <row r="373" spans="1:13" ht="18" customHeight="1" x14ac:dyDescent="0.3">
      <c r="A373" s="410">
        <v>215</v>
      </c>
      <c r="B373" s="460"/>
      <c r="C373" s="469"/>
      <c r="D373" s="319"/>
      <c r="E373" s="518"/>
      <c r="F373" s="17"/>
      <c r="G373" s="18"/>
      <c r="H373" s="18"/>
      <c r="I373" s="41"/>
      <c r="J373" s="202" t="str">
        <f t="shared" si="21"/>
        <v/>
      </c>
      <c r="K373" s="47"/>
      <c r="L373" s="106" t="str">
        <f t="shared" si="20"/>
        <v/>
      </c>
    </row>
    <row r="374" spans="1:13" ht="18" customHeight="1" x14ac:dyDescent="0.3">
      <c r="A374" s="410">
        <v>216</v>
      </c>
      <c r="B374" s="460"/>
      <c r="C374" s="469"/>
      <c r="D374" s="319"/>
      <c r="E374" s="518"/>
      <c r="F374" s="17"/>
      <c r="G374" s="18"/>
      <c r="H374" s="18"/>
      <c r="I374" s="41"/>
      <c r="J374" s="202" t="str">
        <f t="shared" si="21"/>
        <v/>
      </c>
      <c r="K374" s="47"/>
      <c r="L374" s="106" t="str">
        <f t="shared" si="20"/>
        <v/>
      </c>
    </row>
    <row r="375" spans="1:13" ht="18" customHeight="1" x14ac:dyDescent="0.3">
      <c r="A375" s="410">
        <v>217</v>
      </c>
      <c r="B375" s="460"/>
      <c r="C375" s="469"/>
      <c r="D375" s="319"/>
      <c r="E375" s="518"/>
      <c r="F375" s="17"/>
      <c r="G375" s="18"/>
      <c r="H375" s="18"/>
      <c r="I375" s="41"/>
      <c r="J375" s="202" t="str">
        <f t="shared" si="21"/>
        <v/>
      </c>
      <c r="K375" s="47"/>
      <c r="L375" s="106" t="str">
        <f t="shared" si="20"/>
        <v/>
      </c>
    </row>
    <row r="376" spans="1:13" ht="18" customHeight="1" x14ac:dyDescent="0.3">
      <c r="A376" s="410">
        <v>218</v>
      </c>
      <c r="B376" s="460"/>
      <c r="C376" s="469"/>
      <c r="D376" s="319"/>
      <c r="E376" s="518"/>
      <c r="F376" s="17"/>
      <c r="G376" s="18"/>
      <c r="H376" s="18"/>
      <c r="I376" s="41"/>
      <c r="J376" s="202" t="str">
        <f t="shared" si="21"/>
        <v/>
      </c>
      <c r="K376" s="47"/>
      <c r="L376" s="106" t="str">
        <f t="shared" si="20"/>
        <v/>
      </c>
    </row>
    <row r="377" spans="1:13" ht="18" customHeight="1" x14ac:dyDescent="0.3">
      <c r="A377" s="410">
        <v>219</v>
      </c>
      <c r="B377" s="460"/>
      <c r="C377" s="469"/>
      <c r="D377" s="319"/>
      <c r="E377" s="518"/>
      <c r="F377" s="17"/>
      <c r="G377" s="18"/>
      <c r="H377" s="18"/>
      <c r="I377" s="41"/>
      <c r="J377" s="202" t="str">
        <f t="shared" si="21"/>
        <v/>
      </c>
      <c r="K377" s="47"/>
      <c r="L377" s="106" t="str">
        <f t="shared" si="20"/>
        <v/>
      </c>
    </row>
    <row r="378" spans="1:13" ht="18" customHeight="1" thickBot="1" x14ac:dyDescent="0.35">
      <c r="A378" s="411">
        <v>220</v>
      </c>
      <c r="B378" s="461"/>
      <c r="C378" s="470"/>
      <c r="D378" s="89"/>
      <c r="E378" s="519"/>
      <c r="F378" s="19"/>
      <c r="G378" s="20"/>
      <c r="H378" s="20"/>
      <c r="I378" s="43"/>
      <c r="J378" s="203" t="str">
        <f t="shared" si="21"/>
        <v/>
      </c>
      <c r="K378" s="48"/>
      <c r="L378" s="106" t="str">
        <f t="shared" si="20"/>
        <v/>
      </c>
    </row>
    <row r="379" spans="1:13" ht="18" customHeight="1" thickBot="1" x14ac:dyDescent="0.35">
      <c r="I379" s="386" t="s">
        <v>125</v>
      </c>
      <c r="J379" s="186">
        <f>IF(stok&lt;&gt;"",SUM(J359:J378)+J344,0)</f>
        <v>0</v>
      </c>
      <c r="K379" s="205"/>
      <c r="M379" s="105">
        <f>IF(J379&gt;J344,ROW(A385),0)</f>
        <v>0</v>
      </c>
    </row>
    <row r="381" spans="1:13" ht="30.25" customHeight="1" x14ac:dyDescent="0.3">
      <c r="A381" s="699" t="s">
        <v>135</v>
      </c>
      <c r="B381" s="699"/>
      <c r="C381" s="699"/>
      <c r="D381" s="699"/>
      <c r="E381" s="699"/>
      <c r="F381" s="699"/>
      <c r="G381" s="699"/>
      <c r="H381" s="699"/>
      <c r="I381" s="699"/>
      <c r="J381" s="699"/>
      <c r="K381" s="699"/>
    </row>
    <row r="383" spans="1:13" ht="19.05" x14ac:dyDescent="0.35">
      <c r="A383" s="376" t="s">
        <v>31</v>
      </c>
      <c r="B383" s="214"/>
      <c r="C383" s="214"/>
      <c r="D383" s="378">
        <f ca="1">imzatarihi</f>
        <v>45785</v>
      </c>
      <c r="E383" s="378"/>
      <c r="F383" s="253" t="s">
        <v>32</v>
      </c>
      <c r="G383" s="379" t="str">
        <f>IF(kurulusyetkilisi&gt;0,kurulusyetkilisi,"")</f>
        <v/>
      </c>
      <c r="J383" s="44"/>
    </row>
    <row r="384" spans="1:13" ht="19.05" x14ac:dyDescent="0.35">
      <c r="D384" s="215"/>
      <c r="E384" s="215"/>
      <c r="F384" s="253" t="s">
        <v>33</v>
      </c>
      <c r="I384" s="214"/>
      <c r="J384" s="44"/>
    </row>
    <row r="386" spans="1:14" x14ac:dyDescent="0.3">
      <c r="A386" s="679" t="s">
        <v>105</v>
      </c>
      <c r="B386" s="679"/>
      <c r="C386" s="679"/>
      <c r="D386" s="679"/>
      <c r="E386" s="679"/>
      <c r="F386" s="679"/>
      <c r="G386" s="679"/>
      <c r="H386" s="679"/>
      <c r="I386" s="679"/>
      <c r="J386" s="679"/>
      <c r="K386" s="679"/>
      <c r="L386" s="2"/>
    </row>
    <row r="387" spans="1:14" x14ac:dyDescent="0.3">
      <c r="A387" s="635" t="str">
        <f>IF(YilDonem&lt;&gt;"",CONCATENATE(YilDonem," dönemine aittir."),"")</f>
        <v/>
      </c>
      <c r="B387" s="635"/>
      <c r="C387" s="635"/>
      <c r="D387" s="635"/>
      <c r="E387" s="635"/>
      <c r="F387" s="635"/>
      <c r="G387" s="635"/>
      <c r="H387" s="635"/>
      <c r="I387" s="635"/>
      <c r="J387" s="635"/>
      <c r="K387" s="635"/>
      <c r="L387" s="2"/>
    </row>
    <row r="388" spans="1:14" ht="16.149999999999999" customHeight="1" thickBot="1" x14ac:dyDescent="0.35">
      <c r="A388" s="680" t="s">
        <v>127</v>
      </c>
      <c r="B388" s="680"/>
      <c r="C388" s="680"/>
      <c r="D388" s="680"/>
      <c r="E388" s="680"/>
      <c r="F388" s="680"/>
      <c r="G388" s="680"/>
      <c r="H388" s="680"/>
      <c r="I388" s="680"/>
      <c r="J388" s="680"/>
      <c r="K388" s="680"/>
      <c r="L388" s="2"/>
    </row>
    <row r="389" spans="1:14" ht="31.75" customHeight="1" thickBot="1" x14ac:dyDescent="0.35">
      <c r="A389" s="673" t="s">
        <v>192</v>
      </c>
      <c r="B389" s="674"/>
      <c r="C389" s="673" t="str">
        <f>IF(ProjeNo&gt;0,ProjeNo,"")</f>
        <v/>
      </c>
      <c r="D389" s="674"/>
      <c r="E389" s="674"/>
      <c r="F389" s="674"/>
      <c r="G389" s="674"/>
      <c r="H389" s="674"/>
      <c r="I389" s="674"/>
      <c r="J389" s="674"/>
      <c r="K389" s="675"/>
      <c r="L389" s="2"/>
    </row>
    <row r="390" spans="1:14" ht="45" customHeight="1" thickBot="1" x14ac:dyDescent="0.35">
      <c r="A390" s="673" t="s">
        <v>194</v>
      </c>
      <c r="B390" s="674"/>
      <c r="C390" s="676" t="str">
        <f>IF(ProjeAdi&gt;0,ProjeAdi,"")</f>
        <v/>
      </c>
      <c r="D390" s="677"/>
      <c r="E390" s="677"/>
      <c r="F390" s="677"/>
      <c r="G390" s="677"/>
      <c r="H390" s="677"/>
      <c r="I390" s="677"/>
      <c r="J390" s="677"/>
      <c r="K390" s="678"/>
      <c r="L390" s="2"/>
    </row>
    <row r="391" spans="1:14" ht="34.5" customHeight="1" thickBot="1" x14ac:dyDescent="0.35">
      <c r="A391" s="618" t="s">
        <v>138</v>
      </c>
      <c r="B391" s="619"/>
      <c r="C391" s="702"/>
      <c r="D391" s="703"/>
      <c r="E391" s="703"/>
      <c r="F391" s="703"/>
      <c r="G391" s="703"/>
      <c r="H391" s="703"/>
      <c r="I391" s="703"/>
      <c r="J391" s="703"/>
      <c r="K391" s="704"/>
      <c r="L391" s="209" t="str">
        <f>IF(C391="","Stok değerleme yöntemi yazılmadan toplam hesaplanmayacaktır.","")</f>
        <v>Stok değerleme yöntemi yazılmadan toplam hesaplanmayacaktır.</v>
      </c>
    </row>
    <row r="392" spans="1:14" s="45" customFormat="1" ht="37.200000000000003" customHeight="1" x14ac:dyDescent="0.3">
      <c r="A392" s="683" t="s">
        <v>3</v>
      </c>
      <c r="B392" s="683" t="s">
        <v>182</v>
      </c>
      <c r="C392" s="683" t="s">
        <v>183</v>
      </c>
      <c r="D392" s="683" t="s">
        <v>101</v>
      </c>
      <c r="E392" s="683" t="s">
        <v>173</v>
      </c>
      <c r="F392" s="683" t="s">
        <v>102</v>
      </c>
      <c r="G392" s="683" t="s">
        <v>106</v>
      </c>
      <c r="H392" s="683" t="s">
        <v>107</v>
      </c>
      <c r="I392" s="683" t="s">
        <v>139</v>
      </c>
      <c r="J392" s="700" t="s">
        <v>34</v>
      </c>
      <c r="K392" s="700" t="s">
        <v>108</v>
      </c>
      <c r="L392" s="61"/>
      <c r="M392" s="69"/>
      <c r="N392" s="69"/>
    </row>
    <row r="393" spans="1:14" ht="18" customHeight="1" thickBot="1" x14ac:dyDescent="0.35">
      <c r="A393" s="685"/>
      <c r="B393" s="684"/>
      <c r="C393" s="684"/>
      <c r="D393" s="685"/>
      <c r="E393" s="684"/>
      <c r="F393" s="685"/>
      <c r="G393" s="685"/>
      <c r="H393" s="685"/>
      <c r="I393" s="685"/>
      <c r="J393" s="701"/>
      <c r="K393" s="701"/>
      <c r="L393" s="2"/>
    </row>
    <row r="394" spans="1:14" ht="18" customHeight="1" x14ac:dyDescent="0.3">
      <c r="A394" s="201">
        <v>221</v>
      </c>
      <c r="B394" s="450"/>
      <c r="C394" s="451"/>
      <c r="D394" s="86"/>
      <c r="E394" s="516"/>
      <c r="F394" s="25"/>
      <c r="G394" s="39"/>
      <c r="H394" s="39"/>
      <c r="I394" s="36"/>
      <c r="J394" s="192" t="str">
        <f>IF(AND(H394&lt;&gt;"",I394&lt;&gt;"",K394&lt;&gt;""),H394*I394,"")</f>
        <v/>
      </c>
      <c r="K394" s="46"/>
      <c r="L394" s="106" t="str">
        <f t="shared" ref="L394:L413" si="22">IF(AND(F394&lt;&gt;"",K394=""),"Stok Çıkış Tarihi Yazılmalıdır.","")</f>
        <v/>
      </c>
    </row>
    <row r="395" spans="1:14" ht="18" customHeight="1" x14ac:dyDescent="0.3">
      <c r="A395" s="410">
        <v>222</v>
      </c>
      <c r="B395" s="460"/>
      <c r="C395" s="469"/>
      <c r="D395" s="319"/>
      <c r="E395" s="518"/>
      <c r="F395" s="17"/>
      <c r="G395" s="18"/>
      <c r="H395" s="18"/>
      <c r="I395" s="41"/>
      <c r="J395" s="202" t="str">
        <f t="shared" ref="J395:J413" si="23">IF(AND(H395&lt;&gt;"",I395&lt;&gt;"",K395&lt;&gt;""),H395*I395,"")</f>
        <v/>
      </c>
      <c r="K395" s="47"/>
      <c r="L395" s="106" t="str">
        <f t="shared" si="22"/>
        <v/>
      </c>
    </row>
    <row r="396" spans="1:14" ht="18" customHeight="1" x14ac:dyDescent="0.3">
      <c r="A396" s="410">
        <v>223</v>
      </c>
      <c r="B396" s="460"/>
      <c r="C396" s="469"/>
      <c r="D396" s="319"/>
      <c r="E396" s="518"/>
      <c r="F396" s="17"/>
      <c r="G396" s="18"/>
      <c r="H396" s="18"/>
      <c r="I396" s="41"/>
      <c r="J396" s="202" t="str">
        <f t="shared" si="23"/>
        <v/>
      </c>
      <c r="K396" s="47"/>
      <c r="L396" s="106" t="str">
        <f t="shared" si="22"/>
        <v/>
      </c>
    </row>
    <row r="397" spans="1:14" ht="18" customHeight="1" x14ac:dyDescent="0.3">
      <c r="A397" s="410">
        <v>224</v>
      </c>
      <c r="B397" s="460"/>
      <c r="C397" s="469"/>
      <c r="D397" s="319"/>
      <c r="E397" s="518"/>
      <c r="F397" s="17"/>
      <c r="G397" s="18"/>
      <c r="H397" s="18"/>
      <c r="I397" s="41"/>
      <c r="J397" s="202" t="str">
        <f t="shared" si="23"/>
        <v/>
      </c>
      <c r="K397" s="47"/>
      <c r="L397" s="106" t="str">
        <f t="shared" si="22"/>
        <v/>
      </c>
    </row>
    <row r="398" spans="1:14" ht="18" customHeight="1" x14ac:dyDescent="0.3">
      <c r="A398" s="410">
        <v>225</v>
      </c>
      <c r="B398" s="460"/>
      <c r="C398" s="469"/>
      <c r="D398" s="319"/>
      <c r="E398" s="518"/>
      <c r="F398" s="17"/>
      <c r="G398" s="18"/>
      <c r="H398" s="18"/>
      <c r="I398" s="41"/>
      <c r="J398" s="202" t="str">
        <f t="shared" si="23"/>
        <v/>
      </c>
      <c r="K398" s="47"/>
      <c r="L398" s="106" t="str">
        <f t="shared" si="22"/>
        <v/>
      </c>
    </row>
    <row r="399" spans="1:14" ht="18" customHeight="1" x14ac:dyDescent="0.3">
      <c r="A399" s="410">
        <v>226</v>
      </c>
      <c r="B399" s="460"/>
      <c r="C399" s="469"/>
      <c r="D399" s="319"/>
      <c r="E399" s="518"/>
      <c r="F399" s="17"/>
      <c r="G399" s="18"/>
      <c r="H399" s="18"/>
      <c r="I399" s="41"/>
      <c r="J399" s="202" t="str">
        <f t="shared" si="23"/>
        <v/>
      </c>
      <c r="K399" s="47"/>
      <c r="L399" s="106" t="str">
        <f t="shared" si="22"/>
        <v/>
      </c>
    </row>
    <row r="400" spans="1:14" ht="18" customHeight="1" x14ac:dyDescent="0.3">
      <c r="A400" s="410">
        <v>227</v>
      </c>
      <c r="B400" s="460"/>
      <c r="C400" s="469"/>
      <c r="D400" s="319"/>
      <c r="E400" s="518"/>
      <c r="F400" s="17"/>
      <c r="G400" s="18"/>
      <c r="H400" s="18"/>
      <c r="I400" s="41"/>
      <c r="J400" s="202" t="str">
        <f t="shared" si="23"/>
        <v/>
      </c>
      <c r="K400" s="47"/>
      <c r="L400" s="106" t="str">
        <f t="shared" si="22"/>
        <v/>
      </c>
    </row>
    <row r="401" spans="1:13" ht="18" customHeight="1" x14ac:dyDescent="0.3">
      <c r="A401" s="410">
        <v>228</v>
      </c>
      <c r="B401" s="460"/>
      <c r="C401" s="469"/>
      <c r="D401" s="319"/>
      <c r="E401" s="518"/>
      <c r="F401" s="17"/>
      <c r="G401" s="18"/>
      <c r="H401" s="18"/>
      <c r="I401" s="41"/>
      <c r="J401" s="202" t="str">
        <f t="shared" si="23"/>
        <v/>
      </c>
      <c r="K401" s="47"/>
      <c r="L401" s="106" t="str">
        <f t="shared" si="22"/>
        <v/>
      </c>
    </row>
    <row r="402" spans="1:13" ht="18" customHeight="1" x14ac:dyDescent="0.3">
      <c r="A402" s="410">
        <v>229</v>
      </c>
      <c r="B402" s="460"/>
      <c r="C402" s="469"/>
      <c r="D402" s="319"/>
      <c r="E402" s="518"/>
      <c r="F402" s="17"/>
      <c r="G402" s="18"/>
      <c r="H402" s="18"/>
      <c r="I402" s="41"/>
      <c r="J402" s="202" t="str">
        <f t="shared" si="23"/>
        <v/>
      </c>
      <c r="K402" s="47"/>
      <c r="L402" s="106" t="str">
        <f t="shared" si="22"/>
        <v/>
      </c>
    </row>
    <row r="403" spans="1:13" ht="18" customHeight="1" x14ac:dyDescent="0.3">
      <c r="A403" s="410">
        <v>230</v>
      </c>
      <c r="B403" s="460"/>
      <c r="C403" s="469"/>
      <c r="D403" s="319"/>
      <c r="E403" s="518"/>
      <c r="F403" s="17"/>
      <c r="G403" s="18"/>
      <c r="H403" s="18"/>
      <c r="I403" s="41"/>
      <c r="J403" s="202" t="str">
        <f t="shared" si="23"/>
        <v/>
      </c>
      <c r="K403" s="47"/>
      <c r="L403" s="106" t="str">
        <f t="shared" si="22"/>
        <v/>
      </c>
    </row>
    <row r="404" spans="1:13" ht="18" customHeight="1" x14ac:dyDescent="0.3">
      <c r="A404" s="410">
        <v>231</v>
      </c>
      <c r="B404" s="460"/>
      <c r="C404" s="469"/>
      <c r="D404" s="319"/>
      <c r="E404" s="518"/>
      <c r="F404" s="17"/>
      <c r="G404" s="18"/>
      <c r="H404" s="18"/>
      <c r="I404" s="41"/>
      <c r="J404" s="202" t="str">
        <f t="shared" si="23"/>
        <v/>
      </c>
      <c r="K404" s="47"/>
      <c r="L404" s="106" t="str">
        <f t="shared" si="22"/>
        <v/>
      </c>
    </row>
    <row r="405" spans="1:13" ht="18" customHeight="1" x14ac:dyDescent="0.3">
      <c r="A405" s="410">
        <v>232</v>
      </c>
      <c r="B405" s="460"/>
      <c r="C405" s="469"/>
      <c r="D405" s="319"/>
      <c r="E405" s="518"/>
      <c r="F405" s="17"/>
      <c r="G405" s="18"/>
      <c r="H405" s="18"/>
      <c r="I405" s="41"/>
      <c r="J405" s="202" t="str">
        <f t="shared" si="23"/>
        <v/>
      </c>
      <c r="K405" s="47"/>
      <c r="L405" s="106" t="str">
        <f t="shared" si="22"/>
        <v/>
      </c>
    </row>
    <row r="406" spans="1:13" ht="18" customHeight="1" x14ac:dyDescent="0.3">
      <c r="A406" s="410">
        <v>233</v>
      </c>
      <c r="B406" s="460"/>
      <c r="C406" s="469"/>
      <c r="D406" s="319"/>
      <c r="E406" s="518"/>
      <c r="F406" s="17"/>
      <c r="G406" s="18"/>
      <c r="H406" s="18"/>
      <c r="I406" s="41"/>
      <c r="J406" s="202" t="str">
        <f t="shared" si="23"/>
        <v/>
      </c>
      <c r="K406" s="47"/>
      <c r="L406" s="106" t="str">
        <f t="shared" si="22"/>
        <v/>
      </c>
    </row>
    <row r="407" spans="1:13" ht="18" customHeight="1" x14ac:dyDescent="0.3">
      <c r="A407" s="410">
        <v>234</v>
      </c>
      <c r="B407" s="460"/>
      <c r="C407" s="469"/>
      <c r="D407" s="319"/>
      <c r="E407" s="518"/>
      <c r="F407" s="17"/>
      <c r="G407" s="18"/>
      <c r="H407" s="18"/>
      <c r="I407" s="41"/>
      <c r="J407" s="202" t="str">
        <f t="shared" si="23"/>
        <v/>
      </c>
      <c r="K407" s="47"/>
      <c r="L407" s="106" t="str">
        <f t="shared" si="22"/>
        <v/>
      </c>
    </row>
    <row r="408" spans="1:13" ht="18" customHeight="1" x14ac:dyDescent="0.3">
      <c r="A408" s="410">
        <v>235</v>
      </c>
      <c r="B408" s="460"/>
      <c r="C408" s="469"/>
      <c r="D408" s="319"/>
      <c r="E408" s="518"/>
      <c r="F408" s="17"/>
      <c r="G408" s="18"/>
      <c r="H408" s="18"/>
      <c r="I408" s="41"/>
      <c r="J408" s="202" t="str">
        <f t="shared" si="23"/>
        <v/>
      </c>
      <c r="K408" s="47"/>
      <c r="L408" s="106" t="str">
        <f t="shared" si="22"/>
        <v/>
      </c>
    </row>
    <row r="409" spans="1:13" ht="18" customHeight="1" x14ac:dyDescent="0.3">
      <c r="A409" s="410">
        <v>236</v>
      </c>
      <c r="B409" s="460"/>
      <c r="C409" s="469"/>
      <c r="D409" s="319"/>
      <c r="E409" s="518"/>
      <c r="F409" s="17"/>
      <c r="G409" s="18"/>
      <c r="H409" s="18"/>
      <c r="I409" s="41"/>
      <c r="J409" s="202" t="str">
        <f t="shared" si="23"/>
        <v/>
      </c>
      <c r="K409" s="47"/>
      <c r="L409" s="106" t="str">
        <f t="shared" si="22"/>
        <v/>
      </c>
    </row>
    <row r="410" spans="1:13" ht="18" customHeight="1" x14ac:dyDescent="0.3">
      <c r="A410" s="410">
        <v>237</v>
      </c>
      <c r="B410" s="460"/>
      <c r="C410" s="469"/>
      <c r="D410" s="319"/>
      <c r="E410" s="518"/>
      <c r="F410" s="17"/>
      <c r="G410" s="18"/>
      <c r="H410" s="18"/>
      <c r="I410" s="41"/>
      <c r="J410" s="202" t="str">
        <f t="shared" si="23"/>
        <v/>
      </c>
      <c r="K410" s="47"/>
      <c r="L410" s="106" t="str">
        <f t="shared" si="22"/>
        <v/>
      </c>
    </row>
    <row r="411" spans="1:13" ht="18" customHeight="1" x14ac:dyDescent="0.3">
      <c r="A411" s="410">
        <v>238</v>
      </c>
      <c r="B411" s="460"/>
      <c r="C411" s="469"/>
      <c r="D411" s="319"/>
      <c r="E411" s="518"/>
      <c r="F411" s="17"/>
      <c r="G411" s="18"/>
      <c r="H411" s="18"/>
      <c r="I411" s="41"/>
      <c r="J411" s="202" t="str">
        <f t="shared" si="23"/>
        <v/>
      </c>
      <c r="K411" s="47"/>
      <c r="L411" s="106" t="str">
        <f t="shared" si="22"/>
        <v/>
      </c>
    </row>
    <row r="412" spans="1:13" ht="18" customHeight="1" x14ac:dyDescent="0.3">
      <c r="A412" s="410">
        <v>239</v>
      </c>
      <c r="B412" s="460"/>
      <c r="C412" s="469"/>
      <c r="D412" s="319"/>
      <c r="E412" s="518"/>
      <c r="F412" s="17"/>
      <c r="G412" s="18"/>
      <c r="H412" s="18"/>
      <c r="I412" s="41"/>
      <c r="J412" s="202" t="str">
        <f t="shared" si="23"/>
        <v/>
      </c>
      <c r="K412" s="47"/>
      <c r="L412" s="106" t="str">
        <f t="shared" si="22"/>
        <v/>
      </c>
    </row>
    <row r="413" spans="1:13" ht="18" customHeight="1" thickBot="1" x14ac:dyDescent="0.35">
      <c r="A413" s="411">
        <v>240</v>
      </c>
      <c r="B413" s="461"/>
      <c r="C413" s="470"/>
      <c r="D413" s="89"/>
      <c r="E413" s="519"/>
      <c r="F413" s="19"/>
      <c r="G413" s="20"/>
      <c r="H413" s="20"/>
      <c r="I413" s="43"/>
      <c r="J413" s="203" t="str">
        <f t="shared" si="23"/>
        <v/>
      </c>
      <c r="K413" s="48"/>
      <c r="L413" s="106" t="str">
        <f t="shared" si="22"/>
        <v/>
      </c>
    </row>
    <row r="414" spans="1:13" ht="18" customHeight="1" thickBot="1" x14ac:dyDescent="0.35">
      <c r="I414" s="386" t="s">
        <v>125</v>
      </c>
      <c r="J414" s="186">
        <f>IF(stok&lt;&gt;"",SUM(J394:J413)+J379,0)</f>
        <v>0</v>
      </c>
      <c r="K414" s="205"/>
      <c r="M414" s="105">
        <f>IF(J414&gt;J379,ROW(A420),0)</f>
        <v>0</v>
      </c>
    </row>
    <row r="416" spans="1:13" ht="30.25" customHeight="1" x14ac:dyDescent="0.3">
      <c r="A416" s="699" t="s">
        <v>135</v>
      </c>
      <c r="B416" s="699"/>
      <c r="C416" s="699"/>
      <c r="D416" s="699"/>
      <c r="E416" s="699"/>
      <c r="F416" s="699"/>
      <c r="G416" s="699"/>
      <c r="H416" s="699"/>
      <c r="I416" s="699"/>
      <c r="J416" s="699"/>
      <c r="K416" s="699"/>
    </row>
    <row r="418" spans="1:14" ht="19.05" x14ac:dyDescent="0.35">
      <c r="A418" s="376" t="s">
        <v>31</v>
      </c>
      <c r="B418" s="214"/>
      <c r="C418" s="214"/>
      <c r="D418" s="378">
        <f ca="1">imzatarihi</f>
        <v>45785</v>
      </c>
      <c r="E418" s="378"/>
      <c r="F418" s="253" t="s">
        <v>32</v>
      </c>
      <c r="G418" s="379" t="str">
        <f>IF(kurulusyetkilisi&gt;0,kurulusyetkilisi,"")</f>
        <v/>
      </c>
      <c r="J418" s="44"/>
    </row>
    <row r="419" spans="1:14" ht="19.05" x14ac:dyDescent="0.35">
      <c r="D419" s="215"/>
      <c r="E419" s="215"/>
      <c r="F419" s="253" t="s">
        <v>33</v>
      </c>
      <c r="I419" s="214"/>
      <c r="J419" s="44"/>
    </row>
    <row r="421" spans="1:14" x14ac:dyDescent="0.3">
      <c r="A421" s="679" t="s">
        <v>105</v>
      </c>
      <c r="B421" s="679"/>
      <c r="C421" s="679"/>
      <c r="D421" s="679"/>
      <c r="E421" s="679"/>
      <c r="F421" s="679"/>
      <c r="G421" s="679"/>
      <c r="H421" s="679"/>
      <c r="I421" s="679"/>
      <c r="J421" s="679"/>
      <c r="K421" s="679"/>
      <c r="L421" s="2"/>
    </row>
    <row r="422" spans="1:14" x14ac:dyDescent="0.3">
      <c r="A422" s="635" t="str">
        <f>IF(YilDonem&lt;&gt;"",CONCATENATE(YilDonem," dönemine aittir."),"")</f>
        <v/>
      </c>
      <c r="B422" s="635"/>
      <c r="C422" s="635"/>
      <c r="D422" s="635"/>
      <c r="E422" s="635"/>
      <c r="F422" s="635"/>
      <c r="G422" s="635"/>
      <c r="H422" s="635"/>
      <c r="I422" s="635"/>
      <c r="J422" s="635"/>
      <c r="K422" s="635"/>
      <c r="L422" s="2"/>
    </row>
    <row r="423" spans="1:14" ht="16.149999999999999" customHeight="1" thickBot="1" x14ac:dyDescent="0.35">
      <c r="A423" s="680" t="s">
        <v>127</v>
      </c>
      <c r="B423" s="680"/>
      <c r="C423" s="680"/>
      <c r="D423" s="680"/>
      <c r="E423" s="680"/>
      <c r="F423" s="680"/>
      <c r="G423" s="680"/>
      <c r="H423" s="680"/>
      <c r="I423" s="680"/>
      <c r="J423" s="680"/>
      <c r="K423" s="680"/>
      <c r="L423" s="2"/>
    </row>
    <row r="424" spans="1:14" ht="31.75" customHeight="1" thickBot="1" x14ac:dyDescent="0.35">
      <c r="A424" s="673" t="s">
        <v>192</v>
      </c>
      <c r="B424" s="674"/>
      <c r="C424" s="673" t="str">
        <f>IF(ProjeNo&gt;0,ProjeNo,"")</f>
        <v/>
      </c>
      <c r="D424" s="674"/>
      <c r="E424" s="674"/>
      <c r="F424" s="674"/>
      <c r="G424" s="674"/>
      <c r="H424" s="674"/>
      <c r="I424" s="674"/>
      <c r="J424" s="674"/>
      <c r="K424" s="675"/>
      <c r="L424" s="2"/>
    </row>
    <row r="425" spans="1:14" ht="45" customHeight="1" thickBot="1" x14ac:dyDescent="0.35">
      <c r="A425" s="673" t="s">
        <v>194</v>
      </c>
      <c r="B425" s="674"/>
      <c r="C425" s="676" t="str">
        <f>IF(ProjeAdi&gt;0,ProjeAdi,"")</f>
        <v/>
      </c>
      <c r="D425" s="677"/>
      <c r="E425" s="677"/>
      <c r="F425" s="677"/>
      <c r="G425" s="677"/>
      <c r="H425" s="677"/>
      <c r="I425" s="677"/>
      <c r="J425" s="677"/>
      <c r="K425" s="678"/>
      <c r="L425" s="2"/>
    </row>
    <row r="426" spans="1:14" ht="34.5" customHeight="1" thickBot="1" x14ac:dyDescent="0.35">
      <c r="A426" s="618" t="s">
        <v>138</v>
      </c>
      <c r="B426" s="619"/>
      <c r="C426" s="702"/>
      <c r="D426" s="703"/>
      <c r="E426" s="703"/>
      <c r="F426" s="703"/>
      <c r="G426" s="703"/>
      <c r="H426" s="703"/>
      <c r="I426" s="703"/>
      <c r="J426" s="703"/>
      <c r="K426" s="704"/>
      <c r="L426" s="209" t="str">
        <f>IF(C426="","Stok değerleme yöntemi yazılmadan toplam hesaplanmayacaktır.","")</f>
        <v>Stok değerleme yöntemi yazılmadan toplam hesaplanmayacaktır.</v>
      </c>
    </row>
    <row r="427" spans="1:14" s="45" customFormat="1" ht="37.200000000000003" customHeight="1" x14ac:dyDescent="0.3">
      <c r="A427" s="683" t="s">
        <v>3</v>
      </c>
      <c r="B427" s="683" t="s">
        <v>182</v>
      </c>
      <c r="C427" s="683" t="s">
        <v>183</v>
      </c>
      <c r="D427" s="683" t="s">
        <v>101</v>
      </c>
      <c r="E427" s="683" t="s">
        <v>173</v>
      </c>
      <c r="F427" s="683" t="s">
        <v>102</v>
      </c>
      <c r="G427" s="683" t="s">
        <v>106</v>
      </c>
      <c r="H427" s="683" t="s">
        <v>107</v>
      </c>
      <c r="I427" s="683" t="s">
        <v>139</v>
      </c>
      <c r="J427" s="700" t="s">
        <v>34</v>
      </c>
      <c r="K427" s="700" t="s">
        <v>108</v>
      </c>
      <c r="L427" s="61"/>
      <c r="M427" s="69"/>
      <c r="N427" s="69"/>
    </row>
    <row r="428" spans="1:14" ht="18" customHeight="1" thickBot="1" x14ac:dyDescent="0.35">
      <c r="A428" s="685"/>
      <c r="B428" s="684"/>
      <c r="C428" s="684"/>
      <c r="D428" s="685"/>
      <c r="E428" s="684"/>
      <c r="F428" s="685"/>
      <c r="G428" s="685"/>
      <c r="H428" s="685"/>
      <c r="I428" s="685"/>
      <c r="J428" s="701"/>
      <c r="K428" s="701"/>
      <c r="L428" s="2"/>
    </row>
    <row r="429" spans="1:14" ht="18" customHeight="1" x14ac:dyDescent="0.3">
      <c r="A429" s="201">
        <v>241</v>
      </c>
      <c r="B429" s="450"/>
      <c r="C429" s="451"/>
      <c r="D429" s="86"/>
      <c r="E429" s="516"/>
      <c r="F429" s="25"/>
      <c r="G429" s="39"/>
      <c r="H429" s="39"/>
      <c r="I429" s="36"/>
      <c r="J429" s="192" t="str">
        <f>IF(AND(H429&lt;&gt;"",I429&lt;&gt;"",K429&lt;&gt;""),H429*I429,"")</f>
        <v/>
      </c>
      <c r="K429" s="46"/>
      <c r="L429" s="106" t="str">
        <f t="shared" ref="L429:L448" si="24">IF(AND(F429&lt;&gt;"",K429=""),"Stok Çıkış Tarihi Yazılmalıdır.","")</f>
        <v/>
      </c>
    </row>
    <row r="430" spans="1:14" ht="18" customHeight="1" x14ac:dyDescent="0.3">
      <c r="A430" s="410">
        <v>242</v>
      </c>
      <c r="B430" s="460"/>
      <c r="C430" s="469"/>
      <c r="D430" s="319"/>
      <c r="E430" s="518"/>
      <c r="F430" s="17"/>
      <c r="G430" s="18"/>
      <c r="H430" s="18"/>
      <c r="I430" s="41"/>
      <c r="J430" s="202" t="str">
        <f t="shared" ref="J430:J448" si="25">IF(AND(H430&lt;&gt;"",I430&lt;&gt;"",K430&lt;&gt;""),H430*I430,"")</f>
        <v/>
      </c>
      <c r="K430" s="47"/>
      <c r="L430" s="106" t="str">
        <f t="shared" si="24"/>
        <v/>
      </c>
    </row>
    <row r="431" spans="1:14" ht="18" customHeight="1" x14ac:dyDescent="0.3">
      <c r="A431" s="410">
        <v>243</v>
      </c>
      <c r="B431" s="460"/>
      <c r="C431" s="469"/>
      <c r="D431" s="319"/>
      <c r="E431" s="518"/>
      <c r="F431" s="17"/>
      <c r="G431" s="18"/>
      <c r="H431" s="18"/>
      <c r="I431" s="41"/>
      <c r="J431" s="202" t="str">
        <f t="shared" si="25"/>
        <v/>
      </c>
      <c r="K431" s="47"/>
      <c r="L431" s="106" t="str">
        <f t="shared" si="24"/>
        <v/>
      </c>
    </row>
    <row r="432" spans="1:14" ht="18" customHeight="1" x14ac:dyDescent="0.3">
      <c r="A432" s="410">
        <v>244</v>
      </c>
      <c r="B432" s="460"/>
      <c r="C432" s="469"/>
      <c r="D432" s="319"/>
      <c r="E432" s="518"/>
      <c r="F432" s="17"/>
      <c r="G432" s="18"/>
      <c r="H432" s="18"/>
      <c r="I432" s="41"/>
      <c r="J432" s="202" t="str">
        <f t="shared" si="25"/>
        <v/>
      </c>
      <c r="K432" s="47"/>
      <c r="L432" s="106" t="str">
        <f t="shared" si="24"/>
        <v/>
      </c>
    </row>
    <row r="433" spans="1:12" ht="18" customHeight="1" x14ac:dyDescent="0.3">
      <c r="A433" s="410">
        <v>245</v>
      </c>
      <c r="B433" s="460"/>
      <c r="C433" s="469"/>
      <c r="D433" s="319"/>
      <c r="E433" s="518"/>
      <c r="F433" s="17"/>
      <c r="G433" s="18"/>
      <c r="H433" s="18"/>
      <c r="I433" s="41"/>
      <c r="J433" s="202" t="str">
        <f t="shared" si="25"/>
        <v/>
      </c>
      <c r="K433" s="47"/>
      <c r="L433" s="106" t="str">
        <f t="shared" si="24"/>
        <v/>
      </c>
    </row>
    <row r="434" spans="1:12" ht="18" customHeight="1" x14ac:dyDescent="0.3">
      <c r="A434" s="410">
        <v>246</v>
      </c>
      <c r="B434" s="460"/>
      <c r="C434" s="469"/>
      <c r="D434" s="319"/>
      <c r="E434" s="518"/>
      <c r="F434" s="17"/>
      <c r="G434" s="18"/>
      <c r="H434" s="18"/>
      <c r="I434" s="41"/>
      <c r="J434" s="202" t="str">
        <f t="shared" si="25"/>
        <v/>
      </c>
      <c r="K434" s="47"/>
      <c r="L434" s="106" t="str">
        <f t="shared" si="24"/>
        <v/>
      </c>
    </row>
    <row r="435" spans="1:12" ht="18" customHeight="1" x14ac:dyDescent="0.3">
      <c r="A435" s="410">
        <v>247</v>
      </c>
      <c r="B435" s="460"/>
      <c r="C435" s="469"/>
      <c r="D435" s="319"/>
      <c r="E435" s="518"/>
      <c r="F435" s="17"/>
      <c r="G435" s="18"/>
      <c r="H435" s="18"/>
      <c r="I435" s="41"/>
      <c r="J435" s="202" t="str">
        <f t="shared" si="25"/>
        <v/>
      </c>
      <c r="K435" s="47"/>
      <c r="L435" s="106" t="str">
        <f t="shared" si="24"/>
        <v/>
      </c>
    </row>
    <row r="436" spans="1:12" ht="18" customHeight="1" x14ac:dyDescent="0.3">
      <c r="A436" s="410">
        <v>248</v>
      </c>
      <c r="B436" s="460"/>
      <c r="C436" s="469"/>
      <c r="D436" s="319"/>
      <c r="E436" s="518"/>
      <c r="F436" s="17"/>
      <c r="G436" s="18"/>
      <c r="H436" s="18"/>
      <c r="I436" s="41"/>
      <c r="J436" s="202" t="str">
        <f t="shared" si="25"/>
        <v/>
      </c>
      <c r="K436" s="47"/>
      <c r="L436" s="106" t="str">
        <f t="shared" si="24"/>
        <v/>
      </c>
    </row>
    <row r="437" spans="1:12" ht="18" customHeight="1" x14ac:dyDescent="0.3">
      <c r="A437" s="410">
        <v>249</v>
      </c>
      <c r="B437" s="460"/>
      <c r="C437" s="469"/>
      <c r="D437" s="319"/>
      <c r="E437" s="518"/>
      <c r="F437" s="17"/>
      <c r="G437" s="18"/>
      <c r="H437" s="18"/>
      <c r="I437" s="41"/>
      <c r="J437" s="202" t="str">
        <f t="shared" si="25"/>
        <v/>
      </c>
      <c r="K437" s="47"/>
      <c r="L437" s="106" t="str">
        <f t="shared" si="24"/>
        <v/>
      </c>
    </row>
    <row r="438" spans="1:12" ht="18" customHeight="1" x14ac:dyDescent="0.3">
      <c r="A438" s="410">
        <v>250</v>
      </c>
      <c r="B438" s="460"/>
      <c r="C438" s="469"/>
      <c r="D438" s="319"/>
      <c r="E438" s="518"/>
      <c r="F438" s="17"/>
      <c r="G438" s="18"/>
      <c r="H438" s="18"/>
      <c r="I438" s="41"/>
      <c r="J438" s="202" t="str">
        <f t="shared" si="25"/>
        <v/>
      </c>
      <c r="K438" s="47"/>
      <c r="L438" s="106" t="str">
        <f t="shared" si="24"/>
        <v/>
      </c>
    </row>
    <row r="439" spans="1:12" ht="18" customHeight="1" x14ac:dyDescent="0.3">
      <c r="A439" s="410">
        <v>251</v>
      </c>
      <c r="B439" s="460"/>
      <c r="C439" s="469"/>
      <c r="D439" s="319"/>
      <c r="E439" s="518"/>
      <c r="F439" s="17"/>
      <c r="G439" s="18"/>
      <c r="H439" s="18"/>
      <c r="I439" s="41"/>
      <c r="J439" s="202" t="str">
        <f t="shared" si="25"/>
        <v/>
      </c>
      <c r="K439" s="47"/>
      <c r="L439" s="106" t="str">
        <f t="shared" si="24"/>
        <v/>
      </c>
    </row>
    <row r="440" spans="1:12" ht="18" customHeight="1" x14ac:dyDescent="0.3">
      <c r="A440" s="410">
        <v>252</v>
      </c>
      <c r="B440" s="460"/>
      <c r="C440" s="469"/>
      <c r="D440" s="319"/>
      <c r="E440" s="518"/>
      <c r="F440" s="17"/>
      <c r="G440" s="18"/>
      <c r="H440" s="18"/>
      <c r="I440" s="41"/>
      <c r="J440" s="202" t="str">
        <f t="shared" si="25"/>
        <v/>
      </c>
      <c r="K440" s="47"/>
      <c r="L440" s="106" t="str">
        <f t="shared" si="24"/>
        <v/>
      </c>
    </row>
    <row r="441" spans="1:12" ht="18" customHeight="1" x14ac:dyDescent="0.3">
      <c r="A441" s="410">
        <v>253</v>
      </c>
      <c r="B441" s="460"/>
      <c r="C441" s="469"/>
      <c r="D441" s="319"/>
      <c r="E441" s="518"/>
      <c r="F441" s="17"/>
      <c r="G441" s="18"/>
      <c r="H441" s="18"/>
      <c r="I441" s="41"/>
      <c r="J441" s="202" t="str">
        <f t="shared" si="25"/>
        <v/>
      </c>
      <c r="K441" s="47"/>
      <c r="L441" s="106" t="str">
        <f t="shared" si="24"/>
        <v/>
      </c>
    </row>
    <row r="442" spans="1:12" ht="18" customHeight="1" x14ac:dyDescent="0.3">
      <c r="A442" s="410">
        <v>254</v>
      </c>
      <c r="B442" s="460"/>
      <c r="C442" s="469"/>
      <c r="D442" s="319"/>
      <c r="E442" s="518"/>
      <c r="F442" s="17"/>
      <c r="G442" s="18"/>
      <c r="H442" s="18"/>
      <c r="I442" s="41"/>
      <c r="J442" s="202" t="str">
        <f t="shared" si="25"/>
        <v/>
      </c>
      <c r="K442" s="47"/>
      <c r="L442" s="106" t="str">
        <f t="shared" si="24"/>
        <v/>
      </c>
    </row>
    <row r="443" spans="1:12" ht="18" customHeight="1" x14ac:dyDescent="0.3">
      <c r="A443" s="410">
        <v>255</v>
      </c>
      <c r="B443" s="460"/>
      <c r="C443" s="469"/>
      <c r="D443" s="319"/>
      <c r="E443" s="518"/>
      <c r="F443" s="17"/>
      <c r="G443" s="18"/>
      <c r="H443" s="18"/>
      <c r="I443" s="41"/>
      <c r="J443" s="202" t="str">
        <f t="shared" si="25"/>
        <v/>
      </c>
      <c r="K443" s="47"/>
      <c r="L443" s="106" t="str">
        <f t="shared" si="24"/>
        <v/>
      </c>
    </row>
    <row r="444" spans="1:12" ht="18" customHeight="1" x14ac:dyDescent="0.3">
      <c r="A444" s="410">
        <v>256</v>
      </c>
      <c r="B444" s="460"/>
      <c r="C444" s="469"/>
      <c r="D444" s="319"/>
      <c r="E444" s="518"/>
      <c r="F444" s="17"/>
      <c r="G444" s="18"/>
      <c r="H444" s="18"/>
      <c r="I444" s="41"/>
      <c r="J444" s="202" t="str">
        <f t="shared" si="25"/>
        <v/>
      </c>
      <c r="K444" s="47"/>
      <c r="L444" s="106" t="str">
        <f t="shared" si="24"/>
        <v/>
      </c>
    </row>
    <row r="445" spans="1:12" ht="18" customHeight="1" x14ac:dyDescent="0.3">
      <c r="A445" s="410">
        <v>257</v>
      </c>
      <c r="B445" s="460"/>
      <c r="C445" s="469"/>
      <c r="D445" s="319"/>
      <c r="E445" s="518"/>
      <c r="F445" s="17"/>
      <c r="G445" s="18"/>
      <c r="H445" s="18"/>
      <c r="I445" s="41"/>
      <c r="J445" s="202" t="str">
        <f t="shared" si="25"/>
        <v/>
      </c>
      <c r="K445" s="47"/>
      <c r="L445" s="106" t="str">
        <f t="shared" si="24"/>
        <v/>
      </c>
    </row>
    <row r="446" spans="1:12" ht="18" customHeight="1" x14ac:dyDescent="0.3">
      <c r="A446" s="410">
        <v>258</v>
      </c>
      <c r="B446" s="460"/>
      <c r="C446" s="469"/>
      <c r="D446" s="319"/>
      <c r="E446" s="518"/>
      <c r="F446" s="17"/>
      <c r="G446" s="18"/>
      <c r="H446" s="18"/>
      <c r="I446" s="41"/>
      <c r="J446" s="202" t="str">
        <f t="shared" si="25"/>
        <v/>
      </c>
      <c r="K446" s="47"/>
      <c r="L446" s="106" t="str">
        <f t="shared" si="24"/>
        <v/>
      </c>
    </row>
    <row r="447" spans="1:12" ht="18" customHeight="1" x14ac:dyDescent="0.3">
      <c r="A447" s="410">
        <v>259</v>
      </c>
      <c r="B447" s="460"/>
      <c r="C447" s="469"/>
      <c r="D447" s="319"/>
      <c r="E447" s="518"/>
      <c r="F447" s="17"/>
      <c r="G447" s="18"/>
      <c r="H447" s="18"/>
      <c r="I447" s="41"/>
      <c r="J447" s="202" t="str">
        <f t="shared" si="25"/>
        <v/>
      </c>
      <c r="K447" s="47"/>
      <c r="L447" s="106" t="str">
        <f t="shared" si="24"/>
        <v/>
      </c>
    </row>
    <row r="448" spans="1:12" ht="18" customHeight="1" thickBot="1" x14ac:dyDescent="0.35">
      <c r="A448" s="411">
        <v>260</v>
      </c>
      <c r="B448" s="461"/>
      <c r="C448" s="470"/>
      <c r="D448" s="89"/>
      <c r="E448" s="519"/>
      <c r="F448" s="19"/>
      <c r="G448" s="20"/>
      <c r="H448" s="20"/>
      <c r="I448" s="43"/>
      <c r="J448" s="203" t="str">
        <f t="shared" si="25"/>
        <v/>
      </c>
      <c r="K448" s="48"/>
      <c r="L448" s="106" t="str">
        <f t="shared" si="24"/>
        <v/>
      </c>
    </row>
    <row r="449" spans="1:14" ht="18" customHeight="1" thickBot="1" x14ac:dyDescent="0.35">
      <c r="I449" s="386" t="s">
        <v>125</v>
      </c>
      <c r="J449" s="186">
        <f>IF(stok&lt;&gt;"",SUM(J429:J448)+J414,0)</f>
        <v>0</v>
      </c>
      <c r="K449" s="205"/>
      <c r="M449" s="105">
        <f>IF(J449&gt;J414,ROW(A455),0)</f>
        <v>0</v>
      </c>
    </row>
    <row r="451" spans="1:14" ht="30.25" customHeight="1" x14ac:dyDescent="0.3">
      <c r="A451" s="699" t="s">
        <v>135</v>
      </c>
      <c r="B451" s="699"/>
      <c r="C451" s="699"/>
      <c r="D451" s="699"/>
      <c r="E451" s="699"/>
      <c r="F451" s="699"/>
      <c r="G451" s="699"/>
      <c r="H451" s="699"/>
      <c r="I451" s="699"/>
      <c r="J451" s="699"/>
      <c r="K451" s="699"/>
    </row>
    <row r="453" spans="1:14" ht="19.05" x14ac:dyDescent="0.35">
      <c r="A453" s="376" t="s">
        <v>31</v>
      </c>
      <c r="B453" s="214"/>
      <c r="C453" s="214"/>
      <c r="D453" s="378">
        <f ca="1">imzatarihi</f>
        <v>45785</v>
      </c>
      <c r="E453" s="378"/>
      <c r="F453" s="253" t="s">
        <v>32</v>
      </c>
      <c r="G453" s="379" t="str">
        <f>IF(kurulusyetkilisi&gt;0,kurulusyetkilisi,"")</f>
        <v/>
      </c>
      <c r="J453" s="44"/>
    </row>
    <row r="454" spans="1:14" ht="19.05" x14ac:dyDescent="0.35">
      <c r="D454" s="215"/>
      <c r="E454" s="215"/>
      <c r="F454" s="253" t="s">
        <v>33</v>
      </c>
      <c r="I454" s="214"/>
      <c r="J454" s="44"/>
    </row>
    <row r="456" spans="1:14" x14ac:dyDescent="0.3">
      <c r="A456" s="679" t="s">
        <v>105</v>
      </c>
      <c r="B456" s="679"/>
      <c r="C456" s="679"/>
      <c r="D456" s="679"/>
      <c r="E456" s="679"/>
      <c r="F456" s="679"/>
      <c r="G456" s="679"/>
      <c r="H456" s="679"/>
      <c r="I456" s="679"/>
      <c r="J456" s="679"/>
      <c r="K456" s="679"/>
      <c r="L456" s="2"/>
    </row>
    <row r="457" spans="1:14" x14ac:dyDescent="0.3">
      <c r="A457" s="635" t="str">
        <f>IF(YilDonem&lt;&gt;"",CONCATENATE(YilDonem," dönemine aittir."),"")</f>
        <v/>
      </c>
      <c r="B457" s="635"/>
      <c r="C457" s="635"/>
      <c r="D457" s="635"/>
      <c r="E457" s="635"/>
      <c r="F457" s="635"/>
      <c r="G457" s="635"/>
      <c r="H457" s="635"/>
      <c r="I457" s="635"/>
      <c r="J457" s="635"/>
      <c r="K457" s="635"/>
      <c r="L457" s="2"/>
    </row>
    <row r="458" spans="1:14" ht="16.149999999999999" customHeight="1" thickBot="1" x14ac:dyDescent="0.35">
      <c r="A458" s="680" t="s">
        <v>127</v>
      </c>
      <c r="B458" s="680"/>
      <c r="C458" s="680"/>
      <c r="D458" s="680"/>
      <c r="E458" s="680"/>
      <c r="F458" s="680"/>
      <c r="G458" s="680"/>
      <c r="H458" s="680"/>
      <c r="I458" s="680"/>
      <c r="J458" s="680"/>
      <c r="K458" s="680"/>
      <c r="L458" s="2"/>
    </row>
    <row r="459" spans="1:14" ht="31.75" customHeight="1" thickBot="1" x14ac:dyDescent="0.35">
      <c r="A459" s="673" t="s">
        <v>192</v>
      </c>
      <c r="B459" s="674"/>
      <c r="C459" s="673" t="str">
        <f>IF(ProjeNo&gt;0,ProjeNo,"")</f>
        <v/>
      </c>
      <c r="D459" s="674"/>
      <c r="E459" s="674"/>
      <c r="F459" s="674"/>
      <c r="G459" s="674"/>
      <c r="H459" s="674"/>
      <c r="I459" s="674"/>
      <c r="J459" s="674"/>
      <c r="K459" s="675"/>
      <c r="L459" s="2"/>
    </row>
    <row r="460" spans="1:14" ht="45" customHeight="1" thickBot="1" x14ac:dyDescent="0.35">
      <c r="A460" s="673" t="s">
        <v>194</v>
      </c>
      <c r="B460" s="674"/>
      <c r="C460" s="676" t="str">
        <f>IF(ProjeAdi&gt;0,ProjeAdi,"")</f>
        <v/>
      </c>
      <c r="D460" s="677"/>
      <c r="E460" s="677"/>
      <c r="F460" s="677"/>
      <c r="G460" s="677"/>
      <c r="H460" s="677"/>
      <c r="I460" s="677"/>
      <c r="J460" s="677"/>
      <c r="K460" s="678"/>
      <c r="L460" s="2"/>
    </row>
    <row r="461" spans="1:14" ht="34.5" customHeight="1" thickBot="1" x14ac:dyDescent="0.35">
      <c r="A461" s="618" t="s">
        <v>138</v>
      </c>
      <c r="B461" s="619"/>
      <c r="C461" s="702"/>
      <c r="D461" s="703"/>
      <c r="E461" s="703"/>
      <c r="F461" s="703"/>
      <c r="G461" s="703"/>
      <c r="H461" s="703"/>
      <c r="I461" s="703"/>
      <c r="J461" s="703"/>
      <c r="K461" s="704"/>
      <c r="L461" s="209" t="str">
        <f>IF(C461="","Stok değerleme yöntemi yazılmadan toplam hesaplanmayacaktır.","")</f>
        <v>Stok değerleme yöntemi yazılmadan toplam hesaplanmayacaktır.</v>
      </c>
    </row>
    <row r="462" spans="1:14" s="45" customFormat="1" ht="37.200000000000003" customHeight="1" x14ac:dyDescent="0.3">
      <c r="A462" s="683" t="s">
        <v>3</v>
      </c>
      <c r="B462" s="683" t="s">
        <v>182</v>
      </c>
      <c r="C462" s="683" t="s">
        <v>183</v>
      </c>
      <c r="D462" s="683" t="s">
        <v>101</v>
      </c>
      <c r="E462" s="683" t="s">
        <v>173</v>
      </c>
      <c r="F462" s="683" t="s">
        <v>102</v>
      </c>
      <c r="G462" s="683" t="s">
        <v>106</v>
      </c>
      <c r="H462" s="683" t="s">
        <v>107</v>
      </c>
      <c r="I462" s="683" t="s">
        <v>139</v>
      </c>
      <c r="J462" s="700" t="s">
        <v>34</v>
      </c>
      <c r="K462" s="700" t="s">
        <v>108</v>
      </c>
      <c r="L462" s="61"/>
      <c r="M462" s="69"/>
      <c r="N462" s="69"/>
    </row>
    <row r="463" spans="1:14" ht="18" customHeight="1" thickBot="1" x14ac:dyDescent="0.35">
      <c r="A463" s="685"/>
      <c r="B463" s="684"/>
      <c r="C463" s="684"/>
      <c r="D463" s="685"/>
      <c r="E463" s="684"/>
      <c r="F463" s="685"/>
      <c r="G463" s="685"/>
      <c r="H463" s="685"/>
      <c r="I463" s="685"/>
      <c r="J463" s="701"/>
      <c r="K463" s="701"/>
      <c r="L463" s="2"/>
    </row>
    <row r="464" spans="1:14" ht="18" customHeight="1" x14ac:dyDescent="0.3">
      <c r="A464" s="201">
        <v>261</v>
      </c>
      <c r="B464" s="450"/>
      <c r="C464" s="451"/>
      <c r="D464" s="86"/>
      <c r="E464" s="516"/>
      <c r="F464" s="25"/>
      <c r="G464" s="39"/>
      <c r="H464" s="39"/>
      <c r="I464" s="36"/>
      <c r="J464" s="192" t="str">
        <f>IF(AND(H464&lt;&gt;"",I464&lt;&gt;"",K464&lt;&gt;""),H464*I464,"")</f>
        <v/>
      </c>
      <c r="K464" s="46"/>
      <c r="L464" s="106" t="str">
        <f t="shared" ref="L464:L483" si="26">IF(AND(F464&lt;&gt;"",K464=""),"Stok Çıkış Tarihi Yazılmalıdır.","")</f>
        <v/>
      </c>
    </row>
    <row r="465" spans="1:12" ht="18" customHeight="1" x14ac:dyDescent="0.3">
      <c r="A465" s="410">
        <v>262</v>
      </c>
      <c r="B465" s="460"/>
      <c r="C465" s="469"/>
      <c r="D465" s="319"/>
      <c r="E465" s="518"/>
      <c r="F465" s="17"/>
      <c r="G465" s="18"/>
      <c r="H465" s="18"/>
      <c r="I465" s="41"/>
      <c r="J465" s="202" t="str">
        <f t="shared" ref="J465:J483" si="27">IF(AND(H465&lt;&gt;"",I465&lt;&gt;"",K465&lt;&gt;""),H465*I465,"")</f>
        <v/>
      </c>
      <c r="K465" s="47"/>
      <c r="L465" s="106" t="str">
        <f t="shared" si="26"/>
        <v/>
      </c>
    </row>
    <row r="466" spans="1:12" ht="18" customHeight="1" x14ac:dyDescent="0.3">
      <c r="A466" s="410">
        <v>263</v>
      </c>
      <c r="B466" s="460"/>
      <c r="C466" s="469"/>
      <c r="D466" s="319"/>
      <c r="E466" s="518"/>
      <c r="F466" s="17"/>
      <c r="G466" s="18"/>
      <c r="H466" s="18"/>
      <c r="I466" s="41"/>
      <c r="J466" s="202" t="str">
        <f t="shared" si="27"/>
        <v/>
      </c>
      <c r="K466" s="47"/>
      <c r="L466" s="106" t="str">
        <f t="shared" si="26"/>
        <v/>
      </c>
    </row>
    <row r="467" spans="1:12" ht="18" customHeight="1" x14ac:dyDescent="0.3">
      <c r="A467" s="410">
        <v>264</v>
      </c>
      <c r="B467" s="460"/>
      <c r="C467" s="469"/>
      <c r="D467" s="319"/>
      <c r="E467" s="518"/>
      <c r="F467" s="17"/>
      <c r="G467" s="18"/>
      <c r="H467" s="18"/>
      <c r="I467" s="41"/>
      <c r="J467" s="202" t="str">
        <f t="shared" si="27"/>
        <v/>
      </c>
      <c r="K467" s="47"/>
      <c r="L467" s="106" t="str">
        <f t="shared" si="26"/>
        <v/>
      </c>
    </row>
    <row r="468" spans="1:12" ht="18" customHeight="1" x14ac:dyDescent="0.3">
      <c r="A468" s="410">
        <v>265</v>
      </c>
      <c r="B468" s="460"/>
      <c r="C468" s="469"/>
      <c r="D468" s="319"/>
      <c r="E468" s="518"/>
      <c r="F468" s="17"/>
      <c r="G468" s="18"/>
      <c r="H468" s="18"/>
      <c r="I468" s="41"/>
      <c r="J468" s="202" t="str">
        <f t="shared" si="27"/>
        <v/>
      </c>
      <c r="K468" s="47"/>
      <c r="L468" s="106" t="str">
        <f t="shared" si="26"/>
        <v/>
      </c>
    </row>
    <row r="469" spans="1:12" ht="18" customHeight="1" x14ac:dyDescent="0.3">
      <c r="A469" s="410">
        <v>266</v>
      </c>
      <c r="B469" s="460"/>
      <c r="C469" s="469"/>
      <c r="D469" s="319"/>
      <c r="E469" s="518"/>
      <c r="F469" s="17"/>
      <c r="G469" s="18"/>
      <c r="H469" s="18"/>
      <c r="I469" s="41"/>
      <c r="J469" s="202" t="str">
        <f t="shared" si="27"/>
        <v/>
      </c>
      <c r="K469" s="47"/>
      <c r="L469" s="106" t="str">
        <f t="shared" si="26"/>
        <v/>
      </c>
    </row>
    <row r="470" spans="1:12" ht="18" customHeight="1" x14ac:dyDescent="0.3">
      <c r="A470" s="410">
        <v>267</v>
      </c>
      <c r="B470" s="460"/>
      <c r="C470" s="469"/>
      <c r="D470" s="319"/>
      <c r="E470" s="518"/>
      <c r="F470" s="17"/>
      <c r="G470" s="18"/>
      <c r="H470" s="18"/>
      <c r="I470" s="41"/>
      <c r="J470" s="202" t="str">
        <f t="shared" si="27"/>
        <v/>
      </c>
      <c r="K470" s="47"/>
      <c r="L470" s="106" t="str">
        <f t="shared" si="26"/>
        <v/>
      </c>
    </row>
    <row r="471" spans="1:12" ht="18" customHeight="1" x14ac:dyDescent="0.3">
      <c r="A471" s="410">
        <v>268</v>
      </c>
      <c r="B471" s="460"/>
      <c r="C471" s="469"/>
      <c r="D471" s="319"/>
      <c r="E471" s="518"/>
      <c r="F471" s="17"/>
      <c r="G471" s="18"/>
      <c r="H471" s="18"/>
      <c r="I471" s="41"/>
      <c r="J471" s="202" t="str">
        <f t="shared" si="27"/>
        <v/>
      </c>
      <c r="K471" s="47"/>
      <c r="L471" s="106" t="str">
        <f t="shared" si="26"/>
        <v/>
      </c>
    </row>
    <row r="472" spans="1:12" ht="18" customHeight="1" x14ac:dyDescent="0.3">
      <c r="A472" s="410">
        <v>269</v>
      </c>
      <c r="B472" s="460"/>
      <c r="C472" s="469"/>
      <c r="D472" s="319"/>
      <c r="E472" s="518"/>
      <c r="F472" s="17"/>
      <c r="G472" s="18"/>
      <c r="H472" s="18"/>
      <c r="I472" s="41"/>
      <c r="J472" s="202" t="str">
        <f t="shared" si="27"/>
        <v/>
      </c>
      <c r="K472" s="47"/>
      <c r="L472" s="106" t="str">
        <f t="shared" si="26"/>
        <v/>
      </c>
    </row>
    <row r="473" spans="1:12" ht="18" customHeight="1" x14ac:dyDescent="0.3">
      <c r="A473" s="410">
        <v>270</v>
      </c>
      <c r="B473" s="460"/>
      <c r="C473" s="469"/>
      <c r="D473" s="319"/>
      <c r="E473" s="518"/>
      <c r="F473" s="17"/>
      <c r="G473" s="18"/>
      <c r="H473" s="18"/>
      <c r="I473" s="41"/>
      <c r="J473" s="202" t="str">
        <f t="shared" si="27"/>
        <v/>
      </c>
      <c r="K473" s="47"/>
      <c r="L473" s="106" t="str">
        <f t="shared" si="26"/>
        <v/>
      </c>
    </row>
    <row r="474" spans="1:12" ht="18" customHeight="1" x14ac:dyDescent="0.3">
      <c r="A474" s="410">
        <v>271</v>
      </c>
      <c r="B474" s="460"/>
      <c r="C474" s="469"/>
      <c r="D474" s="319"/>
      <c r="E474" s="518"/>
      <c r="F474" s="17"/>
      <c r="G474" s="18"/>
      <c r="H474" s="18"/>
      <c r="I474" s="41"/>
      <c r="J474" s="202" t="str">
        <f t="shared" si="27"/>
        <v/>
      </c>
      <c r="K474" s="47"/>
      <c r="L474" s="106" t="str">
        <f t="shared" si="26"/>
        <v/>
      </c>
    </row>
    <row r="475" spans="1:12" ht="18" customHeight="1" x14ac:dyDescent="0.3">
      <c r="A475" s="410">
        <v>272</v>
      </c>
      <c r="B475" s="460"/>
      <c r="C475" s="469"/>
      <c r="D475" s="319"/>
      <c r="E475" s="518"/>
      <c r="F475" s="17"/>
      <c r="G475" s="18"/>
      <c r="H475" s="18"/>
      <c r="I475" s="41"/>
      <c r="J475" s="202" t="str">
        <f t="shared" si="27"/>
        <v/>
      </c>
      <c r="K475" s="47"/>
      <c r="L475" s="106" t="str">
        <f t="shared" si="26"/>
        <v/>
      </c>
    </row>
    <row r="476" spans="1:12" ht="18" customHeight="1" x14ac:dyDescent="0.3">
      <c r="A476" s="410">
        <v>273</v>
      </c>
      <c r="B476" s="460"/>
      <c r="C476" s="469"/>
      <c r="D476" s="319"/>
      <c r="E476" s="518"/>
      <c r="F476" s="17"/>
      <c r="G476" s="18"/>
      <c r="H476" s="18"/>
      <c r="I476" s="41"/>
      <c r="J476" s="202" t="str">
        <f t="shared" si="27"/>
        <v/>
      </c>
      <c r="K476" s="47"/>
      <c r="L476" s="106" t="str">
        <f t="shared" si="26"/>
        <v/>
      </c>
    </row>
    <row r="477" spans="1:12" ht="18" customHeight="1" x14ac:dyDescent="0.3">
      <c r="A477" s="410">
        <v>274</v>
      </c>
      <c r="B477" s="460"/>
      <c r="C477" s="469"/>
      <c r="D477" s="319"/>
      <c r="E477" s="518"/>
      <c r="F477" s="17"/>
      <c r="G477" s="18"/>
      <c r="H477" s="18"/>
      <c r="I477" s="41"/>
      <c r="J477" s="202" t="str">
        <f t="shared" si="27"/>
        <v/>
      </c>
      <c r="K477" s="47"/>
      <c r="L477" s="106" t="str">
        <f t="shared" si="26"/>
        <v/>
      </c>
    </row>
    <row r="478" spans="1:12" ht="18" customHeight="1" x14ac:dyDescent="0.3">
      <c r="A478" s="410">
        <v>275</v>
      </c>
      <c r="B478" s="460"/>
      <c r="C478" s="469"/>
      <c r="D478" s="319"/>
      <c r="E478" s="518"/>
      <c r="F478" s="17"/>
      <c r="G478" s="18"/>
      <c r="H478" s="18"/>
      <c r="I478" s="41"/>
      <c r="J478" s="202" t="str">
        <f t="shared" si="27"/>
        <v/>
      </c>
      <c r="K478" s="47"/>
      <c r="L478" s="106" t="str">
        <f t="shared" si="26"/>
        <v/>
      </c>
    </row>
    <row r="479" spans="1:12" ht="18" customHeight="1" x14ac:dyDescent="0.3">
      <c r="A479" s="410">
        <v>276</v>
      </c>
      <c r="B479" s="460"/>
      <c r="C479" s="469"/>
      <c r="D479" s="319"/>
      <c r="E479" s="518"/>
      <c r="F479" s="17"/>
      <c r="G479" s="18"/>
      <c r="H479" s="18"/>
      <c r="I479" s="41"/>
      <c r="J479" s="202" t="str">
        <f t="shared" si="27"/>
        <v/>
      </c>
      <c r="K479" s="47"/>
      <c r="L479" s="106" t="str">
        <f t="shared" si="26"/>
        <v/>
      </c>
    </row>
    <row r="480" spans="1:12" ht="18" customHeight="1" x14ac:dyDescent="0.3">
      <c r="A480" s="410">
        <v>277</v>
      </c>
      <c r="B480" s="460"/>
      <c r="C480" s="469"/>
      <c r="D480" s="319"/>
      <c r="E480" s="518"/>
      <c r="F480" s="17"/>
      <c r="G480" s="18"/>
      <c r="H480" s="18"/>
      <c r="I480" s="41"/>
      <c r="J480" s="202" t="str">
        <f t="shared" si="27"/>
        <v/>
      </c>
      <c r="K480" s="47"/>
      <c r="L480" s="106" t="str">
        <f t="shared" si="26"/>
        <v/>
      </c>
    </row>
    <row r="481" spans="1:13" ht="18" customHeight="1" x14ac:dyDescent="0.3">
      <c r="A481" s="410">
        <v>278</v>
      </c>
      <c r="B481" s="460"/>
      <c r="C481" s="469"/>
      <c r="D481" s="319"/>
      <c r="E481" s="518"/>
      <c r="F481" s="17"/>
      <c r="G481" s="18"/>
      <c r="H481" s="18"/>
      <c r="I481" s="41"/>
      <c r="J481" s="202" t="str">
        <f t="shared" si="27"/>
        <v/>
      </c>
      <c r="K481" s="47"/>
      <c r="L481" s="106" t="str">
        <f t="shared" si="26"/>
        <v/>
      </c>
    </row>
    <row r="482" spans="1:13" ht="18" customHeight="1" x14ac:dyDescent="0.3">
      <c r="A482" s="410">
        <v>279</v>
      </c>
      <c r="B482" s="460"/>
      <c r="C482" s="469"/>
      <c r="D482" s="319"/>
      <c r="E482" s="518"/>
      <c r="F482" s="17"/>
      <c r="G482" s="18"/>
      <c r="H482" s="18"/>
      <c r="I482" s="41"/>
      <c r="J482" s="202" t="str">
        <f t="shared" si="27"/>
        <v/>
      </c>
      <c r="K482" s="47"/>
      <c r="L482" s="106" t="str">
        <f t="shared" si="26"/>
        <v/>
      </c>
    </row>
    <row r="483" spans="1:13" ht="18" customHeight="1" thickBot="1" x14ac:dyDescent="0.35">
      <c r="A483" s="411">
        <v>280</v>
      </c>
      <c r="B483" s="461"/>
      <c r="C483" s="470"/>
      <c r="D483" s="89"/>
      <c r="E483" s="519"/>
      <c r="F483" s="19"/>
      <c r="G483" s="20"/>
      <c r="H483" s="20"/>
      <c r="I483" s="43"/>
      <c r="J483" s="203" t="str">
        <f t="shared" si="27"/>
        <v/>
      </c>
      <c r="K483" s="48"/>
      <c r="L483" s="106" t="str">
        <f t="shared" si="26"/>
        <v/>
      </c>
    </row>
    <row r="484" spans="1:13" ht="18" customHeight="1" thickBot="1" x14ac:dyDescent="0.35">
      <c r="I484" s="386" t="s">
        <v>125</v>
      </c>
      <c r="J484" s="186">
        <f>IF(stok&lt;&gt;"",SUM(J464:J483)+J449,0)</f>
        <v>0</v>
      </c>
      <c r="K484" s="205"/>
      <c r="M484" s="105">
        <f>IF(J484&gt;J449,ROW(A490),0)</f>
        <v>0</v>
      </c>
    </row>
    <row r="486" spans="1:13" ht="30.25" customHeight="1" x14ac:dyDescent="0.3">
      <c r="A486" s="699" t="s">
        <v>135</v>
      </c>
      <c r="B486" s="699"/>
      <c r="C486" s="699"/>
      <c r="D486" s="699"/>
      <c r="E486" s="699"/>
      <c r="F486" s="699"/>
      <c r="G486" s="699"/>
      <c r="H486" s="699"/>
      <c r="I486" s="699"/>
      <c r="J486" s="699"/>
      <c r="K486" s="699"/>
    </row>
    <row r="488" spans="1:13" ht="19.05" x14ac:dyDescent="0.35">
      <c r="A488" s="376" t="s">
        <v>31</v>
      </c>
      <c r="B488" s="214"/>
      <c r="C488" s="214"/>
      <c r="D488" s="378">
        <f ca="1">imzatarihi</f>
        <v>45785</v>
      </c>
      <c r="E488" s="378"/>
      <c r="F488" s="253" t="s">
        <v>32</v>
      </c>
      <c r="G488" s="379" t="str">
        <f>IF(kurulusyetkilisi&gt;0,kurulusyetkilisi,"")</f>
        <v/>
      </c>
      <c r="J488" s="44"/>
    </row>
    <row r="489" spans="1:13" ht="19.05" x14ac:dyDescent="0.35">
      <c r="D489" s="215"/>
      <c r="E489" s="215"/>
      <c r="F489" s="253" t="s">
        <v>33</v>
      </c>
      <c r="I489" s="214"/>
      <c r="J489" s="44"/>
    </row>
    <row r="491" spans="1:13" x14ac:dyDescent="0.3">
      <c r="A491" s="679" t="s">
        <v>105</v>
      </c>
      <c r="B491" s="679"/>
      <c r="C491" s="679"/>
      <c r="D491" s="679"/>
      <c r="E491" s="679"/>
      <c r="F491" s="679"/>
      <c r="G491" s="679"/>
      <c r="H491" s="679"/>
      <c r="I491" s="679"/>
      <c r="J491" s="679"/>
      <c r="K491" s="679"/>
      <c r="L491" s="2"/>
    </row>
    <row r="492" spans="1:13" x14ac:dyDescent="0.3">
      <c r="A492" s="635" t="str">
        <f>IF(YilDonem&lt;&gt;"",CONCATENATE(YilDonem," dönemine aittir."),"")</f>
        <v/>
      </c>
      <c r="B492" s="635"/>
      <c r="C492" s="635"/>
      <c r="D492" s="635"/>
      <c r="E492" s="635"/>
      <c r="F492" s="635"/>
      <c r="G492" s="635"/>
      <c r="H492" s="635"/>
      <c r="I492" s="635"/>
      <c r="J492" s="635"/>
      <c r="K492" s="635"/>
      <c r="L492" s="2"/>
    </row>
    <row r="493" spans="1:13" ht="16.149999999999999" customHeight="1" thickBot="1" x14ac:dyDescent="0.35">
      <c r="A493" s="680" t="s">
        <v>127</v>
      </c>
      <c r="B493" s="680"/>
      <c r="C493" s="680"/>
      <c r="D493" s="680"/>
      <c r="E493" s="680"/>
      <c r="F493" s="680"/>
      <c r="G493" s="680"/>
      <c r="H493" s="680"/>
      <c r="I493" s="680"/>
      <c r="J493" s="680"/>
      <c r="K493" s="680"/>
      <c r="L493" s="2"/>
    </row>
    <row r="494" spans="1:13" ht="31.75" customHeight="1" thickBot="1" x14ac:dyDescent="0.35">
      <c r="A494" s="673" t="s">
        <v>192</v>
      </c>
      <c r="B494" s="674"/>
      <c r="C494" s="673" t="str">
        <f>IF(ProjeNo&gt;0,ProjeNo,"")</f>
        <v/>
      </c>
      <c r="D494" s="674"/>
      <c r="E494" s="674"/>
      <c r="F494" s="674"/>
      <c r="G494" s="674"/>
      <c r="H494" s="674"/>
      <c r="I494" s="674"/>
      <c r="J494" s="674"/>
      <c r="K494" s="675"/>
      <c r="L494" s="2"/>
    </row>
    <row r="495" spans="1:13" ht="45" customHeight="1" thickBot="1" x14ac:dyDescent="0.35">
      <c r="A495" s="673" t="s">
        <v>194</v>
      </c>
      <c r="B495" s="674"/>
      <c r="C495" s="676" t="str">
        <f>IF(ProjeAdi&gt;0,ProjeAdi,"")</f>
        <v/>
      </c>
      <c r="D495" s="677"/>
      <c r="E495" s="677"/>
      <c r="F495" s="677"/>
      <c r="G495" s="677"/>
      <c r="H495" s="677"/>
      <c r="I495" s="677"/>
      <c r="J495" s="677"/>
      <c r="K495" s="678"/>
      <c r="L495" s="2"/>
    </row>
    <row r="496" spans="1:13" ht="34.5" customHeight="1" thickBot="1" x14ac:dyDescent="0.35">
      <c r="A496" s="618" t="s">
        <v>138</v>
      </c>
      <c r="B496" s="619"/>
      <c r="C496" s="702"/>
      <c r="D496" s="703"/>
      <c r="E496" s="703"/>
      <c r="F496" s="703"/>
      <c r="G496" s="703"/>
      <c r="H496" s="703"/>
      <c r="I496" s="703"/>
      <c r="J496" s="703"/>
      <c r="K496" s="704"/>
      <c r="L496" s="209" t="str">
        <f>IF(C496="","Stok değerleme yöntemi yazılmadan toplam hesaplanmayacaktır.","")</f>
        <v>Stok değerleme yöntemi yazılmadan toplam hesaplanmayacaktır.</v>
      </c>
    </row>
    <row r="497" spans="1:14" s="45" customFormat="1" ht="37.200000000000003" customHeight="1" x14ac:dyDescent="0.3">
      <c r="A497" s="683" t="s">
        <v>3</v>
      </c>
      <c r="B497" s="683" t="s">
        <v>182</v>
      </c>
      <c r="C497" s="683" t="s">
        <v>183</v>
      </c>
      <c r="D497" s="683" t="s">
        <v>101</v>
      </c>
      <c r="E497" s="683" t="s">
        <v>173</v>
      </c>
      <c r="F497" s="683" t="s">
        <v>102</v>
      </c>
      <c r="G497" s="683" t="s">
        <v>106</v>
      </c>
      <c r="H497" s="683" t="s">
        <v>107</v>
      </c>
      <c r="I497" s="683" t="s">
        <v>139</v>
      </c>
      <c r="J497" s="700" t="s">
        <v>34</v>
      </c>
      <c r="K497" s="700" t="s">
        <v>108</v>
      </c>
      <c r="L497" s="61"/>
      <c r="M497" s="69"/>
      <c r="N497" s="69"/>
    </row>
    <row r="498" spans="1:14" ht="18" customHeight="1" thickBot="1" x14ac:dyDescent="0.35">
      <c r="A498" s="685"/>
      <c r="B498" s="684"/>
      <c r="C498" s="684"/>
      <c r="D498" s="685"/>
      <c r="E498" s="684"/>
      <c r="F498" s="685"/>
      <c r="G498" s="685"/>
      <c r="H498" s="685"/>
      <c r="I498" s="685"/>
      <c r="J498" s="701"/>
      <c r="K498" s="701"/>
      <c r="L498" s="2"/>
    </row>
    <row r="499" spans="1:14" ht="18" customHeight="1" x14ac:dyDescent="0.3">
      <c r="A499" s="201">
        <v>281</v>
      </c>
      <c r="B499" s="450"/>
      <c r="C499" s="451"/>
      <c r="D499" s="86"/>
      <c r="E499" s="516"/>
      <c r="F499" s="25"/>
      <c r="G499" s="39"/>
      <c r="H499" s="39"/>
      <c r="I499" s="36"/>
      <c r="J499" s="192" t="str">
        <f>IF(AND(H499&lt;&gt;"",I499&lt;&gt;"",K499&lt;&gt;""),H499*I499,"")</f>
        <v/>
      </c>
      <c r="K499" s="46"/>
      <c r="L499" s="106" t="str">
        <f t="shared" ref="L499:L518" si="28">IF(AND(F499&lt;&gt;"",K499=""),"Stok Çıkış Tarihi Yazılmalıdır.","")</f>
        <v/>
      </c>
    </row>
    <row r="500" spans="1:14" ht="18" customHeight="1" x14ac:dyDescent="0.3">
      <c r="A500" s="410">
        <v>282</v>
      </c>
      <c r="B500" s="460"/>
      <c r="C500" s="469"/>
      <c r="D500" s="319"/>
      <c r="E500" s="518"/>
      <c r="F500" s="17"/>
      <c r="G500" s="18"/>
      <c r="H500" s="18"/>
      <c r="I500" s="41"/>
      <c r="J500" s="202" t="str">
        <f t="shared" ref="J500:J518" si="29">IF(AND(H500&lt;&gt;"",I500&lt;&gt;"",K500&lt;&gt;""),H500*I500,"")</f>
        <v/>
      </c>
      <c r="K500" s="47"/>
      <c r="L500" s="106" t="str">
        <f t="shared" si="28"/>
        <v/>
      </c>
    </row>
    <row r="501" spans="1:14" ht="18" customHeight="1" x14ac:dyDescent="0.3">
      <c r="A501" s="410">
        <v>283</v>
      </c>
      <c r="B501" s="460"/>
      <c r="C501" s="469"/>
      <c r="D501" s="319"/>
      <c r="E501" s="518"/>
      <c r="F501" s="17"/>
      <c r="G501" s="18"/>
      <c r="H501" s="18"/>
      <c r="I501" s="41"/>
      <c r="J501" s="202" t="str">
        <f t="shared" si="29"/>
        <v/>
      </c>
      <c r="K501" s="47"/>
      <c r="L501" s="106" t="str">
        <f t="shared" si="28"/>
        <v/>
      </c>
    </row>
    <row r="502" spans="1:14" ht="18" customHeight="1" x14ac:dyDescent="0.3">
      <c r="A502" s="410">
        <v>284</v>
      </c>
      <c r="B502" s="460"/>
      <c r="C502" s="469"/>
      <c r="D502" s="319"/>
      <c r="E502" s="518"/>
      <c r="F502" s="17"/>
      <c r="G502" s="18"/>
      <c r="H502" s="18"/>
      <c r="I502" s="41"/>
      <c r="J502" s="202" t="str">
        <f t="shared" si="29"/>
        <v/>
      </c>
      <c r="K502" s="47"/>
      <c r="L502" s="106" t="str">
        <f t="shared" si="28"/>
        <v/>
      </c>
    </row>
    <row r="503" spans="1:14" ht="18" customHeight="1" x14ac:dyDescent="0.3">
      <c r="A503" s="410">
        <v>285</v>
      </c>
      <c r="B503" s="460"/>
      <c r="C503" s="469"/>
      <c r="D503" s="319"/>
      <c r="E503" s="518"/>
      <c r="F503" s="17"/>
      <c r="G503" s="18"/>
      <c r="H503" s="18"/>
      <c r="I503" s="41"/>
      <c r="J503" s="202" t="str">
        <f t="shared" si="29"/>
        <v/>
      </c>
      <c r="K503" s="47"/>
      <c r="L503" s="106" t="str">
        <f t="shared" si="28"/>
        <v/>
      </c>
    </row>
    <row r="504" spans="1:14" ht="18" customHeight="1" x14ac:dyDescent="0.3">
      <c r="A504" s="410">
        <v>286</v>
      </c>
      <c r="B504" s="460"/>
      <c r="C504" s="469"/>
      <c r="D504" s="319"/>
      <c r="E504" s="518"/>
      <c r="F504" s="17"/>
      <c r="G504" s="18"/>
      <c r="H504" s="18"/>
      <c r="I504" s="41"/>
      <c r="J504" s="202" t="str">
        <f t="shared" si="29"/>
        <v/>
      </c>
      <c r="K504" s="47"/>
      <c r="L504" s="106" t="str">
        <f t="shared" si="28"/>
        <v/>
      </c>
    </row>
    <row r="505" spans="1:14" ht="18" customHeight="1" x14ac:dyDescent="0.3">
      <c r="A505" s="410">
        <v>287</v>
      </c>
      <c r="B505" s="460"/>
      <c r="C505" s="469"/>
      <c r="D505" s="319"/>
      <c r="E505" s="518"/>
      <c r="F505" s="17"/>
      <c r="G505" s="18"/>
      <c r="H505" s="18"/>
      <c r="I505" s="41"/>
      <c r="J505" s="202" t="str">
        <f t="shared" si="29"/>
        <v/>
      </c>
      <c r="K505" s="47"/>
      <c r="L505" s="106" t="str">
        <f t="shared" si="28"/>
        <v/>
      </c>
    </row>
    <row r="506" spans="1:14" ht="18" customHeight="1" x14ac:dyDescent="0.3">
      <c r="A506" s="410">
        <v>288</v>
      </c>
      <c r="B506" s="460"/>
      <c r="C506" s="469"/>
      <c r="D506" s="319"/>
      <c r="E506" s="518"/>
      <c r="F506" s="17"/>
      <c r="G506" s="18"/>
      <c r="H506" s="18"/>
      <c r="I506" s="41"/>
      <c r="J506" s="202" t="str">
        <f t="shared" si="29"/>
        <v/>
      </c>
      <c r="K506" s="47"/>
      <c r="L506" s="106" t="str">
        <f t="shared" si="28"/>
        <v/>
      </c>
    </row>
    <row r="507" spans="1:14" ht="18" customHeight="1" x14ac:dyDescent="0.3">
      <c r="A507" s="410">
        <v>289</v>
      </c>
      <c r="B507" s="460"/>
      <c r="C507" s="469"/>
      <c r="D507" s="319"/>
      <c r="E507" s="518"/>
      <c r="F507" s="17"/>
      <c r="G507" s="18"/>
      <c r="H507" s="18"/>
      <c r="I507" s="41"/>
      <c r="J507" s="202" t="str">
        <f t="shared" si="29"/>
        <v/>
      </c>
      <c r="K507" s="47"/>
      <c r="L507" s="106" t="str">
        <f t="shared" si="28"/>
        <v/>
      </c>
    </row>
    <row r="508" spans="1:14" ht="18" customHeight="1" x14ac:dyDescent="0.3">
      <c r="A508" s="410">
        <v>290</v>
      </c>
      <c r="B508" s="460"/>
      <c r="C508" s="469"/>
      <c r="D508" s="319"/>
      <c r="E508" s="518"/>
      <c r="F508" s="17"/>
      <c r="G508" s="18"/>
      <c r="H508" s="18"/>
      <c r="I508" s="41"/>
      <c r="J508" s="202" t="str">
        <f t="shared" si="29"/>
        <v/>
      </c>
      <c r="K508" s="47"/>
      <c r="L508" s="106" t="str">
        <f t="shared" si="28"/>
        <v/>
      </c>
    </row>
    <row r="509" spans="1:14" ht="18" customHeight="1" x14ac:dyDescent="0.3">
      <c r="A509" s="410">
        <v>291</v>
      </c>
      <c r="B509" s="460"/>
      <c r="C509" s="469"/>
      <c r="D509" s="319"/>
      <c r="E509" s="518"/>
      <c r="F509" s="17"/>
      <c r="G509" s="18"/>
      <c r="H509" s="18"/>
      <c r="I509" s="41"/>
      <c r="J509" s="202" t="str">
        <f t="shared" si="29"/>
        <v/>
      </c>
      <c r="K509" s="47"/>
      <c r="L509" s="106" t="str">
        <f t="shared" si="28"/>
        <v/>
      </c>
    </row>
    <row r="510" spans="1:14" ht="18" customHeight="1" x14ac:dyDescent="0.3">
      <c r="A510" s="410">
        <v>292</v>
      </c>
      <c r="B510" s="460"/>
      <c r="C510" s="469"/>
      <c r="D510" s="319"/>
      <c r="E510" s="518"/>
      <c r="F510" s="17"/>
      <c r="G510" s="18"/>
      <c r="H510" s="18"/>
      <c r="I510" s="41"/>
      <c r="J510" s="202" t="str">
        <f t="shared" si="29"/>
        <v/>
      </c>
      <c r="K510" s="47"/>
      <c r="L510" s="106" t="str">
        <f t="shared" si="28"/>
        <v/>
      </c>
    </row>
    <row r="511" spans="1:14" ht="18" customHeight="1" x14ac:dyDescent="0.3">
      <c r="A511" s="410">
        <v>293</v>
      </c>
      <c r="B511" s="460"/>
      <c r="C511" s="469"/>
      <c r="D511" s="319"/>
      <c r="E511" s="518"/>
      <c r="F511" s="17"/>
      <c r="G511" s="18"/>
      <c r="H511" s="18"/>
      <c r="I511" s="41"/>
      <c r="J511" s="202" t="str">
        <f t="shared" si="29"/>
        <v/>
      </c>
      <c r="K511" s="47"/>
      <c r="L511" s="106" t="str">
        <f t="shared" si="28"/>
        <v/>
      </c>
    </row>
    <row r="512" spans="1:14" ht="18" customHeight="1" x14ac:dyDescent="0.3">
      <c r="A512" s="410">
        <v>294</v>
      </c>
      <c r="B512" s="460"/>
      <c r="C512" s="469"/>
      <c r="D512" s="319"/>
      <c r="E512" s="518"/>
      <c r="F512" s="17"/>
      <c r="G512" s="18"/>
      <c r="H512" s="18"/>
      <c r="I512" s="41"/>
      <c r="J512" s="202" t="str">
        <f t="shared" si="29"/>
        <v/>
      </c>
      <c r="K512" s="47"/>
      <c r="L512" s="106" t="str">
        <f t="shared" si="28"/>
        <v/>
      </c>
    </row>
    <row r="513" spans="1:13" ht="18" customHeight="1" x14ac:dyDescent="0.3">
      <c r="A513" s="410">
        <v>295</v>
      </c>
      <c r="B513" s="460"/>
      <c r="C513" s="469"/>
      <c r="D513" s="319"/>
      <c r="E513" s="518"/>
      <c r="F513" s="17"/>
      <c r="G513" s="18"/>
      <c r="H513" s="18"/>
      <c r="I513" s="41"/>
      <c r="J513" s="202" t="str">
        <f t="shared" si="29"/>
        <v/>
      </c>
      <c r="K513" s="47"/>
      <c r="L513" s="106" t="str">
        <f t="shared" si="28"/>
        <v/>
      </c>
    </row>
    <row r="514" spans="1:13" ht="18" customHeight="1" x14ac:dyDescent="0.3">
      <c r="A514" s="410">
        <v>296</v>
      </c>
      <c r="B514" s="460"/>
      <c r="C514" s="469"/>
      <c r="D514" s="319"/>
      <c r="E514" s="518"/>
      <c r="F514" s="17"/>
      <c r="G514" s="18"/>
      <c r="H514" s="18"/>
      <c r="I514" s="41"/>
      <c r="J514" s="202" t="str">
        <f t="shared" si="29"/>
        <v/>
      </c>
      <c r="K514" s="47"/>
      <c r="L514" s="106" t="str">
        <f t="shared" si="28"/>
        <v/>
      </c>
    </row>
    <row r="515" spans="1:13" ht="18" customHeight="1" x14ac:dyDescent="0.3">
      <c r="A515" s="410">
        <v>297</v>
      </c>
      <c r="B515" s="460"/>
      <c r="C515" s="469"/>
      <c r="D515" s="319"/>
      <c r="E515" s="518"/>
      <c r="F515" s="17"/>
      <c r="G515" s="18"/>
      <c r="H515" s="18"/>
      <c r="I515" s="41"/>
      <c r="J515" s="202" t="str">
        <f t="shared" si="29"/>
        <v/>
      </c>
      <c r="K515" s="47"/>
      <c r="L515" s="106" t="str">
        <f t="shared" si="28"/>
        <v/>
      </c>
    </row>
    <row r="516" spans="1:13" ht="18" customHeight="1" x14ac:dyDescent="0.3">
      <c r="A516" s="410">
        <v>298</v>
      </c>
      <c r="B516" s="460"/>
      <c r="C516" s="469"/>
      <c r="D516" s="319"/>
      <c r="E516" s="518"/>
      <c r="F516" s="17"/>
      <c r="G516" s="18"/>
      <c r="H516" s="18"/>
      <c r="I516" s="41"/>
      <c r="J516" s="202" t="str">
        <f t="shared" si="29"/>
        <v/>
      </c>
      <c r="K516" s="47"/>
      <c r="L516" s="106" t="str">
        <f t="shared" si="28"/>
        <v/>
      </c>
    </row>
    <row r="517" spans="1:13" ht="18" customHeight="1" x14ac:dyDescent="0.3">
      <c r="A517" s="410">
        <v>299</v>
      </c>
      <c r="B517" s="460"/>
      <c r="C517" s="469"/>
      <c r="D517" s="319"/>
      <c r="E517" s="518"/>
      <c r="F517" s="17"/>
      <c r="G517" s="18"/>
      <c r="H517" s="18"/>
      <c r="I517" s="41"/>
      <c r="J517" s="202" t="str">
        <f t="shared" si="29"/>
        <v/>
      </c>
      <c r="K517" s="47"/>
      <c r="L517" s="106" t="str">
        <f t="shared" si="28"/>
        <v/>
      </c>
    </row>
    <row r="518" spans="1:13" ht="18" customHeight="1" thickBot="1" x14ac:dyDescent="0.35">
      <c r="A518" s="411">
        <v>300</v>
      </c>
      <c r="B518" s="461"/>
      <c r="C518" s="470"/>
      <c r="D518" s="89"/>
      <c r="E518" s="519"/>
      <c r="F518" s="19"/>
      <c r="G518" s="20"/>
      <c r="H518" s="20"/>
      <c r="I518" s="43"/>
      <c r="J518" s="203" t="str">
        <f t="shared" si="29"/>
        <v/>
      </c>
      <c r="K518" s="48"/>
      <c r="L518" s="106" t="str">
        <f t="shared" si="28"/>
        <v/>
      </c>
    </row>
    <row r="519" spans="1:13" ht="18" customHeight="1" thickBot="1" x14ac:dyDescent="0.35">
      <c r="I519" s="386" t="s">
        <v>125</v>
      </c>
      <c r="J519" s="186">
        <f>IF(stok&lt;&gt;"",SUM(J499:J518)+J484,0)</f>
        <v>0</v>
      </c>
      <c r="K519" s="205"/>
      <c r="M519" s="105">
        <f>IF(J519&gt;J484,ROW(A525),0)</f>
        <v>0</v>
      </c>
    </row>
    <row r="521" spans="1:13" ht="30.25" customHeight="1" x14ac:dyDescent="0.3">
      <c r="A521" s="699" t="s">
        <v>135</v>
      </c>
      <c r="B521" s="699"/>
      <c r="C521" s="699"/>
      <c r="D521" s="699"/>
      <c r="E521" s="699"/>
      <c r="F521" s="699"/>
      <c r="G521" s="699"/>
      <c r="H521" s="699"/>
      <c r="I521" s="699"/>
      <c r="J521" s="699"/>
      <c r="K521" s="699"/>
    </row>
    <row r="523" spans="1:13" ht="19.05" x14ac:dyDescent="0.35">
      <c r="A523" s="376" t="s">
        <v>31</v>
      </c>
      <c r="B523" s="214"/>
      <c r="C523" s="214"/>
      <c r="D523" s="378">
        <f ca="1">imzatarihi</f>
        <v>45785</v>
      </c>
      <c r="E523" s="378"/>
      <c r="F523" s="253" t="s">
        <v>32</v>
      </c>
      <c r="G523" s="379" t="str">
        <f>IF(kurulusyetkilisi&gt;0,kurulusyetkilisi,"")</f>
        <v/>
      </c>
      <c r="J523" s="44"/>
    </row>
    <row r="524" spans="1:13" ht="19.05" x14ac:dyDescent="0.35">
      <c r="D524" s="215"/>
      <c r="E524" s="215"/>
      <c r="F524" s="253" t="s">
        <v>33</v>
      </c>
      <c r="I524" s="214"/>
      <c r="J524" s="44"/>
    </row>
    <row r="526" spans="1:13" x14ac:dyDescent="0.3">
      <c r="A526" s="679" t="s">
        <v>105</v>
      </c>
      <c r="B526" s="679"/>
      <c r="C526" s="679"/>
      <c r="D526" s="679"/>
      <c r="E526" s="679"/>
      <c r="F526" s="679"/>
      <c r="G526" s="679"/>
      <c r="H526" s="679"/>
      <c r="I526" s="679"/>
      <c r="J526" s="679"/>
      <c r="K526" s="679"/>
      <c r="L526" s="2"/>
    </row>
    <row r="527" spans="1:13" x14ac:dyDescent="0.3">
      <c r="A527" s="635" t="str">
        <f>IF(YilDonem&lt;&gt;"",CONCATENATE(YilDonem," dönemine aittir."),"")</f>
        <v/>
      </c>
      <c r="B527" s="635"/>
      <c r="C527" s="635"/>
      <c r="D527" s="635"/>
      <c r="E527" s="635"/>
      <c r="F527" s="635"/>
      <c r="G527" s="635"/>
      <c r="H527" s="635"/>
      <c r="I527" s="635"/>
      <c r="J527" s="635"/>
      <c r="K527" s="635"/>
      <c r="L527" s="2"/>
    </row>
    <row r="528" spans="1:13" ht="16.149999999999999" customHeight="1" thickBot="1" x14ac:dyDescent="0.35">
      <c r="A528" s="680" t="s">
        <v>127</v>
      </c>
      <c r="B528" s="680"/>
      <c r="C528" s="680"/>
      <c r="D528" s="680"/>
      <c r="E528" s="680"/>
      <c r="F528" s="680"/>
      <c r="G528" s="680"/>
      <c r="H528" s="680"/>
      <c r="I528" s="680"/>
      <c r="J528" s="680"/>
      <c r="K528" s="680"/>
      <c r="L528" s="2"/>
    </row>
    <row r="529" spans="1:14" ht="31.75" customHeight="1" thickBot="1" x14ac:dyDescent="0.35">
      <c r="A529" s="673" t="s">
        <v>192</v>
      </c>
      <c r="B529" s="674"/>
      <c r="C529" s="673" t="str">
        <f>IF(ProjeNo&gt;0,ProjeNo,"")</f>
        <v/>
      </c>
      <c r="D529" s="674"/>
      <c r="E529" s="674"/>
      <c r="F529" s="674"/>
      <c r="G529" s="674"/>
      <c r="H529" s="674"/>
      <c r="I529" s="674"/>
      <c r="J529" s="674"/>
      <c r="K529" s="675"/>
      <c r="L529" s="2"/>
    </row>
    <row r="530" spans="1:14" ht="45" customHeight="1" thickBot="1" x14ac:dyDescent="0.35">
      <c r="A530" s="673" t="s">
        <v>194</v>
      </c>
      <c r="B530" s="674"/>
      <c r="C530" s="676" t="str">
        <f>IF(ProjeAdi&gt;0,ProjeAdi,"")</f>
        <v/>
      </c>
      <c r="D530" s="677"/>
      <c r="E530" s="677"/>
      <c r="F530" s="677"/>
      <c r="G530" s="677"/>
      <c r="H530" s="677"/>
      <c r="I530" s="677"/>
      <c r="J530" s="677"/>
      <c r="K530" s="678"/>
      <c r="L530" s="2"/>
    </row>
    <row r="531" spans="1:14" ht="34.5" customHeight="1" thickBot="1" x14ac:dyDescent="0.35">
      <c r="A531" s="618" t="s">
        <v>138</v>
      </c>
      <c r="B531" s="619"/>
      <c r="C531" s="702"/>
      <c r="D531" s="703"/>
      <c r="E531" s="703"/>
      <c r="F531" s="703"/>
      <c r="G531" s="703"/>
      <c r="H531" s="703"/>
      <c r="I531" s="703"/>
      <c r="J531" s="703"/>
      <c r="K531" s="704"/>
      <c r="L531" s="209" t="str">
        <f>IF(C531="","Stok değerleme yöntemi yazılmadan toplam hesaplanmayacaktır.","")</f>
        <v>Stok değerleme yöntemi yazılmadan toplam hesaplanmayacaktır.</v>
      </c>
    </row>
    <row r="532" spans="1:14" s="45" customFormat="1" ht="37.200000000000003" customHeight="1" x14ac:dyDescent="0.3">
      <c r="A532" s="683" t="s">
        <v>3</v>
      </c>
      <c r="B532" s="683" t="s">
        <v>182</v>
      </c>
      <c r="C532" s="683" t="s">
        <v>183</v>
      </c>
      <c r="D532" s="683" t="s">
        <v>101</v>
      </c>
      <c r="E532" s="683" t="s">
        <v>173</v>
      </c>
      <c r="F532" s="683" t="s">
        <v>102</v>
      </c>
      <c r="G532" s="683" t="s">
        <v>106</v>
      </c>
      <c r="H532" s="683" t="s">
        <v>107</v>
      </c>
      <c r="I532" s="683" t="s">
        <v>139</v>
      </c>
      <c r="J532" s="700" t="s">
        <v>34</v>
      </c>
      <c r="K532" s="700" t="s">
        <v>108</v>
      </c>
      <c r="L532" s="61"/>
      <c r="M532" s="69"/>
      <c r="N532" s="69"/>
    </row>
    <row r="533" spans="1:14" ht="18" customHeight="1" thickBot="1" x14ac:dyDescent="0.35">
      <c r="A533" s="685"/>
      <c r="B533" s="684"/>
      <c r="C533" s="684"/>
      <c r="D533" s="685"/>
      <c r="E533" s="684"/>
      <c r="F533" s="685"/>
      <c r="G533" s="685"/>
      <c r="H533" s="685"/>
      <c r="I533" s="685"/>
      <c r="J533" s="701"/>
      <c r="K533" s="701"/>
      <c r="L533" s="2"/>
    </row>
    <row r="534" spans="1:14" ht="18" customHeight="1" x14ac:dyDescent="0.3">
      <c r="A534" s="201">
        <v>301</v>
      </c>
      <c r="B534" s="450"/>
      <c r="C534" s="451"/>
      <c r="D534" s="86"/>
      <c r="E534" s="516"/>
      <c r="F534" s="25"/>
      <c r="G534" s="39"/>
      <c r="H534" s="39"/>
      <c r="I534" s="36"/>
      <c r="J534" s="192" t="str">
        <f>IF(AND(H534&lt;&gt;"",I534&lt;&gt;"",K534&lt;&gt;""),H534*I534,"")</f>
        <v/>
      </c>
      <c r="K534" s="46"/>
      <c r="L534" s="106" t="str">
        <f t="shared" ref="L534:L553" si="30">IF(AND(F534&lt;&gt;"",K534=""),"Stok Çıkış Tarihi Yazılmalıdır.","")</f>
        <v/>
      </c>
    </row>
    <row r="535" spans="1:14" ht="18" customHeight="1" x14ac:dyDescent="0.3">
      <c r="A535" s="410">
        <v>302</v>
      </c>
      <c r="B535" s="460"/>
      <c r="C535" s="469"/>
      <c r="D535" s="319"/>
      <c r="E535" s="518"/>
      <c r="F535" s="17"/>
      <c r="G535" s="18"/>
      <c r="H535" s="18"/>
      <c r="I535" s="41"/>
      <c r="J535" s="202" t="str">
        <f t="shared" ref="J535:J553" si="31">IF(AND(H535&lt;&gt;"",I535&lt;&gt;"",K535&lt;&gt;""),H535*I535,"")</f>
        <v/>
      </c>
      <c r="K535" s="47"/>
      <c r="L535" s="106" t="str">
        <f t="shared" si="30"/>
        <v/>
      </c>
    </row>
    <row r="536" spans="1:14" ht="18" customHeight="1" x14ac:dyDescent="0.3">
      <c r="A536" s="410">
        <v>303</v>
      </c>
      <c r="B536" s="460"/>
      <c r="C536" s="469"/>
      <c r="D536" s="319"/>
      <c r="E536" s="518"/>
      <c r="F536" s="17"/>
      <c r="G536" s="18"/>
      <c r="H536" s="18"/>
      <c r="I536" s="41"/>
      <c r="J536" s="202" t="str">
        <f t="shared" si="31"/>
        <v/>
      </c>
      <c r="K536" s="47"/>
      <c r="L536" s="106" t="str">
        <f t="shared" si="30"/>
        <v/>
      </c>
    </row>
    <row r="537" spans="1:14" ht="18" customHeight="1" x14ac:dyDescent="0.3">
      <c r="A537" s="410">
        <v>304</v>
      </c>
      <c r="B537" s="460"/>
      <c r="C537" s="469"/>
      <c r="D537" s="319"/>
      <c r="E537" s="518"/>
      <c r="F537" s="17"/>
      <c r="G537" s="18"/>
      <c r="H537" s="18"/>
      <c r="I537" s="41"/>
      <c r="J537" s="202" t="str">
        <f t="shared" si="31"/>
        <v/>
      </c>
      <c r="K537" s="47"/>
      <c r="L537" s="106" t="str">
        <f t="shared" si="30"/>
        <v/>
      </c>
    </row>
    <row r="538" spans="1:14" ht="18" customHeight="1" x14ac:dyDescent="0.3">
      <c r="A538" s="410">
        <v>305</v>
      </c>
      <c r="B538" s="460"/>
      <c r="C538" s="469"/>
      <c r="D538" s="319"/>
      <c r="E538" s="518"/>
      <c r="F538" s="17"/>
      <c r="G538" s="18"/>
      <c r="H538" s="18"/>
      <c r="I538" s="41"/>
      <c r="J538" s="202" t="str">
        <f t="shared" si="31"/>
        <v/>
      </c>
      <c r="K538" s="47"/>
      <c r="L538" s="106" t="str">
        <f t="shared" si="30"/>
        <v/>
      </c>
    </row>
    <row r="539" spans="1:14" ht="18" customHeight="1" x14ac:dyDescent="0.3">
      <c r="A539" s="410">
        <v>306</v>
      </c>
      <c r="B539" s="460"/>
      <c r="C539" s="469"/>
      <c r="D539" s="319"/>
      <c r="E539" s="518"/>
      <c r="F539" s="17"/>
      <c r="G539" s="18"/>
      <c r="H539" s="18"/>
      <c r="I539" s="41"/>
      <c r="J539" s="202" t="str">
        <f t="shared" si="31"/>
        <v/>
      </c>
      <c r="K539" s="47"/>
      <c r="L539" s="106" t="str">
        <f t="shared" si="30"/>
        <v/>
      </c>
    </row>
    <row r="540" spans="1:14" ht="18" customHeight="1" x14ac:dyDescent="0.3">
      <c r="A540" s="410">
        <v>307</v>
      </c>
      <c r="B540" s="460"/>
      <c r="C540" s="469"/>
      <c r="D540" s="319"/>
      <c r="E540" s="518"/>
      <c r="F540" s="17"/>
      <c r="G540" s="18"/>
      <c r="H540" s="18"/>
      <c r="I540" s="41"/>
      <c r="J540" s="202" t="str">
        <f t="shared" si="31"/>
        <v/>
      </c>
      <c r="K540" s="47"/>
      <c r="L540" s="106" t="str">
        <f t="shared" si="30"/>
        <v/>
      </c>
    </row>
    <row r="541" spans="1:14" ht="18" customHeight="1" x14ac:dyDescent="0.3">
      <c r="A541" s="410">
        <v>308</v>
      </c>
      <c r="B541" s="460"/>
      <c r="C541" s="469"/>
      <c r="D541" s="319"/>
      <c r="E541" s="518"/>
      <c r="F541" s="17"/>
      <c r="G541" s="18"/>
      <c r="H541" s="18"/>
      <c r="I541" s="41"/>
      <c r="J541" s="202" t="str">
        <f t="shared" si="31"/>
        <v/>
      </c>
      <c r="K541" s="47"/>
      <c r="L541" s="106" t="str">
        <f t="shared" si="30"/>
        <v/>
      </c>
    </row>
    <row r="542" spans="1:14" ht="18" customHeight="1" x14ac:dyDescent="0.3">
      <c r="A542" s="410">
        <v>309</v>
      </c>
      <c r="B542" s="460"/>
      <c r="C542" s="469"/>
      <c r="D542" s="319"/>
      <c r="E542" s="518"/>
      <c r="F542" s="17"/>
      <c r="G542" s="18"/>
      <c r="H542" s="18"/>
      <c r="I542" s="41"/>
      <c r="J542" s="202" t="str">
        <f t="shared" si="31"/>
        <v/>
      </c>
      <c r="K542" s="47"/>
      <c r="L542" s="106" t="str">
        <f t="shared" si="30"/>
        <v/>
      </c>
    </row>
    <row r="543" spans="1:14" ht="18" customHeight="1" x14ac:dyDescent="0.3">
      <c r="A543" s="410">
        <v>310</v>
      </c>
      <c r="B543" s="460"/>
      <c r="C543" s="469"/>
      <c r="D543" s="319"/>
      <c r="E543" s="518"/>
      <c r="F543" s="17"/>
      <c r="G543" s="18"/>
      <c r="H543" s="18"/>
      <c r="I543" s="41"/>
      <c r="J543" s="202" t="str">
        <f t="shared" si="31"/>
        <v/>
      </c>
      <c r="K543" s="47"/>
      <c r="L543" s="106" t="str">
        <f t="shared" si="30"/>
        <v/>
      </c>
    </row>
    <row r="544" spans="1:14" ht="18" customHeight="1" x14ac:dyDescent="0.3">
      <c r="A544" s="410">
        <v>311</v>
      </c>
      <c r="B544" s="460"/>
      <c r="C544" s="469"/>
      <c r="D544" s="319"/>
      <c r="E544" s="518"/>
      <c r="F544" s="17"/>
      <c r="G544" s="18"/>
      <c r="H544" s="18"/>
      <c r="I544" s="41"/>
      <c r="J544" s="202" t="str">
        <f t="shared" si="31"/>
        <v/>
      </c>
      <c r="K544" s="47"/>
      <c r="L544" s="106" t="str">
        <f t="shared" si="30"/>
        <v/>
      </c>
    </row>
    <row r="545" spans="1:13" ht="18" customHeight="1" x14ac:dyDescent="0.3">
      <c r="A545" s="410">
        <v>312</v>
      </c>
      <c r="B545" s="460"/>
      <c r="C545" s="469"/>
      <c r="D545" s="319"/>
      <c r="E545" s="518"/>
      <c r="F545" s="17"/>
      <c r="G545" s="18"/>
      <c r="H545" s="18"/>
      <c r="I545" s="41"/>
      <c r="J545" s="202" t="str">
        <f t="shared" si="31"/>
        <v/>
      </c>
      <c r="K545" s="47"/>
      <c r="L545" s="106" t="str">
        <f t="shared" si="30"/>
        <v/>
      </c>
    </row>
    <row r="546" spans="1:13" ht="18" customHeight="1" x14ac:dyDescent="0.3">
      <c r="A546" s="410">
        <v>313</v>
      </c>
      <c r="B546" s="460"/>
      <c r="C546" s="469"/>
      <c r="D546" s="319"/>
      <c r="E546" s="518"/>
      <c r="F546" s="17"/>
      <c r="G546" s="18"/>
      <c r="H546" s="18"/>
      <c r="I546" s="41"/>
      <c r="J546" s="202" t="str">
        <f t="shared" si="31"/>
        <v/>
      </c>
      <c r="K546" s="47"/>
      <c r="L546" s="106" t="str">
        <f t="shared" si="30"/>
        <v/>
      </c>
    </row>
    <row r="547" spans="1:13" ht="18" customHeight="1" x14ac:dyDescent="0.3">
      <c r="A547" s="410">
        <v>314</v>
      </c>
      <c r="B547" s="460"/>
      <c r="C547" s="469"/>
      <c r="D547" s="319"/>
      <c r="E547" s="518"/>
      <c r="F547" s="17"/>
      <c r="G547" s="18"/>
      <c r="H547" s="18"/>
      <c r="I547" s="41"/>
      <c r="J547" s="202" t="str">
        <f t="shared" si="31"/>
        <v/>
      </c>
      <c r="K547" s="47"/>
      <c r="L547" s="106" t="str">
        <f t="shared" si="30"/>
        <v/>
      </c>
    </row>
    <row r="548" spans="1:13" ht="18" customHeight="1" x14ac:dyDescent="0.3">
      <c r="A548" s="410">
        <v>315</v>
      </c>
      <c r="B548" s="460"/>
      <c r="C548" s="469"/>
      <c r="D548" s="319"/>
      <c r="E548" s="518"/>
      <c r="F548" s="17"/>
      <c r="G548" s="18"/>
      <c r="H548" s="18"/>
      <c r="I548" s="41"/>
      <c r="J548" s="202" t="str">
        <f t="shared" si="31"/>
        <v/>
      </c>
      <c r="K548" s="47"/>
      <c r="L548" s="106" t="str">
        <f t="shared" si="30"/>
        <v/>
      </c>
    </row>
    <row r="549" spans="1:13" ht="18" customHeight="1" x14ac:dyDescent="0.3">
      <c r="A549" s="410">
        <v>316</v>
      </c>
      <c r="B549" s="460"/>
      <c r="C549" s="469"/>
      <c r="D549" s="319"/>
      <c r="E549" s="518"/>
      <c r="F549" s="17"/>
      <c r="G549" s="18"/>
      <c r="H549" s="18"/>
      <c r="I549" s="41"/>
      <c r="J549" s="202" t="str">
        <f t="shared" si="31"/>
        <v/>
      </c>
      <c r="K549" s="47"/>
      <c r="L549" s="106" t="str">
        <f t="shared" si="30"/>
        <v/>
      </c>
    </row>
    <row r="550" spans="1:13" ht="18" customHeight="1" x14ac:dyDescent="0.3">
      <c r="A550" s="410">
        <v>317</v>
      </c>
      <c r="B550" s="460"/>
      <c r="C550" s="469"/>
      <c r="D550" s="319"/>
      <c r="E550" s="518"/>
      <c r="F550" s="17"/>
      <c r="G550" s="18"/>
      <c r="H550" s="18"/>
      <c r="I550" s="41"/>
      <c r="J550" s="202" t="str">
        <f t="shared" si="31"/>
        <v/>
      </c>
      <c r="K550" s="47"/>
      <c r="L550" s="106" t="str">
        <f t="shared" si="30"/>
        <v/>
      </c>
    </row>
    <row r="551" spans="1:13" ht="18" customHeight="1" x14ac:dyDescent="0.3">
      <c r="A551" s="410">
        <v>318</v>
      </c>
      <c r="B551" s="460"/>
      <c r="C551" s="469"/>
      <c r="D551" s="319"/>
      <c r="E551" s="518"/>
      <c r="F551" s="17"/>
      <c r="G551" s="18"/>
      <c r="H551" s="18"/>
      <c r="I551" s="41"/>
      <c r="J551" s="202" t="str">
        <f t="shared" si="31"/>
        <v/>
      </c>
      <c r="K551" s="47"/>
      <c r="L551" s="106" t="str">
        <f t="shared" si="30"/>
        <v/>
      </c>
    </row>
    <row r="552" spans="1:13" ht="18" customHeight="1" x14ac:dyDescent="0.3">
      <c r="A552" s="410">
        <v>319</v>
      </c>
      <c r="B552" s="460"/>
      <c r="C552" s="469"/>
      <c r="D552" s="319"/>
      <c r="E552" s="518"/>
      <c r="F552" s="17"/>
      <c r="G552" s="18"/>
      <c r="H552" s="18"/>
      <c r="I552" s="41"/>
      <c r="J552" s="202" t="str">
        <f t="shared" si="31"/>
        <v/>
      </c>
      <c r="K552" s="47"/>
      <c r="L552" s="106" t="str">
        <f t="shared" si="30"/>
        <v/>
      </c>
    </row>
    <row r="553" spans="1:13" ht="18" customHeight="1" thickBot="1" x14ac:dyDescent="0.35">
      <c r="A553" s="411">
        <v>320</v>
      </c>
      <c r="B553" s="461"/>
      <c r="C553" s="470"/>
      <c r="D553" s="89"/>
      <c r="E553" s="519"/>
      <c r="F553" s="19"/>
      <c r="G553" s="20"/>
      <c r="H553" s="20"/>
      <c r="I553" s="43"/>
      <c r="J553" s="203" t="str">
        <f t="shared" si="31"/>
        <v/>
      </c>
      <c r="K553" s="48"/>
      <c r="L553" s="106" t="str">
        <f t="shared" si="30"/>
        <v/>
      </c>
    </row>
    <row r="554" spans="1:13" ht="18" customHeight="1" thickBot="1" x14ac:dyDescent="0.35">
      <c r="I554" s="386" t="s">
        <v>125</v>
      </c>
      <c r="J554" s="186">
        <f>IF(stok&lt;&gt;"",SUM(J534:J553)+J519,0)</f>
        <v>0</v>
      </c>
      <c r="K554" s="205"/>
      <c r="M554" s="105">
        <f>IF(J554&gt;J519,ROW(A560),0)</f>
        <v>0</v>
      </c>
    </row>
    <row r="556" spans="1:13" ht="30.25" customHeight="1" x14ac:dyDescent="0.3">
      <c r="A556" s="699" t="s">
        <v>135</v>
      </c>
      <c r="B556" s="699"/>
      <c r="C556" s="699"/>
      <c r="D556" s="699"/>
      <c r="E556" s="699"/>
      <c r="F556" s="699"/>
      <c r="G556" s="699"/>
      <c r="H556" s="699"/>
      <c r="I556" s="699"/>
      <c r="J556" s="699"/>
      <c r="K556" s="699"/>
    </row>
    <row r="558" spans="1:13" ht="19.05" x14ac:dyDescent="0.35">
      <c r="A558" s="376" t="s">
        <v>31</v>
      </c>
      <c r="B558" s="214"/>
      <c r="C558" s="214"/>
      <c r="D558" s="378">
        <f ca="1">imzatarihi</f>
        <v>45785</v>
      </c>
      <c r="E558" s="378"/>
      <c r="F558" s="253" t="s">
        <v>32</v>
      </c>
      <c r="G558" s="379" t="str">
        <f>IF(kurulusyetkilisi&gt;0,kurulusyetkilisi,"")</f>
        <v/>
      </c>
      <c r="J558" s="44"/>
    </row>
    <row r="559" spans="1:13" ht="19.05" x14ac:dyDescent="0.35">
      <c r="D559" s="215"/>
      <c r="E559" s="215"/>
      <c r="F559" s="253" t="s">
        <v>33</v>
      </c>
      <c r="I559" s="214"/>
      <c r="J559" s="44"/>
    </row>
    <row r="561" spans="1:14" x14ac:dyDescent="0.3">
      <c r="A561" s="679" t="s">
        <v>105</v>
      </c>
      <c r="B561" s="679"/>
      <c r="C561" s="679"/>
      <c r="D561" s="679"/>
      <c r="E561" s="679"/>
      <c r="F561" s="679"/>
      <c r="G561" s="679"/>
      <c r="H561" s="679"/>
      <c r="I561" s="679"/>
      <c r="J561" s="679"/>
      <c r="K561" s="679"/>
      <c r="L561" s="2"/>
    </row>
    <row r="562" spans="1:14" x14ac:dyDescent="0.3">
      <c r="A562" s="635" t="str">
        <f>IF(YilDonem&lt;&gt;"",CONCATENATE(YilDonem," dönemine aittir."),"")</f>
        <v/>
      </c>
      <c r="B562" s="635"/>
      <c r="C562" s="635"/>
      <c r="D562" s="635"/>
      <c r="E562" s="635"/>
      <c r="F562" s="635"/>
      <c r="G562" s="635"/>
      <c r="H562" s="635"/>
      <c r="I562" s="635"/>
      <c r="J562" s="635"/>
      <c r="K562" s="635"/>
      <c r="L562" s="2"/>
    </row>
    <row r="563" spans="1:14" ht="16.149999999999999" customHeight="1" thickBot="1" x14ac:dyDescent="0.35">
      <c r="A563" s="680" t="s">
        <v>127</v>
      </c>
      <c r="B563" s="680"/>
      <c r="C563" s="680"/>
      <c r="D563" s="680"/>
      <c r="E563" s="680"/>
      <c r="F563" s="680"/>
      <c r="G563" s="680"/>
      <c r="H563" s="680"/>
      <c r="I563" s="680"/>
      <c r="J563" s="680"/>
      <c r="K563" s="680"/>
      <c r="L563" s="2"/>
    </row>
    <row r="564" spans="1:14" ht="31.75" customHeight="1" thickBot="1" x14ac:dyDescent="0.35">
      <c r="A564" s="673" t="s">
        <v>192</v>
      </c>
      <c r="B564" s="674"/>
      <c r="C564" s="673" t="str">
        <f>IF(ProjeNo&gt;0,ProjeNo,"")</f>
        <v/>
      </c>
      <c r="D564" s="674"/>
      <c r="E564" s="674"/>
      <c r="F564" s="674"/>
      <c r="G564" s="674"/>
      <c r="H564" s="674"/>
      <c r="I564" s="674"/>
      <c r="J564" s="674"/>
      <c r="K564" s="675"/>
      <c r="L564" s="2"/>
    </row>
    <row r="565" spans="1:14" ht="45" customHeight="1" thickBot="1" x14ac:dyDescent="0.35">
      <c r="A565" s="673" t="s">
        <v>194</v>
      </c>
      <c r="B565" s="674"/>
      <c r="C565" s="676" t="str">
        <f>IF(ProjeAdi&gt;0,ProjeAdi,"")</f>
        <v/>
      </c>
      <c r="D565" s="677"/>
      <c r="E565" s="677"/>
      <c r="F565" s="677"/>
      <c r="G565" s="677"/>
      <c r="H565" s="677"/>
      <c r="I565" s="677"/>
      <c r="J565" s="677"/>
      <c r="K565" s="678"/>
      <c r="L565" s="2"/>
    </row>
    <row r="566" spans="1:14" ht="34.5" customHeight="1" thickBot="1" x14ac:dyDescent="0.35">
      <c r="A566" s="618" t="s">
        <v>138</v>
      </c>
      <c r="B566" s="619"/>
      <c r="C566" s="702"/>
      <c r="D566" s="703"/>
      <c r="E566" s="703"/>
      <c r="F566" s="703"/>
      <c r="G566" s="703"/>
      <c r="H566" s="703"/>
      <c r="I566" s="703"/>
      <c r="J566" s="703"/>
      <c r="K566" s="704"/>
      <c r="L566" s="209" t="str">
        <f>IF(C566="","Stok değerleme yöntemi yazılmadan toplam hesaplanmayacaktır.","")</f>
        <v>Stok değerleme yöntemi yazılmadan toplam hesaplanmayacaktır.</v>
      </c>
    </row>
    <row r="567" spans="1:14" s="45" customFormat="1" ht="37.200000000000003" customHeight="1" x14ac:dyDescent="0.3">
      <c r="A567" s="683" t="s">
        <v>3</v>
      </c>
      <c r="B567" s="683" t="s">
        <v>182</v>
      </c>
      <c r="C567" s="683" t="s">
        <v>183</v>
      </c>
      <c r="D567" s="683" t="s">
        <v>101</v>
      </c>
      <c r="E567" s="683" t="s">
        <v>173</v>
      </c>
      <c r="F567" s="683" t="s">
        <v>102</v>
      </c>
      <c r="G567" s="683" t="s">
        <v>106</v>
      </c>
      <c r="H567" s="683" t="s">
        <v>107</v>
      </c>
      <c r="I567" s="683" t="s">
        <v>139</v>
      </c>
      <c r="J567" s="700" t="s">
        <v>34</v>
      </c>
      <c r="K567" s="700" t="s">
        <v>108</v>
      </c>
      <c r="L567" s="61"/>
      <c r="M567" s="69"/>
      <c r="N567" s="69"/>
    </row>
    <row r="568" spans="1:14" ht="18" customHeight="1" thickBot="1" x14ac:dyDescent="0.35">
      <c r="A568" s="685"/>
      <c r="B568" s="684"/>
      <c r="C568" s="684"/>
      <c r="D568" s="685"/>
      <c r="E568" s="684"/>
      <c r="F568" s="685"/>
      <c r="G568" s="685"/>
      <c r="H568" s="685"/>
      <c r="I568" s="685"/>
      <c r="J568" s="701"/>
      <c r="K568" s="701"/>
      <c r="L568" s="2"/>
    </row>
    <row r="569" spans="1:14" ht="18" customHeight="1" x14ac:dyDescent="0.3">
      <c r="A569" s="201">
        <v>321</v>
      </c>
      <c r="B569" s="450"/>
      <c r="C569" s="451"/>
      <c r="D569" s="86"/>
      <c r="E569" s="516"/>
      <c r="F569" s="25"/>
      <c r="G569" s="39"/>
      <c r="H569" s="39"/>
      <c r="I569" s="36"/>
      <c r="J569" s="192" t="str">
        <f>IF(AND(H569&lt;&gt;"",I569&lt;&gt;"",K569&lt;&gt;""),H569*I569,"")</f>
        <v/>
      </c>
      <c r="K569" s="46"/>
      <c r="L569" s="106" t="str">
        <f t="shared" ref="L569:L588" si="32">IF(AND(F569&lt;&gt;"",K569=""),"Stok Çıkış Tarihi Yazılmalıdır.","")</f>
        <v/>
      </c>
    </row>
    <row r="570" spans="1:14" ht="18" customHeight="1" x14ac:dyDescent="0.3">
      <c r="A570" s="410">
        <v>322</v>
      </c>
      <c r="B570" s="460"/>
      <c r="C570" s="469"/>
      <c r="D570" s="319"/>
      <c r="E570" s="518"/>
      <c r="F570" s="17"/>
      <c r="G570" s="18"/>
      <c r="H570" s="18"/>
      <c r="I570" s="41"/>
      <c r="J570" s="202" t="str">
        <f t="shared" ref="J570:J588" si="33">IF(AND(H570&lt;&gt;"",I570&lt;&gt;"",K570&lt;&gt;""),H570*I570,"")</f>
        <v/>
      </c>
      <c r="K570" s="47"/>
      <c r="L570" s="106" t="str">
        <f t="shared" si="32"/>
        <v/>
      </c>
    </row>
    <row r="571" spans="1:14" ht="18" customHeight="1" x14ac:dyDescent="0.3">
      <c r="A571" s="410">
        <v>323</v>
      </c>
      <c r="B571" s="460"/>
      <c r="C571" s="469"/>
      <c r="D571" s="319"/>
      <c r="E571" s="518"/>
      <c r="F571" s="17"/>
      <c r="G571" s="18"/>
      <c r="H571" s="18"/>
      <c r="I571" s="41"/>
      <c r="J571" s="202" t="str">
        <f t="shared" si="33"/>
        <v/>
      </c>
      <c r="K571" s="47"/>
      <c r="L571" s="106" t="str">
        <f t="shared" si="32"/>
        <v/>
      </c>
    </row>
    <row r="572" spans="1:14" ht="18" customHeight="1" x14ac:dyDescent="0.3">
      <c r="A572" s="410">
        <v>324</v>
      </c>
      <c r="B572" s="460"/>
      <c r="C572" s="469"/>
      <c r="D572" s="319"/>
      <c r="E572" s="518"/>
      <c r="F572" s="17"/>
      <c r="G572" s="18"/>
      <c r="H572" s="18"/>
      <c r="I572" s="41"/>
      <c r="J572" s="202" t="str">
        <f t="shared" si="33"/>
        <v/>
      </c>
      <c r="K572" s="47"/>
      <c r="L572" s="106" t="str">
        <f t="shared" si="32"/>
        <v/>
      </c>
    </row>
    <row r="573" spans="1:14" ht="18" customHeight="1" x14ac:dyDescent="0.3">
      <c r="A573" s="410">
        <v>325</v>
      </c>
      <c r="B573" s="460"/>
      <c r="C573" s="469"/>
      <c r="D573" s="319"/>
      <c r="E573" s="518"/>
      <c r="F573" s="17"/>
      <c r="G573" s="18"/>
      <c r="H573" s="18"/>
      <c r="I573" s="41"/>
      <c r="J573" s="202" t="str">
        <f t="shared" si="33"/>
        <v/>
      </c>
      <c r="K573" s="47"/>
      <c r="L573" s="106" t="str">
        <f t="shared" si="32"/>
        <v/>
      </c>
    </row>
    <row r="574" spans="1:14" ht="18" customHeight="1" x14ac:dyDescent="0.3">
      <c r="A574" s="410">
        <v>326</v>
      </c>
      <c r="B574" s="460"/>
      <c r="C574" s="469"/>
      <c r="D574" s="319"/>
      <c r="E574" s="518"/>
      <c r="F574" s="17"/>
      <c r="G574" s="18"/>
      <c r="H574" s="18"/>
      <c r="I574" s="41"/>
      <c r="J574" s="202" t="str">
        <f t="shared" si="33"/>
        <v/>
      </c>
      <c r="K574" s="47"/>
      <c r="L574" s="106" t="str">
        <f t="shared" si="32"/>
        <v/>
      </c>
    </row>
    <row r="575" spans="1:14" ht="18" customHeight="1" x14ac:dyDescent="0.3">
      <c r="A575" s="410">
        <v>327</v>
      </c>
      <c r="B575" s="460"/>
      <c r="C575" s="469"/>
      <c r="D575" s="319"/>
      <c r="E575" s="518"/>
      <c r="F575" s="17"/>
      <c r="G575" s="18"/>
      <c r="H575" s="18"/>
      <c r="I575" s="41"/>
      <c r="J575" s="202" t="str">
        <f t="shared" si="33"/>
        <v/>
      </c>
      <c r="K575" s="47"/>
      <c r="L575" s="106" t="str">
        <f t="shared" si="32"/>
        <v/>
      </c>
    </row>
    <row r="576" spans="1:14" ht="18" customHeight="1" x14ac:dyDescent="0.3">
      <c r="A576" s="410">
        <v>328</v>
      </c>
      <c r="B576" s="460"/>
      <c r="C576" s="469"/>
      <c r="D576" s="319"/>
      <c r="E576" s="518"/>
      <c r="F576" s="17"/>
      <c r="G576" s="18"/>
      <c r="H576" s="18"/>
      <c r="I576" s="41"/>
      <c r="J576" s="202" t="str">
        <f t="shared" si="33"/>
        <v/>
      </c>
      <c r="K576" s="47"/>
      <c r="L576" s="106" t="str">
        <f t="shared" si="32"/>
        <v/>
      </c>
    </row>
    <row r="577" spans="1:13" ht="18" customHeight="1" x14ac:dyDescent="0.3">
      <c r="A577" s="410">
        <v>329</v>
      </c>
      <c r="B577" s="460"/>
      <c r="C577" s="469"/>
      <c r="D577" s="319"/>
      <c r="E577" s="518"/>
      <c r="F577" s="17"/>
      <c r="G577" s="18"/>
      <c r="H577" s="18"/>
      <c r="I577" s="41"/>
      <c r="J577" s="202" t="str">
        <f t="shared" si="33"/>
        <v/>
      </c>
      <c r="K577" s="47"/>
      <c r="L577" s="106" t="str">
        <f t="shared" si="32"/>
        <v/>
      </c>
    </row>
    <row r="578" spans="1:13" ht="18" customHeight="1" x14ac:dyDescent="0.3">
      <c r="A578" s="410">
        <v>330</v>
      </c>
      <c r="B578" s="460"/>
      <c r="C578" s="469"/>
      <c r="D578" s="319"/>
      <c r="E578" s="518"/>
      <c r="F578" s="17"/>
      <c r="G578" s="18"/>
      <c r="H578" s="18"/>
      <c r="I578" s="41"/>
      <c r="J578" s="202" t="str">
        <f t="shared" si="33"/>
        <v/>
      </c>
      <c r="K578" s="47"/>
      <c r="L578" s="106" t="str">
        <f t="shared" si="32"/>
        <v/>
      </c>
    </row>
    <row r="579" spans="1:13" ht="18" customHeight="1" x14ac:dyDescent="0.3">
      <c r="A579" s="410">
        <v>331</v>
      </c>
      <c r="B579" s="460"/>
      <c r="C579" s="469"/>
      <c r="D579" s="319"/>
      <c r="E579" s="518"/>
      <c r="F579" s="17"/>
      <c r="G579" s="18"/>
      <c r="H579" s="18"/>
      <c r="I579" s="41"/>
      <c r="J579" s="202" t="str">
        <f t="shared" si="33"/>
        <v/>
      </c>
      <c r="K579" s="47"/>
      <c r="L579" s="106" t="str">
        <f t="shared" si="32"/>
        <v/>
      </c>
    </row>
    <row r="580" spans="1:13" ht="18" customHeight="1" x14ac:dyDescent="0.3">
      <c r="A580" s="410">
        <v>332</v>
      </c>
      <c r="B580" s="460"/>
      <c r="C580" s="469"/>
      <c r="D580" s="319"/>
      <c r="E580" s="518"/>
      <c r="F580" s="17"/>
      <c r="G580" s="18"/>
      <c r="H580" s="18"/>
      <c r="I580" s="41"/>
      <c r="J580" s="202" t="str">
        <f t="shared" si="33"/>
        <v/>
      </c>
      <c r="K580" s="47"/>
      <c r="L580" s="106" t="str">
        <f t="shared" si="32"/>
        <v/>
      </c>
    </row>
    <row r="581" spans="1:13" ht="18" customHeight="1" x14ac:dyDescent="0.3">
      <c r="A581" s="410">
        <v>333</v>
      </c>
      <c r="B581" s="460"/>
      <c r="C581" s="469"/>
      <c r="D581" s="319"/>
      <c r="E581" s="518"/>
      <c r="F581" s="17"/>
      <c r="G581" s="18"/>
      <c r="H581" s="18"/>
      <c r="I581" s="41"/>
      <c r="J581" s="202" t="str">
        <f t="shared" si="33"/>
        <v/>
      </c>
      <c r="K581" s="47"/>
      <c r="L581" s="106" t="str">
        <f t="shared" si="32"/>
        <v/>
      </c>
    </row>
    <row r="582" spans="1:13" ht="18" customHeight="1" x14ac:dyDescent="0.3">
      <c r="A582" s="410">
        <v>334</v>
      </c>
      <c r="B582" s="460"/>
      <c r="C582" s="469"/>
      <c r="D582" s="319"/>
      <c r="E582" s="518"/>
      <c r="F582" s="17"/>
      <c r="G582" s="18"/>
      <c r="H582" s="18"/>
      <c r="I582" s="41"/>
      <c r="J582" s="202" t="str">
        <f t="shared" si="33"/>
        <v/>
      </c>
      <c r="K582" s="47"/>
      <c r="L582" s="106" t="str">
        <f t="shared" si="32"/>
        <v/>
      </c>
    </row>
    <row r="583" spans="1:13" ht="18" customHeight="1" x14ac:dyDescent="0.3">
      <c r="A583" s="410">
        <v>335</v>
      </c>
      <c r="B583" s="460"/>
      <c r="C583" s="469"/>
      <c r="D583" s="319"/>
      <c r="E583" s="518"/>
      <c r="F583" s="17"/>
      <c r="G583" s="18"/>
      <c r="H583" s="18"/>
      <c r="I583" s="41"/>
      <c r="J583" s="202" t="str">
        <f t="shared" si="33"/>
        <v/>
      </c>
      <c r="K583" s="47"/>
      <c r="L583" s="106" t="str">
        <f t="shared" si="32"/>
        <v/>
      </c>
    </row>
    <row r="584" spans="1:13" ht="18" customHeight="1" x14ac:dyDescent="0.3">
      <c r="A584" s="410">
        <v>336</v>
      </c>
      <c r="B584" s="460"/>
      <c r="C584" s="469"/>
      <c r="D584" s="319"/>
      <c r="E584" s="518"/>
      <c r="F584" s="17"/>
      <c r="G584" s="18"/>
      <c r="H584" s="18"/>
      <c r="I584" s="41"/>
      <c r="J584" s="202" t="str">
        <f t="shared" si="33"/>
        <v/>
      </c>
      <c r="K584" s="47"/>
      <c r="L584" s="106" t="str">
        <f t="shared" si="32"/>
        <v/>
      </c>
    </row>
    <row r="585" spans="1:13" ht="18" customHeight="1" x14ac:dyDescent="0.3">
      <c r="A585" s="410">
        <v>337</v>
      </c>
      <c r="B585" s="460"/>
      <c r="C585" s="469"/>
      <c r="D585" s="319"/>
      <c r="E585" s="518"/>
      <c r="F585" s="17"/>
      <c r="G585" s="18"/>
      <c r="H585" s="18"/>
      <c r="I585" s="41"/>
      <c r="J585" s="202" t="str">
        <f t="shared" si="33"/>
        <v/>
      </c>
      <c r="K585" s="47"/>
      <c r="L585" s="106" t="str">
        <f t="shared" si="32"/>
        <v/>
      </c>
    </row>
    <row r="586" spans="1:13" ht="18" customHeight="1" x14ac:dyDescent="0.3">
      <c r="A586" s="410">
        <v>338</v>
      </c>
      <c r="B586" s="460"/>
      <c r="C586" s="469"/>
      <c r="D586" s="319"/>
      <c r="E586" s="518"/>
      <c r="F586" s="17"/>
      <c r="G586" s="18"/>
      <c r="H586" s="18"/>
      <c r="I586" s="41"/>
      <c r="J586" s="202" t="str">
        <f t="shared" si="33"/>
        <v/>
      </c>
      <c r="K586" s="47"/>
      <c r="L586" s="106" t="str">
        <f t="shared" si="32"/>
        <v/>
      </c>
    </row>
    <row r="587" spans="1:13" ht="18" customHeight="1" x14ac:dyDescent="0.3">
      <c r="A587" s="410">
        <v>339</v>
      </c>
      <c r="B587" s="460"/>
      <c r="C587" s="469"/>
      <c r="D587" s="319"/>
      <c r="E587" s="518"/>
      <c r="F587" s="17"/>
      <c r="G587" s="18"/>
      <c r="H587" s="18"/>
      <c r="I587" s="41"/>
      <c r="J587" s="202" t="str">
        <f t="shared" si="33"/>
        <v/>
      </c>
      <c r="K587" s="47"/>
      <c r="L587" s="106" t="str">
        <f t="shared" si="32"/>
        <v/>
      </c>
    </row>
    <row r="588" spans="1:13" ht="18" customHeight="1" thickBot="1" x14ac:dyDescent="0.35">
      <c r="A588" s="411">
        <v>340</v>
      </c>
      <c r="B588" s="461"/>
      <c r="C588" s="470"/>
      <c r="D588" s="89"/>
      <c r="E588" s="519"/>
      <c r="F588" s="19"/>
      <c r="G588" s="20"/>
      <c r="H588" s="20"/>
      <c r="I588" s="43"/>
      <c r="J588" s="203" t="str">
        <f t="shared" si="33"/>
        <v/>
      </c>
      <c r="K588" s="48"/>
      <c r="L588" s="106" t="str">
        <f t="shared" si="32"/>
        <v/>
      </c>
    </row>
    <row r="589" spans="1:13" ht="18" customHeight="1" thickBot="1" x14ac:dyDescent="0.35">
      <c r="I589" s="386" t="s">
        <v>125</v>
      </c>
      <c r="J589" s="186">
        <f>IF(stok&lt;&gt;"",SUM(J569:J588)+J554,0)</f>
        <v>0</v>
      </c>
      <c r="K589" s="205"/>
      <c r="M589" s="105">
        <f>IF(J589&gt;J554,ROW(A595),0)</f>
        <v>0</v>
      </c>
    </row>
    <row r="591" spans="1:13" ht="30.25" customHeight="1" x14ac:dyDescent="0.3">
      <c r="A591" s="699" t="s">
        <v>135</v>
      </c>
      <c r="B591" s="699"/>
      <c r="C591" s="699"/>
      <c r="D591" s="699"/>
      <c r="E591" s="699"/>
      <c r="F591" s="699"/>
      <c r="G591" s="699"/>
      <c r="H591" s="699"/>
      <c r="I591" s="699"/>
      <c r="J591" s="699"/>
      <c r="K591" s="699"/>
    </row>
    <row r="593" spans="1:14" ht="19.05" x14ac:dyDescent="0.35">
      <c r="A593" s="376" t="s">
        <v>31</v>
      </c>
      <c r="B593" s="214"/>
      <c r="C593" s="214"/>
      <c r="D593" s="378">
        <f ca="1">imzatarihi</f>
        <v>45785</v>
      </c>
      <c r="E593" s="378"/>
      <c r="F593" s="253" t="s">
        <v>32</v>
      </c>
      <c r="G593" s="379" t="str">
        <f>IF(kurulusyetkilisi&gt;0,kurulusyetkilisi,"")</f>
        <v/>
      </c>
      <c r="J593" s="44"/>
    </row>
    <row r="594" spans="1:14" ht="19.05" x14ac:dyDescent="0.35">
      <c r="D594" s="215"/>
      <c r="E594" s="215"/>
      <c r="F594" s="253" t="s">
        <v>33</v>
      </c>
      <c r="I594" s="214"/>
      <c r="J594" s="44"/>
    </row>
    <row r="596" spans="1:14" x14ac:dyDescent="0.3">
      <c r="A596" s="679" t="s">
        <v>105</v>
      </c>
      <c r="B596" s="679"/>
      <c r="C596" s="679"/>
      <c r="D596" s="679"/>
      <c r="E596" s="679"/>
      <c r="F596" s="679"/>
      <c r="G596" s="679"/>
      <c r="H596" s="679"/>
      <c r="I596" s="679"/>
      <c r="J596" s="679"/>
      <c r="K596" s="679"/>
      <c r="L596" s="2"/>
    </row>
    <row r="597" spans="1:14" x14ac:dyDescent="0.3">
      <c r="A597" s="635" t="str">
        <f>IF(YilDonem&lt;&gt;"",CONCATENATE(YilDonem," dönemine aittir."),"")</f>
        <v/>
      </c>
      <c r="B597" s="635"/>
      <c r="C597" s="635"/>
      <c r="D597" s="635"/>
      <c r="E597" s="635"/>
      <c r="F597" s="635"/>
      <c r="G597" s="635"/>
      <c r="H597" s="635"/>
      <c r="I597" s="635"/>
      <c r="J597" s="635"/>
      <c r="K597" s="635"/>
      <c r="L597" s="2"/>
    </row>
    <row r="598" spans="1:14" ht="16.149999999999999" customHeight="1" thickBot="1" x14ac:dyDescent="0.35">
      <c r="A598" s="680" t="s">
        <v>127</v>
      </c>
      <c r="B598" s="680"/>
      <c r="C598" s="680"/>
      <c r="D598" s="680"/>
      <c r="E598" s="680"/>
      <c r="F598" s="680"/>
      <c r="G598" s="680"/>
      <c r="H598" s="680"/>
      <c r="I598" s="680"/>
      <c r="J598" s="680"/>
      <c r="K598" s="680"/>
      <c r="L598" s="2"/>
    </row>
    <row r="599" spans="1:14" ht="31.75" customHeight="1" thickBot="1" x14ac:dyDescent="0.35">
      <c r="A599" s="673" t="s">
        <v>192</v>
      </c>
      <c r="B599" s="674"/>
      <c r="C599" s="673" t="str">
        <f>IF(ProjeNo&gt;0,ProjeNo,"")</f>
        <v/>
      </c>
      <c r="D599" s="674"/>
      <c r="E599" s="674"/>
      <c r="F599" s="674"/>
      <c r="G599" s="674"/>
      <c r="H599" s="674"/>
      <c r="I599" s="674"/>
      <c r="J599" s="674"/>
      <c r="K599" s="675"/>
      <c r="L599" s="2"/>
    </row>
    <row r="600" spans="1:14" ht="45" customHeight="1" thickBot="1" x14ac:dyDescent="0.35">
      <c r="A600" s="673" t="s">
        <v>194</v>
      </c>
      <c r="B600" s="674"/>
      <c r="C600" s="676" t="str">
        <f>IF(ProjeAdi&gt;0,ProjeAdi,"")</f>
        <v/>
      </c>
      <c r="D600" s="677"/>
      <c r="E600" s="677"/>
      <c r="F600" s="677"/>
      <c r="G600" s="677"/>
      <c r="H600" s="677"/>
      <c r="I600" s="677"/>
      <c r="J600" s="677"/>
      <c r="K600" s="678"/>
      <c r="L600" s="2"/>
    </row>
    <row r="601" spans="1:14" ht="34.5" customHeight="1" thickBot="1" x14ac:dyDescent="0.35">
      <c r="A601" s="618" t="s">
        <v>138</v>
      </c>
      <c r="B601" s="619"/>
      <c r="C601" s="702"/>
      <c r="D601" s="703"/>
      <c r="E601" s="703"/>
      <c r="F601" s="703"/>
      <c r="G601" s="703"/>
      <c r="H601" s="703"/>
      <c r="I601" s="703"/>
      <c r="J601" s="703"/>
      <c r="K601" s="704"/>
      <c r="L601" s="209" t="str">
        <f>IF(C601="","Stok değerleme yöntemi yazılmadan toplam hesaplanmayacaktır.","")</f>
        <v>Stok değerleme yöntemi yazılmadan toplam hesaplanmayacaktır.</v>
      </c>
    </row>
    <row r="602" spans="1:14" s="45" customFormat="1" ht="37.200000000000003" customHeight="1" x14ac:dyDescent="0.3">
      <c r="A602" s="683" t="s">
        <v>3</v>
      </c>
      <c r="B602" s="683" t="s">
        <v>182</v>
      </c>
      <c r="C602" s="683" t="s">
        <v>183</v>
      </c>
      <c r="D602" s="683" t="s">
        <v>101</v>
      </c>
      <c r="E602" s="683" t="s">
        <v>173</v>
      </c>
      <c r="F602" s="683" t="s">
        <v>102</v>
      </c>
      <c r="G602" s="683" t="s">
        <v>106</v>
      </c>
      <c r="H602" s="683" t="s">
        <v>107</v>
      </c>
      <c r="I602" s="683" t="s">
        <v>139</v>
      </c>
      <c r="J602" s="700" t="s">
        <v>34</v>
      </c>
      <c r="K602" s="700" t="s">
        <v>108</v>
      </c>
      <c r="L602" s="61"/>
      <c r="M602" s="69"/>
      <c r="N602" s="69"/>
    </row>
    <row r="603" spans="1:14" ht="18" customHeight="1" thickBot="1" x14ac:dyDescent="0.35">
      <c r="A603" s="685"/>
      <c r="B603" s="684"/>
      <c r="C603" s="684"/>
      <c r="D603" s="685"/>
      <c r="E603" s="684"/>
      <c r="F603" s="685"/>
      <c r="G603" s="685"/>
      <c r="H603" s="685"/>
      <c r="I603" s="685"/>
      <c r="J603" s="701"/>
      <c r="K603" s="701"/>
      <c r="L603" s="2"/>
    </row>
    <row r="604" spans="1:14" ht="18" customHeight="1" x14ac:dyDescent="0.3">
      <c r="A604" s="201">
        <v>341</v>
      </c>
      <c r="B604" s="450"/>
      <c r="C604" s="451"/>
      <c r="D604" s="86"/>
      <c r="E604" s="516"/>
      <c r="F604" s="25"/>
      <c r="G604" s="39"/>
      <c r="H604" s="39"/>
      <c r="I604" s="36"/>
      <c r="J604" s="192" t="str">
        <f>IF(AND(H604&lt;&gt;"",I604&lt;&gt;"",K604&lt;&gt;""),H604*I604,"")</f>
        <v/>
      </c>
      <c r="K604" s="46"/>
      <c r="L604" s="106" t="str">
        <f t="shared" ref="L604:L623" si="34">IF(AND(F604&lt;&gt;"",K604=""),"Stok Çıkış Tarihi Yazılmalıdır.","")</f>
        <v/>
      </c>
    </row>
    <row r="605" spans="1:14" ht="18" customHeight="1" x14ac:dyDescent="0.3">
      <c r="A605" s="410">
        <v>342</v>
      </c>
      <c r="B605" s="460"/>
      <c r="C605" s="469"/>
      <c r="D605" s="319"/>
      <c r="E605" s="518"/>
      <c r="F605" s="17"/>
      <c r="G605" s="18"/>
      <c r="H605" s="18"/>
      <c r="I605" s="41"/>
      <c r="J605" s="202" t="str">
        <f t="shared" ref="J605:J623" si="35">IF(AND(H605&lt;&gt;"",I605&lt;&gt;"",K605&lt;&gt;""),H605*I605,"")</f>
        <v/>
      </c>
      <c r="K605" s="47"/>
      <c r="L605" s="106" t="str">
        <f t="shared" si="34"/>
        <v/>
      </c>
    </row>
    <row r="606" spans="1:14" ht="18" customHeight="1" x14ac:dyDescent="0.3">
      <c r="A606" s="410">
        <v>343</v>
      </c>
      <c r="B606" s="460"/>
      <c r="C606" s="469"/>
      <c r="D606" s="319"/>
      <c r="E606" s="518"/>
      <c r="F606" s="17"/>
      <c r="G606" s="18"/>
      <c r="H606" s="18"/>
      <c r="I606" s="41"/>
      <c r="J606" s="202" t="str">
        <f t="shared" si="35"/>
        <v/>
      </c>
      <c r="K606" s="47"/>
      <c r="L606" s="106" t="str">
        <f t="shared" si="34"/>
        <v/>
      </c>
    </row>
    <row r="607" spans="1:14" ht="18" customHeight="1" x14ac:dyDescent="0.3">
      <c r="A607" s="410">
        <v>344</v>
      </c>
      <c r="B607" s="460"/>
      <c r="C607" s="469"/>
      <c r="D607" s="319"/>
      <c r="E607" s="518"/>
      <c r="F607" s="17"/>
      <c r="G607" s="18"/>
      <c r="H607" s="18"/>
      <c r="I607" s="41"/>
      <c r="J607" s="202" t="str">
        <f t="shared" si="35"/>
        <v/>
      </c>
      <c r="K607" s="47"/>
      <c r="L607" s="106" t="str">
        <f t="shared" si="34"/>
        <v/>
      </c>
    </row>
    <row r="608" spans="1:14" ht="18" customHeight="1" x14ac:dyDescent="0.3">
      <c r="A608" s="410">
        <v>345</v>
      </c>
      <c r="B608" s="460"/>
      <c r="C608" s="469"/>
      <c r="D608" s="319"/>
      <c r="E608" s="518"/>
      <c r="F608" s="17"/>
      <c r="G608" s="18"/>
      <c r="H608" s="18"/>
      <c r="I608" s="41"/>
      <c r="J608" s="202" t="str">
        <f t="shared" si="35"/>
        <v/>
      </c>
      <c r="K608" s="47"/>
      <c r="L608" s="106" t="str">
        <f t="shared" si="34"/>
        <v/>
      </c>
    </row>
    <row r="609" spans="1:13" ht="18" customHeight="1" x14ac:dyDescent="0.3">
      <c r="A609" s="410">
        <v>346</v>
      </c>
      <c r="B609" s="460"/>
      <c r="C609" s="469"/>
      <c r="D609" s="319"/>
      <c r="E609" s="518"/>
      <c r="F609" s="17"/>
      <c r="G609" s="18"/>
      <c r="H609" s="18"/>
      <c r="I609" s="41"/>
      <c r="J609" s="202" t="str">
        <f t="shared" si="35"/>
        <v/>
      </c>
      <c r="K609" s="47"/>
      <c r="L609" s="106" t="str">
        <f t="shared" si="34"/>
        <v/>
      </c>
    </row>
    <row r="610" spans="1:13" ht="18" customHeight="1" x14ac:dyDescent="0.3">
      <c r="A610" s="410">
        <v>347</v>
      </c>
      <c r="B610" s="460"/>
      <c r="C610" s="469"/>
      <c r="D610" s="319"/>
      <c r="E610" s="518"/>
      <c r="F610" s="17"/>
      <c r="G610" s="18"/>
      <c r="H610" s="18"/>
      <c r="I610" s="41"/>
      <c r="J610" s="202" t="str">
        <f t="shared" si="35"/>
        <v/>
      </c>
      <c r="K610" s="47"/>
      <c r="L610" s="106" t="str">
        <f t="shared" si="34"/>
        <v/>
      </c>
    </row>
    <row r="611" spans="1:13" ht="18" customHeight="1" x14ac:dyDescent="0.3">
      <c r="A611" s="410">
        <v>348</v>
      </c>
      <c r="B611" s="460"/>
      <c r="C611" s="469"/>
      <c r="D611" s="319"/>
      <c r="E611" s="518"/>
      <c r="F611" s="17"/>
      <c r="G611" s="18"/>
      <c r="H611" s="18"/>
      <c r="I611" s="41"/>
      <c r="J611" s="202" t="str">
        <f t="shared" si="35"/>
        <v/>
      </c>
      <c r="K611" s="47"/>
      <c r="L611" s="106" t="str">
        <f t="shared" si="34"/>
        <v/>
      </c>
    </row>
    <row r="612" spans="1:13" ht="18" customHeight="1" x14ac:dyDescent="0.3">
      <c r="A612" s="410">
        <v>349</v>
      </c>
      <c r="B612" s="460"/>
      <c r="C612" s="469"/>
      <c r="D612" s="319"/>
      <c r="E612" s="518"/>
      <c r="F612" s="17"/>
      <c r="G612" s="18"/>
      <c r="H612" s="18"/>
      <c r="I612" s="41"/>
      <c r="J612" s="202" t="str">
        <f t="shared" si="35"/>
        <v/>
      </c>
      <c r="K612" s="47"/>
      <c r="L612" s="106" t="str">
        <f t="shared" si="34"/>
        <v/>
      </c>
    </row>
    <row r="613" spans="1:13" ht="18" customHeight="1" x14ac:dyDescent="0.3">
      <c r="A613" s="410">
        <v>350</v>
      </c>
      <c r="B613" s="460"/>
      <c r="C613" s="469"/>
      <c r="D613" s="319"/>
      <c r="E613" s="518"/>
      <c r="F613" s="17"/>
      <c r="G613" s="18"/>
      <c r="H613" s="18"/>
      <c r="I613" s="41"/>
      <c r="J613" s="202" t="str">
        <f t="shared" si="35"/>
        <v/>
      </c>
      <c r="K613" s="47"/>
      <c r="L613" s="106" t="str">
        <f t="shared" si="34"/>
        <v/>
      </c>
    </row>
    <row r="614" spans="1:13" ht="18" customHeight="1" x14ac:dyDescent="0.3">
      <c r="A614" s="410">
        <v>351</v>
      </c>
      <c r="B614" s="460"/>
      <c r="C614" s="469"/>
      <c r="D614" s="319"/>
      <c r="E614" s="518"/>
      <c r="F614" s="17"/>
      <c r="G614" s="18"/>
      <c r="H614" s="18"/>
      <c r="I614" s="41"/>
      <c r="J614" s="202" t="str">
        <f t="shared" si="35"/>
        <v/>
      </c>
      <c r="K614" s="47"/>
      <c r="L614" s="106" t="str">
        <f t="shared" si="34"/>
        <v/>
      </c>
    </row>
    <row r="615" spans="1:13" ht="18" customHeight="1" x14ac:dyDescent="0.3">
      <c r="A615" s="410">
        <v>352</v>
      </c>
      <c r="B615" s="460"/>
      <c r="C615" s="469"/>
      <c r="D615" s="319"/>
      <c r="E615" s="518"/>
      <c r="F615" s="17"/>
      <c r="G615" s="18"/>
      <c r="H615" s="18"/>
      <c r="I615" s="41"/>
      <c r="J615" s="202" t="str">
        <f t="shared" si="35"/>
        <v/>
      </c>
      <c r="K615" s="47"/>
      <c r="L615" s="106" t="str">
        <f t="shared" si="34"/>
        <v/>
      </c>
    </row>
    <row r="616" spans="1:13" ht="18" customHeight="1" x14ac:dyDescent="0.3">
      <c r="A616" s="410">
        <v>353</v>
      </c>
      <c r="B616" s="460"/>
      <c r="C616" s="469"/>
      <c r="D616" s="319"/>
      <c r="E616" s="518"/>
      <c r="F616" s="17"/>
      <c r="G616" s="18"/>
      <c r="H616" s="18"/>
      <c r="I616" s="41"/>
      <c r="J616" s="202" t="str">
        <f t="shared" si="35"/>
        <v/>
      </c>
      <c r="K616" s="47"/>
      <c r="L616" s="106" t="str">
        <f t="shared" si="34"/>
        <v/>
      </c>
    </row>
    <row r="617" spans="1:13" ht="18" customHeight="1" x14ac:dyDescent="0.3">
      <c r="A617" s="410">
        <v>354</v>
      </c>
      <c r="B617" s="460"/>
      <c r="C617" s="469"/>
      <c r="D617" s="319"/>
      <c r="E617" s="518"/>
      <c r="F617" s="17"/>
      <c r="G617" s="18"/>
      <c r="H617" s="18"/>
      <c r="I617" s="41"/>
      <c r="J617" s="202" t="str">
        <f t="shared" si="35"/>
        <v/>
      </c>
      <c r="K617" s="47"/>
      <c r="L617" s="106" t="str">
        <f t="shared" si="34"/>
        <v/>
      </c>
    </row>
    <row r="618" spans="1:13" ht="18" customHeight="1" x14ac:dyDescent="0.3">
      <c r="A618" s="410">
        <v>355</v>
      </c>
      <c r="B618" s="460"/>
      <c r="C618" s="469"/>
      <c r="D618" s="319"/>
      <c r="E618" s="518"/>
      <c r="F618" s="17"/>
      <c r="G618" s="18"/>
      <c r="H618" s="18"/>
      <c r="I618" s="41"/>
      <c r="J618" s="202" t="str">
        <f t="shared" si="35"/>
        <v/>
      </c>
      <c r="K618" s="47"/>
      <c r="L618" s="106" t="str">
        <f t="shared" si="34"/>
        <v/>
      </c>
    </row>
    <row r="619" spans="1:13" ht="18" customHeight="1" x14ac:dyDescent="0.3">
      <c r="A619" s="410">
        <v>356</v>
      </c>
      <c r="B619" s="460"/>
      <c r="C619" s="469"/>
      <c r="D619" s="319"/>
      <c r="E619" s="518"/>
      <c r="F619" s="17"/>
      <c r="G619" s="18"/>
      <c r="H619" s="18"/>
      <c r="I619" s="41"/>
      <c r="J619" s="202" t="str">
        <f t="shared" si="35"/>
        <v/>
      </c>
      <c r="K619" s="47"/>
      <c r="L619" s="106" t="str">
        <f t="shared" si="34"/>
        <v/>
      </c>
    </row>
    <row r="620" spans="1:13" ht="18" customHeight="1" x14ac:dyDescent="0.3">
      <c r="A620" s="410">
        <v>357</v>
      </c>
      <c r="B620" s="460"/>
      <c r="C620" s="469"/>
      <c r="D620" s="319"/>
      <c r="E620" s="518"/>
      <c r="F620" s="17"/>
      <c r="G620" s="18"/>
      <c r="H620" s="18"/>
      <c r="I620" s="41"/>
      <c r="J620" s="202" t="str">
        <f t="shared" si="35"/>
        <v/>
      </c>
      <c r="K620" s="47"/>
      <c r="L620" s="106" t="str">
        <f t="shared" si="34"/>
        <v/>
      </c>
    </row>
    <row r="621" spans="1:13" ht="18" customHeight="1" x14ac:dyDescent="0.3">
      <c r="A621" s="410">
        <v>358</v>
      </c>
      <c r="B621" s="460"/>
      <c r="C621" s="469"/>
      <c r="D621" s="319"/>
      <c r="E621" s="518"/>
      <c r="F621" s="17"/>
      <c r="G621" s="18"/>
      <c r="H621" s="18"/>
      <c r="I621" s="41"/>
      <c r="J621" s="202" t="str">
        <f t="shared" si="35"/>
        <v/>
      </c>
      <c r="K621" s="47"/>
      <c r="L621" s="106" t="str">
        <f t="shared" si="34"/>
        <v/>
      </c>
    </row>
    <row r="622" spans="1:13" ht="18" customHeight="1" x14ac:dyDescent="0.3">
      <c r="A622" s="410">
        <v>359</v>
      </c>
      <c r="B622" s="460"/>
      <c r="C622" s="469"/>
      <c r="D622" s="319"/>
      <c r="E622" s="518"/>
      <c r="F622" s="17"/>
      <c r="G622" s="18"/>
      <c r="H622" s="18"/>
      <c r="I622" s="41"/>
      <c r="J622" s="202" t="str">
        <f t="shared" si="35"/>
        <v/>
      </c>
      <c r="K622" s="47"/>
      <c r="L622" s="106" t="str">
        <f t="shared" si="34"/>
        <v/>
      </c>
    </row>
    <row r="623" spans="1:13" ht="18" customHeight="1" thickBot="1" x14ac:dyDescent="0.35">
      <c r="A623" s="411">
        <v>360</v>
      </c>
      <c r="B623" s="461"/>
      <c r="C623" s="470"/>
      <c r="D623" s="89"/>
      <c r="E623" s="519"/>
      <c r="F623" s="19"/>
      <c r="G623" s="20"/>
      <c r="H623" s="20"/>
      <c r="I623" s="43"/>
      <c r="J623" s="203" t="str">
        <f t="shared" si="35"/>
        <v/>
      </c>
      <c r="K623" s="48"/>
      <c r="L623" s="106" t="str">
        <f t="shared" si="34"/>
        <v/>
      </c>
    </row>
    <row r="624" spans="1:13" ht="18" customHeight="1" thickBot="1" x14ac:dyDescent="0.35">
      <c r="I624" s="386" t="s">
        <v>125</v>
      </c>
      <c r="J624" s="186">
        <f>IF(stok&lt;&gt;"",SUM(J604:J623)+J589,0)</f>
        <v>0</v>
      </c>
      <c r="K624" s="205"/>
      <c r="M624" s="105">
        <f>IF(J624&gt;J589,ROW(A630),0)</f>
        <v>0</v>
      </c>
    </row>
    <row r="626" spans="1:14" ht="30.25" customHeight="1" x14ac:dyDescent="0.3">
      <c r="A626" s="699" t="s">
        <v>135</v>
      </c>
      <c r="B626" s="699"/>
      <c r="C626" s="699"/>
      <c r="D626" s="699"/>
      <c r="E626" s="699"/>
      <c r="F626" s="699"/>
      <c r="G626" s="699"/>
      <c r="H626" s="699"/>
      <c r="I626" s="699"/>
      <c r="J626" s="699"/>
      <c r="K626" s="699"/>
    </row>
    <row r="628" spans="1:14" ht="19.05" x14ac:dyDescent="0.35">
      <c r="A628" s="376" t="s">
        <v>31</v>
      </c>
      <c r="B628" s="214"/>
      <c r="C628" s="214"/>
      <c r="D628" s="378">
        <f ca="1">imzatarihi</f>
        <v>45785</v>
      </c>
      <c r="E628" s="378"/>
      <c r="F628" s="253" t="s">
        <v>32</v>
      </c>
      <c r="G628" s="379" t="str">
        <f>IF(kurulusyetkilisi&gt;0,kurulusyetkilisi,"")</f>
        <v/>
      </c>
      <c r="J628" s="44"/>
    </row>
    <row r="629" spans="1:14" ht="19.05" x14ac:dyDescent="0.35">
      <c r="D629" s="215"/>
      <c r="E629" s="215"/>
      <c r="F629" s="253" t="s">
        <v>33</v>
      </c>
      <c r="I629" s="214"/>
      <c r="J629" s="44"/>
    </row>
    <row r="631" spans="1:14" x14ac:dyDescent="0.3">
      <c r="A631" s="679" t="s">
        <v>105</v>
      </c>
      <c r="B631" s="679"/>
      <c r="C631" s="679"/>
      <c r="D631" s="679"/>
      <c r="E631" s="679"/>
      <c r="F631" s="679"/>
      <c r="G631" s="679"/>
      <c r="H631" s="679"/>
      <c r="I631" s="679"/>
      <c r="J631" s="679"/>
      <c r="K631" s="679"/>
      <c r="L631" s="2"/>
    </row>
    <row r="632" spans="1:14" x14ac:dyDescent="0.3">
      <c r="A632" s="635" t="str">
        <f>IF(YilDonem&lt;&gt;"",CONCATENATE(YilDonem," dönemine aittir."),"")</f>
        <v/>
      </c>
      <c r="B632" s="635"/>
      <c r="C632" s="635"/>
      <c r="D632" s="635"/>
      <c r="E632" s="635"/>
      <c r="F632" s="635"/>
      <c r="G632" s="635"/>
      <c r="H632" s="635"/>
      <c r="I632" s="635"/>
      <c r="J632" s="635"/>
      <c r="K632" s="635"/>
      <c r="L632" s="2"/>
    </row>
    <row r="633" spans="1:14" ht="16.149999999999999" customHeight="1" thickBot="1" x14ac:dyDescent="0.35">
      <c r="A633" s="680" t="s">
        <v>127</v>
      </c>
      <c r="B633" s="680"/>
      <c r="C633" s="680"/>
      <c r="D633" s="680"/>
      <c r="E633" s="680"/>
      <c r="F633" s="680"/>
      <c r="G633" s="680"/>
      <c r="H633" s="680"/>
      <c r="I633" s="680"/>
      <c r="J633" s="680"/>
      <c r="K633" s="680"/>
      <c r="L633" s="2"/>
    </row>
    <row r="634" spans="1:14" ht="31.75" customHeight="1" thickBot="1" x14ac:dyDescent="0.35">
      <c r="A634" s="673" t="s">
        <v>192</v>
      </c>
      <c r="B634" s="674"/>
      <c r="C634" s="673" t="str">
        <f>IF(ProjeNo&gt;0,ProjeNo,"")</f>
        <v/>
      </c>
      <c r="D634" s="674"/>
      <c r="E634" s="674"/>
      <c r="F634" s="674"/>
      <c r="G634" s="674"/>
      <c r="H634" s="674"/>
      <c r="I634" s="674"/>
      <c r="J634" s="674"/>
      <c r="K634" s="675"/>
      <c r="L634" s="2"/>
    </row>
    <row r="635" spans="1:14" ht="45" customHeight="1" thickBot="1" x14ac:dyDescent="0.35">
      <c r="A635" s="673" t="s">
        <v>194</v>
      </c>
      <c r="B635" s="674"/>
      <c r="C635" s="676" t="str">
        <f>IF(ProjeAdi&gt;0,ProjeAdi,"")</f>
        <v/>
      </c>
      <c r="D635" s="677"/>
      <c r="E635" s="677"/>
      <c r="F635" s="677"/>
      <c r="G635" s="677"/>
      <c r="H635" s="677"/>
      <c r="I635" s="677"/>
      <c r="J635" s="677"/>
      <c r="K635" s="678"/>
      <c r="L635" s="2"/>
    </row>
    <row r="636" spans="1:14" ht="34.5" customHeight="1" thickBot="1" x14ac:dyDescent="0.35">
      <c r="A636" s="618" t="s">
        <v>138</v>
      </c>
      <c r="B636" s="619"/>
      <c r="C636" s="702"/>
      <c r="D636" s="703"/>
      <c r="E636" s="703"/>
      <c r="F636" s="703"/>
      <c r="G636" s="703"/>
      <c r="H636" s="703"/>
      <c r="I636" s="703"/>
      <c r="J636" s="703"/>
      <c r="K636" s="704"/>
      <c r="L636" s="209" t="str">
        <f>IF(C636="","Stok değerleme yöntemi yazılmadan toplam hesaplanmayacaktır.","")</f>
        <v>Stok değerleme yöntemi yazılmadan toplam hesaplanmayacaktır.</v>
      </c>
    </row>
    <row r="637" spans="1:14" s="45" customFormat="1" ht="37.200000000000003" customHeight="1" x14ac:dyDescent="0.3">
      <c r="A637" s="683" t="s">
        <v>3</v>
      </c>
      <c r="B637" s="683" t="s">
        <v>182</v>
      </c>
      <c r="C637" s="683" t="s">
        <v>183</v>
      </c>
      <c r="D637" s="683" t="s">
        <v>101</v>
      </c>
      <c r="E637" s="683" t="s">
        <v>173</v>
      </c>
      <c r="F637" s="683" t="s">
        <v>102</v>
      </c>
      <c r="G637" s="683" t="s">
        <v>106</v>
      </c>
      <c r="H637" s="683" t="s">
        <v>107</v>
      </c>
      <c r="I637" s="683" t="s">
        <v>139</v>
      </c>
      <c r="J637" s="700" t="s">
        <v>34</v>
      </c>
      <c r="K637" s="700" t="s">
        <v>108</v>
      </c>
      <c r="L637" s="61"/>
      <c r="M637" s="69"/>
      <c r="N637" s="69"/>
    </row>
    <row r="638" spans="1:14" ht="18" customHeight="1" thickBot="1" x14ac:dyDescent="0.35">
      <c r="A638" s="685"/>
      <c r="B638" s="684"/>
      <c r="C638" s="684"/>
      <c r="D638" s="685"/>
      <c r="E638" s="684"/>
      <c r="F638" s="685"/>
      <c r="G638" s="685"/>
      <c r="H638" s="685"/>
      <c r="I638" s="685"/>
      <c r="J638" s="701"/>
      <c r="K638" s="701"/>
      <c r="L638" s="2"/>
    </row>
    <row r="639" spans="1:14" ht="18" customHeight="1" x14ac:dyDescent="0.3">
      <c r="A639" s="201">
        <v>361</v>
      </c>
      <c r="B639" s="450"/>
      <c r="C639" s="451"/>
      <c r="D639" s="86"/>
      <c r="E639" s="516"/>
      <c r="F639" s="25"/>
      <c r="G639" s="39"/>
      <c r="H639" s="39"/>
      <c r="I639" s="36"/>
      <c r="J639" s="192" t="str">
        <f>IF(AND(H639&lt;&gt;"",I639&lt;&gt;"",K639&lt;&gt;""),H639*I639,"")</f>
        <v/>
      </c>
      <c r="K639" s="46"/>
      <c r="L639" s="106" t="str">
        <f t="shared" ref="L639:L658" si="36">IF(AND(F639&lt;&gt;"",K639=""),"Stok Çıkış Tarihi Yazılmalıdır.","")</f>
        <v/>
      </c>
    </row>
    <row r="640" spans="1:14" ht="18" customHeight="1" x14ac:dyDescent="0.3">
      <c r="A640" s="410">
        <v>362</v>
      </c>
      <c r="B640" s="460"/>
      <c r="C640" s="469"/>
      <c r="D640" s="319"/>
      <c r="E640" s="518"/>
      <c r="F640" s="17"/>
      <c r="G640" s="18"/>
      <c r="H640" s="18"/>
      <c r="I640" s="41"/>
      <c r="J640" s="202" t="str">
        <f t="shared" ref="J640:J658" si="37">IF(AND(H640&lt;&gt;"",I640&lt;&gt;"",K640&lt;&gt;""),H640*I640,"")</f>
        <v/>
      </c>
      <c r="K640" s="47"/>
      <c r="L640" s="106" t="str">
        <f t="shared" si="36"/>
        <v/>
      </c>
    </row>
    <row r="641" spans="1:12" ht="18" customHeight="1" x14ac:dyDescent="0.3">
      <c r="A641" s="410">
        <v>363</v>
      </c>
      <c r="B641" s="460"/>
      <c r="C641" s="469"/>
      <c r="D641" s="319"/>
      <c r="E641" s="518"/>
      <c r="F641" s="17"/>
      <c r="G641" s="18"/>
      <c r="H641" s="18"/>
      <c r="I641" s="41"/>
      <c r="J641" s="202" t="str">
        <f t="shared" si="37"/>
        <v/>
      </c>
      <c r="K641" s="47"/>
      <c r="L641" s="106" t="str">
        <f t="shared" si="36"/>
        <v/>
      </c>
    </row>
    <row r="642" spans="1:12" ht="18" customHeight="1" x14ac:dyDescent="0.3">
      <c r="A642" s="410">
        <v>364</v>
      </c>
      <c r="B642" s="460"/>
      <c r="C642" s="469"/>
      <c r="D642" s="319"/>
      <c r="E642" s="518"/>
      <c r="F642" s="17"/>
      <c r="G642" s="18"/>
      <c r="H642" s="18"/>
      <c r="I642" s="41"/>
      <c r="J642" s="202" t="str">
        <f t="shared" si="37"/>
        <v/>
      </c>
      <c r="K642" s="47"/>
      <c r="L642" s="106" t="str">
        <f t="shared" si="36"/>
        <v/>
      </c>
    </row>
    <row r="643" spans="1:12" ht="18" customHeight="1" x14ac:dyDescent="0.3">
      <c r="A643" s="410">
        <v>365</v>
      </c>
      <c r="B643" s="460"/>
      <c r="C643" s="469"/>
      <c r="D643" s="319"/>
      <c r="E643" s="518"/>
      <c r="F643" s="17"/>
      <c r="G643" s="18"/>
      <c r="H643" s="18"/>
      <c r="I643" s="41"/>
      <c r="J643" s="202" t="str">
        <f t="shared" si="37"/>
        <v/>
      </c>
      <c r="K643" s="47"/>
      <c r="L643" s="106" t="str">
        <f t="shared" si="36"/>
        <v/>
      </c>
    </row>
    <row r="644" spans="1:12" ht="18" customHeight="1" x14ac:dyDescent="0.3">
      <c r="A644" s="410">
        <v>366</v>
      </c>
      <c r="B644" s="460"/>
      <c r="C644" s="469"/>
      <c r="D644" s="319"/>
      <c r="E644" s="518"/>
      <c r="F644" s="17"/>
      <c r="G644" s="18"/>
      <c r="H644" s="18"/>
      <c r="I644" s="41"/>
      <c r="J644" s="202" t="str">
        <f t="shared" si="37"/>
        <v/>
      </c>
      <c r="K644" s="47"/>
      <c r="L644" s="106" t="str">
        <f t="shared" si="36"/>
        <v/>
      </c>
    </row>
    <row r="645" spans="1:12" ht="18" customHeight="1" x14ac:dyDescent="0.3">
      <c r="A645" s="410">
        <v>367</v>
      </c>
      <c r="B645" s="460"/>
      <c r="C645" s="469"/>
      <c r="D645" s="319"/>
      <c r="E645" s="518"/>
      <c r="F645" s="17"/>
      <c r="G645" s="18"/>
      <c r="H645" s="18"/>
      <c r="I645" s="41"/>
      <c r="J645" s="202" t="str">
        <f t="shared" si="37"/>
        <v/>
      </c>
      <c r="K645" s="47"/>
      <c r="L645" s="106" t="str">
        <f t="shared" si="36"/>
        <v/>
      </c>
    </row>
    <row r="646" spans="1:12" ht="18" customHeight="1" x14ac:dyDescent="0.3">
      <c r="A646" s="410">
        <v>368</v>
      </c>
      <c r="B646" s="460"/>
      <c r="C646" s="469"/>
      <c r="D646" s="319"/>
      <c r="E646" s="518"/>
      <c r="F646" s="17"/>
      <c r="G646" s="18"/>
      <c r="H646" s="18"/>
      <c r="I646" s="41"/>
      <c r="J646" s="202" t="str">
        <f t="shared" si="37"/>
        <v/>
      </c>
      <c r="K646" s="47"/>
      <c r="L646" s="106" t="str">
        <f t="shared" si="36"/>
        <v/>
      </c>
    </row>
    <row r="647" spans="1:12" ht="18" customHeight="1" x14ac:dyDescent="0.3">
      <c r="A647" s="410">
        <v>369</v>
      </c>
      <c r="B647" s="460"/>
      <c r="C647" s="469"/>
      <c r="D647" s="319"/>
      <c r="E647" s="518"/>
      <c r="F647" s="17"/>
      <c r="G647" s="18"/>
      <c r="H647" s="18"/>
      <c r="I647" s="41"/>
      <c r="J647" s="202" t="str">
        <f t="shared" si="37"/>
        <v/>
      </c>
      <c r="K647" s="47"/>
      <c r="L647" s="106" t="str">
        <f t="shared" si="36"/>
        <v/>
      </c>
    </row>
    <row r="648" spans="1:12" ht="18" customHeight="1" x14ac:dyDescent="0.3">
      <c r="A648" s="410">
        <v>370</v>
      </c>
      <c r="B648" s="460"/>
      <c r="C648" s="469"/>
      <c r="D648" s="319"/>
      <c r="E648" s="518"/>
      <c r="F648" s="17"/>
      <c r="G648" s="18"/>
      <c r="H648" s="18"/>
      <c r="I648" s="41"/>
      <c r="J648" s="202" t="str">
        <f t="shared" si="37"/>
        <v/>
      </c>
      <c r="K648" s="47"/>
      <c r="L648" s="106" t="str">
        <f t="shared" si="36"/>
        <v/>
      </c>
    </row>
    <row r="649" spans="1:12" ht="18" customHeight="1" x14ac:dyDescent="0.3">
      <c r="A649" s="410">
        <v>371</v>
      </c>
      <c r="B649" s="460"/>
      <c r="C649" s="469"/>
      <c r="D649" s="319"/>
      <c r="E649" s="518"/>
      <c r="F649" s="17"/>
      <c r="G649" s="18"/>
      <c r="H649" s="18"/>
      <c r="I649" s="41"/>
      <c r="J649" s="202" t="str">
        <f t="shared" si="37"/>
        <v/>
      </c>
      <c r="K649" s="47"/>
      <c r="L649" s="106" t="str">
        <f t="shared" si="36"/>
        <v/>
      </c>
    </row>
    <row r="650" spans="1:12" ht="18" customHeight="1" x14ac:dyDescent="0.3">
      <c r="A650" s="410">
        <v>372</v>
      </c>
      <c r="B650" s="460"/>
      <c r="C650" s="469"/>
      <c r="D650" s="319"/>
      <c r="E650" s="518"/>
      <c r="F650" s="17"/>
      <c r="G650" s="18"/>
      <c r="H650" s="18"/>
      <c r="I650" s="41"/>
      <c r="J650" s="202" t="str">
        <f t="shared" si="37"/>
        <v/>
      </c>
      <c r="K650" s="47"/>
      <c r="L650" s="106" t="str">
        <f t="shared" si="36"/>
        <v/>
      </c>
    </row>
    <row r="651" spans="1:12" ht="18" customHeight="1" x14ac:dyDescent="0.3">
      <c r="A651" s="410">
        <v>373</v>
      </c>
      <c r="B651" s="460"/>
      <c r="C651" s="469"/>
      <c r="D651" s="319"/>
      <c r="E651" s="518"/>
      <c r="F651" s="17"/>
      <c r="G651" s="18"/>
      <c r="H651" s="18"/>
      <c r="I651" s="41"/>
      <c r="J651" s="202" t="str">
        <f t="shared" si="37"/>
        <v/>
      </c>
      <c r="K651" s="47"/>
      <c r="L651" s="106" t="str">
        <f t="shared" si="36"/>
        <v/>
      </c>
    </row>
    <row r="652" spans="1:12" ht="18" customHeight="1" x14ac:dyDescent="0.3">
      <c r="A652" s="410">
        <v>374</v>
      </c>
      <c r="B652" s="460"/>
      <c r="C652" s="469"/>
      <c r="D652" s="319"/>
      <c r="E652" s="518"/>
      <c r="F652" s="17"/>
      <c r="G652" s="18"/>
      <c r="H652" s="18"/>
      <c r="I652" s="41"/>
      <c r="J652" s="202" t="str">
        <f t="shared" si="37"/>
        <v/>
      </c>
      <c r="K652" s="47"/>
      <c r="L652" s="106" t="str">
        <f t="shared" si="36"/>
        <v/>
      </c>
    </row>
    <row r="653" spans="1:12" ht="18" customHeight="1" x14ac:dyDescent="0.3">
      <c r="A653" s="410">
        <v>375</v>
      </c>
      <c r="B653" s="460"/>
      <c r="C653" s="469"/>
      <c r="D653" s="319"/>
      <c r="E653" s="518"/>
      <c r="F653" s="17"/>
      <c r="G653" s="18"/>
      <c r="H653" s="18"/>
      <c r="I653" s="41"/>
      <c r="J653" s="202" t="str">
        <f t="shared" si="37"/>
        <v/>
      </c>
      <c r="K653" s="47"/>
      <c r="L653" s="106" t="str">
        <f t="shared" si="36"/>
        <v/>
      </c>
    </row>
    <row r="654" spans="1:12" ht="18" customHeight="1" x14ac:dyDescent="0.3">
      <c r="A654" s="410">
        <v>376</v>
      </c>
      <c r="B654" s="460"/>
      <c r="C654" s="469"/>
      <c r="D654" s="319"/>
      <c r="E654" s="518"/>
      <c r="F654" s="17"/>
      <c r="G654" s="18"/>
      <c r="H654" s="18"/>
      <c r="I654" s="41"/>
      <c r="J654" s="202" t="str">
        <f t="shared" si="37"/>
        <v/>
      </c>
      <c r="K654" s="47"/>
      <c r="L654" s="106" t="str">
        <f t="shared" si="36"/>
        <v/>
      </c>
    </row>
    <row r="655" spans="1:12" ht="18" customHeight="1" x14ac:dyDescent="0.3">
      <c r="A655" s="410">
        <v>377</v>
      </c>
      <c r="B655" s="460"/>
      <c r="C655" s="469"/>
      <c r="D655" s="319"/>
      <c r="E655" s="518"/>
      <c r="F655" s="17"/>
      <c r="G655" s="18"/>
      <c r="H655" s="18"/>
      <c r="I655" s="41"/>
      <c r="J655" s="202" t="str">
        <f t="shared" si="37"/>
        <v/>
      </c>
      <c r="K655" s="47"/>
      <c r="L655" s="106" t="str">
        <f t="shared" si="36"/>
        <v/>
      </c>
    </row>
    <row r="656" spans="1:12" ht="18" customHeight="1" x14ac:dyDescent="0.3">
      <c r="A656" s="410">
        <v>378</v>
      </c>
      <c r="B656" s="460"/>
      <c r="C656" s="469"/>
      <c r="D656" s="319"/>
      <c r="E656" s="518"/>
      <c r="F656" s="17"/>
      <c r="G656" s="18"/>
      <c r="H656" s="18"/>
      <c r="I656" s="41"/>
      <c r="J656" s="202" t="str">
        <f t="shared" si="37"/>
        <v/>
      </c>
      <c r="K656" s="47"/>
      <c r="L656" s="106" t="str">
        <f t="shared" si="36"/>
        <v/>
      </c>
    </row>
    <row r="657" spans="1:14" ht="18" customHeight="1" x14ac:dyDescent="0.3">
      <c r="A657" s="410">
        <v>379</v>
      </c>
      <c r="B657" s="460"/>
      <c r="C657" s="469"/>
      <c r="D657" s="319"/>
      <c r="E657" s="518"/>
      <c r="F657" s="17"/>
      <c r="G657" s="18"/>
      <c r="H657" s="18"/>
      <c r="I657" s="41"/>
      <c r="J657" s="202" t="str">
        <f t="shared" si="37"/>
        <v/>
      </c>
      <c r="K657" s="47"/>
      <c r="L657" s="106" t="str">
        <f t="shared" si="36"/>
        <v/>
      </c>
    </row>
    <row r="658" spans="1:14" ht="18" customHeight="1" thickBot="1" x14ac:dyDescent="0.35">
      <c r="A658" s="411">
        <v>380</v>
      </c>
      <c r="B658" s="461"/>
      <c r="C658" s="470"/>
      <c r="D658" s="89"/>
      <c r="E658" s="519"/>
      <c r="F658" s="19"/>
      <c r="G658" s="20"/>
      <c r="H658" s="20"/>
      <c r="I658" s="43"/>
      <c r="J658" s="203" t="str">
        <f t="shared" si="37"/>
        <v/>
      </c>
      <c r="K658" s="48"/>
      <c r="L658" s="106" t="str">
        <f t="shared" si="36"/>
        <v/>
      </c>
    </row>
    <row r="659" spans="1:14" ht="18" customHeight="1" thickBot="1" x14ac:dyDescent="0.35">
      <c r="I659" s="386" t="s">
        <v>125</v>
      </c>
      <c r="J659" s="186">
        <f>IF(stok&lt;&gt;"",SUM(J639:J658)+J624,0)</f>
        <v>0</v>
      </c>
      <c r="K659" s="205"/>
      <c r="M659" s="105">
        <f>IF(J659&gt;J624,ROW(A665),0)</f>
        <v>0</v>
      </c>
    </row>
    <row r="661" spans="1:14" ht="30.25" customHeight="1" x14ac:dyDescent="0.3">
      <c r="A661" s="699" t="s">
        <v>135</v>
      </c>
      <c r="B661" s="699"/>
      <c r="C661" s="699"/>
      <c r="D661" s="699"/>
      <c r="E661" s="699"/>
      <c r="F661" s="699"/>
      <c r="G661" s="699"/>
      <c r="H661" s="699"/>
      <c r="I661" s="699"/>
      <c r="J661" s="699"/>
      <c r="K661" s="699"/>
    </row>
    <row r="663" spans="1:14" ht="19.05" x14ac:dyDescent="0.35">
      <c r="A663" s="376" t="s">
        <v>31</v>
      </c>
      <c r="B663" s="214"/>
      <c r="C663" s="214"/>
      <c r="D663" s="378">
        <f ca="1">imzatarihi</f>
        <v>45785</v>
      </c>
      <c r="E663" s="378"/>
      <c r="F663" s="253" t="s">
        <v>32</v>
      </c>
      <c r="G663" s="379" t="str">
        <f>IF(kurulusyetkilisi&gt;0,kurulusyetkilisi,"")</f>
        <v/>
      </c>
      <c r="J663" s="44"/>
    </row>
    <row r="664" spans="1:14" ht="19.05" x14ac:dyDescent="0.35">
      <c r="D664" s="215"/>
      <c r="E664" s="215"/>
      <c r="F664" s="253" t="s">
        <v>33</v>
      </c>
      <c r="I664" s="214"/>
      <c r="J664" s="44"/>
    </row>
    <row r="666" spans="1:14" x14ac:dyDescent="0.3">
      <c r="A666" s="679" t="s">
        <v>105</v>
      </c>
      <c r="B666" s="679"/>
      <c r="C666" s="679"/>
      <c r="D666" s="679"/>
      <c r="E666" s="679"/>
      <c r="F666" s="679"/>
      <c r="G666" s="679"/>
      <c r="H666" s="679"/>
      <c r="I666" s="679"/>
      <c r="J666" s="679"/>
      <c r="K666" s="679"/>
      <c r="L666" s="2"/>
    </row>
    <row r="667" spans="1:14" x14ac:dyDescent="0.3">
      <c r="A667" s="635" t="str">
        <f>IF(YilDonem&lt;&gt;"",CONCATENATE(YilDonem," dönemine aittir."),"")</f>
        <v/>
      </c>
      <c r="B667" s="635"/>
      <c r="C667" s="635"/>
      <c r="D667" s="635"/>
      <c r="E667" s="635"/>
      <c r="F667" s="635"/>
      <c r="G667" s="635"/>
      <c r="H667" s="635"/>
      <c r="I667" s="635"/>
      <c r="J667" s="635"/>
      <c r="K667" s="635"/>
      <c r="L667" s="2"/>
    </row>
    <row r="668" spans="1:14" ht="16.149999999999999" customHeight="1" thickBot="1" x14ac:dyDescent="0.35">
      <c r="A668" s="680" t="s">
        <v>127</v>
      </c>
      <c r="B668" s="680"/>
      <c r="C668" s="680"/>
      <c r="D668" s="680"/>
      <c r="E668" s="680"/>
      <c r="F668" s="680"/>
      <c r="G668" s="680"/>
      <c r="H668" s="680"/>
      <c r="I668" s="680"/>
      <c r="J668" s="680"/>
      <c r="K668" s="680"/>
      <c r="L668" s="2"/>
    </row>
    <row r="669" spans="1:14" ht="31.75" customHeight="1" thickBot="1" x14ac:dyDescent="0.35">
      <c r="A669" s="673" t="s">
        <v>192</v>
      </c>
      <c r="B669" s="674"/>
      <c r="C669" s="673" t="str">
        <f>IF(ProjeNo&gt;0,ProjeNo,"")</f>
        <v/>
      </c>
      <c r="D669" s="674"/>
      <c r="E669" s="674"/>
      <c r="F669" s="674"/>
      <c r="G669" s="674"/>
      <c r="H669" s="674"/>
      <c r="I669" s="674"/>
      <c r="J669" s="674"/>
      <c r="K669" s="675"/>
      <c r="L669" s="2"/>
    </row>
    <row r="670" spans="1:14" ht="45" customHeight="1" thickBot="1" x14ac:dyDescent="0.35">
      <c r="A670" s="673" t="s">
        <v>194</v>
      </c>
      <c r="B670" s="674"/>
      <c r="C670" s="676" t="str">
        <f>IF(ProjeAdi&gt;0,ProjeAdi,"")</f>
        <v/>
      </c>
      <c r="D670" s="677"/>
      <c r="E670" s="677"/>
      <c r="F670" s="677"/>
      <c r="G670" s="677"/>
      <c r="H670" s="677"/>
      <c r="I670" s="677"/>
      <c r="J670" s="677"/>
      <c r="K670" s="678"/>
      <c r="L670" s="2"/>
    </row>
    <row r="671" spans="1:14" ht="34.5" customHeight="1" thickBot="1" x14ac:dyDescent="0.35">
      <c r="A671" s="618" t="s">
        <v>138</v>
      </c>
      <c r="B671" s="619"/>
      <c r="C671" s="702"/>
      <c r="D671" s="703"/>
      <c r="E671" s="703"/>
      <c r="F671" s="703"/>
      <c r="G671" s="703"/>
      <c r="H671" s="703"/>
      <c r="I671" s="703"/>
      <c r="J671" s="703"/>
      <c r="K671" s="704"/>
      <c r="L671" s="209" t="str">
        <f>IF(C671="","Stok değerleme yöntemi yazılmadan toplam hesaplanmayacaktır.","")</f>
        <v>Stok değerleme yöntemi yazılmadan toplam hesaplanmayacaktır.</v>
      </c>
    </row>
    <row r="672" spans="1:14" s="45" customFormat="1" ht="37.200000000000003" customHeight="1" x14ac:dyDescent="0.3">
      <c r="A672" s="683" t="s">
        <v>3</v>
      </c>
      <c r="B672" s="683" t="s">
        <v>182</v>
      </c>
      <c r="C672" s="683" t="s">
        <v>183</v>
      </c>
      <c r="D672" s="683" t="s">
        <v>101</v>
      </c>
      <c r="E672" s="683" t="s">
        <v>173</v>
      </c>
      <c r="F672" s="683" t="s">
        <v>102</v>
      </c>
      <c r="G672" s="683" t="s">
        <v>106</v>
      </c>
      <c r="H672" s="683" t="s">
        <v>107</v>
      </c>
      <c r="I672" s="683" t="s">
        <v>139</v>
      </c>
      <c r="J672" s="700" t="s">
        <v>34</v>
      </c>
      <c r="K672" s="700" t="s">
        <v>108</v>
      </c>
      <c r="L672" s="61"/>
      <c r="M672" s="69"/>
      <c r="N672" s="69"/>
    </row>
    <row r="673" spans="1:12" ht="18" customHeight="1" thickBot="1" x14ac:dyDescent="0.35">
      <c r="A673" s="685"/>
      <c r="B673" s="684"/>
      <c r="C673" s="684"/>
      <c r="D673" s="685"/>
      <c r="E673" s="684"/>
      <c r="F673" s="685"/>
      <c r="G673" s="685"/>
      <c r="H673" s="685"/>
      <c r="I673" s="685"/>
      <c r="J673" s="701"/>
      <c r="K673" s="701"/>
      <c r="L673" s="2"/>
    </row>
    <row r="674" spans="1:12" ht="18" customHeight="1" x14ac:dyDescent="0.3">
      <c r="A674" s="201">
        <v>381</v>
      </c>
      <c r="B674" s="450"/>
      <c r="C674" s="451"/>
      <c r="D674" s="86"/>
      <c r="E674" s="516"/>
      <c r="F674" s="25"/>
      <c r="G674" s="39"/>
      <c r="H674" s="39"/>
      <c r="I674" s="36"/>
      <c r="J674" s="192" t="str">
        <f>IF(AND(H674&lt;&gt;"",I674&lt;&gt;"",K674&lt;&gt;""),H674*I674,"")</f>
        <v/>
      </c>
      <c r="K674" s="46"/>
      <c r="L674" s="106" t="str">
        <f t="shared" ref="L674:L693" si="38">IF(AND(F674&lt;&gt;"",K674=""),"Stok Çıkış Tarihi Yazılmalıdır.","")</f>
        <v/>
      </c>
    </row>
    <row r="675" spans="1:12" ht="18" customHeight="1" x14ac:dyDescent="0.3">
      <c r="A675" s="410">
        <v>382</v>
      </c>
      <c r="B675" s="460"/>
      <c r="C675" s="469"/>
      <c r="D675" s="319"/>
      <c r="E675" s="518"/>
      <c r="F675" s="17"/>
      <c r="G675" s="18"/>
      <c r="H675" s="18"/>
      <c r="I675" s="41"/>
      <c r="J675" s="202" t="str">
        <f t="shared" ref="J675:J693" si="39">IF(AND(H675&lt;&gt;"",I675&lt;&gt;"",K675&lt;&gt;""),H675*I675,"")</f>
        <v/>
      </c>
      <c r="K675" s="47"/>
      <c r="L675" s="106" t="str">
        <f t="shared" si="38"/>
        <v/>
      </c>
    </row>
    <row r="676" spans="1:12" ht="18" customHeight="1" x14ac:dyDescent="0.3">
      <c r="A676" s="410">
        <v>383</v>
      </c>
      <c r="B676" s="460"/>
      <c r="C676" s="469"/>
      <c r="D676" s="319"/>
      <c r="E676" s="518"/>
      <c r="F676" s="17"/>
      <c r="G676" s="18"/>
      <c r="H676" s="18"/>
      <c r="I676" s="41"/>
      <c r="J676" s="202" t="str">
        <f t="shared" si="39"/>
        <v/>
      </c>
      <c r="K676" s="47"/>
      <c r="L676" s="106" t="str">
        <f t="shared" si="38"/>
        <v/>
      </c>
    </row>
    <row r="677" spans="1:12" ht="18" customHeight="1" x14ac:dyDescent="0.3">
      <c r="A677" s="410">
        <v>384</v>
      </c>
      <c r="B677" s="460"/>
      <c r="C677" s="469"/>
      <c r="D677" s="319"/>
      <c r="E677" s="518"/>
      <c r="F677" s="17"/>
      <c r="G677" s="18"/>
      <c r="H677" s="18"/>
      <c r="I677" s="41"/>
      <c r="J677" s="202" t="str">
        <f t="shared" si="39"/>
        <v/>
      </c>
      <c r="K677" s="47"/>
      <c r="L677" s="106" t="str">
        <f t="shared" si="38"/>
        <v/>
      </c>
    </row>
    <row r="678" spans="1:12" ht="18" customHeight="1" x14ac:dyDescent="0.3">
      <c r="A678" s="410">
        <v>385</v>
      </c>
      <c r="B678" s="460"/>
      <c r="C678" s="469"/>
      <c r="D678" s="319"/>
      <c r="E678" s="518"/>
      <c r="F678" s="17"/>
      <c r="G678" s="18"/>
      <c r="H678" s="18"/>
      <c r="I678" s="41"/>
      <c r="J678" s="202" t="str">
        <f t="shared" si="39"/>
        <v/>
      </c>
      <c r="K678" s="47"/>
      <c r="L678" s="106" t="str">
        <f t="shared" si="38"/>
        <v/>
      </c>
    </row>
    <row r="679" spans="1:12" ht="18" customHeight="1" x14ac:dyDescent="0.3">
      <c r="A679" s="410">
        <v>386</v>
      </c>
      <c r="B679" s="460"/>
      <c r="C679" s="469"/>
      <c r="D679" s="319"/>
      <c r="E679" s="518"/>
      <c r="F679" s="17"/>
      <c r="G679" s="18"/>
      <c r="H679" s="18"/>
      <c r="I679" s="41"/>
      <c r="J679" s="202" t="str">
        <f t="shared" si="39"/>
        <v/>
      </c>
      <c r="K679" s="47"/>
      <c r="L679" s="106" t="str">
        <f t="shared" si="38"/>
        <v/>
      </c>
    </row>
    <row r="680" spans="1:12" ht="18" customHeight="1" x14ac:dyDescent="0.3">
      <c r="A680" s="410">
        <v>387</v>
      </c>
      <c r="B680" s="460"/>
      <c r="C680" s="469"/>
      <c r="D680" s="319"/>
      <c r="E680" s="518"/>
      <c r="F680" s="17"/>
      <c r="G680" s="18"/>
      <c r="H680" s="18"/>
      <c r="I680" s="41"/>
      <c r="J680" s="202" t="str">
        <f t="shared" si="39"/>
        <v/>
      </c>
      <c r="K680" s="47"/>
      <c r="L680" s="106" t="str">
        <f t="shared" si="38"/>
        <v/>
      </c>
    </row>
    <row r="681" spans="1:12" ht="18" customHeight="1" x14ac:dyDescent="0.3">
      <c r="A681" s="410">
        <v>388</v>
      </c>
      <c r="B681" s="460"/>
      <c r="C681" s="469"/>
      <c r="D681" s="319"/>
      <c r="E681" s="518"/>
      <c r="F681" s="17"/>
      <c r="G681" s="18"/>
      <c r="H681" s="18"/>
      <c r="I681" s="41"/>
      <c r="J681" s="202" t="str">
        <f t="shared" si="39"/>
        <v/>
      </c>
      <c r="K681" s="47"/>
      <c r="L681" s="106" t="str">
        <f t="shared" si="38"/>
        <v/>
      </c>
    </row>
    <row r="682" spans="1:12" ht="18" customHeight="1" x14ac:dyDescent="0.3">
      <c r="A682" s="410">
        <v>389</v>
      </c>
      <c r="B682" s="460"/>
      <c r="C682" s="469"/>
      <c r="D682" s="319"/>
      <c r="E682" s="518"/>
      <c r="F682" s="17"/>
      <c r="G682" s="18"/>
      <c r="H682" s="18"/>
      <c r="I682" s="41"/>
      <c r="J682" s="202" t="str">
        <f t="shared" si="39"/>
        <v/>
      </c>
      <c r="K682" s="47"/>
      <c r="L682" s="106" t="str">
        <f t="shared" si="38"/>
        <v/>
      </c>
    </row>
    <row r="683" spans="1:12" ht="18" customHeight="1" x14ac:dyDescent="0.3">
      <c r="A683" s="410">
        <v>390</v>
      </c>
      <c r="B683" s="460"/>
      <c r="C683" s="469"/>
      <c r="D683" s="319"/>
      <c r="E683" s="518"/>
      <c r="F683" s="17"/>
      <c r="G683" s="18"/>
      <c r="H683" s="18"/>
      <c r="I683" s="41"/>
      <c r="J683" s="202" t="str">
        <f t="shared" si="39"/>
        <v/>
      </c>
      <c r="K683" s="47"/>
      <c r="L683" s="106" t="str">
        <f t="shared" si="38"/>
        <v/>
      </c>
    </row>
    <row r="684" spans="1:12" ht="18" customHeight="1" x14ac:dyDescent="0.3">
      <c r="A684" s="410">
        <v>391</v>
      </c>
      <c r="B684" s="460"/>
      <c r="C684" s="469"/>
      <c r="D684" s="319"/>
      <c r="E684" s="518"/>
      <c r="F684" s="17"/>
      <c r="G684" s="18"/>
      <c r="H684" s="18"/>
      <c r="I684" s="41"/>
      <c r="J684" s="202" t="str">
        <f t="shared" si="39"/>
        <v/>
      </c>
      <c r="K684" s="47"/>
      <c r="L684" s="106" t="str">
        <f t="shared" si="38"/>
        <v/>
      </c>
    </row>
    <row r="685" spans="1:12" ht="18" customHeight="1" x14ac:dyDescent="0.3">
      <c r="A685" s="410">
        <v>392</v>
      </c>
      <c r="B685" s="460"/>
      <c r="C685" s="469"/>
      <c r="D685" s="319"/>
      <c r="E685" s="518"/>
      <c r="F685" s="17"/>
      <c r="G685" s="18"/>
      <c r="H685" s="18"/>
      <c r="I685" s="41"/>
      <c r="J685" s="202" t="str">
        <f t="shared" si="39"/>
        <v/>
      </c>
      <c r="K685" s="47"/>
      <c r="L685" s="106" t="str">
        <f t="shared" si="38"/>
        <v/>
      </c>
    </row>
    <row r="686" spans="1:12" ht="18" customHeight="1" x14ac:dyDescent="0.3">
      <c r="A686" s="410">
        <v>393</v>
      </c>
      <c r="B686" s="460"/>
      <c r="C686" s="469"/>
      <c r="D686" s="319"/>
      <c r="E686" s="518"/>
      <c r="F686" s="17"/>
      <c r="G686" s="18"/>
      <c r="H686" s="18"/>
      <c r="I686" s="41"/>
      <c r="J686" s="202" t="str">
        <f t="shared" si="39"/>
        <v/>
      </c>
      <c r="K686" s="47"/>
      <c r="L686" s="106" t="str">
        <f t="shared" si="38"/>
        <v/>
      </c>
    </row>
    <row r="687" spans="1:12" ht="18" customHeight="1" x14ac:dyDescent="0.3">
      <c r="A687" s="410">
        <v>394</v>
      </c>
      <c r="B687" s="460"/>
      <c r="C687" s="469"/>
      <c r="D687" s="319"/>
      <c r="E687" s="518"/>
      <c r="F687" s="17"/>
      <c r="G687" s="18"/>
      <c r="H687" s="18"/>
      <c r="I687" s="41"/>
      <c r="J687" s="202" t="str">
        <f t="shared" si="39"/>
        <v/>
      </c>
      <c r="K687" s="47"/>
      <c r="L687" s="106" t="str">
        <f t="shared" si="38"/>
        <v/>
      </c>
    </row>
    <row r="688" spans="1:12" ht="18" customHeight="1" x14ac:dyDescent="0.3">
      <c r="A688" s="410">
        <v>395</v>
      </c>
      <c r="B688" s="460"/>
      <c r="C688" s="469"/>
      <c r="D688" s="319"/>
      <c r="E688" s="518"/>
      <c r="F688" s="17"/>
      <c r="G688" s="18"/>
      <c r="H688" s="18"/>
      <c r="I688" s="41"/>
      <c r="J688" s="202" t="str">
        <f t="shared" si="39"/>
        <v/>
      </c>
      <c r="K688" s="47"/>
      <c r="L688" s="106" t="str">
        <f t="shared" si="38"/>
        <v/>
      </c>
    </row>
    <row r="689" spans="1:13" ht="18" customHeight="1" x14ac:dyDescent="0.3">
      <c r="A689" s="410">
        <v>396</v>
      </c>
      <c r="B689" s="460"/>
      <c r="C689" s="469"/>
      <c r="D689" s="319"/>
      <c r="E689" s="518"/>
      <c r="F689" s="17"/>
      <c r="G689" s="18"/>
      <c r="H689" s="18"/>
      <c r="I689" s="41"/>
      <c r="J689" s="202" t="str">
        <f t="shared" si="39"/>
        <v/>
      </c>
      <c r="K689" s="47"/>
      <c r="L689" s="106" t="str">
        <f t="shared" si="38"/>
        <v/>
      </c>
    </row>
    <row r="690" spans="1:13" ht="18" customHeight="1" x14ac:dyDescent="0.3">
      <c r="A690" s="410">
        <v>397</v>
      </c>
      <c r="B690" s="460"/>
      <c r="C690" s="469"/>
      <c r="D690" s="319"/>
      <c r="E690" s="518"/>
      <c r="F690" s="17"/>
      <c r="G690" s="18"/>
      <c r="H690" s="18"/>
      <c r="I690" s="41"/>
      <c r="J690" s="202" t="str">
        <f t="shared" si="39"/>
        <v/>
      </c>
      <c r="K690" s="47"/>
      <c r="L690" s="106" t="str">
        <f t="shared" si="38"/>
        <v/>
      </c>
    </row>
    <row r="691" spans="1:13" ht="18" customHeight="1" x14ac:dyDescent="0.3">
      <c r="A691" s="410">
        <v>398</v>
      </c>
      <c r="B691" s="460"/>
      <c r="C691" s="469"/>
      <c r="D691" s="319"/>
      <c r="E691" s="518"/>
      <c r="F691" s="17"/>
      <c r="G691" s="18"/>
      <c r="H691" s="18"/>
      <c r="I691" s="41"/>
      <c r="J691" s="202" t="str">
        <f t="shared" si="39"/>
        <v/>
      </c>
      <c r="K691" s="47"/>
      <c r="L691" s="106" t="str">
        <f t="shared" si="38"/>
        <v/>
      </c>
    </row>
    <row r="692" spans="1:13" ht="18" customHeight="1" x14ac:dyDescent="0.3">
      <c r="A692" s="410">
        <v>399</v>
      </c>
      <c r="B692" s="460"/>
      <c r="C692" s="469"/>
      <c r="D692" s="319"/>
      <c r="E692" s="518"/>
      <c r="F692" s="17"/>
      <c r="G692" s="18"/>
      <c r="H692" s="18"/>
      <c r="I692" s="41"/>
      <c r="J692" s="202" t="str">
        <f t="shared" si="39"/>
        <v/>
      </c>
      <c r="K692" s="47"/>
      <c r="L692" s="106" t="str">
        <f t="shared" si="38"/>
        <v/>
      </c>
    </row>
    <row r="693" spans="1:13" ht="18" customHeight="1" thickBot="1" x14ac:dyDescent="0.35">
      <c r="A693" s="411">
        <v>400</v>
      </c>
      <c r="B693" s="461"/>
      <c r="C693" s="470"/>
      <c r="D693" s="89"/>
      <c r="E693" s="519"/>
      <c r="F693" s="19"/>
      <c r="G693" s="20"/>
      <c r="H693" s="20"/>
      <c r="I693" s="43"/>
      <c r="J693" s="203" t="str">
        <f t="shared" si="39"/>
        <v/>
      </c>
      <c r="K693" s="48"/>
      <c r="L693" s="106" t="str">
        <f t="shared" si="38"/>
        <v/>
      </c>
    </row>
    <row r="694" spans="1:13" ht="18" customHeight="1" thickBot="1" x14ac:dyDescent="0.35">
      <c r="I694" s="386" t="s">
        <v>125</v>
      </c>
      <c r="J694" s="186">
        <f>IF(stok&lt;&gt;"",SUM(J674:J693)+J659,0)</f>
        <v>0</v>
      </c>
      <c r="K694" s="205"/>
      <c r="M694" s="105">
        <f>IF(J694&gt;J659,ROW(A700),0)</f>
        <v>0</v>
      </c>
    </row>
    <row r="696" spans="1:13" ht="30.25" customHeight="1" x14ac:dyDescent="0.3">
      <c r="A696" s="699" t="s">
        <v>135</v>
      </c>
      <c r="B696" s="699"/>
      <c r="C696" s="699"/>
      <c r="D696" s="699"/>
      <c r="E696" s="699"/>
      <c r="F696" s="699"/>
      <c r="G696" s="699"/>
      <c r="H696" s="699"/>
      <c r="I696" s="699"/>
      <c r="J696" s="699"/>
      <c r="K696" s="699"/>
    </row>
    <row r="698" spans="1:13" ht="19.05" x14ac:dyDescent="0.35">
      <c r="A698" s="376" t="s">
        <v>31</v>
      </c>
      <c r="B698" s="214"/>
      <c r="C698" s="214"/>
      <c r="D698" s="378">
        <f ca="1">imzatarihi</f>
        <v>45785</v>
      </c>
      <c r="E698" s="378"/>
      <c r="F698" s="253" t="s">
        <v>32</v>
      </c>
      <c r="G698" s="379" t="str">
        <f>IF(kurulusyetkilisi&gt;0,kurulusyetkilisi,"")</f>
        <v/>
      </c>
      <c r="J698" s="44"/>
    </row>
    <row r="699" spans="1:13" ht="19.05" x14ac:dyDescent="0.35">
      <c r="D699" s="215"/>
      <c r="E699" s="215"/>
      <c r="F699" s="253" t="s">
        <v>33</v>
      </c>
      <c r="I699" s="214"/>
      <c r="J699" s="44"/>
    </row>
    <row r="701" spans="1:13" x14ac:dyDescent="0.3">
      <c r="A701" s="679" t="s">
        <v>105</v>
      </c>
      <c r="B701" s="679"/>
      <c r="C701" s="679"/>
      <c r="D701" s="679"/>
      <c r="E701" s="679"/>
      <c r="F701" s="679"/>
      <c r="G701" s="679"/>
      <c r="H701" s="679"/>
      <c r="I701" s="679"/>
      <c r="J701" s="679"/>
      <c r="K701" s="679"/>
      <c r="L701" s="2"/>
    </row>
    <row r="702" spans="1:13" x14ac:dyDescent="0.3">
      <c r="A702" s="635" t="str">
        <f>IF(YilDonem&lt;&gt;"",CONCATENATE(YilDonem," dönemine aittir."),"")</f>
        <v/>
      </c>
      <c r="B702" s="635"/>
      <c r="C702" s="635"/>
      <c r="D702" s="635"/>
      <c r="E702" s="635"/>
      <c r="F702" s="635"/>
      <c r="G702" s="635"/>
      <c r="H702" s="635"/>
      <c r="I702" s="635"/>
      <c r="J702" s="635"/>
      <c r="K702" s="635"/>
      <c r="L702" s="2"/>
    </row>
    <row r="703" spans="1:13" ht="16.149999999999999" customHeight="1" thickBot="1" x14ac:dyDescent="0.35">
      <c r="A703" s="680" t="s">
        <v>127</v>
      </c>
      <c r="B703" s="680"/>
      <c r="C703" s="680"/>
      <c r="D703" s="680"/>
      <c r="E703" s="680"/>
      <c r="F703" s="680"/>
      <c r="G703" s="680"/>
      <c r="H703" s="680"/>
      <c r="I703" s="680"/>
      <c r="J703" s="680"/>
      <c r="K703" s="680"/>
      <c r="L703" s="2"/>
    </row>
    <row r="704" spans="1:13" ht="31.75" customHeight="1" thickBot="1" x14ac:dyDescent="0.35">
      <c r="A704" s="673" t="s">
        <v>192</v>
      </c>
      <c r="B704" s="674"/>
      <c r="C704" s="673" t="str">
        <f>IF(ProjeNo&gt;0,ProjeNo,"")</f>
        <v/>
      </c>
      <c r="D704" s="674"/>
      <c r="E704" s="674"/>
      <c r="F704" s="674"/>
      <c r="G704" s="674"/>
      <c r="H704" s="674"/>
      <c r="I704" s="674"/>
      <c r="J704" s="674"/>
      <c r="K704" s="675"/>
      <c r="L704" s="2"/>
    </row>
    <row r="705" spans="1:14" ht="45" customHeight="1" thickBot="1" x14ac:dyDescent="0.35">
      <c r="A705" s="673" t="s">
        <v>194</v>
      </c>
      <c r="B705" s="674"/>
      <c r="C705" s="676" t="str">
        <f>IF(ProjeAdi&gt;0,ProjeAdi,"")</f>
        <v/>
      </c>
      <c r="D705" s="677"/>
      <c r="E705" s="677"/>
      <c r="F705" s="677"/>
      <c r="G705" s="677"/>
      <c r="H705" s="677"/>
      <c r="I705" s="677"/>
      <c r="J705" s="677"/>
      <c r="K705" s="678"/>
      <c r="L705" s="2"/>
    </row>
    <row r="706" spans="1:14" ht="34.5" customHeight="1" thickBot="1" x14ac:dyDescent="0.35">
      <c r="A706" s="618" t="s">
        <v>138</v>
      </c>
      <c r="B706" s="619"/>
      <c r="C706" s="702"/>
      <c r="D706" s="703"/>
      <c r="E706" s="703"/>
      <c r="F706" s="703"/>
      <c r="G706" s="703"/>
      <c r="H706" s="703"/>
      <c r="I706" s="703"/>
      <c r="J706" s="703"/>
      <c r="K706" s="704"/>
      <c r="L706" s="209" t="str">
        <f>IF(C706="","Stok değerleme yöntemi yazılmadan toplam hesaplanmayacaktır.","")</f>
        <v>Stok değerleme yöntemi yazılmadan toplam hesaplanmayacaktır.</v>
      </c>
    </row>
    <row r="707" spans="1:14" s="45" customFormat="1" ht="37.200000000000003" customHeight="1" x14ac:dyDescent="0.3">
      <c r="A707" s="683" t="s">
        <v>3</v>
      </c>
      <c r="B707" s="683" t="s">
        <v>182</v>
      </c>
      <c r="C707" s="683" t="s">
        <v>183</v>
      </c>
      <c r="D707" s="683" t="s">
        <v>101</v>
      </c>
      <c r="E707" s="683" t="s">
        <v>173</v>
      </c>
      <c r="F707" s="683" t="s">
        <v>102</v>
      </c>
      <c r="G707" s="683" t="s">
        <v>106</v>
      </c>
      <c r="H707" s="683" t="s">
        <v>107</v>
      </c>
      <c r="I707" s="683" t="s">
        <v>139</v>
      </c>
      <c r="J707" s="700" t="s">
        <v>34</v>
      </c>
      <c r="K707" s="700" t="s">
        <v>108</v>
      </c>
      <c r="L707" s="61"/>
      <c r="M707" s="69"/>
      <c r="N707" s="69"/>
    </row>
    <row r="708" spans="1:14" ht="18" customHeight="1" thickBot="1" x14ac:dyDescent="0.35">
      <c r="A708" s="685"/>
      <c r="B708" s="684"/>
      <c r="C708" s="684"/>
      <c r="D708" s="685"/>
      <c r="E708" s="684"/>
      <c r="F708" s="685"/>
      <c r="G708" s="685"/>
      <c r="H708" s="685"/>
      <c r="I708" s="685"/>
      <c r="J708" s="701"/>
      <c r="K708" s="701"/>
      <c r="L708" s="2"/>
    </row>
    <row r="709" spans="1:14" ht="18" customHeight="1" x14ac:dyDescent="0.3">
      <c r="A709" s="201">
        <v>401</v>
      </c>
      <c r="B709" s="450"/>
      <c r="C709" s="451"/>
      <c r="D709" s="86"/>
      <c r="E709" s="516"/>
      <c r="F709" s="25"/>
      <c r="G709" s="39"/>
      <c r="H709" s="39"/>
      <c r="I709" s="36"/>
      <c r="J709" s="192" t="str">
        <f>IF(AND(H709&lt;&gt;"",I709&lt;&gt;"",K709&lt;&gt;""),H709*I709,"")</f>
        <v/>
      </c>
      <c r="K709" s="46"/>
      <c r="L709" s="106" t="str">
        <f t="shared" ref="L709:L728" si="40">IF(AND(F709&lt;&gt;"",K709=""),"Stok Çıkış Tarihi Yazılmalıdır.","")</f>
        <v/>
      </c>
    </row>
    <row r="710" spans="1:14" ht="18" customHeight="1" x14ac:dyDescent="0.3">
      <c r="A710" s="410">
        <v>402</v>
      </c>
      <c r="B710" s="460"/>
      <c r="C710" s="469"/>
      <c r="D710" s="319"/>
      <c r="E710" s="518"/>
      <c r="F710" s="17"/>
      <c r="G710" s="18"/>
      <c r="H710" s="18"/>
      <c r="I710" s="41"/>
      <c r="J710" s="202" t="str">
        <f t="shared" ref="J710:J728" si="41">IF(AND(H710&lt;&gt;"",I710&lt;&gt;"",K710&lt;&gt;""),H710*I710,"")</f>
        <v/>
      </c>
      <c r="K710" s="47"/>
      <c r="L710" s="106" t="str">
        <f t="shared" si="40"/>
        <v/>
      </c>
    </row>
    <row r="711" spans="1:14" ht="18" customHeight="1" x14ac:dyDescent="0.3">
      <c r="A711" s="410">
        <v>403</v>
      </c>
      <c r="B711" s="460"/>
      <c r="C711" s="469"/>
      <c r="D711" s="319"/>
      <c r="E711" s="518"/>
      <c r="F711" s="17"/>
      <c r="G711" s="18"/>
      <c r="H711" s="18"/>
      <c r="I711" s="41"/>
      <c r="J711" s="202" t="str">
        <f t="shared" si="41"/>
        <v/>
      </c>
      <c r="K711" s="47"/>
      <c r="L711" s="106" t="str">
        <f t="shared" si="40"/>
        <v/>
      </c>
    </row>
    <row r="712" spans="1:14" ht="18" customHeight="1" x14ac:dyDescent="0.3">
      <c r="A712" s="410">
        <v>404</v>
      </c>
      <c r="B712" s="460"/>
      <c r="C712" s="469"/>
      <c r="D712" s="319"/>
      <c r="E712" s="518"/>
      <c r="F712" s="17"/>
      <c r="G712" s="18"/>
      <c r="H712" s="18"/>
      <c r="I712" s="41"/>
      <c r="J712" s="202" t="str">
        <f t="shared" si="41"/>
        <v/>
      </c>
      <c r="K712" s="47"/>
      <c r="L712" s="106" t="str">
        <f t="shared" si="40"/>
        <v/>
      </c>
    </row>
    <row r="713" spans="1:14" ht="18" customHeight="1" x14ac:dyDescent="0.3">
      <c r="A713" s="410">
        <v>405</v>
      </c>
      <c r="B713" s="460"/>
      <c r="C713" s="469"/>
      <c r="D713" s="319"/>
      <c r="E713" s="518"/>
      <c r="F713" s="17"/>
      <c r="G713" s="18"/>
      <c r="H713" s="18"/>
      <c r="I713" s="41"/>
      <c r="J713" s="202" t="str">
        <f t="shared" si="41"/>
        <v/>
      </c>
      <c r="K713" s="47"/>
      <c r="L713" s="106" t="str">
        <f t="shared" si="40"/>
        <v/>
      </c>
    </row>
    <row r="714" spans="1:14" ht="18" customHeight="1" x14ac:dyDescent="0.3">
      <c r="A714" s="410">
        <v>406</v>
      </c>
      <c r="B714" s="460"/>
      <c r="C714" s="469"/>
      <c r="D714" s="319"/>
      <c r="E714" s="518"/>
      <c r="F714" s="17"/>
      <c r="G714" s="18"/>
      <c r="H714" s="18"/>
      <c r="I714" s="41"/>
      <c r="J714" s="202" t="str">
        <f t="shared" si="41"/>
        <v/>
      </c>
      <c r="K714" s="47"/>
      <c r="L714" s="106" t="str">
        <f t="shared" si="40"/>
        <v/>
      </c>
    </row>
    <row r="715" spans="1:14" ht="18" customHeight="1" x14ac:dyDescent="0.3">
      <c r="A715" s="410">
        <v>407</v>
      </c>
      <c r="B715" s="460"/>
      <c r="C715" s="469"/>
      <c r="D715" s="319"/>
      <c r="E715" s="518"/>
      <c r="F715" s="17"/>
      <c r="G715" s="18"/>
      <c r="H715" s="18"/>
      <c r="I715" s="41"/>
      <c r="J715" s="202" t="str">
        <f t="shared" si="41"/>
        <v/>
      </c>
      <c r="K715" s="47"/>
      <c r="L715" s="106" t="str">
        <f t="shared" si="40"/>
        <v/>
      </c>
    </row>
    <row r="716" spans="1:14" ht="18" customHeight="1" x14ac:dyDescent="0.3">
      <c r="A716" s="410">
        <v>408</v>
      </c>
      <c r="B716" s="460"/>
      <c r="C716" s="469"/>
      <c r="D716" s="319"/>
      <c r="E716" s="518"/>
      <c r="F716" s="17"/>
      <c r="G716" s="18"/>
      <c r="H716" s="18"/>
      <c r="I716" s="41"/>
      <c r="J716" s="202" t="str">
        <f t="shared" si="41"/>
        <v/>
      </c>
      <c r="K716" s="47"/>
      <c r="L716" s="106" t="str">
        <f t="shared" si="40"/>
        <v/>
      </c>
    </row>
    <row r="717" spans="1:14" ht="18" customHeight="1" x14ac:dyDescent="0.3">
      <c r="A717" s="410">
        <v>409</v>
      </c>
      <c r="B717" s="460"/>
      <c r="C717" s="469"/>
      <c r="D717" s="319"/>
      <c r="E717" s="518"/>
      <c r="F717" s="17"/>
      <c r="G717" s="18"/>
      <c r="H717" s="18"/>
      <c r="I717" s="41"/>
      <c r="J717" s="202" t="str">
        <f t="shared" si="41"/>
        <v/>
      </c>
      <c r="K717" s="47"/>
      <c r="L717" s="106" t="str">
        <f t="shared" si="40"/>
        <v/>
      </c>
    </row>
    <row r="718" spans="1:14" ht="18" customHeight="1" x14ac:dyDescent="0.3">
      <c r="A718" s="410">
        <v>410</v>
      </c>
      <c r="B718" s="460"/>
      <c r="C718" s="469"/>
      <c r="D718" s="319"/>
      <c r="E718" s="518"/>
      <c r="F718" s="17"/>
      <c r="G718" s="18"/>
      <c r="H718" s="18"/>
      <c r="I718" s="41"/>
      <c r="J718" s="202" t="str">
        <f t="shared" si="41"/>
        <v/>
      </c>
      <c r="K718" s="47"/>
      <c r="L718" s="106" t="str">
        <f t="shared" si="40"/>
        <v/>
      </c>
    </row>
    <row r="719" spans="1:14" ht="18" customHeight="1" x14ac:dyDescent="0.3">
      <c r="A719" s="410">
        <v>411</v>
      </c>
      <c r="B719" s="460"/>
      <c r="C719" s="469"/>
      <c r="D719" s="319"/>
      <c r="E719" s="518"/>
      <c r="F719" s="17"/>
      <c r="G719" s="18"/>
      <c r="H719" s="18"/>
      <c r="I719" s="41"/>
      <c r="J719" s="202" t="str">
        <f t="shared" si="41"/>
        <v/>
      </c>
      <c r="K719" s="47"/>
      <c r="L719" s="106" t="str">
        <f t="shared" si="40"/>
        <v/>
      </c>
    </row>
    <row r="720" spans="1:14" ht="18" customHeight="1" x14ac:dyDescent="0.3">
      <c r="A720" s="410">
        <v>412</v>
      </c>
      <c r="B720" s="460"/>
      <c r="C720" s="469"/>
      <c r="D720" s="319"/>
      <c r="E720" s="518"/>
      <c r="F720" s="17"/>
      <c r="G720" s="18"/>
      <c r="H720" s="18"/>
      <c r="I720" s="41"/>
      <c r="J720" s="202" t="str">
        <f t="shared" si="41"/>
        <v/>
      </c>
      <c r="K720" s="47"/>
      <c r="L720" s="106" t="str">
        <f t="shared" si="40"/>
        <v/>
      </c>
    </row>
    <row r="721" spans="1:13" ht="18" customHeight="1" x14ac:dyDescent="0.3">
      <c r="A721" s="410">
        <v>413</v>
      </c>
      <c r="B721" s="460"/>
      <c r="C721" s="469"/>
      <c r="D721" s="319"/>
      <c r="E721" s="518"/>
      <c r="F721" s="17"/>
      <c r="G721" s="18"/>
      <c r="H721" s="18"/>
      <c r="I721" s="41"/>
      <c r="J721" s="202" t="str">
        <f t="shared" si="41"/>
        <v/>
      </c>
      <c r="K721" s="47"/>
      <c r="L721" s="106" t="str">
        <f t="shared" si="40"/>
        <v/>
      </c>
    </row>
    <row r="722" spans="1:13" ht="18" customHeight="1" x14ac:dyDescent="0.3">
      <c r="A722" s="410">
        <v>414</v>
      </c>
      <c r="B722" s="460"/>
      <c r="C722" s="469"/>
      <c r="D722" s="319"/>
      <c r="E722" s="518"/>
      <c r="F722" s="17"/>
      <c r="G722" s="18"/>
      <c r="H722" s="18"/>
      <c r="I722" s="41"/>
      <c r="J722" s="202" t="str">
        <f t="shared" si="41"/>
        <v/>
      </c>
      <c r="K722" s="47"/>
      <c r="L722" s="106" t="str">
        <f t="shared" si="40"/>
        <v/>
      </c>
    </row>
    <row r="723" spans="1:13" ht="18" customHeight="1" x14ac:dyDescent="0.3">
      <c r="A723" s="410">
        <v>415</v>
      </c>
      <c r="B723" s="460"/>
      <c r="C723" s="469"/>
      <c r="D723" s="319"/>
      <c r="E723" s="518"/>
      <c r="F723" s="17"/>
      <c r="G723" s="18"/>
      <c r="H723" s="18"/>
      <c r="I723" s="41"/>
      <c r="J723" s="202" t="str">
        <f t="shared" si="41"/>
        <v/>
      </c>
      <c r="K723" s="47"/>
      <c r="L723" s="106" t="str">
        <f t="shared" si="40"/>
        <v/>
      </c>
    </row>
    <row r="724" spans="1:13" ht="18" customHeight="1" x14ac:dyDescent="0.3">
      <c r="A724" s="410">
        <v>416</v>
      </c>
      <c r="B724" s="460"/>
      <c r="C724" s="469"/>
      <c r="D724" s="319"/>
      <c r="E724" s="518"/>
      <c r="F724" s="17"/>
      <c r="G724" s="18"/>
      <c r="H724" s="18"/>
      <c r="I724" s="41"/>
      <c r="J724" s="202" t="str">
        <f t="shared" si="41"/>
        <v/>
      </c>
      <c r="K724" s="47"/>
      <c r="L724" s="106" t="str">
        <f t="shared" si="40"/>
        <v/>
      </c>
    </row>
    <row r="725" spans="1:13" ht="18" customHeight="1" x14ac:dyDescent="0.3">
      <c r="A725" s="410">
        <v>417</v>
      </c>
      <c r="B725" s="460"/>
      <c r="C725" s="469"/>
      <c r="D725" s="319"/>
      <c r="E725" s="518"/>
      <c r="F725" s="17"/>
      <c r="G725" s="18"/>
      <c r="H725" s="18"/>
      <c r="I725" s="41"/>
      <c r="J725" s="202" t="str">
        <f t="shared" si="41"/>
        <v/>
      </c>
      <c r="K725" s="47"/>
      <c r="L725" s="106" t="str">
        <f t="shared" si="40"/>
        <v/>
      </c>
    </row>
    <row r="726" spans="1:13" ht="18" customHeight="1" x14ac:dyDescent="0.3">
      <c r="A726" s="410">
        <v>418</v>
      </c>
      <c r="B726" s="460"/>
      <c r="C726" s="469"/>
      <c r="D726" s="319"/>
      <c r="E726" s="518"/>
      <c r="F726" s="17"/>
      <c r="G726" s="18"/>
      <c r="H726" s="18"/>
      <c r="I726" s="41"/>
      <c r="J726" s="202" t="str">
        <f t="shared" si="41"/>
        <v/>
      </c>
      <c r="K726" s="47"/>
      <c r="L726" s="106" t="str">
        <f t="shared" si="40"/>
        <v/>
      </c>
    </row>
    <row r="727" spans="1:13" ht="18" customHeight="1" x14ac:dyDescent="0.3">
      <c r="A727" s="410">
        <v>419</v>
      </c>
      <c r="B727" s="460"/>
      <c r="C727" s="469"/>
      <c r="D727" s="319"/>
      <c r="E727" s="518"/>
      <c r="F727" s="17"/>
      <c r="G727" s="18"/>
      <c r="H727" s="18"/>
      <c r="I727" s="41"/>
      <c r="J727" s="202" t="str">
        <f t="shared" si="41"/>
        <v/>
      </c>
      <c r="K727" s="47"/>
      <c r="L727" s="106" t="str">
        <f t="shared" si="40"/>
        <v/>
      </c>
    </row>
    <row r="728" spans="1:13" ht="18" customHeight="1" thickBot="1" x14ac:dyDescent="0.35">
      <c r="A728" s="411">
        <v>420</v>
      </c>
      <c r="B728" s="461"/>
      <c r="C728" s="470"/>
      <c r="D728" s="89"/>
      <c r="E728" s="519"/>
      <c r="F728" s="19"/>
      <c r="G728" s="20"/>
      <c r="H728" s="20"/>
      <c r="I728" s="43"/>
      <c r="J728" s="203" t="str">
        <f t="shared" si="41"/>
        <v/>
      </c>
      <c r="K728" s="48"/>
      <c r="L728" s="106" t="str">
        <f t="shared" si="40"/>
        <v/>
      </c>
    </row>
    <row r="729" spans="1:13" ht="18" customHeight="1" thickBot="1" x14ac:dyDescent="0.35">
      <c r="I729" s="386" t="s">
        <v>125</v>
      </c>
      <c r="J729" s="186">
        <f>IF(stok&lt;&gt;"",SUM(J709:J728)+J694,0)</f>
        <v>0</v>
      </c>
      <c r="K729" s="205"/>
      <c r="M729" s="105">
        <f>IF(J729&gt;J694,ROW(A735),0)</f>
        <v>0</v>
      </c>
    </row>
    <row r="731" spans="1:13" ht="30.25" customHeight="1" x14ac:dyDescent="0.3">
      <c r="A731" s="699" t="s">
        <v>135</v>
      </c>
      <c r="B731" s="699"/>
      <c r="C731" s="699"/>
      <c r="D731" s="699"/>
      <c r="E731" s="699"/>
      <c r="F731" s="699"/>
      <c r="G731" s="699"/>
      <c r="H731" s="699"/>
      <c r="I731" s="699"/>
      <c r="J731" s="699"/>
      <c r="K731" s="699"/>
    </row>
    <row r="733" spans="1:13" ht="19.05" x14ac:dyDescent="0.35">
      <c r="A733" s="376" t="s">
        <v>31</v>
      </c>
      <c r="B733" s="214"/>
      <c r="C733" s="214"/>
      <c r="D733" s="378">
        <f ca="1">imzatarihi</f>
        <v>45785</v>
      </c>
      <c r="E733" s="378"/>
      <c r="F733" s="253" t="s">
        <v>32</v>
      </c>
      <c r="G733" s="379" t="str">
        <f>IF(kurulusyetkilisi&gt;0,kurulusyetkilisi,"")</f>
        <v/>
      </c>
      <c r="J733" s="44"/>
    </row>
    <row r="734" spans="1:13" ht="19.05" x14ac:dyDescent="0.35">
      <c r="D734" s="215"/>
      <c r="E734" s="215"/>
      <c r="F734" s="253" t="s">
        <v>33</v>
      </c>
      <c r="I734" s="214"/>
      <c r="J734" s="44"/>
    </row>
    <row r="736" spans="1:13" x14ac:dyDescent="0.3">
      <c r="A736" s="679" t="s">
        <v>105</v>
      </c>
      <c r="B736" s="679"/>
      <c r="C736" s="679"/>
      <c r="D736" s="679"/>
      <c r="E736" s="679"/>
      <c r="F736" s="679"/>
      <c r="G736" s="679"/>
      <c r="H736" s="679"/>
      <c r="I736" s="679"/>
      <c r="J736" s="679"/>
      <c r="K736" s="679"/>
      <c r="L736" s="2"/>
    </row>
    <row r="737" spans="1:14" x14ac:dyDescent="0.3">
      <c r="A737" s="635" t="str">
        <f>IF(YilDonem&lt;&gt;"",CONCATENATE(YilDonem," dönemine aittir."),"")</f>
        <v/>
      </c>
      <c r="B737" s="635"/>
      <c r="C737" s="635"/>
      <c r="D737" s="635"/>
      <c r="E737" s="635"/>
      <c r="F737" s="635"/>
      <c r="G737" s="635"/>
      <c r="H737" s="635"/>
      <c r="I737" s="635"/>
      <c r="J737" s="635"/>
      <c r="K737" s="635"/>
      <c r="L737" s="2"/>
    </row>
    <row r="738" spans="1:14" ht="16.149999999999999" customHeight="1" thickBot="1" x14ac:dyDescent="0.35">
      <c r="A738" s="680" t="s">
        <v>127</v>
      </c>
      <c r="B738" s="680"/>
      <c r="C738" s="680"/>
      <c r="D738" s="680"/>
      <c r="E738" s="680"/>
      <c r="F738" s="680"/>
      <c r="G738" s="680"/>
      <c r="H738" s="680"/>
      <c r="I738" s="680"/>
      <c r="J738" s="680"/>
      <c r="K738" s="680"/>
      <c r="L738" s="2"/>
    </row>
    <row r="739" spans="1:14" ht="31.75" customHeight="1" thickBot="1" x14ac:dyDescent="0.35">
      <c r="A739" s="673" t="s">
        <v>192</v>
      </c>
      <c r="B739" s="674"/>
      <c r="C739" s="673" t="str">
        <f>IF(ProjeNo&gt;0,ProjeNo,"")</f>
        <v/>
      </c>
      <c r="D739" s="674"/>
      <c r="E739" s="674"/>
      <c r="F739" s="674"/>
      <c r="G739" s="674"/>
      <c r="H739" s="674"/>
      <c r="I739" s="674"/>
      <c r="J739" s="674"/>
      <c r="K739" s="675"/>
      <c r="L739" s="2"/>
    </row>
    <row r="740" spans="1:14" ht="45" customHeight="1" thickBot="1" x14ac:dyDescent="0.35">
      <c r="A740" s="673" t="s">
        <v>194</v>
      </c>
      <c r="B740" s="674"/>
      <c r="C740" s="676" t="str">
        <f>IF(ProjeAdi&gt;0,ProjeAdi,"")</f>
        <v/>
      </c>
      <c r="D740" s="677"/>
      <c r="E740" s="677"/>
      <c r="F740" s="677"/>
      <c r="G740" s="677"/>
      <c r="H740" s="677"/>
      <c r="I740" s="677"/>
      <c r="J740" s="677"/>
      <c r="K740" s="678"/>
      <c r="L740" s="2"/>
    </row>
    <row r="741" spans="1:14" ht="34.5" customHeight="1" thickBot="1" x14ac:dyDescent="0.35">
      <c r="A741" s="618" t="s">
        <v>138</v>
      </c>
      <c r="B741" s="619"/>
      <c r="C741" s="702"/>
      <c r="D741" s="703"/>
      <c r="E741" s="703"/>
      <c r="F741" s="703"/>
      <c r="G741" s="703"/>
      <c r="H741" s="703"/>
      <c r="I741" s="703"/>
      <c r="J741" s="703"/>
      <c r="K741" s="704"/>
      <c r="L741" s="209" t="str">
        <f>IF(C741="","Stok değerleme yöntemi yazılmadan toplam hesaplanmayacaktır.","")</f>
        <v>Stok değerleme yöntemi yazılmadan toplam hesaplanmayacaktır.</v>
      </c>
    </row>
    <row r="742" spans="1:14" s="45" customFormat="1" ht="37.200000000000003" customHeight="1" x14ac:dyDescent="0.3">
      <c r="A742" s="683" t="s">
        <v>3</v>
      </c>
      <c r="B742" s="683" t="s">
        <v>182</v>
      </c>
      <c r="C742" s="683" t="s">
        <v>183</v>
      </c>
      <c r="D742" s="683" t="s">
        <v>101</v>
      </c>
      <c r="E742" s="683" t="s">
        <v>173</v>
      </c>
      <c r="F742" s="683" t="s">
        <v>102</v>
      </c>
      <c r="G742" s="683" t="s">
        <v>106</v>
      </c>
      <c r="H742" s="683" t="s">
        <v>107</v>
      </c>
      <c r="I742" s="683" t="s">
        <v>139</v>
      </c>
      <c r="J742" s="700" t="s">
        <v>34</v>
      </c>
      <c r="K742" s="700" t="s">
        <v>108</v>
      </c>
      <c r="L742" s="61"/>
      <c r="M742" s="69"/>
      <c r="N742" s="69"/>
    </row>
    <row r="743" spans="1:14" ht="18" customHeight="1" thickBot="1" x14ac:dyDescent="0.35">
      <c r="A743" s="685"/>
      <c r="B743" s="684"/>
      <c r="C743" s="684"/>
      <c r="D743" s="685"/>
      <c r="E743" s="684"/>
      <c r="F743" s="685"/>
      <c r="G743" s="685"/>
      <c r="H743" s="685"/>
      <c r="I743" s="685"/>
      <c r="J743" s="701"/>
      <c r="K743" s="701"/>
      <c r="L743" s="2"/>
    </row>
    <row r="744" spans="1:14" ht="18" customHeight="1" x14ac:dyDescent="0.3">
      <c r="A744" s="201">
        <v>421</v>
      </c>
      <c r="B744" s="450"/>
      <c r="C744" s="451"/>
      <c r="D744" s="86"/>
      <c r="E744" s="516"/>
      <c r="F744" s="25"/>
      <c r="G744" s="39"/>
      <c r="H744" s="39"/>
      <c r="I744" s="36"/>
      <c r="J744" s="192" t="str">
        <f>IF(AND(H744&lt;&gt;"",I744&lt;&gt;"",K744&lt;&gt;""),H744*I744,"")</f>
        <v/>
      </c>
      <c r="K744" s="46"/>
      <c r="L744" s="106" t="str">
        <f t="shared" ref="L744:L763" si="42">IF(AND(F744&lt;&gt;"",K744=""),"Stok Çıkış Tarihi Yazılmalıdır.","")</f>
        <v/>
      </c>
    </row>
    <row r="745" spans="1:14" ht="18" customHeight="1" x14ac:dyDescent="0.3">
      <c r="A745" s="410">
        <v>422</v>
      </c>
      <c r="B745" s="460"/>
      <c r="C745" s="469"/>
      <c r="D745" s="319"/>
      <c r="E745" s="518"/>
      <c r="F745" s="17"/>
      <c r="G745" s="18"/>
      <c r="H745" s="18"/>
      <c r="I745" s="41"/>
      <c r="J745" s="202" t="str">
        <f t="shared" ref="J745:J763" si="43">IF(AND(H745&lt;&gt;"",I745&lt;&gt;"",K745&lt;&gt;""),H745*I745,"")</f>
        <v/>
      </c>
      <c r="K745" s="47"/>
      <c r="L745" s="106" t="str">
        <f t="shared" si="42"/>
        <v/>
      </c>
    </row>
    <row r="746" spans="1:14" ht="18" customHeight="1" x14ac:dyDescent="0.3">
      <c r="A746" s="410">
        <v>423</v>
      </c>
      <c r="B746" s="460"/>
      <c r="C746" s="469"/>
      <c r="D746" s="319"/>
      <c r="E746" s="518"/>
      <c r="F746" s="17"/>
      <c r="G746" s="18"/>
      <c r="H746" s="18"/>
      <c r="I746" s="41"/>
      <c r="J746" s="202" t="str">
        <f t="shared" si="43"/>
        <v/>
      </c>
      <c r="K746" s="47"/>
      <c r="L746" s="106" t="str">
        <f t="shared" si="42"/>
        <v/>
      </c>
    </row>
    <row r="747" spans="1:14" ht="18" customHeight="1" x14ac:dyDescent="0.3">
      <c r="A747" s="410">
        <v>424</v>
      </c>
      <c r="B747" s="460"/>
      <c r="C747" s="469"/>
      <c r="D747" s="319"/>
      <c r="E747" s="518"/>
      <c r="F747" s="17"/>
      <c r="G747" s="18"/>
      <c r="H747" s="18"/>
      <c r="I747" s="41"/>
      <c r="J747" s="202" t="str">
        <f t="shared" si="43"/>
        <v/>
      </c>
      <c r="K747" s="47"/>
      <c r="L747" s="106" t="str">
        <f t="shared" si="42"/>
        <v/>
      </c>
    </row>
    <row r="748" spans="1:14" ht="18" customHeight="1" x14ac:dyDescent="0.3">
      <c r="A748" s="410">
        <v>425</v>
      </c>
      <c r="B748" s="460"/>
      <c r="C748" s="469"/>
      <c r="D748" s="319"/>
      <c r="E748" s="518"/>
      <c r="F748" s="17"/>
      <c r="G748" s="18"/>
      <c r="H748" s="18"/>
      <c r="I748" s="41"/>
      <c r="J748" s="202" t="str">
        <f t="shared" si="43"/>
        <v/>
      </c>
      <c r="K748" s="47"/>
      <c r="L748" s="106" t="str">
        <f t="shared" si="42"/>
        <v/>
      </c>
    </row>
    <row r="749" spans="1:14" ht="18" customHeight="1" x14ac:dyDescent="0.3">
      <c r="A749" s="410">
        <v>426</v>
      </c>
      <c r="B749" s="460"/>
      <c r="C749" s="469"/>
      <c r="D749" s="319"/>
      <c r="E749" s="518"/>
      <c r="F749" s="17"/>
      <c r="G749" s="18"/>
      <c r="H749" s="18"/>
      <c r="I749" s="41"/>
      <c r="J749" s="202" t="str">
        <f t="shared" si="43"/>
        <v/>
      </c>
      <c r="K749" s="47"/>
      <c r="L749" s="106" t="str">
        <f t="shared" si="42"/>
        <v/>
      </c>
    </row>
    <row r="750" spans="1:14" ht="18" customHeight="1" x14ac:dyDescent="0.3">
      <c r="A750" s="410">
        <v>427</v>
      </c>
      <c r="B750" s="460"/>
      <c r="C750" s="469"/>
      <c r="D750" s="319"/>
      <c r="E750" s="518"/>
      <c r="F750" s="17"/>
      <c r="G750" s="18"/>
      <c r="H750" s="18"/>
      <c r="I750" s="41"/>
      <c r="J750" s="202" t="str">
        <f t="shared" si="43"/>
        <v/>
      </c>
      <c r="K750" s="47"/>
      <c r="L750" s="106" t="str">
        <f t="shared" si="42"/>
        <v/>
      </c>
    </row>
    <row r="751" spans="1:14" ht="18" customHeight="1" x14ac:dyDescent="0.3">
      <c r="A751" s="410">
        <v>428</v>
      </c>
      <c r="B751" s="460"/>
      <c r="C751" s="469"/>
      <c r="D751" s="319"/>
      <c r="E751" s="518"/>
      <c r="F751" s="17"/>
      <c r="G751" s="18"/>
      <c r="H751" s="18"/>
      <c r="I751" s="41"/>
      <c r="J751" s="202" t="str">
        <f t="shared" si="43"/>
        <v/>
      </c>
      <c r="K751" s="47"/>
      <c r="L751" s="106" t="str">
        <f t="shared" si="42"/>
        <v/>
      </c>
    </row>
    <row r="752" spans="1:14" ht="18" customHeight="1" x14ac:dyDescent="0.3">
      <c r="A752" s="410">
        <v>429</v>
      </c>
      <c r="B752" s="460"/>
      <c r="C752" s="469"/>
      <c r="D752" s="319"/>
      <c r="E752" s="518"/>
      <c r="F752" s="17"/>
      <c r="G752" s="18"/>
      <c r="H752" s="18"/>
      <c r="I752" s="41"/>
      <c r="J752" s="202" t="str">
        <f t="shared" si="43"/>
        <v/>
      </c>
      <c r="K752" s="47"/>
      <c r="L752" s="106" t="str">
        <f t="shared" si="42"/>
        <v/>
      </c>
    </row>
    <row r="753" spans="1:13" ht="18" customHeight="1" x14ac:dyDescent="0.3">
      <c r="A753" s="410">
        <v>430</v>
      </c>
      <c r="B753" s="460"/>
      <c r="C753" s="469"/>
      <c r="D753" s="319"/>
      <c r="E753" s="518"/>
      <c r="F753" s="17"/>
      <c r="G753" s="18"/>
      <c r="H753" s="18"/>
      <c r="I753" s="41"/>
      <c r="J753" s="202" t="str">
        <f t="shared" si="43"/>
        <v/>
      </c>
      <c r="K753" s="47"/>
      <c r="L753" s="106" t="str">
        <f t="shared" si="42"/>
        <v/>
      </c>
    </row>
    <row r="754" spans="1:13" ht="18" customHeight="1" x14ac:dyDescent="0.3">
      <c r="A754" s="410">
        <v>431</v>
      </c>
      <c r="B754" s="460"/>
      <c r="C754" s="469"/>
      <c r="D754" s="319"/>
      <c r="E754" s="518"/>
      <c r="F754" s="17"/>
      <c r="G754" s="18"/>
      <c r="H754" s="18"/>
      <c r="I754" s="41"/>
      <c r="J754" s="202" t="str">
        <f t="shared" si="43"/>
        <v/>
      </c>
      <c r="K754" s="47"/>
      <c r="L754" s="106" t="str">
        <f t="shared" si="42"/>
        <v/>
      </c>
    </row>
    <row r="755" spans="1:13" ht="18" customHeight="1" x14ac:dyDescent="0.3">
      <c r="A755" s="410">
        <v>432</v>
      </c>
      <c r="B755" s="460"/>
      <c r="C755" s="469"/>
      <c r="D755" s="319"/>
      <c r="E755" s="518"/>
      <c r="F755" s="17"/>
      <c r="G755" s="18"/>
      <c r="H755" s="18"/>
      <c r="I755" s="41"/>
      <c r="J755" s="202" t="str">
        <f t="shared" si="43"/>
        <v/>
      </c>
      <c r="K755" s="47"/>
      <c r="L755" s="106" t="str">
        <f t="shared" si="42"/>
        <v/>
      </c>
    </row>
    <row r="756" spans="1:13" ht="18" customHeight="1" x14ac:dyDescent="0.3">
      <c r="A756" s="410">
        <v>433</v>
      </c>
      <c r="B756" s="460"/>
      <c r="C756" s="469"/>
      <c r="D756" s="319"/>
      <c r="E756" s="518"/>
      <c r="F756" s="17"/>
      <c r="G756" s="18"/>
      <c r="H756" s="18"/>
      <c r="I756" s="41"/>
      <c r="J756" s="202" t="str">
        <f t="shared" si="43"/>
        <v/>
      </c>
      <c r="K756" s="47"/>
      <c r="L756" s="106" t="str">
        <f t="shared" si="42"/>
        <v/>
      </c>
    </row>
    <row r="757" spans="1:13" ht="18" customHeight="1" x14ac:dyDescent="0.3">
      <c r="A757" s="410">
        <v>434</v>
      </c>
      <c r="B757" s="460"/>
      <c r="C757" s="469"/>
      <c r="D757" s="319"/>
      <c r="E757" s="518"/>
      <c r="F757" s="17"/>
      <c r="G757" s="18"/>
      <c r="H757" s="18"/>
      <c r="I757" s="41"/>
      <c r="J757" s="202" t="str">
        <f t="shared" si="43"/>
        <v/>
      </c>
      <c r="K757" s="47"/>
      <c r="L757" s="106" t="str">
        <f t="shared" si="42"/>
        <v/>
      </c>
    </row>
    <row r="758" spans="1:13" ht="18" customHeight="1" x14ac:dyDescent="0.3">
      <c r="A758" s="410">
        <v>435</v>
      </c>
      <c r="B758" s="460"/>
      <c r="C758" s="469"/>
      <c r="D758" s="319"/>
      <c r="E758" s="518"/>
      <c r="F758" s="17"/>
      <c r="G758" s="18"/>
      <c r="H758" s="18"/>
      <c r="I758" s="41"/>
      <c r="J758" s="202" t="str">
        <f t="shared" si="43"/>
        <v/>
      </c>
      <c r="K758" s="47"/>
      <c r="L758" s="106" t="str">
        <f t="shared" si="42"/>
        <v/>
      </c>
    </row>
    <row r="759" spans="1:13" ht="18" customHeight="1" x14ac:dyDescent="0.3">
      <c r="A759" s="410">
        <v>436</v>
      </c>
      <c r="B759" s="460"/>
      <c r="C759" s="469"/>
      <c r="D759" s="319"/>
      <c r="E759" s="518"/>
      <c r="F759" s="17"/>
      <c r="G759" s="18"/>
      <c r="H759" s="18"/>
      <c r="I759" s="41"/>
      <c r="J759" s="202" t="str">
        <f t="shared" si="43"/>
        <v/>
      </c>
      <c r="K759" s="47"/>
      <c r="L759" s="106" t="str">
        <f t="shared" si="42"/>
        <v/>
      </c>
    </row>
    <row r="760" spans="1:13" ht="18" customHeight="1" x14ac:dyDescent="0.3">
      <c r="A760" s="410">
        <v>437</v>
      </c>
      <c r="B760" s="460"/>
      <c r="C760" s="469"/>
      <c r="D760" s="319"/>
      <c r="E760" s="518"/>
      <c r="F760" s="17"/>
      <c r="G760" s="18"/>
      <c r="H760" s="18"/>
      <c r="I760" s="41"/>
      <c r="J760" s="202" t="str">
        <f t="shared" si="43"/>
        <v/>
      </c>
      <c r="K760" s="47"/>
      <c r="L760" s="106" t="str">
        <f t="shared" si="42"/>
        <v/>
      </c>
    </row>
    <row r="761" spans="1:13" ht="18" customHeight="1" x14ac:dyDescent="0.3">
      <c r="A761" s="410">
        <v>438</v>
      </c>
      <c r="B761" s="460"/>
      <c r="C761" s="469"/>
      <c r="D761" s="319"/>
      <c r="E761" s="518"/>
      <c r="F761" s="17"/>
      <c r="G761" s="18"/>
      <c r="H761" s="18"/>
      <c r="I761" s="41"/>
      <c r="J761" s="202" t="str">
        <f t="shared" si="43"/>
        <v/>
      </c>
      <c r="K761" s="47"/>
      <c r="L761" s="106" t="str">
        <f t="shared" si="42"/>
        <v/>
      </c>
    </row>
    <row r="762" spans="1:13" ht="18" customHeight="1" x14ac:dyDescent="0.3">
      <c r="A762" s="410">
        <v>439</v>
      </c>
      <c r="B762" s="460"/>
      <c r="C762" s="469"/>
      <c r="D762" s="319"/>
      <c r="E762" s="518"/>
      <c r="F762" s="17"/>
      <c r="G762" s="18"/>
      <c r="H762" s="18"/>
      <c r="I762" s="41"/>
      <c r="J762" s="202" t="str">
        <f t="shared" si="43"/>
        <v/>
      </c>
      <c r="K762" s="47"/>
      <c r="L762" s="106" t="str">
        <f t="shared" si="42"/>
        <v/>
      </c>
    </row>
    <row r="763" spans="1:13" ht="18" customHeight="1" thickBot="1" x14ac:dyDescent="0.35">
      <c r="A763" s="411">
        <v>440</v>
      </c>
      <c r="B763" s="461"/>
      <c r="C763" s="470"/>
      <c r="D763" s="89"/>
      <c r="E763" s="519"/>
      <c r="F763" s="19"/>
      <c r="G763" s="20"/>
      <c r="H763" s="20"/>
      <c r="I763" s="43"/>
      <c r="J763" s="203" t="str">
        <f t="shared" si="43"/>
        <v/>
      </c>
      <c r="K763" s="48"/>
      <c r="L763" s="106" t="str">
        <f t="shared" si="42"/>
        <v/>
      </c>
    </row>
    <row r="764" spans="1:13" ht="18" customHeight="1" thickBot="1" x14ac:dyDescent="0.35">
      <c r="I764" s="386" t="s">
        <v>125</v>
      </c>
      <c r="J764" s="186">
        <f>IF(stok&lt;&gt;"",SUM(J744:J763)+J729,0)</f>
        <v>0</v>
      </c>
      <c r="K764" s="205"/>
      <c r="M764" s="105">
        <f>IF(J764&gt;J729,ROW(A770),0)</f>
        <v>0</v>
      </c>
    </row>
    <row r="766" spans="1:13" ht="30.25" customHeight="1" x14ac:dyDescent="0.3">
      <c r="A766" s="699" t="s">
        <v>135</v>
      </c>
      <c r="B766" s="699"/>
      <c r="C766" s="699"/>
      <c r="D766" s="699"/>
      <c r="E766" s="699"/>
      <c r="F766" s="699"/>
      <c r="G766" s="699"/>
      <c r="H766" s="699"/>
      <c r="I766" s="699"/>
      <c r="J766" s="699"/>
      <c r="K766" s="699"/>
    </row>
    <row r="768" spans="1:13" ht="19.05" x14ac:dyDescent="0.35">
      <c r="A768" s="376" t="s">
        <v>31</v>
      </c>
      <c r="B768" s="214"/>
      <c r="C768" s="214"/>
      <c r="D768" s="378">
        <f ca="1">imzatarihi</f>
        <v>45785</v>
      </c>
      <c r="E768" s="378"/>
      <c r="F768" s="253" t="s">
        <v>32</v>
      </c>
      <c r="G768" s="379" t="str">
        <f>IF(kurulusyetkilisi&gt;0,kurulusyetkilisi,"")</f>
        <v/>
      </c>
      <c r="J768" s="44"/>
    </row>
    <row r="769" spans="1:14" ht="19.05" x14ac:dyDescent="0.35">
      <c r="D769" s="215"/>
      <c r="E769" s="215"/>
      <c r="F769" s="253" t="s">
        <v>33</v>
      </c>
      <c r="I769" s="214"/>
      <c r="J769" s="44"/>
    </row>
    <row r="771" spans="1:14" x14ac:dyDescent="0.3">
      <c r="A771" s="679" t="s">
        <v>105</v>
      </c>
      <c r="B771" s="679"/>
      <c r="C771" s="679"/>
      <c r="D771" s="679"/>
      <c r="E771" s="679"/>
      <c r="F771" s="679"/>
      <c r="G771" s="679"/>
      <c r="H771" s="679"/>
      <c r="I771" s="679"/>
      <c r="J771" s="679"/>
      <c r="K771" s="679"/>
      <c r="L771" s="2"/>
    </row>
    <row r="772" spans="1:14" x14ac:dyDescent="0.3">
      <c r="A772" s="635" t="str">
        <f>IF(YilDonem&lt;&gt;"",CONCATENATE(YilDonem," dönemine aittir."),"")</f>
        <v/>
      </c>
      <c r="B772" s="635"/>
      <c r="C772" s="635"/>
      <c r="D772" s="635"/>
      <c r="E772" s="635"/>
      <c r="F772" s="635"/>
      <c r="G772" s="635"/>
      <c r="H772" s="635"/>
      <c r="I772" s="635"/>
      <c r="J772" s="635"/>
      <c r="K772" s="635"/>
      <c r="L772" s="2"/>
    </row>
    <row r="773" spans="1:14" ht="16.149999999999999" customHeight="1" thickBot="1" x14ac:dyDescent="0.35">
      <c r="A773" s="680" t="s">
        <v>127</v>
      </c>
      <c r="B773" s="680"/>
      <c r="C773" s="680"/>
      <c r="D773" s="680"/>
      <c r="E773" s="680"/>
      <c r="F773" s="680"/>
      <c r="G773" s="680"/>
      <c r="H773" s="680"/>
      <c r="I773" s="680"/>
      <c r="J773" s="680"/>
      <c r="K773" s="680"/>
      <c r="L773" s="2"/>
    </row>
    <row r="774" spans="1:14" ht="31.75" customHeight="1" thickBot="1" x14ac:dyDescent="0.35">
      <c r="A774" s="673" t="s">
        <v>192</v>
      </c>
      <c r="B774" s="674"/>
      <c r="C774" s="673" t="str">
        <f>IF(ProjeNo&gt;0,ProjeNo,"")</f>
        <v/>
      </c>
      <c r="D774" s="674"/>
      <c r="E774" s="674"/>
      <c r="F774" s="674"/>
      <c r="G774" s="674"/>
      <c r="H774" s="674"/>
      <c r="I774" s="674"/>
      <c r="J774" s="674"/>
      <c r="K774" s="675"/>
      <c r="L774" s="2"/>
    </row>
    <row r="775" spans="1:14" ht="45" customHeight="1" thickBot="1" x14ac:dyDescent="0.35">
      <c r="A775" s="673" t="s">
        <v>194</v>
      </c>
      <c r="B775" s="674"/>
      <c r="C775" s="676" t="str">
        <f>IF(ProjeAdi&gt;0,ProjeAdi,"")</f>
        <v/>
      </c>
      <c r="D775" s="677"/>
      <c r="E775" s="677"/>
      <c r="F775" s="677"/>
      <c r="G775" s="677"/>
      <c r="H775" s="677"/>
      <c r="I775" s="677"/>
      <c r="J775" s="677"/>
      <c r="K775" s="678"/>
      <c r="L775" s="2"/>
    </row>
    <row r="776" spans="1:14" ht="34.5" customHeight="1" thickBot="1" x14ac:dyDescent="0.35">
      <c r="A776" s="618" t="s">
        <v>138</v>
      </c>
      <c r="B776" s="619"/>
      <c r="C776" s="702"/>
      <c r="D776" s="703"/>
      <c r="E776" s="703"/>
      <c r="F776" s="703"/>
      <c r="G776" s="703"/>
      <c r="H776" s="703"/>
      <c r="I776" s="703"/>
      <c r="J776" s="703"/>
      <c r="K776" s="704"/>
      <c r="L776" s="209" t="str">
        <f>IF(C776="","Stok değerleme yöntemi yazılmadan toplam hesaplanmayacaktır.","")</f>
        <v>Stok değerleme yöntemi yazılmadan toplam hesaplanmayacaktır.</v>
      </c>
    </row>
    <row r="777" spans="1:14" s="45" customFormat="1" ht="37.200000000000003" customHeight="1" x14ac:dyDescent="0.3">
      <c r="A777" s="683" t="s">
        <v>3</v>
      </c>
      <c r="B777" s="683" t="s">
        <v>182</v>
      </c>
      <c r="C777" s="683" t="s">
        <v>183</v>
      </c>
      <c r="D777" s="683" t="s">
        <v>101</v>
      </c>
      <c r="E777" s="683" t="s">
        <v>173</v>
      </c>
      <c r="F777" s="683" t="s">
        <v>102</v>
      </c>
      <c r="G777" s="683" t="s">
        <v>106</v>
      </c>
      <c r="H777" s="683" t="s">
        <v>107</v>
      </c>
      <c r="I777" s="683" t="s">
        <v>139</v>
      </c>
      <c r="J777" s="700" t="s">
        <v>34</v>
      </c>
      <c r="K777" s="700" t="s">
        <v>108</v>
      </c>
      <c r="L777" s="61"/>
      <c r="M777" s="69"/>
      <c r="N777" s="69"/>
    </row>
    <row r="778" spans="1:14" ht="18" customHeight="1" thickBot="1" x14ac:dyDescent="0.35">
      <c r="A778" s="685"/>
      <c r="B778" s="684"/>
      <c r="C778" s="684"/>
      <c r="D778" s="685"/>
      <c r="E778" s="684"/>
      <c r="F778" s="685"/>
      <c r="G778" s="685"/>
      <c r="H778" s="685"/>
      <c r="I778" s="685"/>
      <c r="J778" s="701"/>
      <c r="K778" s="701"/>
      <c r="L778" s="2"/>
    </row>
    <row r="779" spans="1:14" ht="18" customHeight="1" x14ac:dyDescent="0.3">
      <c r="A779" s="201">
        <v>441</v>
      </c>
      <c r="B779" s="450"/>
      <c r="C779" s="451"/>
      <c r="D779" s="86"/>
      <c r="E779" s="516"/>
      <c r="F779" s="25"/>
      <c r="G779" s="39"/>
      <c r="H779" s="39"/>
      <c r="I779" s="36"/>
      <c r="J779" s="192" t="str">
        <f>IF(AND(H779&lt;&gt;"",I779&lt;&gt;"",K779&lt;&gt;""),H779*I779,"")</f>
        <v/>
      </c>
      <c r="K779" s="46"/>
      <c r="L779" s="106" t="str">
        <f t="shared" ref="L779:L798" si="44">IF(AND(F779&lt;&gt;"",K779=""),"Stok Çıkış Tarihi Yazılmalıdır.","")</f>
        <v/>
      </c>
    </row>
    <row r="780" spans="1:14" ht="18" customHeight="1" x14ac:dyDescent="0.3">
      <c r="A780" s="410">
        <v>442</v>
      </c>
      <c r="B780" s="460"/>
      <c r="C780" s="469"/>
      <c r="D780" s="319"/>
      <c r="E780" s="518"/>
      <c r="F780" s="17"/>
      <c r="G780" s="18"/>
      <c r="H780" s="18"/>
      <c r="I780" s="41"/>
      <c r="J780" s="202" t="str">
        <f t="shared" ref="J780:J798" si="45">IF(AND(H780&lt;&gt;"",I780&lt;&gt;"",K780&lt;&gt;""),H780*I780,"")</f>
        <v/>
      </c>
      <c r="K780" s="47"/>
      <c r="L780" s="106" t="str">
        <f t="shared" si="44"/>
        <v/>
      </c>
    </row>
    <row r="781" spans="1:14" ht="18" customHeight="1" x14ac:dyDescent="0.3">
      <c r="A781" s="410">
        <v>443</v>
      </c>
      <c r="B781" s="460"/>
      <c r="C781" s="469"/>
      <c r="D781" s="319"/>
      <c r="E781" s="518"/>
      <c r="F781" s="17"/>
      <c r="G781" s="18"/>
      <c r="H781" s="18"/>
      <c r="I781" s="41"/>
      <c r="J781" s="202" t="str">
        <f t="shared" si="45"/>
        <v/>
      </c>
      <c r="K781" s="47"/>
      <c r="L781" s="106" t="str">
        <f t="shared" si="44"/>
        <v/>
      </c>
    </row>
    <row r="782" spans="1:14" ht="18" customHeight="1" x14ac:dyDescent="0.3">
      <c r="A782" s="410">
        <v>444</v>
      </c>
      <c r="B782" s="460"/>
      <c r="C782" s="469"/>
      <c r="D782" s="319"/>
      <c r="E782" s="518"/>
      <c r="F782" s="17"/>
      <c r="G782" s="18"/>
      <c r="H782" s="18"/>
      <c r="I782" s="41"/>
      <c r="J782" s="202" t="str">
        <f t="shared" si="45"/>
        <v/>
      </c>
      <c r="K782" s="47"/>
      <c r="L782" s="106" t="str">
        <f t="shared" si="44"/>
        <v/>
      </c>
    </row>
    <row r="783" spans="1:14" ht="18" customHeight="1" x14ac:dyDescent="0.3">
      <c r="A783" s="410">
        <v>445</v>
      </c>
      <c r="B783" s="460"/>
      <c r="C783" s="469"/>
      <c r="D783" s="319"/>
      <c r="E783" s="518"/>
      <c r="F783" s="17"/>
      <c r="G783" s="18"/>
      <c r="H783" s="18"/>
      <c r="I783" s="41"/>
      <c r="J783" s="202" t="str">
        <f t="shared" si="45"/>
        <v/>
      </c>
      <c r="K783" s="47"/>
      <c r="L783" s="106" t="str">
        <f t="shared" si="44"/>
        <v/>
      </c>
    </row>
    <row r="784" spans="1:14" ht="18" customHeight="1" x14ac:dyDescent="0.3">
      <c r="A784" s="410">
        <v>446</v>
      </c>
      <c r="B784" s="460"/>
      <c r="C784" s="469"/>
      <c r="D784" s="319"/>
      <c r="E784" s="518"/>
      <c r="F784" s="17"/>
      <c r="G784" s="18"/>
      <c r="H784" s="18"/>
      <c r="I784" s="41"/>
      <c r="J784" s="202" t="str">
        <f t="shared" si="45"/>
        <v/>
      </c>
      <c r="K784" s="47"/>
      <c r="L784" s="106" t="str">
        <f t="shared" si="44"/>
        <v/>
      </c>
    </row>
    <row r="785" spans="1:13" ht="18" customHeight="1" x14ac:dyDescent="0.3">
      <c r="A785" s="410">
        <v>447</v>
      </c>
      <c r="B785" s="460"/>
      <c r="C785" s="469"/>
      <c r="D785" s="319"/>
      <c r="E785" s="518"/>
      <c r="F785" s="17"/>
      <c r="G785" s="18"/>
      <c r="H785" s="18"/>
      <c r="I785" s="41"/>
      <c r="J785" s="202" t="str">
        <f t="shared" si="45"/>
        <v/>
      </c>
      <c r="K785" s="47"/>
      <c r="L785" s="106" t="str">
        <f t="shared" si="44"/>
        <v/>
      </c>
    </row>
    <row r="786" spans="1:13" ht="18" customHeight="1" x14ac:dyDescent="0.3">
      <c r="A786" s="410">
        <v>448</v>
      </c>
      <c r="B786" s="460"/>
      <c r="C786" s="469"/>
      <c r="D786" s="319"/>
      <c r="E786" s="518"/>
      <c r="F786" s="17"/>
      <c r="G786" s="18"/>
      <c r="H786" s="18"/>
      <c r="I786" s="41"/>
      <c r="J786" s="202" t="str">
        <f t="shared" si="45"/>
        <v/>
      </c>
      <c r="K786" s="47"/>
      <c r="L786" s="106" t="str">
        <f t="shared" si="44"/>
        <v/>
      </c>
    </row>
    <row r="787" spans="1:13" ht="18" customHeight="1" x14ac:dyDescent="0.3">
      <c r="A787" s="410">
        <v>449</v>
      </c>
      <c r="B787" s="460"/>
      <c r="C787" s="469"/>
      <c r="D787" s="319"/>
      <c r="E787" s="518"/>
      <c r="F787" s="17"/>
      <c r="G787" s="18"/>
      <c r="H787" s="18"/>
      <c r="I787" s="41"/>
      <c r="J787" s="202" t="str">
        <f t="shared" si="45"/>
        <v/>
      </c>
      <c r="K787" s="47"/>
      <c r="L787" s="106" t="str">
        <f t="shared" si="44"/>
        <v/>
      </c>
    </row>
    <row r="788" spans="1:13" ht="18" customHeight="1" x14ac:dyDescent="0.3">
      <c r="A788" s="410">
        <v>450</v>
      </c>
      <c r="B788" s="460"/>
      <c r="C788" s="469"/>
      <c r="D788" s="319"/>
      <c r="E788" s="518"/>
      <c r="F788" s="17"/>
      <c r="G788" s="18"/>
      <c r="H788" s="18"/>
      <c r="I788" s="41"/>
      <c r="J788" s="202" t="str">
        <f t="shared" si="45"/>
        <v/>
      </c>
      <c r="K788" s="47"/>
      <c r="L788" s="106" t="str">
        <f t="shared" si="44"/>
        <v/>
      </c>
    </row>
    <row r="789" spans="1:13" ht="18" customHeight="1" x14ac:dyDescent="0.3">
      <c r="A789" s="410">
        <v>451</v>
      </c>
      <c r="B789" s="460"/>
      <c r="C789" s="469"/>
      <c r="D789" s="319"/>
      <c r="E789" s="518"/>
      <c r="F789" s="17"/>
      <c r="G789" s="18"/>
      <c r="H789" s="18"/>
      <c r="I789" s="41"/>
      <c r="J789" s="202" t="str">
        <f t="shared" si="45"/>
        <v/>
      </c>
      <c r="K789" s="47"/>
      <c r="L789" s="106" t="str">
        <f t="shared" si="44"/>
        <v/>
      </c>
    </row>
    <row r="790" spans="1:13" ht="18" customHeight="1" x14ac:dyDescent="0.3">
      <c r="A790" s="410">
        <v>452</v>
      </c>
      <c r="B790" s="460"/>
      <c r="C790" s="469"/>
      <c r="D790" s="319"/>
      <c r="E790" s="518"/>
      <c r="F790" s="17"/>
      <c r="G790" s="18"/>
      <c r="H790" s="18"/>
      <c r="I790" s="41"/>
      <c r="J790" s="202" t="str">
        <f t="shared" si="45"/>
        <v/>
      </c>
      <c r="K790" s="47"/>
      <c r="L790" s="106" t="str">
        <f t="shared" si="44"/>
        <v/>
      </c>
    </row>
    <row r="791" spans="1:13" ht="18" customHeight="1" x14ac:dyDescent="0.3">
      <c r="A791" s="410">
        <v>453</v>
      </c>
      <c r="B791" s="460"/>
      <c r="C791" s="469"/>
      <c r="D791" s="319"/>
      <c r="E791" s="518"/>
      <c r="F791" s="17"/>
      <c r="G791" s="18"/>
      <c r="H791" s="18"/>
      <c r="I791" s="41"/>
      <c r="J791" s="202" t="str">
        <f t="shared" si="45"/>
        <v/>
      </c>
      <c r="K791" s="47"/>
      <c r="L791" s="106" t="str">
        <f t="shared" si="44"/>
        <v/>
      </c>
    </row>
    <row r="792" spans="1:13" ht="18" customHeight="1" x14ac:dyDescent="0.3">
      <c r="A792" s="410">
        <v>454</v>
      </c>
      <c r="B792" s="460"/>
      <c r="C792" s="469"/>
      <c r="D792" s="319"/>
      <c r="E792" s="518"/>
      <c r="F792" s="17"/>
      <c r="G792" s="18"/>
      <c r="H792" s="18"/>
      <c r="I792" s="41"/>
      <c r="J792" s="202" t="str">
        <f t="shared" si="45"/>
        <v/>
      </c>
      <c r="K792" s="47"/>
      <c r="L792" s="106" t="str">
        <f t="shared" si="44"/>
        <v/>
      </c>
    </row>
    <row r="793" spans="1:13" ht="18" customHeight="1" x14ac:dyDescent="0.3">
      <c r="A793" s="410">
        <v>455</v>
      </c>
      <c r="B793" s="460"/>
      <c r="C793" s="469"/>
      <c r="D793" s="319"/>
      <c r="E793" s="518"/>
      <c r="F793" s="17"/>
      <c r="G793" s="18"/>
      <c r="H793" s="18"/>
      <c r="I793" s="41"/>
      <c r="J793" s="202" t="str">
        <f t="shared" si="45"/>
        <v/>
      </c>
      <c r="K793" s="47"/>
      <c r="L793" s="106" t="str">
        <f t="shared" si="44"/>
        <v/>
      </c>
    </row>
    <row r="794" spans="1:13" ht="18" customHeight="1" x14ac:dyDescent="0.3">
      <c r="A794" s="410">
        <v>456</v>
      </c>
      <c r="B794" s="460"/>
      <c r="C794" s="469"/>
      <c r="D794" s="319"/>
      <c r="E794" s="518"/>
      <c r="F794" s="17"/>
      <c r="G794" s="18"/>
      <c r="H794" s="18"/>
      <c r="I794" s="41"/>
      <c r="J794" s="202" t="str">
        <f t="shared" si="45"/>
        <v/>
      </c>
      <c r="K794" s="47"/>
      <c r="L794" s="106" t="str">
        <f t="shared" si="44"/>
        <v/>
      </c>
    </row>
    <row r="795" spans="1:13" ht="18" customHeight="1" x14ac:dyDescent="0.3">
      <c r="A795" s="410">
        <v>457</v>
      </c>
      <c r="B795" s="460"/>
      <c r="C795" s="469"/>
      <c r="D795" s="319"/>
      <c r="E795" s="518"/>
      <c r="F795" s="17"/>
      <c r="G795" s="18"/>
      <c r="H795" s="18"/>
      <c r="I795" s="41"/>
      <c r="J795" s="202" t="str">
        <f t="shared" si="45"/>
        <v/>
      </c>
      <c r="K795" s="47"/>
      <c r="L795" s="106" t="str">
        <f t="shared" si="44"/>
        <v/>
      </c>
    </row>
    <row r="796" spans="1:13" ht="18" customHeight="1" x14ac:dyDescent="0.3">
      <c r="A796" s="410">
        <v>458</v>
      </c>
      <c r="B796" s="460"/>
      <c r="C796" s="469"/>
      <c r="D796" s="319"/>
      <c r="E796" s="518"/>
      <c r="F796" s="17"/>
      <c r="G796" s="18"/>
      <c r="H796" s="18"/>
      <c r="I796" s="41"/>
      <c r="J796" s="202" t="str">
        <f t="shared" si="45"/>
        <v/>
      </c>
      <c r="K796" s="47"/>
      <c r="L796" s="106" t="str">
        <f t="shared" si="44"/>
        <v/>
      </c>
    </row>
    <row r="797" spans="1:13" ht="18" customHeight="1" x14ac:dyDescent="0.3">
      <c r="A797" s="410">
        <v>459</v>
      </c>
      <c r="B797" s="460"/>
      <c r="C797" s="469"/>
      <c r="D797" s="319"/>
      <c r="E797" s="518"/>
      <c r="F797" s="17"/>
      <c r="G797" s="18"/>
      <c r="H797" s="18"/>
      <c r="I797" s="41"/>
      <c r="J797" s="202" t="str">
        <f t="shared" si="45"/>
        <v/>
      </c>
      <c r="K797" s="47"/>
      <c r="L797" s="106" t="str">
        <f t="shared" si="44"/>
        <v/>
      </c>
    </row>
    <row r="798" spans="1:13" ht="18" customHeight="1" thickBot="1" x14ac:dyDescent="0.35">
      <c r="A798" s="411">
        <v>460</v>
      </c>
      <c r="B798" s="461"/>
      <c r="C798" s="470"/>
      <c r="D798" s="89"/>
      <c r="E798" s="519"/>
      <c r="F798" s="19"/>
      <c r="G798" s="20"/>
      <c r="H798" s="20"/>
      <c r="I798" s="43"/>
      <c r="J798" s="203" t="str">
        <f t="shared" si="45"/>
        <v/>
      </c>
      <c r="K798" s="48"/>
      <c r="L798" s="106" t="str">
        <f t="shared" si="44"/>
        <v/>
      </c>
    </row>
    <row r="799" spans="1:13" ht="18" customHeight="1" thickBot="1" x14ac:dyDescent="0.35">
      <c r="I799" s="386" t="s">
        <v>125</v>
      </c>
      <c r="J799" s="186">
        <f>IF(stok&lt;&gt;"",SUM(J779:J798)+J764,0)</f>
        <v>0</v>
      </c>
      <c r="K799" s="205"/>
      <c r="M799" s="105">
        <f>IF(J799&gt;J764,ROW(A805),0)</f>
        <v>0</v>
      </c>
    </row>
    <row r="801" spans="1:14" ht="30.25" customHeight="1" x14ac:dyDescent="0.3">
      <c r="A801" s="699" t="s">
        <v>135</v>
      </c>
      <c r="B801" s="699"/>
      <c r="C801" s="699"/>
      <c r="D801" s="699"/>
      <c r="E801" s="699"/>
      <c r="F801" s="699"/>
      <c r="G801" s="699"/>
      <c r="H801" s="699"/>
      <c r="I801" s="699"/>
      <c r="J801" s="699"/>
      <c r="K801" s="699"/>
    </row>
    <row r="803" spans="1:14" ht="19.05" x14ac:dyDescent="0.35">
      <c r="A803" s="376" t="s">
        <v>31</v>
      </c>
      <c r="B803" s="214"/>
      <c r="C803" s="214"/>
      <c r="D803" s="378">
        <f ca="1">imzatarihi</f>
        <v>45785</v>
      </c>
      <c r="E803" s="378"/>
      <c r="F803" s="253" t="s">
        <v>32</v>
      </c>
      <c r="G803" s="379" t="str">
        <f>IF(kurulusyetkilisi&gt;0,kurulusyetkilisi,"")</f>
        <v/>
      </c>
      <c r="J803" s="44"/>
    </row>
    <row r="804" spans="1:14" ht="19.05" x14ac:dyDescent="0.35">
      <c r="D804" s="215"/>
      <c r="E804" s="215"/>
      <c r="F804" s="253" t="s">
        <v>33</v>
      </c>
      <c r="I804" s="214"/>
      <c r="J804" s="44"/>
    </row>
    <row r="806" spans="1:14" x14ac:dyDescent="0.3">
      <c r="A806" s="679" t="s">
        <v>105</v>
      </c>
      <c r="B806" s="679"/>
      <c r="C806" s="679"/>
      <c r="D806" s="679"/>
      <c r="E806" s="679"/>
      <c r="F806" s="679"/>
      <c r="G806" s="679"/>
      <c r="H806" s="679"/>
      <c r="I806" s="679"/>
      <c r="J806" s="679"/>
      <c r="K806" s="679"/>
      <c r="L806" s="2"/>
    </row>
    <row r="807" spans="1:14" x14ac:dyDescent="0.3">
      <c r="A807" s="635" t="str">
        <f>IF(YilDonem&lt;&gt;"",CONCATENATE(YilDonem," dönemine aittir."),"")</f>
        <v/>
      </c>
      <c r="B807" s="635"/>
      <c r="C807" s="635"/>
      <c r="D807" s="635"/>
      <c r="E807" s="635"/>
      <c r="F807" s="635"/>
      <c r="G807" s="635"/>
      <c r="H807" s="635"/>
      <c r="I807" s="635"/>
      <c r="J807" s="635"/>
      <c r="K807" s="635"/>
      <c r="L807" s="2"/>
    </row>
    <row r="808" spans="1:14" ht="16.149999999999999" customHeight="1" thickBot="1" x14ac:dyDescent="0.35">
      <c r="A808" s="680" t="s">
        <v>127</v>
      </c>
      <c r="B808" s="680"/>
      <c r="C808" s="680"/>
      <c r="D808" s="680"/>
      <c r="E808" s="680"/>
      <c r="F808" s="680"/>
      <c r="G808" s="680"/>
      <c r="H808" s="680"/>
      <c r="I808" s="680"/>
      <c r="J808" s="680"/>
      <c r="K808" s="680"/>
      <c r="L808" s="2"/>
    </row>
    <row r="809" spans="1:14" ht="31.75" customHeight="1" thickBot="1" x14ac:dyDescent="0.35">
      <c r="A809" s="673" t="s">
        <v>192</v>
      </c>
      <c r="B809" s="674"/>
      <c r="C809" s="673" t="str">
        <f>IF(ProjeNo&gt;0,ProjeNo,"")</f>
        <v/>
      </c>
      <c r="D809" s="674"/>
      <c r="E809" s="674"/>
      <c r="F809" s="674"/>
      <c r="G809" s="674"/>
      <c r="H809" s="674"/>
      <c r="I809" s="674"/>
      <c r="J809" s="674"/>
      <c r="K809" s="675"/>
      <c r="L809" s="2"/>
    </row>
    <row r="810" spans="1:14" ht="45" customHeight="1" thickBot="1" x14ac:dyDescent="0.35">
      <c r="A810" s="673" t="s">
        <v>194</v>
      </c>
      <c r="B810" s="674"/>
      <c r="C810" s="676" t="str">
        <f>IF(ProjeAdi&gt;0,ProjeAdi,"")</f>
        <v/>
      </c>
      <c r="D810" s="677"/>
      <c r="E810" s="677"/>
      <c r="F810" s="677"/>
      <c r="G810" s="677"/>
      <c r="H810" s="677"/>
      <c r="I810" s="677"/>
      <c r="J810" s="677"/>
      <c r="K810" s="678"/>
      <c r="L810" s="2"/>
    </row>
    <row r="811" spans="1:14" ht="34.5" customHeight="1" thickBot="1" x14ac:dyDescent="0.35">
      <c r="A811" s="618" t="s">
        <v>138</v>
      </c>
      <c r="B811" s="619"/>
      <c r="C811" s="702"/>
      <c r="D811" s="703"/>
      <c r="E811" s="703"/>
      <c r="F811" s="703"/>
      <c r="G811" s="703"/>
      <c r="H811" s="703"/>
      <c r="I811" s="703"/>
      <c r="J811" s="703"/>
      <c r="K811" s="704"/>
      <c r="L811" s="209" t="str">
        <f>IF(C811="","Stok değerleme yöntemi yazılmadan toplam hesaplanmayacaktır.","")</f>
        <v>Stok değerleme yöntemi yazılmadan toplam hesaplanmayacaktır.</v>
      </c>
    </row>
    <row r="812" spans="1:14" s="45" customFormat="1" ht="37.200000000000003" customHeight="1" x14ac:dyDescent="0.3">
      <c r="A812" s="683" t="s">
        <v>3</v>
      </c>
      <c r="B812" s="683" t="s">
        <v>182</v>
      </c>
      <c r="C812" s="683" t="s">
        <v>183</v>
      </c>
      <c r="D812" s="683" t="s">
        <v>101</v>
      </c>
      <c r="E812" s="683" t="s">
        <v>173</v>
      </c>
      <c r="F812" s="683" t="s">
        <v>102</v>
      </c>
      <c r="G812" s="683" t="s">
        <v>106</v>
      </c>
      <c r="H812" s="683" t="s">
        <v>107</v>
      </c>
      <c r="I812" s="683" t="s">
        <v>139</v>
      </c>
      <c r="J812" s="700" t="s">
        <v>34</v>
      </c>
      <c r="K812" s="700" t="s">
        <v>108</v>
      </c>
      <c r="L812" s="61"/>
      <c r="M812" s="69"/>
      <c r="N812" s="69"/>
    </row>
    <row r="813" spans="1:14" ht="18" customHeight="1" thickBot="1" x14ac:dyDescent="0.35">
      <c r="A813" s="685"/>
      <c r="B813" s="684"/>
      <c r="C813" s="684"/>
      <c r="D813" s="685"/>
      <c r="E813" s="684"/>
      <c r="F813" s="685"/>
      <c r="G813" s="685"/>
      <c r="H813" s="685"/>
      <c r="I813" s="685"/>
      <c r="J813" s="701"/>
      <c r="K813" s="701"/>
      <c r="L813" s="2"/>
    </row>
    <row r="814" spans="1:14" ht="18" customHeight="1" x14ac:dyDescent="0.3">
      <c r="A814" s="201">
        <v>461</v>
      </c>
      <c r="B814" s="450"/>
      <c r="C814" s="451"/>
      <c r="D814" s="86"/>
      <c r="E814" s="516"/>
      <c r="F814" s="25"/>
      <c r="G814" s="39"/>
      <c r="H814" s="39"/>
      <c r="I814" s="36"/>
      <c r="J814" s="192" t="str">
        <f>IF(AND(H814&lt;&gt;"",I814&lt;&gt;"",K814&lt;&gt;""),H814*I814,"")</f>
        <v/>
      </c>
      <c r="K814" s="46"/>
      <c r="L814" s="106" t="str">
        <f t="shared" ref="L814:L833" si="46">IF(AND(F814&lt;&gt;"",K814=""),"Stok Çıkış Tarihi Yazılmalıdır.","")</f>
        <v/>
      </c>
    </row>
    <row r="815" spans="1:14" ht="18" customHeight="1" x14ac:dyDescent="0.3">
      <c r="A815" s="410">
        <v>462</v>
      </c>
      <c r="B815" s="460"/>
      <c r="C815" s="469"/>
      <c r="D815" s="319"/>
      <c r="E815" s="518"/>
      <c r="F815" s="17"/>
      <c r="G815" s="18"/>
      <c r="H815" s="18"/>
      <c r="I815" s="41"/>
      <c r="J815" s="202" t="str">
        <f t="shared" ref="J815:J833" si="47">IF(AND(H815&lt;&gt;"",I815&lt;&gt;"",K815&lt;&gt;""),H815*I815,"")</f>
        <v/>
      </c>
      <c r="K815" s="47"/>
      <c r="L815" s="106" t="str">
        <f t="shared" si="46"/>
        <v/>
      </c>
    </row>
    <row r="816" spans="1:14" ht="18" customHeight="1" x14ac:dyDescent="0.3">
      <c r="A816" s="410">
        <v>463</v>
      </c>
      <c r="B816" s="460"/>
      <c r="C816" s="469"/>
      <c r="D816" s="319"/>
      <c r="E816" s="518"/>
      <c r="F816" s="17"/>
      <c r="G816" s="18"/>
      <c r="H816" s="18"/>
      <c r="I816" s="41"/>
      <c r="J816" s="202" t="str">
        <f t="shared" si="47"/>
        <v/>
      </c>
      <c r="K816" s="47"/>
      <c r="L816" s="106" t="str">
        <f t="shared" si="46"/>
        <v/>
      </c>
    </row>
    <row r="817" spans="1:12" ht="18" customHeight="1" x14ac:dyDescent="0.3">
      <c r="A817" s="410">
        <v>464</v>
      </c>
      <c r="B817" s="460"/>
      <c r="C817" s="469"/>
      <c r="D817" s="319"/>
      <c r="E817" s="518"/>
      <c r="F817" s="17"/>
      <c r="G817" s="18"/>
      <c r="H817" s="18"/>
      <c r="I817" s="41"/>
      <c r="J817" s="202" t="str">
        <f t="shared" si="47"/>
        <v/>
      </c>
      <c r="K817" s="47"/>
      <c r="L817" s="106" t="str">
        <f t="shared" si="46"/>
        <v/>
      </c>
    </row>
    <row r="818" spans="1:12" ht="18" customHeight="1" x14ac:dyDescent="0.3">
      <c r="A818" s="410">
        <v>465</v>
      </c>
      <c r="B818" s="460"/>
      <c r="C818" s="469"/>
      <c r="D818" s="319"/>
      <c r="E818" s="518"/>
      <c r="F818" s="17"/>
      <c r="G818" s="18"/>
      <c r="H818" s="18"/>
      <c r="I818" s="41"/>
      <c r="J818" s="202" t="str">
        <f t="shared" si="47"/>
        <v/>
      </c>
      <c r="K818" s="47"/>
      <c r="L818" s="106" t="str">
        <f t="shared" si="46"/>
        <v/>
      </c>
    </row>
    <row r="819" spans="1:12" ht="18" customHeight="1" x14ac:dyDescent="0.3">
      <c r="A819" s="410">
        <v>466</v>
      </c>
      <c r="B819" s="460"/>
      <c r="C819" s="469"/>
      <c r="D819" s="319"/>
      <c r="E819" s="518"/>
      <c r="F819" s="17"/>
      <c r="G819" s="18"/>
      <c r="H819" s="18"/>
      <c r="I819" s="41"/>
      <c r="J819" s="202" t="str">
        <f t="shared" si="47"/>
        <v/>
      </c>
      <c r="K819" s="47"/>
      <c r="L819" s="106" t="str">
        <f t="shared" si="46"/>
        <v/>
      </c>
    </row>
    <row r="820" spans="1:12" ht="18" customHeight="1" x14ac:dyDescent="0.3">
      <c r="A820" s="410">
        <v>467</v>
      </c>
      <c r="B820" s="460"/>
      <c r="C820" s="469"/>
      <c r="D820" s="319"/>
      <c r="E820" s="518"/>
      <c r="F820" s="17"/>
      <c r="G820" s="18"/>
      <c r="H820" s="18"/>
      <c r="I820" s="41"/>
      <c r="J820" s="202" t="str">
        <f t="shared" si="47"/>
        <v/>
      </c>
      <c r="K820" s="47"/>
      <c r="L820" s="106" t="str">
        <f t="shared" si="46"/>
        <v/>
      </c>
    </row>
    <row r="821" spans="1:12" ht="18" customHeight="1" x14ac:dyDescent="0.3">
      <c r="A821" s="410">
        <v>468</v>
      </c>
      <c r="B821" s="460"/>
      <c r="C821" s="469"/>
      <c r="D821" s="319"/>
      <c r="E821" s="518"/>
      <c r="F821" s="17"/>
      <c r="G821" s="18"/>
      <c r="H821" s="18"/>
      <c r="I821" s="41"/>
      <c r="J821" s="202" t="str">
        <f t="shared" si="47"/>
        <v/>
      </c>
      <c r="K821" s="47"/>
      <c r="L821" s="106" t="str">
        <f t="shared" si="46"/>
        <v/>
      </c>
    </row>
    <row r="822" spans="1:12" ht="18" customHeight="1" x14ac:dyDescent="0.3">
      <c r="A822" s="410">
        <v>469</v>
      </c>
      <c r="B822" s="460"/>
      <c r="C822" s="469"/>
      <c r="D822" s="319"/>
      <c r="E822" s="518"/>
      <c r="F822" s="17"/>
      <c r="G822" s="18"/>
      <c r="H822" s="18"/>
      <c r="I822" s="41"/>
      <c r="J822" s="202" t="str">
        <f t="shared" si="47"/>
        <v/>
      </c>
      <c r="K822" s="47"/>
      <c r="L822" s="106" t="str">
        <f t="shared" si="46"/>
        <v/>
      </c>
    </row>
    <row r="823" spans="1:12" ht="18" customHeight="1" x14ac:dyDescent="0.3">
      <c r="A823" s="410">
        <v>470</v>
      </c>
      <c r="B823" s="460"/>
      <c r="C823" s="469"/>
      <c r="D823" s="319"/>
      <c r="E823" s="518"/>
      <c r="F823" s="17"/>
      <c r="G823" s="18"/>
      <c r="H823" s="18"/>
      <c r="I823" s="41"/>
      <c r="J823" s="202" t="str">
        <f t="shared" si="47"/>
        <v/>
      </c>
      <c r="K823" s="47"/>
      <c r="L823" s="106" t="str">
        <f t="shared" si="46"/>
        <v/>
      </c>
    </row>
    <row r="824" spans="1:12" ht="18" customHeight="1" x14ac:dyDescent="0.3">
      <c r="A824" s="410">
        <v>471</v>
      </c>
      <c r="B824" s="460"/>
      <c r="C824" s="469"/>
      <c r="D824" s="319"/>
      <c r="E824" s="518"/>
      <c r="F824" s="17"/>
      <c r="G824" s="18"/>
      <c r="H824" s="18"/>
      <c r="I824" s="41"/>
      <c r="J824" s="202" t="str">
        <f t="shared" si="47"/>
        <v/>
      </c>
      <c r="K824" s="47"/>
      <c r="L824" s="106" t="str">
        <f t="shared" si="46"/>
        <v/>
      </c>
    </row>
    <row r="825" spans="1:12" ht="18" customHeight="1" x14ac:dyDescent="0.3">
      <c r="A825" s="410">
        <v>472</v>
      </c>
      <c r="B825" s="460"/>
      <c r="C825" s="469"/>
      <c r="D825" s="319"/>
      <c r="E825" s="518"/>
      <c r="F825" s="17"/>
      <c r="G825" s="18"/>
      <c r="H825" s="18"/>
      <c r="I825" s="41"/>
      <c r="J825" s="202" t="str">
        <f t="shared" si="47"/>
        <v/>
      </c>
      <c r="K825" s="47"/>
      <c r="L825" s="106" t="str">
        <f t="shared" si="46"/>
        <v/>
      </c>
    </row>
    <row r="826" spans="1:12" ht="18" customHeight="1" x14ac:dyDescent="0.3">
      <c r="A826" s="410">
        <v>473</v>
      </c>
      <c r="B826" s="460"/>
      <c r="C826" s="469"/>
      <c r="D826" s="319"/>
      <c r="E826" s="518"/>
      <c r="F826" s="17"/>
      <c r="G826" s="18"/>
      <c r="H826" s="18"/>
      <c r="I826" s="41"/>
      <c r="J826" s="202" t="str">
        <f t="shared" si="47"/>
        <v/>
      </c>
      <c r="K826" s="47"/>
      <c r="L826" s="106" t="str">
        <f t="shared" si="46"/>
        <v/>
      </c>
    </row>
    <row r="827" spans="1:12" ht="18" customHeight="1" x14ac:dyDescent="0.3">
      <c r="A827" s="410">
        <v>474</v>
      </c>
      <c r="B827" s="460"/>
      <c r="C827" s="469"/>
      <c r="D827" s="319"/>
      <c r="E827" s="518"/>
      <c r="F827" s="17"/>
      <c r="G827" s="18"/>
      <c r="H827" s="18"/>
      <c r="I827" s="41"/>
      <c r="J827" s="202" t="str">
        <f t="shared" si="47"/>
        <v/>
      </c>
      <c r="K827" s="47"/>
      <c r="L827" s="106" t="str">
        <f t="shared" si="46"/>
        <v/>
      </c>
    </row>
    <row r="828" spans="1:12" ht="18" customHeight="1" x14ac:dyDescent="0.3">
      <c r="A828" s="410">
        <v>475</v>
      </c>
      <c r="B828" s="460"/>
      <c r="C828" s="469"/>
      <c r="D828" s="319"/>
      <c r="E828" s="518"/>
      <c r="F828" s="17"/>
      <c r="G828" s="18"/>
      <c r="H828" s="18"/>
      <c r="I828" s="41"/>
      <c r="J828" s="202" t="str">
        <f t="shared" si="47"/>
        <v/>
      </c>
      <c r="K828" s="47"/>
      <c r="L828" s="106" t="str">
        <f t="shared" si="46"/>
        <v/>
      </c>
    </row>
    <row r="829" spans="1:12" ht="18" customHeight="1" x14ac:dyDescent="0.3">
      <c r="A829" s="410">
        <v>476</v>
      </c>
      <c r="B829" s="460"/>
      <c r="C829" s="469"/>
      <c r="D829" s="319"/>
      <c r="E829" s="518"/>
      <c r="F829" s="17"/>
      <c r="G829" s="18"/>
      <c r="H829" s="18"/>
      <c r="I829" s="41"/>
      <c r="J829" s="202" t="str">
        <f t="shared" si="47"/>
        <v/>
      </c>
      <c r="K829" s="47"/>
      <c r="L829" s="106" t="str">
        <f t="shared" si="46"/>
        <v/>
      </c>
    </row>
    <row r="830" spans="1:12" ht="18" customHeight="1" x14ac:dyDescent="0.3">
      <c r="A830" s="410">
        <v>477</v>
      </c>
      <c r="B830" s="460"/>
      <c r="C830" s="469"/>
      <c r="D830" s="319"/>
      <c r="E830" s="518"/>
      <c r="F830" s="17"/>
      <c r="G830" s="18"/>
      <c r="H830" s="18"/>
      <c r="I830" s="41"/>
      <c r="J830" s="202" t="str">
        <f t="shared" si="47"/>
        <v/>
      </c>
      <c r="K830" s="47"/>
      <c r="L830" s="106" t="str">
        <f t="shared" si="46"/>
        <v/>
      </c>
    </row>
    <row r="831" spans="1:12" ht="18" customHeight="1" x14ac:dyDescent="0.3">
      <c r="A831" s="410">
        <v>478</v>
      </c>
      <c r="B831" s="460"/>
      <c r="C831" s="469"/>
      <c r="D831" s="319"/>
      <c r="E831" s="518"/>
      <c r="F831" s="17"/>
      <c r="G831" s="18"/>
      <c r="H831" s="18"/>
      <c r="I831" s="41"/>
      <c r="J831" s="202" t="str">
        <f t="shared" si="47"/>
        <v/>
      </c>
      <c r="K831" s="47"/>
      <c r="L831" s="106" t="str">
        <f t="shared" si="46"/>
        <v/>
      </c>
    </row>
    <row r="832" spans="1:12" ht="18" customHeight="1" x14ac:dyDescent="0.3">
      <c r="A832" s="410">
        <v>479</v>
      </c>
      <c r="B832" s="460"/>
      <c r="C832" s="469"/>
      <c r="D832" s="319"/>
      <c r="E832" s="518"/>
      <c r="F832" s="17"/>
      <c r="G832" s="18"/>
      <c r="H832" s="18"/>
      <c r="I832" s="41"/>
      <c r="J832" s="202" t="str">
        <f t="shared" si="47"/>
        <v/>
      </c>
      <c r="K832" s="47"/>
      <c r="L832" s="106" t="str">
        <f t="shared" si="46"/>
        <v/>
      </c>
    </row>
    <row r="833" spans="1:14" ht="18" customHeight="1" thickBot="1" x14ac:dyDescent="0.35">
      <c r="A833" s="411">
        <v>480</v>
      </c>
      <c r="B833" s="461"/>
      <c r="C833" s="470"/>
      <c r="D833" s="89"/>
      <c r="E833" s="519"/>
      <c r="F833" s="19"/>
      <c r="G833" s="20"/>
      <c r="H833" s="20"/>
      <c r="I833" s="43"/>
      <c r="J833" s="203" t="str">
        <f t="shared" si="47"/>
        <v/>
      </c>
      <c r="K833" s="48"/>
      <c r="L833" s="106" t="str">
        <f t="shared" si="46"/>
        <v/>
      </c>
    </row>
    <row r="834" spans="1:14" ht="18" customHeight="1" thickBot="1" x14ac:dyDescent="0.35">
      <c r="I834" s="386" t="s">
        <v>125</v>
      </c>
      <c r="J834" s="186">
        <f>IF(stok&lt;&gt;"",SUM(J814:J833)+J799,0)</f>
        <v>0</v>
      </c>
      <c r="K834" s="205"/>
      <c r="M834" s="105">
        <f>IF(J834&gt;J799,ROW(A840),0)</f>
        <v>0</v>
      </c>
    </row>
    <row r="836" spans="1:14" ht="30.25" customHeight="1" x14ac:dyDescent="0.3">
      <c r="A836" s="699" t="s">
        <v>135</v>
      </c>
      <c r="B836" s="699"/>
      <c r="C836" s="699"/>
      <c r="D836" s="699"/>
      <c r="E836" s="699"/>
      <c r="F836" s="699"/>
      <c r="G836" s="699"/>
      <c r="H836" s="699"/>
      <c r="I836" s="699"/>
      <c r="J836" s="699"/>
      <c r="K836" s="699"/>
    </row>
    <row r="838" spans="1:14" ht="19.05" x14ac:dyDescent="0.35">
      <c r="A838" s="376" t="s">
        <v>31</v>
      </c>
      <c r="B838" s="214"/>
      <c r="C838" s="214"/>
      <c r="D838" s="378">
        <f ca="1">imzatarihi</f>
        <v>45785</v>
      </c>
      <c r="E838" s="378"/>
      <c r="F838" s="253" t="s">
        <v>32</v>
      </c>
      <c r="G838" s="379" t="str">
        <f>IF(kurulusyetkilisi&gt;0,kurulusyetkilisi,"")</f>
        <v/>
      </c>
      <c r="J838" s="44"/>
    </row>
    <row r="839" spans="1:14" ht="19.05" x14ac:dyDescent="0.35">
      <c r="D839" s="215"/>
      <c r="E839" s="215"/>
      <c r="F839" s="253" t="s">
        <v>33</v>
      </c>
      <c r="I839" s="214"/>
      <c r="J839" s="44"/>
    </row>
    <row r="841" spans="1:14" x14ac:dyDescent="0.3">
      <c r="A841" s="679" t="s">
        <v>105</v>
      </c>
      <c r="B841" s="679"/>
      <c r="C841" s="679"/>
      <c r="D841" s="679"/>
      <c r="E841" s="679"/>
      <c r="F841" s="679"/>
      <c r="G841" s="679"/>
      <c r="H841" s="679"/>
      <c r="I841" s="679"/>
      <c r="J841" s="679"/>
      <c r="K841" s="679"/>
      <c r="L841" s="2"/>
    </row>
    <row r="842" spans="1:14" x14ac:dyDescent="0.3">
      <c r="A842" s="635" t="str">
        <f>IF(YilDonem&lt;&gt;"",CONCATENATE(YilDonem," dönemine aittir."),"")</f>
        <v/>
      </c>
      <c r="B842" s="635"/>
      <c r="C842" s="635"/>
      <c r="D842" s="635"/>
      <c r="E842" s="635"/>
      <c r="F842" s="635"/>
      <c r="G842" s="635"/>
      <c r="H842" s="635"/>
      <c r="I842" s="635"/>
      <c r="J842" s="635"/>
      <c r="K842" s="635"/>
      <c r="L842" s="2"/>
    </row>
    <row r="843" spans="1:14" ht="16.149999999999999" customHeight="1" thickBot="1" x14ac:dyDescent="0.35">
      <c r="A843" s="680" t="s">
        <v>127</v>
      </c>
      <c r="B843" s="680"/>
      <c r="C843" s="680"/>
      <c r="D843" s="680"/>
      <c r="E843" s="680"/>
      <c r="F843" s="680"/>
      <c r="G843" s="680"/>
      <c r="H843" s="680"/>
      <c r="I843" s="680"/>
      <c r="J843" s="680"/>
      <c r="K843" s="680"/>
      <c r="L843" s="2"/>
    </row>
    <row r="844" spans="1:14" ht="31.75" customHeight="1" thickBot="1" x14ac:dyDescent="0.35">
      <c r="A844" s="673" t="s">
        <v>192</v>
      </c>
      <c r="B844" s="674"/>
      <c r="C844" s="673" t="str">
        <f>IF(ProjeNo&gt;0,ProjeNo,"")</f>
        <v/>
      </c>
      <c r="D844" s="674"/>
      <c r="E844" s="674"/>
      <c r="F844" s="674"/>
      <c r="G844" s="674"/>
      <c r="H844" s="674"/>
      <c r="I844" s="674"/>
      <c r="J844" s="674"/>
      <c r="K844" s="675"/>
      <c r="L844" s="2"/>
    </row>
    <row r="845" spans="1:14" ht="45" customHeight="1" thickBot="1" x14ac:dyDescent="0.35">
      <c r="A845" s="673" t="s">
        <v>194</v>
      </c>
      <c r="B845" s="674"/>
      <c r="C845" s="676" t="str">
        <f>IF(ProjeAdi&gt;0,ProjeAdi,"")</f>
        <v/>
      </c>
      <c r="D845" s="677"/>
      <c r="E845" s="677"/>
      <c r="F845" s="677"/>
      <c r="G845" s="677"/>
      <c r="H845" s="677"/>
      <c r="I845" s="677"/>
      <c r="J845" s="677"/>
      <c r="K845" s="678"/>
      <c r="L845" s="2"/>
    </row>
    <row r="846" spans="1:14" ht="34.5" customHeight="1" thickBot="1" x14ac:dyDescent="0.35">
      <c r="A846" s="618" t="s">
        <v>138</v>
      </c>
      <c r="B846" s="619"/>
      <c r="C846" s="702"/>
      <c r="D846" s="703"/>
      <c r="E846" s="703"/>
      <c r="F846" s="703"/>
      <c r="G846" s="703"/>
      <c r="H846" s="703"/>
      <c r="I846" s="703"/>
      <c r="J846" s="703"/>
      <c r="K846" s="704"/>
      <c r="L846" s="209" t="str">
        <f>IF(C846="","Stok değerleme yöntemi yazılmadan toplam hesaplanmayacaktır.","")</f>
        <v>Stok değerleme yöntemi yazılmadan toplam hesaplanmayacaktır.</v>
      </c>
    </row>
    <row r="847" spans="1:14" s="45" customFormat="1" ht="37.200000000000003" customHeight="1" x14ac:dyDescent="0.3">
      <c r="A847" s="683" t="s">
        <v>3</v>
      </c>
      <c r="B847" s="683" t="s">
        <v>182</v>
      </c>
      <c r="C847" s="683" t="s">
        <v>183</v>
      </c>
      <c r="D847" s="683" t="s">
        <v>101</v>
      </c>
      <c r="E847" s="683" t="s">
        <v>173</v>
      </c>
      <c r="F847" s="683" t="s">
        <v>102</v>
      </c>
      <c r="G847" s="683" t="s">
        <v>106</v>
      </c>
      <c r="H847" s="683" t="s">
        <v>107</v>
      </c>
      <c r="I847" s="683" t="s">
        <v>139</v>
      </c>
      <c r="J847" s="700" t="s">
        <v>34</v>
      </c>
      <c r="K847" s="700" t="s">
        <v>108</v>
      </c>
      <c r="L847" s="61"/>
      <c r="M847" s="69"/>
      <c r="N847" s="69"/>
    </row>
    <row r="848" spans="1:14" ht="18" customHeight="1" thickBot="1" x14ac:dyDescent="0.35">
      <c r="A848" s="685"/>
      <c r="B848" s="684"/>
      <c r="C848" s="684"/>
      <c r="D848" s="685"/>
      <c r="E848" s="684"/>
      <c r="F848" s="685"/>
      <c r="G848" s="685"/>
      <c r="H848" s="685"/>
      <c r="I848" s="685"/>
      <c r="J848" s="701"/>
      <c r="K848" s="701"/>
      <c r="L848" s="2"/>
    </row>
    <row r="849" spans="1:12" ht="18" customHeight="1" x14ac:dyDescent="0.3">
      <c r="A849" s="201">
        <v>481</v>
      </c>
      <c r="B849" s="450"/>
      <c r="C849" s="451"/>
      <c r="D849" s="86"/>
      <c r="E849" s="516"/>
      <c r="F849" s="25"/>
      <c r="G849" s="39"/>
      <c r="H849" s="39"/>
      <c r="I849" s="36"/>
      <c r="J849" s="192" t="str">
        <f>IF(AND(H849&lt;&gt;"",I849&lt;&gt;"",K849&lt;&gt;""),H849*I849,"")</f>
        <v/>
      </c>
      <c r="K849" s="46"/>
      <c r="L849" s="106" t="str">
        <f t="shared" ref="L849:L868" si="48">IF(AND(F849&lt;&gt;"",K849=""),"Stok Çıkış Tarihi Yazılmalıdır.","")</f>
        <v/>
      </c>
    </row>
    <row r="850" spans="1:12" ht="18" customHeight="1" x14ac:dyDescent="0.3">
      <c r="A850" s="410">
        <v>482</v>
      </c>
      <c r="B850" s="460"/>
      <c r="C850" s="469"/>
      <c r="D850" s="319"/>
      <c r="E850" s="518"/>
      <c r="F850" s="17"/>
      <c r="G850" s="18"/>
      <c r="H850" s="18"/>
      <c r="I850" s="41"/>
      <c r="J850" s="202" t="str">
        <f t="shared" ref="J850:J868" si="49">IF(AND(H850&lt;&gt;"",I850&lt;&gt;"",K850&lt;&gt;""),H850*I850,"")</f>
        <v/>
      </c>
      <c r="K850" s="47"/>
      <c r="L850" s="106" t="str">
        <f t="shared" si="48"/>
        <v/>
      </c>
    </row>
    <row r="851" spans="1:12" ht="18" customHeight="1" x14ac:dyDescent="0.3">
      <c r="A851" s="410">
        <v>483</v>
      </c>
      <c r="B851" s="460"/>
      <c r="C851" s="469"/>
      <c r="D851" s="319"/>
      <c r="E851" s="518"/>
      <c r="F851" s="17"/>
      <c r="G851" s="18"/>
      <c r="H851" s="18"/>
      <c r="I851" s="41"/>
      <c r="J851" s="202" t="str">
        <f t="shared" si="49"/>
        <v/>
      </c>
      <c r="K851" s="47"/>
      <c r="L851" s="106" t="str">
        <f t="shared" si="48"/>
        <v/>
      </c>
    </row>
    <row r="852" spans="1:12" ht="18" customHeight="1" x14ac:dyDescent="0.3">
      <c r="A852" s="410">
        <v>484</v>
      </c>
      <c r="B852" s="460"/>
      <c r="C852" s="469"/>
      <c r="D852" s="319"/>
      <c r="E852" s="518"/>
      <c r="F852" s="17"/>
      <c r="G852" s="18"/>
      <c r="H852" s="18"/>
      <c r="I852" s="41"/>
      <c r="J852" s="202" t="str">
        <f t="shared" si="49"/>
        <v/>
      </c>
      <c r="K852" s="47"/>
      <c r="L852" s="106" t="str">
        <f t="shared" si="48"/>
        <v/>
      </c>
    </row>
    <row r="853" spans="1:12" ht="18" customHeight="1" x14ac:dyDescent="0.3">
      <c r="A853" s="410">
        <v>485</v>
      </c>
      <c r="B853" s="460"/>
      <c r="C853" s="469"/>
      <c r="D853" s="319"/>
      <c r="E853" s="518"/>
      <c r="F853" s="17"/>
      <c r="G853" s="18"/>
      <c r="H853" s="18"/>
      <c r="I853" s="41"/>
      <c r="J853" s="202" t="str">
        <f t="shared" si="49"/>
        <v/>
      </c>
      <c r="K853" s="47"/>
      <c r="L853" s="106" t="str">
        <f t="shared" si="48"/>
        <v/>
      </c>
    </row>
    <row r="854" spans="1:12" ht="18" customHeight="1" x14ac:dyDescent="0.3">
      <c r="A854" s="410">
        <v>486</v>
      </c>
      <c r="B854" s="460"/>
      <c r="C854" s="469"/>
      <c r="D854" s="319"/>
      <c r="E854" s="518"/>
      <c r="F854" s="17"/>
      <c r="G854" s="18"/>
      <c r="H854" s="18"/>
      <c r="I854" s="41"/>
      <c r="J854" s="202" t="str">
        <f t="shared" si="49"/>
        <v/>
      </c>
      <c r="K854" s="47"/>
      <c r="L854" s="106" t="str">
        <f t="shared" si="48"/>
        <v/>
      </c>
    </row>
    <row r="855" spans="1:12" ht="18" customHeight="1" x14ac:dyDescent="0.3">
      <c r="A855" s="410">
        <v>487</v>
      </c>
      <c r="B855" s="460"/>
      <c r="C855" s="469"/>
      <c r="D855" s="319"/>
      <c r="E855" s="518"/>
      <c r="F855" s="17"/>
      <c r="G855" s="18"/>
      <c r="H855" s="18"/>
      <c r="I855" s="41"/>
      <c r="J855" s="202" t="str">
        <f t="shared" si="49"/>
        <v/>
      </c>
      <c r="K855" s="47"/>
      <c r="L855" s="106" t="str">
        <f t="shared" si="48"/>
        <v/>
      </c>
    </row>
    <row r="856" spans="1:12" ht="18" customHeight="1" x14ac:dyDescent="0.3">
      <c r="A856" s="410">
        <v>488</v>
      </c>
      <c r="B856" s="460"/>
      <c r="C856" s="469"/>
      <c r="D856" s="319"/>
      <c r="E856" s="518"/>
      <c r="F856" s="17"/>
      <c r="G856" s="18"/>
      <c r="H856" s="18"/>
      <c r="I856" s="41"/>
      <c r="J856" s="202" t="str">
        <f t="shared" si="49"/>
        <v/>
      </c>
      <c r="K856" s="47"/>
      <c r="L856" s="106" t="str">
        <f t="shared" si="48"/>
        <v/>
      </c>
    </row>
    <row r="857" spans="1:12" ht="18" customHeight="1" x14ac:dyDescent="0.3">
      <c r="A857" s="410">
        <v>489</v>
      </c>
      <c r="B857" s="460"/>
      <c r="C857" s="469"/>
      <c r="D857" s="319"/>
      <c r="E857" s="518"/>
      <c r="F857" s="17"/>
      <c r="G857" s="18"/>
      <c r="H857" s="18"/>
      <c r="I857" s="41"/>
      <c r="J857" s="202" t="str">
        <f t="shared" si="49"/>
        <v/>
      </c>
      <c r="K857" s="47"/>
      <c r="L857" s="106" t="str">
        <f t="shared" si="48"/>
        <v/>
      </c>
    </row>
    <row r="858" spans="1:12" ht="18" customHeight="1" x14ac:dyDescent="0.3">
      <c r="A858" s="410">
        <v>490</v>
      </c>
      <c r="B858" s="460"/>
      <c r="C858" s="469"/>
      <c r="D858" s="319"/>
      <c r="E858" s="518"/>
      <c r="F858" s="17"/>
      <c r="G858" s="18"/>
      <c r="H858" s="18"/>
      <c r="I858" s="41"/>
      <c r="J858" s="202" t="str">
        <f t="shared" si="49"/>
        <v/>
      </c>
      <c r="K858" s="47"/>
      <c r="L858" s="106" t="str">
        <f t="shared" si="48"/>
        <v/>
      </c>
    </row>
    <row r="859" spans="1:12" ht="18" customHeight="1" x14ac:dyDescent="0.3">
      <c r="A859" s="410">
        <v>491</v>
      </c>
      <c r="B859" s="460"/>
      <c r="C859" s="469"/>
      <c r="D859" s="319"/>
      <c r="E859" s="518"/>
      <c r="F859" s="17"/>
      <c r="G859" s="18"/>
      <c r="H859" s="18"/>
      <c r="I859" s="41"/>
      <c r="J859" s="202" t="str">
        <f t="shared" si="49"/>
        <v/>
      </c>
      <c r="K859" s="47"/>
      <c r="L859" s="106" t="str">
        <f t="shared" si="48"/>
        <v/>
      </c>
    </row>
    <row r="860" spans="1:12" ht="18" customHeight="1" x14ac:dyDescent="0.3">
      <c r="A860" s="410">
        <v>492</v>
      </c>
      <c r="B860" s="460"/>
      <c r="C860" s="469"/>
      <c r="D860" s="319"/>
      <c r="E860" s="518"/>
      <c r="F860" s="17"/>
      <c r="G860" s="18"/>
      <c r="H860" s="18"/>
      <c r="I860" s="41"/>
      <c r="J860" s="202" t="str">
        <f t="shared" si="49"/>
        <v/>
      </c>
      <c r="K860" s="47"/>
      <c r="L860" s="106" t="str">
        <f t="shared" si="48"/>
        <v/>
      </c>
    </row>
    <row r="861" spans="1:12" ht="18" customHeight="1" x14ac:dyDescent="0.3">
      <c r="A861" s="410">
        <v>493</v>
      </c>
      <c r="B861" s="460"/>
      <c r="C861" s="469"/>
      <c r="D861" s="319"/>
      <c r="E861" s="518"/>
      <c r="F861" s="17"/>
      <c r="G861" s="18"/>
      <c r="H861" s="18"/>
      <c r="I861" s="41"/>
      <c r="J861" s="202" t="str">
        <f t="shared" si="49"/>
        <v/>
      </c>
      <c r="K861" s="47"/>
      <c r="L861" s="106" t="str">
        <f t="shared" si="48"/>
        <v/>
      </c>
    </row>
    <row r="862" spans="1:12" ht="18" customHeight="1" x14ac:dyDescent="0.3">
      <c r="A862" s="410">
        <v>494</v>
      </c>
      <c r="B862" s="460"/>
      <c r="C862" s="469"/>
      <c r="D862" s="319"/>
      <c r="E862" s="518"/>
      <c r="F862" s="17"/>
      <c r="G862" s="18"/>
      <c r="H862" s="18"/>
      <c r="I862" s="41"/>
      <c r="J862" s="202" t="str">
        <f t="shared" si="49"/>
        <v/>
      </c>
      <c r="K862" s="47"/>
      <c r="L862" s="106" t="str">
        <f t="shared" si="48"/>
        <v/>
      </c>
    </row>
    <row r="863" spans="1:12" ht="18" customHeight="1" x14ac:dyDescent="0.3">
      <c r="A863" s="410">
        <v>495</v>
      </c>
      <c r="B863" s="460"/>
      <c r="C863" s="469"/>
      <c r="D863" s="319"/>
      <c r="E863" s="518"/>
      <c r="F863" s="17"/>
      <c r="G863" s="18"/>
      <c r="H863" s="18"/>
      <c r="I863" s="41"/>
      <c r="J863" s="202" t="str">
        <f t="shared" si="49"/>
        <v/>
      </c>
      <c r="K863" s="47"/>
      <c r="L863" s="106" t="str">
        <f t="shared" si="48"/>
        <v/>
      </c>
    </row>
    <row r="864" spans="1:12" ht="18" customHeight="1" x14ac:dyDescent="0.3">
      <c r="A864" s="410">
        <v>496</v>
      </c>
      <c r="B864" s="460"/>
      <c r="C864" s="469"/>
      <c r="D864" s="319"/>
      <c r="E864" s="518"/>
      <c r="F864" s="17"/>
      <c r="G864" s="18"/>
      <c r="H864" s="18"/>
      <c r="I864" s="41"/>
      <c r="J864" s="202" t="str">
        <f t="shared" si="49"/>
        <v/>
      </c>
      <c r="K864" s="47"/>
      <c r="L864" s="106" t="str">
        <f t="shared" si="48"/>
        <v/>
      </c>
    </row>
    <row r="865" spans="1:13" ht="18" customHeight="1" x14ac:dyDescent="0.3">
      <c r="A865" s="410">
        <v>497</v>
      </c>
      <c r="B865" s="460"/>
      <c r="C865" s="469"/>
      <c r="D865" s="319"/>
      <c r="E865" s="518"/>
      <c r="F865" s="17"/>
      <c r="G865" s="18"/>
      <c r="H865" s="18"/>
      <c r="I865" s="41"/>
      <c r="J865" s="202" t="str">
        <f t="shared" si="49"/>
        <v/>
      </c>
      <c r="K865" s="47"/>
      <c r="L865" s="106" t="str">
        <f t="shared" si="48"/>
        <v/>
      </c>
    </row>
    <row r="866" spans="1:13" ht="18" customHeight="1" x14ac:dyDescent="0.3">
      <c r="A866" s="410">
        <v>498</v>
      </c>
      <c r="B866" s="460"/>
      <c r="C866" s="469"/>
      <c r="D866" s="319"/>
      <c r="E866" s="518"/>
      <c r="F866" s="17"/>
      <c r="G866" s="18"/>
      <c r="H866" s="18"/>
      <c r="I866" s="41"/>
      <c r="J866" s="202" t="str">
        <f t="shared" si="49"/>
        <v/>
      </c>
      <c r="K866" s="47"/>
      <c r="L866" s="106" t="str">
        <f t="shared" si="48"/>
        <v/>
      </c>
    </row>
    <row r="867" spans="1:13" ht="18" customHeight="1" x14ac:dyDescent="0.3">
      <c r="A867" s="410">
        <v>499</v>
      </c>
      <c r="B867" s="460"/>
      <c r="C867" s="469"/>
      <c r="D867" s="319"/>
      <c r="E867" s="518"/>
      <c r="F867" s="17"/>
      <c r="G867" s="18"/>
      <c r="H867" s="18"/>
      <c r="I867" s="41"/>
      <c r="J867" s="202" t="str">
        <f t="shared" si="49"/>
        <v/>
      </c>
      <c r="K867" s="47"/>
      <c r="L867" s="106" t="str">
        <f t="shared" si="48"/>
        <v/>
      </c>
    </row>
    <row r="868" spans="1:13" ht="18" customHeight="1" thickBot="1" x14ac:dyDescent="0.35">
      <c r="A868" s="411">
        <v>500</v>
      </c>
      <c r="B868" s="461"/>
      <c r="C868" s="470"/>
      <c r="D868" s="89"/>
      <c r="E868" s="519"/>
      <c r="F868" s="19"/>
      <c r="G868" s="20"/>
      <c r="H868" s="20"/>
      <c r="I868" s="43"/>
      <c r="J868" s="203" t="str">
        <f t="shared" si="49"/>
        <v/>
      </c>
      <c r="K868" s="48"/>
      <c r="L868" s="106" t="str">
        <f t="shared" si="48"/>
        <v/>
      </c>
    </row>
    <row r="869" spans="1:13" ht="18" customHeight="1" thickBot="1" x14ac:dyDescent="0.35">
      <c r="I869" s="386" t="s">
        <v>125</v>
      </c>
      <c r="J869" s="186">
        <f>IF(stok&lt;&gt;"",SUM(J849:J868)+J834,0)</f>
        <v>0</v>
      </c>
      <c r="K869" s="205"/>
      <c r="M869" s="105">
        <f>IF(J869&gt;J834,ROW(A875),0)</f>
        <v>0</v>
      </c>
    </row>
    <row r="871" spans="1:13" ht="30.25" customHeight="1" x14ac:dyDescent="0.3">
      <c r="A871" s="699" t="s">
        <v>135</v>
      </c>
      <c r="B871" s="699"/>
      <c r="C871" s="699"/>
      <c r="D871" s="699"/>
      <c r="E871" s="699"/>
      <c r="F871" s="699"/>
      <c r="G871" s="699"/>
      <c r="H871" s="699"/>
      <c r="I871" s="699"/>
      <c r="J871" s="699"/>
      <c r="K871" s="699"/>
    </row>
    <row r="873" spans="1:13" ht="19.05" x14ac:dyDescent="0.35">
      <c r="A873" s="376" t="s">
        <v>31</v>
      </c>
      <c r="B873" s="214"/>
      <c r="C873" s="214"/>
      <c r="D873" s="378">
        <f ca="1">imzatarihi</f>
        <v>45785</v>
      </c>
      <c r="E873" s="378"/>
      <c r="F873" s="253" t="s">
        <v>32</v>
      </c>
      <c r="G873" s="379" t="str">
        <f>IF(kurulusyetkilisi&gt;0,kurulusyetkilisi,"")</f>
        <v/>
      </c>
      <c r="J873" s="44"/>
    </row>
    <row r="874" spans="1:13" ht="19.05" x14ac:dyDescent="0.35">
      <c r="D874" s="215"/>
      <c r="E874" s="215"/>
      <c r="F874" s="253" t="s">
        <v>33</v>
      </c>
      <c r="I874" s="214"/>
      <c r="J874" s="44"/>
    </row>
    <row r="876" spans="1:13" x14ac:dyDescent="0.3">
      <c r="A876" s="679" t="s">
        <v>105</v>
      </c>
      <c r="B876" s="679"/>
      <c r="C876" s="679"/>
      <c r="D876" s="679"/>
      <c r="E876" s="679"/>
      <c r="F876" s="679"/>
      <c r="G876" s="679"/>
      <c r="H876" s="679"/>
      <c r="I876" s="679"/>
      <c r="J876" s="679"/>
      <c r="K876" s="679"/>
      <c r="L876" s="2"/>
    </row>
    <row r="877" spans="1:13" x14ac:dyDescent="0.3">
      <c r="A877" s="635" t="str">
        <f>IF(YilDonem&lt;&gt;"",CONCATENATE(YilDonem," dönemine aittir."),"")</f>
        <v/>
      </c>
      <c r="B877" s="635"/>
      <c r="C877" s="635"/>
      <c r="D877" s="635"/>
      <c r="E877" s="635"/>
      <c r="F877" s="635"/>
      <c r="G877" s="635"/>
      <c r="H877" s="635"/>
      <c r="I877" s="635"/>
      <c r="J877" s="635"/>
      <c r="K877" s="635"/>
      <c r="L877" s="2"/>
    </row>
    <row r="878" spans="1:13" ht="16.149999999999999" customHeight="1" thickBot="1" x14ac:dyDescent="0.35">
      <c r="A878" s="680" t="s">
        <v>127</v>
      </c>
      <c r="B878" s="680"/>
      <c r="C878" s="680"/>
      <c r="D878" s="680"/>
      <c r="E878" s="680"/>
      <c r="F878" s="680"/>
      <c r="G878" s="680"/>
      <c r="H878" s="680"/>
      <c r="I878" s="680"/>
      <c r="J878" s="680"/>
      <c r="K878" s="680"/>
      <c r="L878" s="2"/>
    </row>
    <row r="879" spans="1:13" ht="31.75" customHeight="1" thickBot="1" x14ac:dyDescent="0.35">
      <c r="A879" s="673" t="s">
        <v>192</v>
      </c>
      <c r="B879" s="674"/>
      <c r="C879" s="673" t="str">
        <f>IF(ProjeNo&gt;0,ProjeNo,"")</f>
        <v/>
      </c>
      <c r="D879" s="674"/>
      <c r="E879" s="674"/>
      <c r="F879" s="674"/>
      <c r="G879" s="674"/>
      <c r="H879" s="674"/>
      <c r="I879" s="674"/>
      <c r="J879" s="674"/>
      <c r="K879" s="675"/>
      <c r="L879" s="2"/>
    </row>
    <row r="880" spans="1:13" ht="45" customHeight="1" thickBot="1" x14ac:dyDescent="0.35">
      <c r="A880" s="673" t="s">
        <v>194</v>
      </c>
      <c r="B880" s="674"/>
      <c r="C880" s="676" t="str">
        <f>IF(ProjeAdi&gt;0,ProjeAdi,"")</f>
        <v/>
      </c>
      <c r="D880" s="677"/>
      <c r="E880" s="677"/>
      <c r="F880" s="677"/>
      <c r="G880" s="677"/>
      <c r="H880" s="677"/>
      <c r="I880" s="677"/>
      <c r="J880" s="677"/>
      <c r="K880" s="678"/>
      <c r="L880" s="2"/>
    </row>
    <row r="881" spans="1:14" ht="34.5" customHeight="1" thickBot="1" x14ac:dyDescent="0.35">
      <c r="A881" s="618" t="s">
        <v>138</v>
      </c>
      <c r="B881" s="619"/>
      <c r="C881" s="702"/>
      <c r="D881" s="703"/>
      <c r="E881" s="703"/>
      <c r="F881" s="703"/>
      <c r="G881" s="703"/>
      <c r="H881" s="703"/>
      <c r="I881" s="703"/>
      <c r="J881" s="703"/>
      <c r="K881" s="704"/>
      <c r="L881" s="209" t="str">
        <f>IF(C881="","Stok değerleme yöntemi yazılmadan toplam hesaplanmayacaktır.","")</f>
        <v>Stok değerleme yöntemi yazılmadan toplam hesaplanmayacaktır.</v>
      </c>
    </row>
    <row r="882" spans="1:14" s="45" customFormat="1" ht="37.200000000000003" customHeight="1" x14ac:dyDescent="0.3">
      <c r="A882" s="683" t="s">
        <v>3</v>
      </c>
      <c r="B882" s="683" t="s">
        <v>182</v>
      </c>
      <c r="C882" s="683" t="s">
        <v>183</v>
      </c>
      <c r="D882" s="683" t="s">
        <v>101</v>
      </c>
      <c r="E882" s="683" t="s">
        <v>173</v>
      </c>
      <c r="F882" s="683" t="s">
        <v>102</v>
      </c>
      <c r="G882" s="683" t="s">
        <v>106</v>
      </c>
      <c r="H882" s="683" t="s">
        <v>107</v>
      </c>
      <c r="I882" s="683" t="s">
        <v>139</v>
      </c>
      <c r="J882" s="700" t="s">
        <v>34</v>
      </c>
      <c r="K882" s="700" t="s">
        <v>108</v>
      </c>
      <c r="L882" s="61"/>
      <c r="M882" s="69"/>
      <c r="N882" s="69"/>
    </row>
    <row r="883" spans="1:14" ht="18" customHeight="1" thickBot="1" x14ac:dyDescent="0.35">
      <c r="A883" s="685"/>
      <c r="B883" s="684"/>
      <c r="C883" s="684"/>
      <c r="D883" s="685"/>
      <c r="E883" s="684"/>
      <c r="F883" s="685"/>
      <c r="G883" s="685"/>
      <c r="H883" s="685"/>
      <c r="I883" s="685"/>
      <c r="J883" s="701"/>
      <c r="K883" s="701"/>
      <c r="L883" s="2"/>
    </row>
    <row r="884" spans="1:14" ht="18" customHeight="1" x14ac:dyDescent="0.3">
      <c r="A884" s="201">
        <v>501</v>
      </c>
      <c r="B884" s="450"/>
      <c r="C884" s="451"/>
      <c r="D884" s="86"/>
      <c r="E884" s="516"/>
      <c r="F884" s="25"/>
      <c r="G884" s="39"/>
      <c r="H884" s="39"/>
      <c r="I884" s="36"/>
      <c r="J884" s="192" t="str">
        <f>IF(AND(H884&lt;&gt;"",I884&lt;&gt;"",K884&lt;&gt;""),H884*I884,"")</f>
        <v/>
      </c>
      <c r="K884" s="46"/>
      <c r="L884" s="106" t="str">
        <f t="shared" ref="L884:L903" si="50">IF(AND(F884&lt;&gt;"",K884=""),"Stok Çıkış Tarihi Yazılmalıdır.","")</f>
        <v/>
      </c>
    </row>
    <row r="885" spans="1:14" ht="18" customHeight="1" x14ac:dyDescent="0.3">
      <c r="A885" s="410">
        <v>502</v>
      </c>
      <c r="B885" s="460"/>
      <c r="C885" s="469"/>
      <c r="D885" s="319"/>
      <c r="E885" s="518"/>
      <c r="F885" s="17"/>
      <c r="G885" s="18"/>
      <c r="H885" s="18"/>
      <c r="I885" s="41"/>
      <c r="J885" s="202" t="str">
        <f t="shared" ref="J885:J903" si="51">IF(AND(H885&lt;&gt;"",I885&lt;&gt;"",K885&lt;&gt;""),H885*I885,"")</f>
        <v/>
      </c>
      <c r="K885" s="47"/>
      <c r="L885" s="106" t="str">
        <f t="shared" si="50"/>
        <v/>
      </c>
    </row>
    <row r="886" spans="1:14" ht="18" customHeight="1" x14ac:dyDescent="0.3">
      <c r="A886" s="410">
        <v>503</v>
      </c>
      <c r="B886" s="460"/>
      <c r="C886" s="469"/>
      <c r="D886" s="319"/>
      <c r="E886" s="518"/>
      <c r="F886" s="17"/>
      <c r="G886" s="18"/>
      <c r="H886" s="18"/>
      <c r="I886" s="41"/>
      <c r="J886" s="202" t="str">
        <f t="shared" si="51"/>
        <v/>
      </c>
      <c r="K886" s="47"/>
      <c r="L886" s="106" t="str">
        <f t="shared" si="50"/>
        <v/>
      </c>
    </row>
    <row r="887" spans="1:14" ht="18" customHeight="1" x14ac:dyDescent="0.3">
      <c r="A887" s="410">
        <v>504</v>
      </c>
      <c r="B887" s="460"/>
      <c r="C887" s="469"/>
      <c r="D887" s="319"/>
      <c r="E887" s="518"/>
      <c r="F887" s="17"/>
      <c r="G887" s="18"/>
      <c r="H887" s="18"/>
      <c r="I887" s="41"/>
      <c r="J887" s="202" t="str">
        <f t="shared" si="51"/>
        <v/>
      </c>
      <c r="K887" s="47"/>
      <c r="L887" s="106" t="str">
        <f t="shared" si="50"/>
        <v/>
      </c>
    </row>
    <row r="888" spans="1:14" ht="18" customHeight="1" x14ac:dyDescent="0.3">
      <c r="A888" s="410">
        <v>505</v>
      </c>
      <c r="B888" s="460"/>
      <c r="C888" s="469"/>
      <c r="D888" s="319"/>
      <c r="E888" s="518"/>
      <c r="F888" s="17"/>
      <c r="G888" s="18"/>
      <c r="H888" s="18"/>
      <c r="I888" s="41"/>
      <c r="J888" s="202" t="str">
        <f t="shared" si="51"/>
        <v/>
      </c>
      <c r="K888" s="47"/>
      <c r="L888" s="106" t="str">
        <f t="shared" si="50"/>
        <v/>
      </c>
    </row>
    <row r="889" spans="1:14" ht="18" customHeight="1" x14ac:dyDescent="0.3">
      <c r="A889" s="410">
        <v>506</v>
      </c>
      <c r="B889" s="460"/>
      <c r="C889" s="469"/>
      <c r="D889" s="319"/>
      <c r="E889" s="518"/>
      <c r="F889" s="17"/>
      <c r="G889" s="18"/>
      <c r="H889" s="18"/>
      <c r="I889" s="41"/>
      <c r="J889" s="202" t="str">
        <f t="shared" si="51"/>
        <v/>
      </c>
      <c r="K889" s="47"/>
      <c r="L889" s="106" t="str">
        <f t="shared" si="50"/>
        <v/>
      </c>
    </row>
    <row r="890" spans="1:14" ht="18" customHeight="1" x14ac:dyDescent="0.3">
      <c r="A890" s="410">
        <v>507</v>
      </c>
      <c r="B890" s="460"/>
      <c r="C890" s="469"/>
      <c r="D890" s="319"/>
      <c r="E890" s="518"/>
      <c r="F890" s="17"/>
      <c r="G890" s="18"/>
      <c r="H890" s="18"/>
      <c r="I890" s="41"/>
      <c r="J890" s="202" t="str">
        <f t="shared" si="51"/>
        <v/>
      </c>
      <c r="K890" s="47"/>
      <c r="L890" s="106" t="str">
        <f t="shared" si="50"/>
        <v/>
      </c>
    </row>
    <row r="891" spans="1:14" ht="18" customHeight="1" x14ac:dyDescent="0.3">
      <c r="A891" s="410">
        <v>508</v>
      </c>
      <c r="B891" s="460"/>
      <c r="C891" s="469"/>
      <c r="D891" s="319"/>
      <c r="E891" s="518"/>
      <c r="F891" s="17"/>
      <c r="G891" s="18"/>
      <c r="H891" s="18"/>
      <c r="I891" s="41"/>
      <c r="J891" s="202" t="str">
        <f t="shared" si="51"/>
        <v/>
      </c>
      <c r="K891" s="47"/>
      <c r="L891" s="106" t="str">
        <f t="shared" si="50"/>
        <v/>
      </c>
    </row>
    <row r="892" spans="1:14" ht="18" customHeight="1" x14ac:dyDescent="0.3">
      <c r="A892" s="410">
        <v>509</v>
      </c>
      <c r="B892" s="460"/>
      <c r="C892" s="469"/>
      <c r="D892" s="319"/>
      <c r="E892" s="518"/>
      <c r="F892" s="17"/>
      <c r="G892" s="18"/>
      <c r="H892" s="18"/>
      <c r="I892" s="41"/>
      <c r="J892" s="202" t="str">
        <f t="shared" si="51"/>
        <v/>
      </c>
      <c r="K892" s="47"/>
      <c r="L892" s="106" t="str">
        <f t="shared" si="50"/>
        <v/>
      </c>
    </row>
    <row r="893" spans="1:14" ht="18" customHeight="1" x14ac:dyDescent="0.3">
      <c r="A893" s="410">
        <v>510</v>
      </c>
      <c r="B893" s="460"/>
      <c r="C893" s="469"/>
      <c r="D893" s="319"/>
      <c r="E893" s="518"/>
      <c r="F893" s="17"/>
      <c r="G893" s="18"/>
      <c r="H893" s="18"/>
      <c r="I893" s="41"/>
      <c r="J893" s="202" t="str">
        <f t="shared" si="51"/>
        <v/>
      </c>
      <c r="K893" s="47"/>
      <c r="L893" s="106" t="str">
        <f t="shared" si="50"/>
        <v/>
      </c>
    </row>
    <row r="894" spans="1:14" ht="18" customHeight="1" x14ac:dyDescent="0.3">
      <c r="A894" s="410">
        <v>511</v>
      </c>
      <c r="B894" s="460"/>
      <c r="C894" s="469"/>
      <c r="D894" s="319"/>
      <c r="E894" s="518"/>
      <c r="F894" s="17"/>
      <c r="G894" s="18"/>
      <c r="H894" s="18"/>
      <c r="I894" s="41"/>
      <c r="J894" s="202" t="str">
        <f t="shared" si="51"/>
        <v/>
      </c>
      <c r="K894" s="47"/>
      <c r="L894" s="106" t="str">
        <f t="shared" si="50"/>
        <v/>
      </c>
    </row>
    <row r="895" spans="1:14" ht="18" customHeight="1" x14ac:dyDescent="0.3">
      <c r="A895" s="410">
        <v>512</v>
      </c>
      <c r="B895" s="460"/>
      <c r="C895" s="469"/>
      <c r="D895" s="319"/>
      <c r="E895" s="518"/>
      <c r="F895" s="17"/>
      <c r="G895" s="18"/>
      <c r="H895" s="18"/>
      <c r="I895" s="41"/>
      <c r="J895" s="202" t="str">
        <f t="shared" si="51"/>
        <v/>
      </c>
      <c r="K895" s="47"/>
      <c r="L895" s="106" t="str">
        <f t="shared" si="50"/>
        <v/>
      </c>
    </row>
    <row r="896" spans="1:14" ht="18" customHeight="1" x14ac:dyDescent="0.3">
      <c r="A896" s="410">
        <v>513</v>
      </c>
      <c r="B896" s="460"/>
      <c r="C896" s="469"/>
      <c r="D896" s="319"/>
      <c r="E896" s="518"/>
      <c r="F896" s="17"/>
      <c r="G896" s="18"/>
      <c r="H896" s="18"/>
      <c r="I896" s="41"/>
      <c r="J896" s="202" t="str">
        <f t="shared" si="51"/>
        <v/>
      </c>
      <c r="K896" s="47"/>
      <c r="L896" s="106" t="str">
        <f t="shared" si="50"/>
        <v/>
      </c>
    </row>
    <row r="897" spans="1:13" ht="18" customHeight="1" x14ac:dyDescent="0.3">
      <c r="A897" s="410">
        <v>514</v>
      </c>
      <c r="B897" s="460"/>
      <c r="C897" s="469"/>
      <c r="D897" s="319"/>
      <c r="E897" s="518"/>
      <c r="F897" s="17"/>
      <c r="G897" s="18"/>
      <c r="H897" s="18"/>
      <c r="I897" s="41"/>
      <c r="J897" s="202" t="str">
        <f t="shared" si="51"/>
        <v/>
      </c>
      <c r="K897" s="47"/>
      <c r="L897" s="106" t="str">
        <f t="shared" si="50"/>
        <v/>
      </c>
    </row>
    <row r="898" spans="1:13" ht="18" customHeight="1" x14ac:dyDescent="0.3">
      <c r="A898" s="410">
        <v>515</v>
      </c>
      <c r="B898" s="460"/>
      <c r="C898" s="469"/>
      <c r="D898" s="319"/>
      <c r="E898" s="518"/>
      <c r="F898" s="17"/>
      <c r="G898" s="18"/>
      <c r="H898" s="18"/>
      <c r="I898" s="41"/>
      <c r="J898" s="202" t="str">
        <f t="shared" si="51"/>
        <v/>
      </c>
      <c r="K898" s="47"/>
      <c r="L898" s="106" t="str">
        <f t="shared" si="50"/>
        <v/>
      </c>
    </row>
    <row r="899" spans="1:13" ht="18" customHeight="1" x14ac:dyDescent="0.3">
      <c r="A899" s="410">
        <v>516</v>
      </c>
      <c r="B899" s="460"/>
      <c r="C899" s="469"/>
      <c r="D899" s="319"/>
      <c r="E899" s="518"/>
      <c r="F899" s="17"/>
      <c r="G899" s="18"/>
      <c r="H899" s="18"/>
      <c r="I899" s="41"/>
      <c r="J899" s="202" t="str">
        <f t="shared" si="51"/>
        <v/>
      </c>
      <c r="K899" s="47"/>
      <c r="L899" s="106" t="str">
        <f t="shared" si="50"/>
        <v/>
      </c>
    </row>
    <row r="900" spans="1:13" ht="18" customHeight="1" x14ac:dyDescent="0.3">
      <c r="A900" s="410">
        <v>517</v>
      </c>
      <c r="B900" s="460"/>
      <c r="C900" s="469"/>
      <c r="D900" s="319"/>
      <c r="E900" s="518"/>
      <c r="F900" s="17"/>
      <c r="G900" s="18"/>
      <c r="H900" s="18"/>
      <c r="I900" s="41"/>
      <c r="J900" s="202" t="str">
        <f t="shared" si="51"/>
        <v/>
      </c>
      <c r="K900" s="47"/>
      <c r="L900" s="106" t="str">
        <f t="shared" si="50"/>
        <v/>
      </c>
    </row>
    <row r="901" spans="1:13" ht="18" customHeight="1" x14ac:dyDescent="0.3">
      <c r="A901" s="410">
        <v>518</v>
      </c>
      <c r="B901" s="460"/>
      <c r="C901" s="469"/>
      <c r="D901" s="319"/>
      <c r="E901" s="518"/>
      <c r="F901" s="17"/>
      <c r="G901" s="18"/>
      <c r="H901" s="18"/>
      <c r="I901" s="41"/>
      <c r="J901" s="202" t="str">
        <f t="shared" si="51"/>
        <v/>
      </c>
      <c r="K901" s="47"/>
      <c r="L901" s="106" t="str">
        <f t="shared" si="50"/>
        <v/>
      </c>
    </row>
    <row r="902" spans="1:13" ht="18" customHeight="1" x14ac:dyDescent="0.3">
      <c r="A902" s="410">
        <v>519</v>
      </c>
      <c r="B902" s="460"/>
      <c r="C902" s="469"/>
      <c r="D902" s="319"/>
      <c r="E902" s="518"/>
      <c r="F902" s="17"/>
      <c r="G902" s="18"/>
      <c r="H902" s="18"/>
      <c r="I902" s="41"/>
      <c r="J902" s="202" t="str">
        <f t="shared" si="51"/>
        <v/>
      </c>
      <c r="K902" s="47"/>
      <c r="L902" s="106" t="str">
        <f t="shared" si="50"/>
        <v/>
      </c>
    </row>
    <row r="903" spans="1:13" ht="18" customHeight="1" thickBot="1" x14ac:dyDescent="0.35">
      <c r="A903" s="411">
        <v>520</v>
      </c>
      <c r="B903" s="461"/>
      <c r="C903" s="470"/>
      <c r="D903" s="89"/>
      <c r="E903" s="519"/>
      <c r="F903" s="19"/>
      <c r="G903" s="20"/>
      <c r="H903" s="20"/>
      <c r="I903" s="43"/>
      <c r="J903" s="203" t="str">
        <f t="shared" si="51"/>
        <v/>
      </c>
      <c r="K903" s="48"/>
      <c r="L903" s="106" t="str">
        <f t="shared" si="50"/>
        <v/>
      </c>
    </row>
    <row r="904" spans="1:13" ht="18" customHeight="1" thickBot="1" x14ac:dyDescent="0.35">
      <c r="I904" s="386" t="s">
        <v>125</v>
      </c>
      <c r="J904" s="186">
        <f>IF(stok&lt;&gt;"",SUM(J884:J903)+J869,0)</f>
        <v>0</v>
      </c>
      <c r="K904" s="205"/>
      <c r="M904" s="105">
        <f>IF(J904&gt;J869,ROW(A910),0)</f>
        <v>0</v>
      </c>
    </row>
    <row r="906" spans="1:13" ht="30.25" customHeight="1" x14ac:dyDescent="0.3">
      <c r="A906" s="699" t="s">
        <v>135</v>
      </c>
      <c r="B906" s="699"/>
      <c r="C906" s="699"/>
      <c r="D906" s="699"/>
      <c r="E906" s="699"/>
      <c r="F906" s="699"/>
      <c r="G906" s="699"/>
      <c r="H906" s="699"/>
      <c r="I906" s="699"/>
      <c r="J906" s="699"/>
      <c r="K906" s="699"/>
    </row>
    <row r="908" spans="1:13" ht="19.05" x14ac:dyDescent="0.35">
      <c r="A908" s="376" t="s">
        <v>31</v>
      </c>
      <c r="B908" s="214"/>
      <c r="C908" s="214"/>
      <c r="D908" s="378">
        <f ca="1">imzatarihi</f>
        <v>45785</v>
      </c>
      <c r="E908" s="378"/>
      <c r="F908" s="253" t="s">
        <v>32</v>
      </c>
      <c r="G908" s="379" t="str">
        <f>IF(kurulusyetkilisi&gt;0,kurulusyetkilisi,"")</f>
        <v/>
      </c>
      <c r="J908" s="44"/>
    </row>
    <row r="909" spans="1:13" ht="19.05" x14ac:dyDescent="0.35">
      <c r="D909" s="215"/>
      <c r="E909" s="215"/>
      <c r="F909" s="253" t="s">
        <v>33</v>
      </c>
      <c r="I909" s="214"/>
      <c r="J909" s="44"/>
    </row>
    <row r="911" spans="1:13" x14ac:dyDescent="0.3">
      <c r="A911" s="679" t="s">
        <v>105</v>
      </c>
      <c r="B911" s="679"/>
      <c r="C911" s="679"/>
      <c r="D911" s="679"/>
      <c r="E911" s="679"/>
      <c r="F911" s="679"/>
      <c r="G911" s="679"/>
      <c r="H911" s="679"/>
      <c r="I911" s="679"/>
      <c r="J911" s="679"/>
      <c r="K911" s="679"/>
      <c r="L911" s="2"/>
    </row>
    <row r="912" spans="1:13" x14ac:dyDescent="0.3">
      <c r="A912" s="635" t="str">
        <f>IF(YilDonem&lt;&gt;"",CONCATENATE(YilDonem," dönemine aittir."),"")</f>
        <v/>
      </c>
      <c r="B912" s="635"/>
      <c r="C912" s="635"/>
      <c r="D912" s="635"/>
      <c r="E912" s="635"/>
      <c r="F912" s="635"/>
      <c r="G912" s="635"/>
      <c r="H912" s="635"/>
      <c r="I912" s="635"/>
      <c r="J912" s="635"/>
      <c r="K912" s="635"/>
      <c r="L912" s="2"/>
    </row>
    <row r="913" spans="1:14" ht="16.149999999999999" customHeight="1" thickBot="1" x14ac:dyDescent="0.35">
      <c r="A913" s="680" t="s">
        <v>127</v>
      </c>
      <c r="B913" s="680"/>
      <c r="C913" s="680"/>
      <c r="D913" s="680"/>
      <c r="E913" s="680"/>
      <c r="F913" s="680"/>
      <c r="G913" s="680"/>
      <c r="H913" s="680"/>
      <c r="I913" s="680"/>
      <c r="J913" s="680"/>
      <c r="K913" s="680"/>
      <c r="L913" s="2"/>
    </row>
    <row r="914" spans="1:14" ht="31.75" customHeight="1" thickBot="1" x14ac:dyDescent="0.35">
      <c r="A914" s="673" t="s">
        <v>192</v>
      </c>
      <c r="B914" s="674"/>
      <c r="C914" s="673" t="str">
        <f>IF(ProjeNo&gt;0,ProjeNo,"")</f>
        <v/>
      </c>
      <c r="D914" s="674"/>
      <c r="E914" s="674"/>
      <c r="F914" s="674"/>
      <c r="G914" s="674"/>
      <c r="H914" s="674"/>
      <c r="I914" s="674"/>
      <c r="J914" s="674"/>
      <c r="K914" s="675"/>
      <c r="L914" s="2"/>
    </row>
    <row r="915" spans="1:14" ht="45" customHeight="1" thickBot="1" x14ac:dyDescent="0.35">
      <c r="A915" s="673" t="s">
        <v>194</v>
      </c>
      <c r="B915" s="674"/>
      <c r="C915" s="676" t="str">
        <f>IF(ProjeAdi&gt;0,ProjeAdi,"")</f>
        <v/>
      </c>
      <c r="D915" s="677"/>
      <c r="E915" s="677"/>
      <c r="F915" s="677"/>
      <c r="G915" s="677"/>
      <c r="H915" s="677"/>
      <c r="I915" s="677"/>
      <c r="J915" s="677"/>
      <c r="K915" s="678"/>
      <c r="L915" s="2"/>
    </row>
    <row r="916" spans="1:14" ht="34.5" customHeight="1" thickBot="1" x14ac:dyDescent="0.35">
      <c r="A916" s="618" t="s">
        <v>138</v>
      </c>
      <c r="B916" s="619"/>
      <c r="C916" s="702"/>
      <c r="D916" s="703"/>
      <c r="E916" s="703"/>
      <c r="F916" s="703"/>
      <c r="G916" s="703"/>
      <c r="H916" s="703"/>
      <c r="I916" s="703"/>
      <c r="J916" s="703"/>
      <c r="K916" s="704"/>
      <c r="L916" s="209" t="str">
        <f>IF(C916="","Stok değerleme yöntemi yazılmadan toplam hesaplanmayacaktır.","")</f>
        <v>Stok değerleme yöntemi yazılmadan toplam hesaplanmayacaktır.</v>
      </c>
    </row>
    <row r="917" spans="1:14" s="45" customFormat="1" ht="37.200000000000003" customHeight="1" x14ac:dyDescent="0.3">
      <c r="A917" s="683" t="s">
        <v>3</v>
      </c>
      <c r="B917" s="683" t="s">
        <v>182</v>
      </c>
      <c r="C917" s="683" t="s">
        <v>183</v>
      </c>
      <c r="D917" s="683" t="s">
        <v>101</v>
      </c>
      <c r="E917" s="683" t="s">
        <v>173</v>
      </c>
      <c r="F917" s="683" t="s">
        <v>102</v>
      </c>
      <c r="G917" s="683" t="s">
        <v>106</v>
      </c>
      <c r="H917" s="683" t="s">
        <v>107</v>
      </c>
      <c r="I917" s="683" t="s">
        <v>139</v>
      </c>
      <c r="J917" s="700" t="s">
        <v>34</v>
      </c>
      <c r="K917" s="700" t="s">
        <v>108</v>
      </c>
      <c r="L917" s="61"/>
      <c r="M917" s="69"/>
      <c r="N917" s="69"/>
    </row>
    <row r="918" spans="1:14" ht="18" customHeight="1" thickBot="1" x14ac:dyDescent="0.35">
      <c r="A918" s="685"/>
      <c r="B918" s="684"/>
      <c r="C918" s="684"/>
      <c r="D918" s="685"/>
      <c r="E918" s="684"/>
      <c r="F918" s="685"/>
      <c r="G918" s="685"/>
      <c r="H918" s="685"/>
      <c r="I918" s="685"/>
      <c r="J918" s="701"/>
      <c r="K918" s="701"/>
      <c r="L918" s="2"/>
    </row>
    <row r="919" spans="1:14" ht="18" customHeight="1" x14ac:dyDescent="0.3">
      <c r="A919" s="201">
        <v>521</v>
      </c>
      <c r="B919" s="450"/>
      <c r="C919" s="451"/>
      <c r="D919" s="86"/>
      <c r="E919" s="516"/>
      <c r="F919" s="25"/>
      <c r="G919" s="39"/>
      <c r="H919" s="39"/>
      <c r="I919" s="36"/>
      <c r="J919" s="192" t="str">
        <f>IF(AND(H919&lt;&gt;"",I919&lt;&gt;"",K919&lt;&gt;""),H919*I919,"")</f>
        <v/>
      </c>
      <c r="K919" s="46"/>
      <c r="L919" s="106" t="str">
        <f t="shared" ref="L919:L938" si="52">IF(AND(F919&lt;&gt;"",K919=""),"Stok Çıkış Tarihi Yazılmalıdır.","")</f>
        <v/>
      </c>
    </row>
    <row r="920" spans="1:14" ht="18" customHeight="1" x14ac:dyDescent="0.3">
      <c r="A920" s="410">
        <v>522</v>
      </c>
      <c r="B920" s="460"/>
      <c r="C920" s="469"/>
      <c r="D920" s="319"/>
      <c r="E920" s="518"/>
      <c r="F920" s="17"/>
      <c r="G920" s="18"/>
      <c r="H920" s="18"/>
      <c r="I920" s="41"/>
      <c r="J920" s="202" t="str">
        <f t="shared" ref="J920:J938" si="53">IF(AND(H920&lt;&gt;"",I920&lt;&gt;"",K920&lt;&gt;""),H920*I920,"")</f>
        <v/>
      </c>
      <c r="K920" s="47"/>
      <c r="L920" s="106" t="str">
        <f t="shared" si="52"/>
        <v/>
      </c>
    </row>
    <row r="921" spans="1:14" ht="18" customHeight="1" x14ac:dyDescent="0.3">
      <c r="A921" s="410">
        <v>523</v>
      </c>
      <c r="B921" s="460"/>
      <c r="C921" s="469"/>
      <c r="D921" s="319"/>
      <c r="E921" s="518"/>
      <c r="F921" s="17"/>
      <c r="G921" s="18"/>
      <c r="H921" s="18"/>
      <c r="I921" s="41"/>
      <c r="J921" s="202" t="str">
        <f t="shared" si="53"/>
        <v/>
      </c>
      <c r="K921" s="47"/>
      <c r="L921" s="106" t="str">
        <f t="shared" si="52"/>
        <v/>
      </c>
    </row>
    <row r="922" spans="1:14" ht="18" customHeight="1" x14ac:dyDescent="0.3">
      <c r="A922" s="410">
        <v>524</v>
      </c>
      <c r="B922" s="460"/>
      <c r="C922" s="469"/>
      <c r="D922" s="319"/>
      <c r="E922" s="518"/>
      <c r="F922" s="17"/>
      <c r="G922" s="18"/>
      <c r="H922" s="18"/>
      <c r="I922" s="41"/>
      <c r="J922" s="202" t="str">
        <f t="shared" si="53"/>
        <v/>
      </c>
      <c r="K922" s="47"/>
      <c r="L922" s="106" t="str">
        <f t="shared" si="52"/>
        <v/>
      </c>
    </row>
    <row r="923" spans="1:14" ht="18" customHeight="1" x14ac:dyDescent="0.3">
      <c r="A923" s="410">
        <v>525</v>
      </c>
      <c r="B923" s="460"/>
      <c r="C923" s="469"/>
      <c r="D923" s="319"/>
      <c r="E923" s="518"/>
      <c r="F923" s="17"/>
      <c r="G923" s="18"/>
      <c r="H923" s="18"/>
      <c r="I923" s="41"/>
      <c r="J923" s="202" t="str">
        <f t="shared" si="53"/>
        <v/>
      </c>
      <c r="K923" s="47"/>
      <c r="L923" s="106" t="str">
        <f t="shared" si="52"/>
        <v/>
      </c>
    </row>
    <row r="924" spans="1:14" ht="18" customHeight="1" x14ac:dyDescent="0.3">
      <c r="A924" s="410">
        <v>526</v>
      </c>
      <c r="B924" s="460"/>
      <c r="C924" s="469"/>
      <c r="D924" s="319"/>
      <c r="E924" s="518"/>
      <c r="F924" s="17"/>
      <c r="G924" s="18"/>
      <c r="H924" s="18"/>
      <c r="I924" s="41"/>
      <c r="J924" s="202" t="str">
        <f t="shared" si="53"/>
        <v/>
      </c>
      <c r="K924" s="47"/>
      <c r="L924" s="106" t="str">
        <f t="shared" si="52"/>
        <v/>
      </c>
    </row>
    <row r="925" spans="1:14" ht="18" customHeight="1" x14ac:dyDescent="0.3">
      <c r="A925" s="410">
        <v>527</v>
      </c>
      <c r="B925" s="460"/>
      <c r="C925" s="469"/>
      <c r="D925" s="319"/>
      <c r="E925" s="518"/>
      <c r="F925" s="17"/>
      <c r="G925" s="18"/>
      <c r="H925" s="18"/>
      <c r="I925" s="41"/>
      <c r="J925" s="202" t="str">
        <f t="shared" si="53"/>
        <v/>
      </c>
      <c r="K925" s="47"/>
      <c r="L925" s="106" t="str">
        <f t="shared" si="52"/>
        <v/>
      </c>
    </row>
    <row r="926" spans="1:14" ht="18" customHeight="1" x14ac:dyDescent="0.3">
      <c r="A926" s="410">
        <v>528</v>
      </c>
      <c r="B926" s="460"/>
      <c r="C926" s="469"/>
      <c r="D926" s="319"/>
      <c r="E926" s="518"/>
      <c r="F926" s="17"/>
      <c r="G926" s="18"/>
      <c r="H926" s="18"/>
      <c r="I926" s="41"/>
      <c r="J926" s="202" t="str">
        <f t="shared" si="53"/>
        <v/>
      </c>
      <c r="K926" s="47"/>
      <c r="L926" s="106" t="str">
        <f t="shared" si="52"/>
        <v/>
      </c>
    </row>
    <row r="927" spans="1:14" ht="18" customHeight="1" x14ac:dyDescent="0.3">
      <c r="A927" s="410">
        <v>529</v>
      </c>
      <c r="B927" s="460"/>
      <c r="C927" s="469"/>
      <c r="D927" s="319"/>
      <c r="E927" s="518"/>
      <c r="F927" s="17"/>
      <c r="G927" s="18"/>
      <c r="H927" s="18"/>
      <c r="I927" s="41"/>
      <c r="J927" s="202" t="str">
        <f t="shared" si="53"/>
        <v/>
      </c>
      <c r="K927" s="47"/>
      <c r="L927" s="106" t="str">
        <f t="shared" si="52"/>
        <v/>
      </c>
    </row>
    <row r="928" spans="1:14" ht="18" customHeight="1" x14ac:dyDescent="0.3">
      <c r="A928" s="410">
        <v>530</v>
      </c>
      <c r="B928" s="460"/>
      <c r="C928" s="469"/>
      <c r="D928" s="319"/>
      <c r="E928" s="518"/>
      <c r="F928" s="17"/>
      <c r="G928" s="18"/>
      <c r="H928" s="18"/>
      <c r="I928" s="41"/>
      <c r="J928" s="202" t="str">
        <f t="shared" si="53"/>
        <v/>
      </c>
      <c r="K928" s="47"/>
      <c r="L928" s="106" t="str">
        <f t="shared" si="52"/>
        <v/>
      </c>
    </row>
    <row r="929" spans="1:13" ht="18" customHeight="1" x14ac:dyDescent="0.3">
      <c r="A929" s="410">
        <v>531</v>
      </c>
      <c r="B929" s="460"/>
      <c r="C929" s="469"/>
      <c r="D929" s="319"/>
      <c r="E929" s="518"/>
      <c r="F929" s="17"/>
      <c r="G929" s="18"/>
      <c r="H929" s="18"/>
      <c r="I929" s="41"/>
      <c r="J929" s="202" t="str">
        <f t="shared" si="53"/>
        <v/>
      </c>
      <c r="K929" s="47"/>
      <c r="L929" s="106" t="str">
        <f t="shared" si="52"/>
        <v/>
      </c>
    </row>
    <row r="930" spans="1:13" ht="18" customHeight="1" x14ac:dyDescent="0.3">
      <c r="A930" s="410">
        <v>532</v>
      </c>
      <c r="B930" s="460"/>
      <c r="C930" s="469"/>
      <c r="D930" s="319"/>
      <c r="E930" s="518"/>
      <c r="F930" s="17"/>
      <c r="G930" s="18"/>
      <c r="H930" s="18"/>
      <c r="I930" s="41"/>
      <c r="J930" s="202" t="str">
        <f t="shared" si="53"/>
        <v/>
      </c>
      <c r="K930" s="47"/>
      <c r="L930" s="106" t="str">
        <f t="shared" si="52"/>
        <v/>
      </c>
    </row>
    <row r="931" spans="1:13" ht="18" customHeight="1" x14ac:dyDescent="0.3">
      <c r="A931" s="410">
        <v>533</v>
      </c>
      <c r="B931" s="460"/>
      <c r="C931" s="469"/>
      <c r="D931" s="319"/>
      <c r="E931" s="518"/>
      <c r="F931" s="17"/>
      <c r="G931" s="18"/>
      <c r="H931" s="18"/>
      <c r="I931" s="41"/>
      <c r="J931" s="202" t="str">
        <f t="shared" si="53"/>
        <v/>
      </c>
      <c r="K931" s="47"/>
      <c r="L931" s="106" t="str">
        <f t="shared" si="52"/>
        <v/>
      </c>
    </row>
    <row r="932" spans="1:13" ht="18" customHeight="1" x14ac:dyDescent="0.3">
      <c r="A932" s="410">
        <v>534</v>
      </c>
      <c r="B932" s="460"/>
      <c r="C932" s="469"/>
      <c r="D932" s="319"/>
      <c r="E932" s="518"/>
      <c r="F932" s="17"/>
      <c r="G932" s="18"/>
      <c r="H932" s="18"/>
      <c r="I932" s="41"/>
      <c r="J932" s="202" t="str">
        <f t="shared" si="53"/>
        <v/>
      </c>
      <c r="K932" s="47"/>
      <c r="L932" s="106" t="str">
        <f t="shared" si="52"/>
        <v/>
      </c>
    </row>
    <row r="933" spans="1:13" ht="18" customHeight="1" x14ac:dyDescent="0.3">
      <c r="A933" s="410">
        <v>535</v>
      </c>
      <c r="B933" s="460"/>
      <c r="C933" s="469"/>
      <c r="D933" s="319"/>
      <c r="E933" s="518"/>
      <c r="F933" s="17"/>
      <c r="G933" s="18"/>
      <c r="H933" s="18"/>
      <c r="I933" s="41"/>
      <c r="J933" s="202" t="str">
        <f t="shared" si="53"/>
        <v/>
      </c>
      <c r="K933" s="47"/>
      <c r="L933" s="106" t="str">
        <f t="shared" si="52"/>
        <v/>
      </c>
    </row>
    <row r="934" spans="1:13" ht="18" customHeight="1" x14ac:dyDescent="0.3">
      <c r="A934" s="410">
        <v>536</v>
      </c>
      <c r="B934" s="460"/>
      <c r="C934" s="469"/>
      <c r="D934" s="319"/>
      <c r="E934" s="518"/>
      <c r="F934" s="17"/>
      <c r="G934" s="18"/>
      <c r="H934" s="18"/>
      <c r="I934" s="41"/>
      <c r="J934" s="202" t="str">
        <f t="shared" si="53"/>
        <v/>
      </c>
      <c r="K934" s="47"/>
      <c r="L934" s="106" t="str">
        <f t="shared" si="52"/>
        <v/>
      </c>
    </row>
    <row r="935" spans="1:13" ht="18" customHeight="1" x14ac:dyDescent="0.3">
      <c r="A935" s="410">
        <v>537</v>
      </c>
      <c r="B935" s="460"/>
      <c r="C935" s="469"/>
      <c r="D935" s="319"/>
      <c r="E935" s="518"/>
      <c r="F935" s="17"/>
      <c r="G935" s="18"/>
      <c r="H935" s="18"/>
      <c r="I935" s="41"/>
      <c r="J935" s="202" t="str">
        <f t="shared" si="53"/>
        <v/>
      </c>
      <c r="K935" s="47"/>
      <c r="L935" s="106" t="str">
        <f t="shared" si="52"/>
        <v/>
      </c>
    </row>
    <row r="936" spans="1:13" ht="18" customHeight="1" x14ac:dyDescent="0.3">
      <c r="A936" s="410">
        <v>538</v>
      </c>
      <c r="B936" s="460"/>
      <c r="C936" s="469"/>
      <c r="D936" s="319"/>
      <c r="E936" s="518"/>
      <c r="F936" s="17"/>
      <c r="G936" s="18"/>
      <c r="H936" s="18"/>
      <c r="I936" s="41"/>
      <c r="J936" s="202" t="str">
        <f t="shared" si="53"/>
        <v/>
      </c>
      <c r="K936" s="47"/>
      <c r="L936" s="106" t="str">
        <f t="shared" si="52"/>
        <v/>
      </c>
    </row>
    <row r="937" spans="1:13" ht="18" customHeight="1" x14ac:dyDescent="0.3">
      <c r="A937" s="410">
        <v>539</v>
      </c>
      <c r="B937" s="460"/>
      <c r="C937" s="469"/>
      <c r="D937" s="319"/>
      <c r="E937" s="518"/>
      <c r="F937" s="17"/>
      <c r="G937" s="18"/>
      <c r="H937" s="18"/>
      <c r="I937" s="41"/>
      <c r="J937" s="202" t="str">
        <f t="shared" si="53"/>
        <v/>
      </c>
      <c r="K937" s="47"/>
      <c r="L937" s="106" t="str">
        <f t="shared" si="52"/>
        <v/>
      </c>
    </row>
    <row r="938" spans="1:13" ht="18" customHeight="1" thickBot="1" x14ac:dyDescent="0.35">
      <c r="A938" s="411">
        <v>540</v>
      </c>
      <c r="B938" s="461"/>
      <c r="C938" s="470"/>
      <c r="D938" s="89"/>
      <c r="E938" s="519"/>
      <c r="F938" s="19"/>
      <c r="G938" s="20"/>
      <c r="H938" s="20"/>
      <c r="I938" s="43"/>
      <c r="J938" s="203" t="str">
        <f t="shared" si="53"/>
        <v/>
      </c>
      <c r="K938" s="48"/>
      <c r="L938" s="106" t="str">
        <f t="shared" si="52"/>
        <v/>
      </c>
    </row>
    <row r="939" spans="1:13" ht="18" customHeight="1" thickBot="1" x14ac:dyDescent="0.35">
      <c r="I939" s="386" t="s">
        <v>125</v>
      </c>
      <c r="J939" s="186">
        <f>IF(stok&lt;&gt;"",SUM(J919:J938)+J904,0)</f>
        <v>0</v>
      </c>
      <c r="K939" s="205"/>
      <c r="M939" s="105">
        <f>IF(J939&gt;J904,ROW(A945),0)</f>
        <v>0</v>
      </c>
    </row>
    <row r="941" spans="1:13" ht="30.25" customHeight="1" x14ac:dyDescent="0.3">
      <c r="A941" s="699" t="s">
        <v>135</v>
      </c>
      <c r="B941" s="699"/>
      <c r="C941" s="699"/>
      <c r="D941" s="699"/>
      <c r="E941" s="699"/>
      <c r="F941" s="699"/>
      <c r="G941" s="699"/>
      <c r="H941" s="699"/>
      <c r="I941" s="699"/>
      <c r="J941" s="699"/>
      <c r="K941" s="699"/>
    </row>
    <row r="943" spans="1:13" ht="19.05" x14ac:dyDescent="0.35">
      <c r="A943" s="376" t="s">
        <v>31</v>
      </c>
      <c r="B943" s="214"/>
      <c r="C943" s="214"/>
      <c r="D943" s="378">
        <f ca="1">imzatarihi</f>
        <v>45785</v>
      </c>
      <c r="E943" s="378"/>
      <c r="F943" s="253" t="s">
        <v>32</v>
      </c>
      <c r="G943" s="379" t="str">
        <f>IF(kurulusyetkilisi&gt;0,kurulusyetkilisi,"")</f>
        <v/>
      </c>
      <c r="J943" s="44"/>
    </row>
    <row r="944" spans="1:13" ht="19.05" x14ac:dyDescent="0.35">
      <c r="D944" s="215"/>
      <c r="E944" s="215"/>
      <c r="F944" s="253" t="s">
        <v>33</v>
      </c>
      <c r="I944" s="214"/>
      <c r="J944" s="44"/>
    </row>
    <row r="946" spans="1:14" x14ac:dyDescent="0.3">
      <c r="A946" s="679" t="s">
        <v>105</v>
      </c>
      <c r="B946" s="679"/>
      <c r="C946" s="679"/>
      <c r="D946" s="679"/>
      <c r="E946" s="679"/>
      <c r="F946" s="679"/>
      <c r="G946" s="679"/>
      <c r="H946" s="679"/>
      <c r="I946" s="679"/>
      <c r="J946" s="679"/>
      <c r="K946" s="679"/>
      <c r="L946" s="2"/>
    </row>
    <row r="947" spans="1:14" x14ac:dyDescent="0.3">
      <c r="A947" s="635" t="str">
        <f>IF(YilDonem&lt;&gt;"",CONCATENATE(YilDonem," dönemine aittir."),"")</f>
        <v/>
      </c>
      <c r="B947" s="635"/>
      <c r="C947" s="635"/>
      <c r="D947" s="635"/>
      <c r="E947" s="635"/>
      <c r="F947" s="635"/>
      <c r="G947" s="635"/>
      <c r="H947" s="635"/>
      <c r="I947" s="635"/>
      <c r="J947" s="635"/>
      <c r="K947" s="635"/>
      <c r="L947" s="2"/>
    </row>
    <row r="948" spans="1:14" ht="16.149999999999999" customHeight="1" thickBot="1" x14ac:dyDescent="0.35">
      <c r="A948" s="680" t="s">
        <v>127</v>
      </c>
      <c r="B948" s="680"/>
      <c r="C948" s="680"/>
      <c r="D948" s="680"/>
      <c r="E948" s="680"/>
      <c r="F948" s="680"/>
      <c r="G948" s="680"/>
      <c r="H948" s="680"/>
      <c r="I948" s="680"/>
      <c r="J948" s="680"/>
      <c r="K948" s="680"/>
      <c r="L948" s="2"/>
    </row>
    <row r="949" spans="1:14" ht="31.75" customHeight="1" thickBot="1" x14ac:dyDescent="0.35">
      <c r="A949" s="673" t="s">
        <v>192</v>
      </c>
      <c r="B949" s="674"/>
      <c r="C949" s="673" t="str">
        <f>IF(ProjeNo&gt;0,ProjeNo,"")</f>
        <v/>
      </c>
      <c r="D949" s="674"/>
      <c r="E949" s="674"/>
      <c r="F949" s="674"/>
      <c r="G949" s="674"/>
      <c r="H949" s="674"/>
      <c r="I949" s="674"/>
      <c r="J949" s="674"/>
      <c r="K949" s="675"/>
      <c r="L949" s="2"/>
    </row>
    <row r="950" spans="1:14" ht="45" customHeight="1" thickBot="1" x14ac:dyDescent="0.35">
      <c r="A950" s="673" t="s">
        <v>194</v>
      </c>
      <c r="B950" s="674"/>
      <c r="C950" s="676" t="str">
        <f>IF(ProjeAdi&gt;0,ProjeAdi,"")</f>
        <v/>
      </c>
      <c r="D950" s="677"/>
      <c r="E950" s="677"/>
      <c r="F950" s="677"/>
      <c r="G950" s="677"/>
      <c r="H950" s="677"/>
      <c r="I950" s="677"/>
      <c r="J950" s="677"/>
      <c r="K950" s="678"/>
      <c r="L950" s="2"/>
    </row>
    <row r="951" spans="1:14" ht="34.5" customHeight="1" thickBot="1" x14ac:dyDescent="0.35">
      <c r="A951" s="618" t="s">
        <v>138</v>
      </c>
      <c r="B951" s="619"/>
      <c r="C951" s="702"/>
      <c r="D951" s="703"/>
      <c r="E951" s="703"/>
      <c r="F951" s="703"/>
      <c r="G951" s="703"/>
      <c r="H951" s="703"/>
      <c r="I951" s="703"/>
      <c r="J951" s="703"/>
      <c r="K951" s="704"/>
      <c r="L951" s="209" t="str">
        <f>IF(C951="","Stok değerleme yöntemi yazılmadan toplam hesaplanmayacaktır.","")</f>
        <v>Stok değerleme yöntemi yazılmadan toplam hesaplanmayacaktır.</v>
      </c>
    </row>
    <row r="952" spans="1:14" s="45" customFormat="1" ht="37.200000000000003" customHeight="1" x14ac:dyDescent="0.3">
      <c r="A952" s="683" t="s">
        <v>3</v>
      </c>
      <c r="B952" s="683" t="s">
        <v>182</v>
      </c>
      <c r="C952" s="683" t="s">
        <v>183</v>
      </c>
      <c r="D952" s="683" t="s">
        <v>101</v>
      </c>
      <c r="E952" s="683" t="s">
        <v>173</v>
      </c>
      <c r="F952" s="683" t="s">
        <v>102</v>
      </c>
      <c r="G952" s="683" t="s">
        <v>106</v>
      </c>
      <c r="H952" s="683" t="s">
        <v>107</v>
      </c>
      <c r="I952" s="683" t="s">
        <v>139</v>
      </c>
      <c r="J952" s="700" t="s">
        <v>34</v>
      </c>
      <c r="K952" s="700" t="s">
        <v>108</v>
      </c>
      <c r="L952" s="61"/>
      <c r="M952" s="69"/>
      <c r="N952" s="69"/>
    </row>
    <row r="953" spans="1:14" ht="18" customHeight="1" thickBot="1" x14ac:dyDescent="0.35">
      <c r="A953" s="685"/>
      <c r="B953" s="684"/>
      <c r="C953" s="684"/>
      <c r="D953" s="685"/>
      <c r="E953" s="684"/>
      <c r="F953" s="685"/>
      <c r="G953" s="685"/>
      <c r="H953" s="685"/>
      <c r="I953" s="685"/>
      <c r="J953" s="701"/>
      <c r="K953" s="701"/>
      <c r="L953" s="2"/>
    </row>
    <row r="954" spans="1:14" ht="18" customHeight="1" x14ac:dyDescent="0.3">
      <c r="A954" s="201">
        <v>541</v>
      </c>
      <c r="B954" s="450"/>
      <c r="C954" s="451"/>
      <c r="D954" s="86"/>
      <c r="E954" s="516"/>
      <c r="F954" s="25"/>
      <c r="G954" s="39"/>
      <c r="H954" s="39"/>
      <c r="I954" s="36"/>
      <c r="J954" s="192" t="str">
        <f>IF(AND(H954&lt;&gt;"",I954&lt;&gt;"",K954&lt;&gt;""),H954*I954,"")</f>
        <v/>
      </c>
      <c r="K954" s="46"/>
      <c r="L954" s="106" t="str">
        <f t="shared" ref="L954:L973" si="54">IF(AND(F954&lt;&gt;"",K954=""),"Stok Çıkış Tarihi Yazılmalıdır.","")</f>
        <v/>
      </c>
    </row>
    <row r="955" spans="1:14" ht="18" customHeight="1" x14ac:dyDescent="0.3">
      <c r="A955" s="410">
        <v>542</v>
      </c>
      <c r="B955" s="460"/>
      <c r="C955" s="469"/>
      <c r="D955" s="319"/>
      <c r="E955" s="518"/>
      <c r="F955" s="17"/>
      <c r="G955" s="18"/>
      <c r="H955" s="18"/>
      <c r="I955" s="41"/>
      <c r="J955" s="202" t="str">
        <f t="shared" ref="J955:J973" si="55">IF(AND(H955&lt;&gt;"",I955&lt;&gt;"",K955&lt;&gt;""),H955*I955,"")</f>
        <v/>
      </c>
      <c r="K955" s="47"/>
      <c r="L955" s="106" t="str">
        <f t="shared" si="54"/>
        <v/>
      </c>
    </row>
    <row r="956" spans="1:14" ht="18" customHeight="1" x14ac:dyDescent="0.3">
      <c r="A956" s="410">
        <v>543</v>
      </c>
      <c r="B956" s="460"/>
      <c r="C956" s="469"/>
      <c r="D956" s="319"/>
      <c r="E956" s="518"/>
      <c r="F956" s="17"/>
      <c r="G956" s="18"/>
      <c r="H956" s="18"/>
      <c r="I956" s="41"/>
      <c r="J956" s="202" t="str">
        <f t="shared" si="55"/>
        <v/>
      </c>
      <c r="K956" s="47"/>
      <c r="L956" s="106" t="str">
        <f t="shared" si="54"/>
        <v/>
      </c>
    </row>
    <row r="957" spans="1:14" ht="18" customHeight="1" x14ac:dyDescent="0.3">
      <c r="A957" s="410">
        <v>544</v>
      </c>
      <c r="B957" s="460"/>
      <c r="C957" s="469"/>
      <c r="D957" s="319"/>
      <c r="E957" s="518"/>
      <c r="F957" s="17"/>
      <c r="G957" s="18"/>
      <c r="H957" s="18"/>
      <c r="I957" s="41"/>
      <c r="J957" s="202" t="str">
        <f t="shared" si="55"/>
        <v/>
      </c>
      <c r="K957" s="47"/>
      <c r="L957" s="106" t="str">
        <f t="shared" si="54"/>
        <v/>
      </c>
    </row>
    <row r="958" spans="1:14" ht="18" customHeight="1" x14ac:dyDescent="0.3">
      <c r="A958" s="410">
        <v>545</v>
      </c>
      <c r="B958" s="460"/>
      <c r="C958" s="469"/>
      <c r="D958" s="319"/>
      <c r="E958" s="518"/>
      <c r="F958" s="17"/>
      <c r="G958" s="18"/>
      <c r="H958" s="18"/>
      <c r="I958" s="41"/>
      <c r="J958" s="202" t="str">
        <f t="shared" si="55"/>
        <v/>
      </c>
      <c r="K958" s="47"/>
      <c r="L958" s="106" t="str">
        <f t="shared" si="54"/>
        <v/>
      </c>
    </row>
    <row r="959" spans="1:14" ht="18" customHeight="1" x14ac:dyDescent="0.3">
      <c r="A959" s="410">
        <v>546</v>
      </c>
      <c r="B959" s="460"/>
      <c r="C959" s="469"/>
      <c r="D959" s="319"/>
      <c r="E959" s="518"/>
      <c r="F959" s="17"/>
      <c r="G959" s="18"/>
      <c r="H959" s="18"/>
      <c r="I959" s="41"/>
      <c r="J959" s="202" t="str">
        <f t="shared" si="55"/>
        <v/>
      </c>
      <c r="K959" s="47"/>
      <c r="L959" s="106" t="str">
        <f t="shared" si="54"/>
        <v/>
      </c>
    </row>
    <row r="960" spans="1:14" ht="18" customHeight="1" x14ac:dyDescent="0.3">
      <c r="A960" s="410">
        <v>547</v>
      </c>
      <c r="B960" s="460"/>
      <c r="C960" s="469"/>
      <c r="D960" s="319"/>
      <c r="E960" s="518"/>
      <c r="F960" s="17"/>
      <c r="G960" s="18"/>
      <c r="H960" s="18"/>
      <c r="I960" s="41"/>
      <c r="J960" s="202" t="str">
        <f t="shared" si="55"/>
        <v/>
      </c>
      <c r="K960" s="47"/>
      <c r="L960" s="106" t="str">
        <f t="shared" si="54"/>
        <v/>
      </c>
    </row>
    <row r="961" spans="1:13" ht="18" customHeight="1" x14ac:dyDescent="0.3">
      <c r="A961" s="410">
        <v>548</v>
      </c>
      <c r="B961" s="460"/>
      <c r="C961" s="469"/>
      <c r="D961" s="319"/>
      <c r="E961" s="518"/>
      <c r="F961" s="17"/>
      <c r="G961" s="18"/>
      <c r="H961" s="18"/>
      <c r="I961" s="41"/>
      <c r="J961" s="202" t="str">
        <f t="shared" si="55"/>
        <v/>
      </c>
      <c r="K961" s="47"/>
      <c r="L961" s="106" t="str">
        <f t="shared" si="54"/>
        <v/>
      </c>
    </row>
    <row r="962" spans="1:13" ht="18" customHeight="1" x14ac:dyDescent="0.3">
      <c r="A962" s="410">
        <v>549</v>
      </c>
      <c r="B962" s="460"/>
      <c r="C962" s="469"/>
      <c r="D962" s="319"/>
      <c r="E962" s="518"/>
      <c r="F962" s="17"/>
      <c r="G962" s="18"/>
      <c r="H962" s="18"/>
      <c r="I962" s="41"/>
      <c r="J962" s="202" t="str">
        <f t="shared" si="55"/>
        <v/>
      </c>
      <c r="K962" s="47"/>
      <c r="L962" s="106" t="str">
        <f t="shared" si="54"/>
        <v/>
      </c>
    </row>
    <row r="963" spans="1:13" ht="18" customHeight="1" x14ac:dyDescent="0.3">
      <c r="A963" s="410">
        <v>550</v>
      </c>
      <c r="B963" s="460"/>
      <c r="C963" s="469"/>
      <c r="D963" s="319"/>
      <c r="E963" s="518"/>
      <c r="F963" s="17"/>
      <c r="G963" s="18"/>
      <c r="H963" s="18"/>
      <c r="I963" s="41"/>
      <c r="J963" s="202" t="str">
        <f t="shared" si="55"/>
        <v/>
      </c>
      <c r="K963" s="47"/>
      <c r="L963" s="106" t="str">
        <f t="shared" si="54"/>
        <v/>
      </c>
    </row>
    <row r="964" spans="1:13" ht="18" customHeight="1" x14ac:dyDescent="0.3">
      <c r="A964" s="410">
        <v>551</v>
      </c>
      <c r="B964" s="460"/>
      <c r="C964" s="469"/>
      <c r="D964" s="319"/>
      <c r="E964" s="518"/>
      <c r="F964" s="17"/>
      <c r="G964" s="18"/>
      <c r="H964" s="18"/>
      <c r="I964" s="41"/>
      <c r="J964" s="202" t="str">
        <f t="shared" si="55"/>
        <v/>
      </c>
      <c r="K964" s="47"/>
      <c r="L964" s="106" t="str">
        <f t="shared" si="54"/>
        <v/>
      </c>
    </row>
    <row r="965" spans="1:13" ht="18" customHeight="1" x14ac:dyDescent="0.3">
      <c r="A965" s="410">
        <v>552</v>
      </c>
      <c r="B965" s="460"/>
      <c r="C965" s="469"/>
      <c r="D965" s="319"/>
      <c r="E965" s="518"/>
      <c r="F965" s="17"/>
      <c r="G965" s="18"/>
      <c r="H965" s="18"/>
      <c r="I965" s="41"/>
      <c r="J965" s="202" t="str">
        <f t="shared" si="55"/>
        <v/>
      </c>
      <c r="K965" s="47"/>
      <c r="L965" s="106" t="str">
        <f t="shared" si="54"/>
        <v/>
      </c>
    </row>
    <row r="966" spans="1:13" ht="18" customHeight="1" x14ac:dyDescent="0.3">
      <c r="A966" s="410">
        <v>553</v>
      </c>
      <c r="B966" s="460"/>
      <c r="C966" s="469"/>
      <c r="D966" s="319"/>
      <c r="E966" s="518"/>
      <c r="F966" s="17"/>
      <c r="G966" s="18"/>
      <c r="H966" s="18"/>
      <c r="I966" s="41"/>
      <c r="J966" s="202" t="str">
        <f t="shared" si="55"/>
        <v/>
      </c>
      <c r="K966" s="47"/>
      <c r="L966" s="106" t="str">
        <f t="shared" si="54"/>
        <v/>
      </c>
    </row>
    <row r="967" spans="1:13" ht="18" customHeight="1" x14ac:dyDescent="0.3">
      <c r="A967" s="410">
        <v>554</v>
      </c>
      <c r="B967" s="460"/>
      <c r="C967" s="469"/>
      <c r="D967" s="319"/>
      <c r="E967" s="518"/>
      <c r="F967" s="17"/>
      <c r="G967" s="18"/>
      <c r="H967" s="18"/>
      <c r="I967" s="41"/>
      <c r="J967" s="202" t="str">
        <f t="shared" si="55"/>
        <v/>
      </c>
      <c r="K967" s="47"/>
      <c r="L967" s="106" t="str">
        <f t="shared" si="54"/>
        <v/>
      </c>
    </row>
    <row r="968" spans="1:13" ht="18" customHeight="1" x14ac:dyDescent="0.3">
      <c r="A968" s="410">
        <v>555</v>
      </c>
      <c r="B968" s="460"/>
      <c r="C968" s="469"/>
      <c r="D968" s="319"/>
      <c r="E968" s="518"/>
      <c r="F968" s="17"/>
      <c r="G968" s="18"/>
      <c r="H968" s="18"/>
      <c r="I968" s="41"/>
      <c r="J968" s="202" t="str">
        <f t="shared" si="55"/>
        <v/>
      </c>
      <c r="K968" s="47"/>
      <c r="L968" s="106" t="str">
        <f t="shared" si="54"/>
        <v/>
      </c>
    </row>
    <row r="969" spans="1:13" ht="18" customHeight="1" x14ac:dyDescent="0.3">
      <c r="A969" s="410">
        <v>556</v>
      </c>
      <c r="B969" s="460"/>
      <c r="C969" s="469"/>
      <c r="D969" s="319"/>
      <c r="E969" s="518"/>
      <c r="F969" s="17"/>
      <c r="G969" s="18"/>
      <c r="H969" s="18"/>
      <c r="I969" s="41"/>
      <c r="J969" s="202" t="str">
        <f t="shared" si="55"/>
        <v/>
      </c>
      <c r="K969" s="47"/>
      <c r="L969" s="106" t="str">
        <f t="shared" si="54"/>
        <v/>
      </c>
    </row>
    <row r="970" spans="1:13" ht="18" customHeight="1" x14ac:dyDescent="0.3">
      <c r="A970" s="410">
        <v>557</v>
      </c>
      <c r="B970" s="460"/>
      <c r="C970" s="469"/>
      <c r="D970" s="319"/>
      <c r="E970" s="518"/>
      <c r="F970" s="17"/>
      <c r="G970" s="18"/>
      <c r="H970" s="18"/>
      <c r="I970" s="41"/>
      <c r="J970" s="202" t="str">
        <f t="shared" si="55"/>
        <v/>
      </c>
      <c r="K970" s="47"/>
      <c r="L970" s="106" t="str">
        <f t="shared" si="54"/>
        <v/>
      </c>
    </row>
    <row r="971" spans="1:13" ht="18" customHeight="1" x14ac:dyDescent="0.3">
      <c r="A971" s="410">
        <v>558</v>
      </c>
      <c r="B971" s="460"/>
      <c r="C971" s="469"/>
      <c r="D971" s="319"/>
      <c r="E971" s="518"/>
      <c r="F971" s="17"/>
      <c r="G971" s="18"/>
      <c r="H971" s="18"/>
      <c r="I971" s="41"/>
      <c r="J971" s="202" t="str">
        <f t="shared" si="55"/>
        <v/>
      </c>
      <c r="K971" s="47"/>
      <c r="L971" s="106" t="str">
        <f t="shared" si="54"/>
        <v/>
      </c>
    </row>
    <row r="972" spans="1:13" ht="18" customHeight="1" x14ac:dyDescent="0.3">
      <c r="A972" s="410">
        <v>559</v>
      </c>
      <c r="B972" s="460"/>
      <c r="C972" s="469"/>
      <c r="D972" s="319"/>
      <c r="E972" s="518"/>
      <c r="F972" s="17"/>
      <c r="G972" s="18"/>
      <c r="H972" s="18"/>
      <c r="I972" s="41"/>
      <c r="J972" s="202" t="str">
        <f t="shared" si="55"/>
        <v/>
      </c>
      <c r="K972" s="47"/>
      <c r="L972" s="106" t="str">
        <f t="shared" si="54"/>
        <v/>
      </c>
    </row>
    <row r="973" spans="1:13" ht="18" customHeight="1" thickBot="1" x14ac:dyDescent="0.35">
      <c r="A973" s="411">
        <v>560</v>
      </c>
      <c r="B973" s="461"/>
      <c r="C973" s="470"/>
      <c r="D973" s="89"/>
      <c r="E973" s="519"/>
      <c r="F973" s="19"/>
      <c r="G973" s="20"/>
      <c r="H973" s="20"/>
      <c r="I973" s="43"/>
      <c r="J973" s="203" t="str">
        <f t="shared" si="55"/>
        <v/>
      </c>
      <c r="K973" s="48"/>
      <c r="L973" s="106" t="str">
        <f t="shared" si="54"/>
        <v/>
      </c>
    </row>
    <row r="974" spans="1:13" ht="18" customHeight="1" thickBot="1" x14ac:dyDescent="0.35">
      <c r="I974" s="386" t="s">
        <v>125</v>
      </c>
      <c r="J974" s="186">
        <f>IF(stok&lt;&gt;"",SUM(J954:J973)+J939,0)</f>
        <v>0</v>
      </c>
      <c r="K974" s="205"/>
      <c r="M974" s="105">
        <f>IF(J974&gt;J939,ROW(A980),0)</f>
        <v>0</v>
      </c>
    </row>
    <row r="976" spans="1:13" ht="30.25" customHeight="1" x14ac:dyDescent="0.3">
      <c r="A976" s="699" t="s">
        <v>135</v>
      </c>
      <c r="B976" s="699"/>
      <c r="C976" s="699"/>
      <c r="D976" s="699"/>
      <c r="E976" s="699"/>
      <c r="F976" s="699"/>
      <c r="G976" s="699"/>
      <c r="H976" s="699"/>
      <c r="I976" s="699"/>
      <c r="J976" s="699"/>
      <c r="K976" s="699"/>
    </row>
    <row r="978" spans="1:14" ht="19.05" x14ac:dyDescent="0.35">
      <c r="A978" s="376" t="s">
        <v>31</v>
      </c>
      <c r="B978" s="214"/>
      <c r="C978" s="214"/>
      <c r="D978" s="378">
        <f ca="1">imzatarihi</f>
        <v>45785</v>
      </c>
      <c r="E978" s="378"/>
      <c r="F978" s="253" t="s">
        <v>32</v>
      </c>
      <c r="G978" s="379" t="str">
        <f>IF(kurulusyetkilisi&gt;0,kurulusyetkilisi,"")</f>
        <v/>
      </c>
      <c r="J978" s="44"/>
    </row>
    <row r="979" spans="1:14" ht="19.05" x14ac:dyDescent="0.35">
      <c r="D979" s="215"/>
      <c r="E979" s="215"/>
      <c r="F979" s="253" t="s">
        <v>33</v>
      </c>
      <c r="I979" s="214"/>
      <c r="J979" s="44"/>
    </row>
    <row r="981" spans="1:14" x14ac:dyDescent="0.3">
      <c r="A981" s="679" t="s">
        <v>105</v>
      </c>
      <c r="B981" s="679"/>
      <c r="C981" s="679"/>
      <c r="D981" s="679"/>
      <c r="E981" s="679"/>
      <c r="F981" s="679"/>
      <c r="G981" s="679"/>
      <c r="H981" s="679"/>
      <c r="I981" s="679"/>
      <c r="J981" s="679"/>
      <c r="K981" s="679"/>
      <c r="L981" s="2"/>
    </row>
    <row r="982" spans="1:14" x14ac:dyDescent="0.3">
      <c r="A982" s="635" t="str">
        <f>IF(YilDonem&lt;&gt;"",CONCATENATE(YilDonem," dönemine aittir."),"")</f>
        <v/>
      </c>
      <c r="B982" s="635"/>
      <c r="C982" s="635"/>
      <c r="D982" s="635"/>
      <c r="E982" s="635"/>
      <c r="F982" s="635"/>
      <c r="G982" s="635"/>
      <c r="H982" s="635"/>
      <c r="I982" s="635"/>
      <c r="J982" s="635"/>
      <c r="K982" s="635"/>
      <c r="L982" s="2"/>
    </row>
    <row r="983" spans="1:14" ht="16.149999999999999" customHeight="1" thickBot="1" x14ac:dyDescent="0.35">
      <c r="A983" s="680" t="s">
        <v>127</v>
      </c>
      <c r="B983" s="680"/>
      <c r="C983" s="680"/>
      <c r="D983" s="680"/>
      <c r="E983" s="680"/>
      <c r="F983" s="680"/>
      <c r="G983" s="680"/>
      <c r="H983" s="680"/>
      <c r="I983" s="680"/>
      <c r="J983" s="680"/>
      <c r="K983" s="680"/>
      <c r="L983" s="2"/>
    </row>
    <row r="984" spans="1:14" ht="31.75" customHeight="1" thickBot="1" x14ac:dyDescent="0.35">
      <c r="A984" s="673" t="s">
        <v>192</v>
      </c>
      <c r="B984" s="674"/>
      <c r="C984" s="673" t="str">
        <f>IF(ProjeNo&gt;0,ProjeNo,"")</f>
        <v/>
      </c>
      <c r="D984" s="674"/>
      <c r="E984" s="674"/>
      <c r="F984" s="674"/>
      <c r="G984" s="674"/>
      <c r="H984" s="674"/>
      <c r="I984" s="674"/>
      <c r="J984" s="674"/>
      <c r="K984" s="675"/>
      <c r="L984" s="2"/>
    </row>
    <row r="985" spans="1:14" ht="45" customHeight="1" thickBot="1" x14ac:dyDescent="0.35">
      <c r="A985" s="673" t="s">
        <v>194</v>
      </c>
      <c r="B985" s="674"/>
      <c r="C985" s="676" t="str">
        <f>IF(ProjeAdi&gt;0,ProjeAdi,"")</f>
        <v/>
      </c>
      <c r="D985" s="677"/>
      <c r="E985" s="677"/>
      <c r="F985" s="677"/>
      <c r="G985" s="677"/>
      <c r="H985" s="677"/>
      <c r="I985" s="677"/>
      <c r="J985" s="677"/>
      <c r="K985" s="678"/>
      <c r="L985" s="2"/>
    </row>
    <row r="986" spans="1:14" ht="34.5" customHeight="1" thickBot="1" x14ac:dyDescent="0.35">
      <c r="A986" s="618" t="s">
        <v>138</v>
      </c>
      <c r="B986" s="619"/>
      <c r="C986" s="702"/>
      <c r="D986" s="703"/>
      <c r="E986" s="703"/>
      <c r="F986" s="703"/>
      <c r="G986" s="703"/>
      <c r="H986" s="703"/>
      <c r="I986" s="703"/>
      <c r="J986" s="703"/>
      <c r="K986" s="704"/>
      <c r="L986" s="209" t="str">
        <f>IF(C986="","Stok değerleme yöntemi yazılmadan toplam hesaplanmayacaktır.","")</f>
        <v>Stok değerleme yöntemi yazılmadan toplam hesaplanmayacaktır.</v>
      </c>
    </row>
    <row r="987" spans="1:14" s="45" customFormat="1" ht="37.200000000000003" customHeight="1" x14ac:dyDescent="0.3">
      <c r="A987" s="683" t="s">
        <v>3</v>
      </c>
      <c r="B987" s="683" t="s">
        <v>182</v>
      </c>
      <c r="C987" s="683" t="s">
        <v>183</v>
      </c>
      <c r="D987" s="683" t="s">
        <v>101</v>
      </c>
      <c r="E987" s="683" t="s">
        <v>173</v>
      </c>
      <c r="F987" s="683" t="s">
        <v>102</v>
      </c>
      <c r="G987" s="683" t="s">
        <v>106</v>
      </c>
      <c r="H987" s="683" t="s">
        <v>107</v>
      </c>
      <c r="I987" s="683" t="s">
        <v>139</v>
      </c>
      <c r="J987" s="700" t="s">
        <v>34</v>
      </c>
      <c r="K987" s="700" t="s">
        <v>108</v>
      </c>
      <c r="L987" s="61"/>
      <c r="M987" s="69"/>
      <c r="N987" s="69"/>
    </row>
    <row r="988" spans="1:14" ht="18" customHeight="1" thickBot="1" x14ac:dyDescent="0.35">
      <c r="A988" s="685"/>
      <c r="B988" s="684"/>
      <c r="C988" s="684"/>
      <c r="D988" s="685"/>
      <c r="E988" s="684"/>
      <c r="F988" s="685"/>
      <c r="G988" s="685"/>
      <c r="H988" s="685"/>
      <c r="I988" s="685"/>
      <c r="J988" s="701"/>
      <c r="K988" s="701"/>
      <c r="L988" s="2"/>
    </row>
    <row r="989" spans="1:14" ht="18" customHeight="1" x14ac:dyDescent="0.3">
      <c r="A989" s="201">
        <v>561</v>
      </c>
      <c r="B989" s="450"/>
      <c r="C989" s="451"/>
      <c r="D989" s="86"/>
      <c r="E989" s="516"/>
      <c r="F989" s="25"/>
      <c r="G989" s="39"/>
      <c r="H989" s="39"/>
      <c r="I989" s="36"/>
      <c r="J989" s="192" t="str">
        <f>IF(AND(H989&lt;&gt;"",I989&lt;&gt;"",K989&lt;&gt;""),H989*I989,"")</f>
        <v/>
      </c>
      <c r="K989" s="46"/>
      <c r="L989" s="106" t="str">
        <f t="shared" ref="L989:L1008" si="56">IF(AND(F989&lt;&gt;"",K989=""),"Stok Çıkış Tarihi Yazılmalıdır.","")</f>
        <v/>
      </c>
    </row>
    <row r="990" spans="1:14" ht="18" customHeight="1" x14ac:dyDescent="0.3">
      <c r="A990" s="410">
        <v>562</v>
      </c>
      <c r="B990" s="460"/>
      <c r="C990" s="469"/>
      <c r="D990" s="319"/>
      <c r="E990" s="518"/>
      <c r="F990" s="17"/>
      <c r="G990" s="18"/>
      <c r="H990" s="18"/>
      <c r="I990" s="41"/>
      <c r="J990" s="202" t="str">
        <f t="shared" ref="J990:J1008" si="57">IF(AND(H990&lt;&gt;"",I990&lt;&gt;"",K990&lt;&gt;""),H990*I990,"")</f>
        <v/>
      </c>
      <c r="K990" s="47"/>
      <c r="L990" s="106" t="str">
        <f t="shared" si="56"/>
        <v/>
      </c>
    </row>
    <row r="991" spans="1:14" ht="18" customHeight="1" x14ac:dyDescent="0.3">
      <c r="A991" s="410">
        <v>563</v>
      </c>
      <c r="B991" s="460"/>
      <c r="C991" s="469"/>
      <c r="D991" s="319"/>
      <c r="E991" s="518"/>
      <c r="F991" s="17"/>
      <c r="G991" s="18"/>
      <c r="H991" s="18"/>
      <c r="I991" s="41"/>
      <c r="J991" s="202" t="str">
        <f t="shared" si="57"/>
        <v/>
      </c>
      <c r="K991" s="47"/>
      <c r="L991" s="106" t="str">
        <f t="shared" si="56"/>
        <v/>
      </c>
    </row>
    <row r="992" spans="1:14" ht="18" customHeight="1" x14ac:dyDescent="0.3">
      <c r="A992" s="410">
        <v>564</v>
      </c>
      <c r="B992" s="460"/>
      <c r="C992" s="469"/>
      <c r="D992" s="319"/>
      <c r="E992" s="518"/>
      <c r="F992" s="17"/>
      <c r="G992" s="18"/>
      <c r="H992" s="18"/>
      <c r="I992" s="41"/>
      <c r="J992" s="202" t="str">
        <f t="shared" si="57"/>
        <v/>
      </c>
      <c r="K992" s="47"/>
      <c r="L992" s="106" t="str">
        <f t="shared" si="56"/>
        <v/>
      </c>
    </row>
    <row r="993" spans="1:12" ht="18" customHeight="1" x14ac:dyDescent="0.3">
      <c r="A993" s="410">
        <v>565</v>
      </c>
      <c r="B993" s="460"/>
      <c r="C993" s="469"/>
      <c r="D993" s="319"/>
      <c r="E993" s="518"/>
      <c r="F993" s="17"/>
      <c r="G993" s="18"/>
      <c r="H993" s="18"/>
      <c r="I993" s="41"/>
      <c r="J993" s="202" t="str">
        <f t="shared" si="57"/>
        <v/>
      </c>
      <c r="K993" s="47"/>
      <c r="L993" s="106" t="str">
        <f t="shared" si="56"/>
        <v/>
      </c>
    </row>
    <row r="994" spans="1:12" ht="18" customHeight="1" x14ac:dyDescent="0.3">
      <c r="A994" s="410">
        <v>566</v>
      </c>
      <c r="B994" s="460"/>
      <c r="C994" s="469"/>
      <c r="D994" s="319"/>
      <c r="E994" s="518"/>
      <c r="F994" s="17"/>
      <c r="G994" s="18"/>
      <c r="H994" s="18"/>
      <c r="I994" s="41"/>
      <c r="J994" s="202" t="str">
        <f t="shared" si="57"/>
        <v/>
      </c>
      <c r="K994" s="47"/>
      <c r="L994" s="106" t="str">
        <f t="shared" si="56"/>
        <v/>
      </c>
    </row>
    <row r="995" spans="1:12" ht="18" customHeight="1" x14ac:dyDescent="0.3">
      <c r="A995" s="410">
        <v>567</v>
      </c>
      <c r="B995" s="460"/>
      <c r="C995" s="469"/>
      <c r="D995" s="319"/>
      <c r="E995" s="518"/>
      <c r="F995" s="17"/>
      <c r="G995" s="18"/>
      <c r="H995" s="18"/>
      <c r="I995" s="41"/>
      <c r="J995" s="202" t="str">
        <f t="shared" si="57"/>
        <v/>
      </c>
      <c r="K995" s="47"/>
      <c r="L995" s="106" t="str">
        <f t="shared" si="56"/>
        <v/>
      </c>
    </row>
    <row r="996" spans="1:12" ht="18" customHeight="1" x14ac:dyDescent="0.3">
      <c r="A996" s="410">
        <v>568</v>
      </c>
      <c r="B996" s="460"/>
      <c r="C996" s="469"/>
      <c r="D996" s="319"/>
      <c r="E996" s="518"/>
      <c r="F996" s="17"/>
      <c r="G996" s="18"/>
      <c r="H996" s="18"/>
      <c r="I996" s="41"/>
      <c r="J996" s="202" t="str">
        <f t="shared" si="57"/>
        <v/>
      </c>
      <c r="K996" s="47"/>
      <c r="L996" s="106" t="str">
        <f t="shared" si="56"/>
        <v/>
      </c>
    </row>
    <row r="997" spans="1:12" ht="18" customHeight="1" x14ac:dyDescent="0.3">
      <c r="A997" s="410">
        <v>569</v>
      </c>
      <c r="B997" s="460"/>
      <c r="C997" s="469"/>
      <c r="D997" s="319"/>
      <c r="E997" s="518"/>
      <c r="F997" s="17"/>
      <c r="G997" s="18"/>
      <c r="H997" s="18"/>
      <c r="I997" s="41"/>
      <c r="J997" s="202" t="str">
        <f t="shared" si="57"/>
        <v/>
      </c>
      <c r="K997" s="47"/>
      <c r="L997" s="106" t="str">
        <f t="shared" si="56"/>
        <v/>
      </c>
    </row>
    <row r="998" spans="1:12" ht="18" customHeight="1" x14ac:dyDescent="0.3">
      <c r="A998" s="410">
        <v>570</v>
      </c>
      <c r="B998" s="460"/>
      <c r="C998" s="469"/>
      <c r="D998" s="319"/>
      <c r="E998" s="518"/>
      <c r="F998" s="17"/>
      <c r="G998" s="18"/>
      <c r="H998" s="18"/>
      <c r="I998" s="41"/>
      <c r="J998" s="202" t="str">
        <f t="shared" si="57"/>
        <v/>
      </c>
      <c r="K998" s="47"/>
      <c r="L998" s="106" t="str">
        <f t="shared" si="56"/>
        <v/>
      </c>
    </row>
    <row r="999" spans="1:12" ht="18" customHeight="1" x14ac:dyDescent="0.3">
      <c r="A999" s="410">
        <v>571</v>
      </c>
      <c r="B999" s="460"/>
      <c r="C999" s="469"/>
      <c r="D999" s="319"/>
      <c r="E999" s="518"/>
      <c r="F999" s="17"/>
      <c r="G999" s="18"/>
      <c r="H999" s="18"/>
      <c r="I999" s="41"/>
      <c r="J999" s="202" t="str">
        <f t="shared" si="57"/>
        <v/>
      </c>
      <c r="K999" s="47"/>
      <c r="L999" s="106" t="str">
        <f t="shared" si="56"/>
        <v/>
      </c>
    </row>
    <row r="1000" spans="1:12" ht="18" customHeight="1" x14ac:dyDescent="0.3">
      <c r="A1000" s="410">
        <v>572</v>
      </c>
      <c r="B1000" s="460"/>
      <c r="C1000" s="469"/>
      <c r="D1000" s="319"/>
      <c r="E1000" s="518"/>
      <c r="F1000" s="17"/>
      <c r="G1000" s="18"/>
      <c r="H1000" s="18"/>
      <c r="I1000" s="41"/>
      <c r="J1000" s="202" t="str">
        <f t="shared" si="57"/>
        <v/>
      </c>
      <c r="K1000" s="47"/>
      <c r="L1000" s="106" t="str">
        <f t="shared" si="56"/>
        <v/>
      </c>
    </row>
    <row r="1001" spans="1:12" ht="18" customHeight="1" x14ac:dyDescent="0.3">
      <c r="A1001" s="410">
        <v>573</v>
      </c>
      <c r="B1001" s="460"/>
      <c r="C1001" s="469"/>
      <c r="D1001" s="319"/>
      <c r="E1001" s="518"/>
      <c r="F1001" s="17"/>
      <c r="G1001" s="18"/>
      <c r="H1001" s="18"/>
      <c r="I1001" s="41"/>
      <c r="J1001" s="202" t="str">
        <f t="shared" si="57"/>
        <v/>
      </c>
      <c r="K1001" s="47"/>
      <c r="L1001" s="106" t="str">
        <f t="shared" si="56"/>
        <v/>
      </c>
    </row>
    <row r="1002" spans="1:12" ht="18" customHeight="1" x14ac:dyDescent="0.3">
      <c r="A1002" s="410">
        <v>574</v>
      </c>
      <c r="B1002" s="460"/>
      <c r="C1002" s="469"/>
      <c r="D1002" s="319"/>
      <c r="E1002" s="518"/>
      <c r="F1002" s="17"/>
      <c r="G1002" s="18"/>
      <c r="H1002" s="18"/>
      <c r="I1002" s="41"/>
      <c r="J1002" s="202" t="str">
        <f t="shared" si="57"/>
        <v/>
      </c>
      <c r="K1002" s="47"/>
      <c r="L1002" s="106" t="str">
        <f t="shared" si="56"/>
        <v/>
      </c>
    </row>
    <row r="1003" spans="1:12" ht="18" customHeight="1" x14ac:dyDescent="0.3">
      <c r="A1003" s="410">
        <v>575</v>
      </c>
      <c r="B1003" s="460"/>
      <c r="C1003" s="469"/>
      <c r="D1003" s="319"/>
      <c r="E1003" s="518"/>
      <c r="F1003" s="17"/>
      <c r="G1003" s="18"/>
      <c r="H1003" s="18"/>
      <c r="I1003" s="41"/>
      <c r="J1003" s="202" t="str">
        <f t="shared" si="57"/>
        <v/>
      </c>
      <c r="K1003" s="47"/>
      <c r="L1003" s="106" t="str">
        <f t="shared" si="56"/>
        <v/>
      </c>
    </row>
    <row r="1004" spans="1:12" ht="18" customHeight="1" x14ac:dyDescent="0.3">
      <c r="A1004" s="410">
        <v>576</v>
      </c>
      <c r="B1004" s="460"/>
      <c r="C1004" s="469"/>
      <c r="D1004" s="319"/>
      <c r="E1004" s="518"/>
      <c r="F1004" s="17"/>
      <c r="G1004" s="18"/>
      <c r="H1004" s="18"/>
      <c r="I1004" s="41"/>
      <c r="J1004" s="202" t="str">
        <f t="shared" si="57"/>
        <v/>
      </c>
      <c r="K1004" s="47"/>
      <c r="L1004" s="106" t="str">
        <f t="shared" si="56"/>
        <v/>
      </c>
    </row>
    <row r="1005" spans="1:12" ht="18" customHeight="1" x14ac:dyDescent="0.3">
      <c r="A1005" s="410">
        <v>577</v>
      </c>
      <c r="B1005" s="460"/>
      <c r="C1005" s="469"/>
      <c r="D1005" s="319"/>
      <c r="E1005" s="518"/>
      <c r="F1005" s="17"/>
      <c r="G1005" s="18"/>
      <c r="H1005" s="18"/>
      <c r="I1005" s="41"/>
      <c r="J1005" s="202" t="str">
        <f t="shared" si="57"/>
        <v/>
      </c>
      <c r="K1005" s="47"/>
      <c r="L1005" s="106" t="str">
        <f t="shared" si="56"/>
        <v/>
      </c>
    </row>
    <row r="1006" spans="1:12" ht="18" customHeight="1" x14ac:dyDescent="0.3">
      <c r="A1006" s="410">
        <v>578</v>
      </c>
      <c r="B1006" s="460"/>
      <c r="C1006" s="469"/>
      <c r="D1006" s="319"/>
      <c r="E1006" s="518"/>
      <c r="F1006" s="17"/>
      <c r="G1006" s="18"/>
      <c r="H1006" s="18"/>
      <c r="I1006" s="41"/>
      <c r="J1006" s="202" t="str">
        <f t="shared" si="57"/>
        <v/>
      </c>
      <c r="K1006" s="47"/>
      <c r="L1006" s="106" t="str">
        <f t="shared" si="56"/>
        <v/>
      </c>
    </row>
    <row r="1007" spans="1:12" ht="18" customHeight="1" x14ac:dyDescent="0.3">
      <c r="A1007" s="410">
        <v>579</v>
      </c>
      <c r="B1007" s="460"/>
      <c r="C1007" s="469"/>
      <c r="D1007" s="319"/>
      <c r="E1007" s="518"/>
      <c r="F1007" s="17"/>
      <c r="G1007" s="18"/>
      <c r="H1007" s="18"/>
      <c r="I1007" s="41"/>
      <c r="J1007" s="202" t="str">
        <f t="shared" si="57"/>
        <v/>
      </c>
      <c r="K1007" s="47"/>
      <c r="L1007" s="106" t="str">
        <f t="shared" si="56"/>
        <v/>
      </c>
    </row>
    <row r="1008" spans="1:12" ht="18" customHeight="1" thickBot="1" x14ac:dyDescent="0.35">
      <c r="A1008" s="411">
        <v>580</v>
      </c>
      <c r="B1008" s="461"/>
      <c r="C1008" s="470"/>
      <c r="D1008" s="89"/>
      <c r="E1008" s="519"/>
      <c r="F1008" s="19"/>
      <c r="G1008" s="20"/>
      <c r="H1008" s="20"/>
      <c r="I1008" s="43"/>
      <c r="J1008" s="203" t="str">
        <f t="shared" si="57"/>
        <v/>
      </c>
      <c r="K1008" s="48"/>
      <c r="L1008" s="106" t="str">
        <f t="shared" si="56"/>
        <v/>
      </c>
    </row>
    <row r="1009" spans="1:14" ht="18" customHeight="1" thickBot="1" x14ac:dyDescent="0.35">
      <c r="I1009" s="386" t="s">
        <v>125</v>
      </c>
      <c r="J1009" s="186">
        <f>IF(stok&lt;&gt;"",SUM(J989:J1008)+J974,0)</f>
        <v>0</v>
      </c>
      <c r="K1009" s="205"/>
      <c r="M1009" s="105">
        <f>IF(J1009&gt;J974,ROW(A1015),0)</f>
        <v>0</v>
      </c>
    </row>
    <row r="1011" spans="1:14" ht="30.25" customHeight="1" x14ac:dyDescent="0.3">
      <c r="A1011" s="699" t="s">
        <v>135</v>
      </c>
      <c r="B1011" s="699"/>
      <c r="C1011" s="699"/>
      <c r="D1011" s="699"/>
      <c r="E1011" s="699"/>
      <c r="F1011" s="699"/>
      <c r="G1011" s="699"/>
      <c r="H1011" s="699"/>
      <c r="I1011" s="699"/>
      <c r="J1011" s="699"/>
      <c r="K1011" s="699"/>
    </row>
    <row r="1013" spans="1:14" ht="19.05" x14ac:dyDescent="0.35">
      <c r="A1013" s="376" t="s">
        <v>31</v>
      </c>
      <c r="B1013" s="214"/>
      <c r="C1013" s="214"/>
      <c r="D1013" s="378">
        <f ca="1">imzatarihi</f>
        <v>45785</v>
      </c>
      <c r="E1013" s="378"/>
      <c r="F1013" s="253" t="s">
        <v>32</v>
      </c>
      <c r="G1013" s="379" t="str">
        <f>IF(kurulusyetkilisi&gt;0,kurulusyetkilisi,"")</f>
        <v/>
      </c>
      <c r="J1013" s="44"/>
    </row>
    <row r="1014" spans="1:14" ht="19.05" x14ac:dyDescent="0.35">
      <c r="D1014" s="215"/>
      <c r="E1014" s="215"/>
      <c r="F1014" s="253" t="s">
        <v>33</v>
      </c>
      <c r="I1014" s="214"/>
      <c r="J1014" s="44"/>
    </row>
    <row r="1016" spans="1:14" x14ac:dyDescent="0.3">
      <c r="A1016" s="679" t="s">
        <v>105</v>
      </c>
      <c r="B1016" s="679"/>
      <c r="C1016" s="679"/>
      <c r="D1016" s="679"/>
      <c r="E1016" s="679"/>
      <c r="F1016" s="679"/>
      <c r="G1016" s="679"/>
      <c r="H1016" s="679"/>
      <c r="I1016" s="679"/>
      <c r="J1016" s="679"/>
      <c r="K1016" s="679"/>
      <c r="L1016" s="2"/>
    </row>
    <row r="1017" spans="1:14" x14ac:dyDescent="0.3">
      <c r="A1017" s="635" t="str">
        <f>IF(YilDonem&lt;&gt;"",CONCATENATE(YilDonem," dönemine aittir."),"")</f>
        <v/>
      </c>
      <c r="B1017" s="635"/>
      <c r="C1017" s="635"/>
      <c r="D1017" s="635"/>
      <c r="E1017" s="635"/>
      <c r="F1017" s="635"/>
      <c r="G1017" s="635"/>
      <c r="H1017" s="635"/>
      <c r="I1017" s="635"/>
      <c r="J1017" s="635"/>
      <c r="K1017" s="635"/>
      <c r="L1017" s="2"/>
    </row>
    <row r="1018" spans="1:14" ht="16.149999999999999" customHeight="1" thickBot="1" x14ac:dyDescent="0.35">
      <c r="A1018" s="680" t="s">
        <v>127</v>
      </c>
      <c r="B1018" s="680"/>
      <c r="C1018" s="680"/>
      <c r="D1018" s="680"/>
      <c r="E1018" s="680"/>
      <c r="F1018" s="680"/>
      <c r="G1018" s="680"/>
      <c r="H1018" s="680"/>
      <c r="I1018" s="680"/>
      <c r="J1018" s="680"/>
      <c r="K1018" s="680"/>
      <c r="L1018" s="2"/>
    </row>
    <row r="1019" spans="1:14" ht="31.75" customHeight="1" thickBot="1" x14ac:dyDescent="0.35">
      <c r="A1019" s="673" t="s">
        <v>192</v>
      </c>
      <c r="B1019" s="674"/>
      <c r="C1019" s="673" t="str">
        <f>IF(ProjeNo&gt;0,ProjeNo,"")</f>
        <v/>
      </c>
      <c r="D1019" s="674"/>
      <c r="E1019" s="674"/>
      <c r="F1019" s="674"/>
      <c r="G1019" s="674"/>
      <c r="H1019" s="674"/>
      <c r="I1019" s="674"/>
      <c r="J1019" s="674"/>
      <c r="K1019" s="675"/>
      <c r="L1019" s="2"/>
    </row>
    <row r="1020" spans="1:14" ht="45" customHeight="1" thickBot="1" x14ac:dyDescent="0.35">
      <c r="A1020" s="673" t="s">
        <v>194</v>
      </c>
      <c r="B1020" s="674"/>
      <c r="C1020" s="676" t="str">
        <f>IF(ProjeAdi&gt;0,ProjeAdi,"")</f>
        <v/>
      </c>
      <c r="D1020" s="677"/>
      <c r="E1020" s="677"/>
      <c r="F1020" s="677"/>
      <c r="G1020" s="677"/>
      <c r="H1020" s="677"/>
      <c r="I1020" s="677"/>
      <c r="J1020" s="677"/>
      <c r="K1020" s="678"/>
      <c r="L1020" s="2"/>
    </row>
    <row r="1021" spans="1:14" ht="34.5" customHeight="1" thickBot="1" x14ac:dyDescent="0.35">
      <c r="A1021" s="618" t="s">
        <v>138</v>
      </c>
      <c r="B1021" s="619"/>
      <c r="C1021" s="702"/>
      <c r="D1021" s="703"/>
      <c r="E1021" s="703"/>
      <c r="F1021" s="703"/>
      <c r="G1021" s="703"/>
      <c r="H1021" s="703"/>
      <c r="I1021" s="703"/>
      <c r="J1021" s="703"/>
      <c r="K1021" s="704"/>
      <c r="L1021" s="209" t="str">
        <f>IF(C1021="","Stok değerleme yöntemi yazılmadan toplam hesaplanmayacaktır.","")</f>
        <v>Stok değerleme yöntemi yazılmadan toplam hesaplanmayacaktır.</v>
      </c>
    </row>
    <row r="1022" spans="1:14" s="45" customFormat="1" ht="37.200000000000003" customHeight="1" x14ac:dyDescent="0.3">
      <c r="A1022" s="683" t="s">
        <v>3</v>
      </c>
      <c r="B1022" s="683" t="s">
        <v>182</v>
      </c>
      <c r="C1022" s="683" t="s">
        <v>183</v>
      </c>
      <c r="D1022" s="683" t="s">
        <v>101</v>
      </c>
      <c r="E1022" s="683" t="s">
        <v>173</v>
      </c>
      <c r="F1022" s="683" t="s">
        <v>102</v>
      </c>
      <c r="G1022" s="683" t="s">
        <v>106</v>
      </c>
      <c r="H1022" s="683" t="s">
        <v>107</v>
      </c>
      <c r="I1022" s="683" t="s">
        <v>139</v>
      </c>
      <c r="J1022" s="700" t="s">
        <v>34</v>
      </c>
      <c r="K1022" s="700" t="s">
        <v>108</v>
      </c>
      <c r="L1022" s="61"/>
      <c r="M1022" s="69"/>
      <c r="N1022" s="69"/>
    </row>
    <row r="1023" spans="1:14" ht="18" customHeight="1" thickBot="1" x14ac:dyDescent="0.35">
      <c r="A1023" s="685"/>
      <c r="B1023" s="684"/>
      <c r="C1023" s="684"/>
      <c r="D1023" s="685"/>
      <c r="E1023" s="684"/>
      <c r="F1023" s="685"/>
      <c r="G1023" s="685"/>
      <c r="H1023" s="685"/>
      <c r="I1023" s="685"/>
      <c r="J1023" s="701"/>
      <c r="K1023" s="701"/>
      <c r="L1023" s="2"/>
    </row>
    <row r="1024" spans="1:14" ht="18" customHeight="1" x14ac:dyDescent="0.3">
      <c r="A1024" s="201">
        <v>581</v>
      </c>
      <c r="B1024" s="450"/>
      <c r="C1024" s="451"/>
      <c r="D1024" s="86"/>
      <c r="E1024" s="516"/>
      <c r="F1024" s="25"/>
      <c r="G1024" s="39"/>
      <c r="H1024" s="39"/>
      <c r="I1024" s="36"/>
      <c r="J1024" s="192" t="str">
        <f>IF(AND(H1024&lt;&gt;"",I1024&lt;&gt;"",K1024&lt;&gt;""),H1024*I1024,"")</f>
        <v/>
      </c>
      <c r="K1024" s="46"/>
      <c r="L1024" s="106" t="str">
        <f t="shared" ref="L1024:L1043" si="58">IF(AND(F1024&lt;&gt;"",K1024=""),"Stok Çıkış Tarihi Yazılmalıdır.","")</f>
        <v/>
      </c>
    </row>
    <row r="1025" spans="1:12" ht="18" customHeight="1" x14ac:dyDescent="0.3">
      <c r="A1025" s="410">
        <v>582</v>
      </c>
      <c r="B1025" s="460"/>
      <c r="C1025" s="469"/>
      <c r="D1025" s="319"/>
      <c r="E1025" s="518"/>
      <c r="F1025" s="17"/>
      <c r="G1025" s="18"/>
      <c r="H1025" s="18"/>
      <c r="I1025" s="41"/>
      <c r="J1025" s="202" t="str">
        <f t="shared" ref="J1025:J1043" si="59">IF(AND(H1025&lt;&gt;"",I1025&lt;&gt;"",K1025&lt;&gt;""),H1025*I1025,"")</f>
        <v/>
      </c>
      <c r="K1025" s="47"/>
      <c r="L1025" s="106" t="str">
        <f t="shared" si="58"/>
        <v/>
      </c>
    </row>
    <row r="1026" spans="1:12" ht="18" customHeight="1" x14ac:dyDescent="0.3">
      <c r="A1026" s="410">
        <v>583</v>
      </c>
      <c r="B1026" s="460"/>
      <c r="C1026" s="469"/>
      <c r="D1026" s="319"/>
      <c r="E1026" s="518"/>
      <c r="F1026" s="17"/>
      <c r="G1026" s="18"/>
      <c r="H1026" s="18"/>
      <c r="I1026" s="41"/>
      <c r="J1026" s="202" t="str">
        <f t="shared" si="59"/>
        <v/>
      </c>
      <c r="K1026" s="47"/>
      <c r="L1026" s="106" t="str">
        <f t="shared" si="58"/>
        <v/>
      </c>
    </row>
    <row r="1027" spans="1:12" ht="18" customHeight="1" x14ac:dyDescent="0.3">
      <c r="A1027" s="410">
        <v>584</v>
      </c>
      <c r="B1027" s="460"/>
      <c r="C1027" s="469"/>
      <c r="D1027" s="319"/>
      <c r="E1027" s="518"/>
      <c r="F1027" s="17"/>
      <c r="G1027" s="18"/>
      <c r="H1027" s="18"/>
      <c r="I1027" s="41"/>
      <c r="J1027" s="202" t="str">
        <f t="shared" si="59"/>
        <v/>
      </c>
      <c r="K1027" s="47"/>
      <c r="L1027" s="106" t="str">
        <f t="shared" si="58"/>
        <v/>
      </c>
    </row>
    <row r="1028" spans="1:12" ht="18" customHeight="1" x14ac:dyDescent="0.3">
      <c r="A1028" s="410">
        <v>585</v>
      </c>
      <c r="B1028" s="460"/>
      <c r="C1028" s="469"/>
      <c r="D1028" s="319"/>
      <c r="E1028" s="518"/>
      <c r="F1028" s="17"/>
      <c r="G1028" s="18"/>
      <c r="H1028" s="18"/>
      <c r="I1028" s="41"/>
      <c r="J1028" s="202" t="str">
        <f t="shared" si="59"/>
        <v/>
      </c>
      <c r="K1028" s="47"/>
      <c r="L1028" s="106" t="str">
        <f t="shared" si="58"/>
        <v/>
      </c>
    </row>
    <row r="1029" spans="1:12" ht="18" customHeight="1" x14ac:dyDescent="0.3">
      <c r="A1029" s="410">
        <v>586</v>
      </c>
      <c r="B1029" s="460"/>
      <c r="C1029" s="469"/>
      <c r="D1029" s="319"/>
      <c r="E1029" s="518"/>
      <c r="F1029" s="17"/>
      <c r="G1029" s="18"/>
      <c r="H1029" s="18"/>
      <c r="I1029" s="41"/>
      <c r="J1029" s="202" t="str">
        <f t="shared" si="59"/>
        <v/>
      </c>
      <c r="K1029" s="47"/>
      <c r="L1029" s="106" t="str">
        <f t="shared" si="58"/>
        <v/>
      </c>
    </row>
    <row r="1030" spans="1:12" ht="18" customHeight="1" x14ac:dyDescent="0.3">
      <c r="A1030" s="410">
        <v>587</v>
      </c>
      <c r="B1030" s="460"/>
      <c r="C1030" s="469"/>
      <c r="D1030" s="319"/>
      <c r="E1030" s="518"/>
      <c r="F1030" s="17"/>
      <c r="G1030" s="18"/>
      <c r="H1030" s="18"/>
      <c r="I1030" s="41"/>
      <c r="J1030" s="202" t="str">
        <f t="shared" si="59"/>
        <v/>
      </c>
      <c r="K1030" s="47"/>
      <c r="L1030" s="106" t="str">
        <f t="shared" si="58"/>
        <v/>
      </c>
    </row>
    <row r="1031" spans="1:12" ht="18" customHeight="1" x14ac:dyDescent="0.3">
      <c r="A1031" s="410">
        <v>588</v>
      </c>
      <c r="B1031" s="460"/>
      <c r="C1031" s="469"/>
      <c r="D1031" s="319"/>
      <c r="E1031" s="518"/>
      <c r="F1031" s="17"/>
      <c r="G1031" s="18"/>
      <c r="H1031" s="18"/>
      <c r="I1031" s="41"/>
      <c r="J1031" s="202" t="str">
        <f t="shared" si="59"/>
        <v/>
      </c>
      <c r="K1031" s="47"/>
      <c r="L1031" s="106" t="str">
        <f t="shared" si="58"/>
        <v/>
      </c>
    </row>
    <row r="1032" spans="1:12" ht="18" customHeight="1" x14ac:dyDescent="0.3">
      <c r="A1032" s="410">
        <v>589</v>
      </c>
      <c r="B1032" s="460"/>
      <c r="C1032" s="469"/>
      <c r="D1032" s="319"/>
      <c r="E1032" s="518"/>
      <c r="F1032" s="17"/>
      <c r="G1032" s="18"/>
      <c r="H1032" s="18"/>
      <c r="I1032" s="41"/>
      <c r="J1032" s="202" t="str">
        <f t="shared" si="59"/>
        <v/>
      </c>
      <c r="K1032" s="47"/>
      <c r="L1032" s="106" t="str">
        <f t="shared" si="58"/>
        <v/>
      </c>
    </row>
    <row r="1033" spans="1:12" ht="18" customHeight="1" x14ac:dyDescent="0.3">
      <c r="A1033" s="410">
        <v>590</v>
      </c>
      <c r="B1033" s="460"/>
      <c r="C1033" s="469"/>
      <c r="D1033" s="319"/>
      <c r="E1033" s="518"/>
      <c r="F1033" s="17"/>
      <c r="G1033" s="18"/>
      <c r="H1033" s="18"/>
      <c r="I1033" s="41"/>
      <c r="J1033" s="202" t="str">
        <f t="shared" si="59"/>
        <v/>
      </c>
      <c r="K1033" s="47"/>
      <c r="L1033" s="106" t="str">
        <f t="shared" si="58"/>
        <v/>
      </c>
    </row>
    <row r="1034" spans="1:12" ht="18" customHeight="1" x14ac:dyDescent="0.3">
      <c r="A1034" s="410">
        <v>591</v>
      </c>
      <c r="B1034" s="460"/>
      <c r="C1034" s="469"/>
      <c r="D1034" s="319"/>
      <c r="E1034" s="518"/>
      <c r="F1034" s="17"/>
      <c r="G1034" s="18"/>
      <c r="H1034" s="18"/>
      <c r="I1034" s="41"/>
      <c r="J1034" s="202" t="str">
        <f t="shared" si="59"/>
        <v/>
      </c>
      <c r="K1034" s="47"/>
      <c r="L1034" s="106" t="str">
        <f t="shared" si="58"/>
        <v/>
      </c>
    </row>
    <row r="1035" spans="1:12" ht="18" customHeight="1" x14ac:dyDescent="0.3">
      <c r="A1035" s="410">
        <v>592</v>
      </c>
      <c r="B1035" s="460"/>
      <c r="C1035" s="469"/>
      <c r="D1035" s="319"/>
      <c r="E1035" s="518"/>
      <c r="F1035" s="17"/>
      <c r="G1035" s="18"/>
      <c r="H1035" s="18"/>
      <c r="I1035" s="41"/>
      <c r="J1035" s="202" t="str">
        <f t="shared" si="59"/>
        <v/>
      </c>
      <c r="K1035" s="47"/>
      <c r="L1035" s="106" t="str">
        <f t="shared" si="58"/>
        <v/>
      </c>
    </row>
    <row r="1036" spans="1:12" ht="18" customHeight="1" x14ac:dyDescent="0.3">
      <c r="A1036" s="410">
        <v>593</v>
      </c>
      <c r="B1036" s="460"/>
      <c r="C1036" s="469"/>
      <c r="D1036" s="319"/>
      <c r="E1036" s="518"/>
      <c r="F1036" s="17"/>
      <c r="G1036" s="18"/>
      <c r="H1036" s="18"/>
      <c r="I1036" s="41"/>
      <c r="J1036" s="202" t="str">
        <f t="shared" si="59"/>
        <v/>
      </c>
      <c r="K1036" s="47"/>
      <c r="L1036" s="106" t="str">
        <f t="shared" si="58"/>
        <v/>
      </c>
    </row>
    <row r="1037" spans="1:12" ht="18" customHeight="1" x14ac:dyDescent="0.3">
      <c r="A1037" s="410">
        <v>594</v>
      </c>
      <c r="B1037" s="460"/>
      <c r="C1037" s="469"/>
      <c r="D1037" s="319"/>
      <c r="E1037" s="518"/>
      <c r="F1037" s="17"/>
      <c r="G1037" s="18"/>
      <c r="H1037" s="18"/>
      <c r="I1037" s="41"/>
      <c r="J1037" s="202" t="str">
        <f t="shared" si="59"/>
        <v/>
      </c>
      <c r="K1037" s="47"/>
      <c r="L1037" s="106" t="str">
        <f t="shared" si="58"/>
        <v/>
      </c>
    </row>
    <row r="1038" spans="1:12" ht="18" customHeight="1" x14ac:dyDescent="0.3">
      <c r="A1038" s="410">
        <v>595</v>
      </c>
      <c r="B1038" s="460"/>
      <c r="C1038" s="469"/>
      <c r="D1038" s="319"/>
      <c r="E1038" s="518"/>
      <c r="F1038" s="17"/>
      <c r="G1038" s="18"/>
      <c r="H1038" s="18"/>
      <c r="I1038" s="41"/>
      <c r="J1038" s="202" t="str">
        <f t="shared" si="59"/>
        <v/>
      </c>
      <c r="K1038" s="47"/>
      <c r="L1038" s="106" t="str">
        <f t="shared" si="58"/>
        <v/>
      </c>
    </row>
    <row r="1039" spans="1:12" ht="18" customHeight="1" x14ac:dyDescent="0.3">
      <c r="A1039" s="410">
        <v>596</v>
      </c>
      <c r="B1039" s="460"/>
      <c r="C1039" s="469"/>
      <c r="D1039" s="319"/>
      <c r="E1039" s="518"/>
      <c r="F1039" s="17"/>
      <c r="G1039" s="18"/>
      <c r="H1039" s="18"/>
      <c r="I1039" s="41"/>
      <c r="J1039" s="202" t="str">
        <f t="shared" si="59"/>
        <v/>
      </c>
      <c r="K1039" s="47"/>
      <c r="L1039" s="106" t="str">
        <f t="shared" si="58"/>
        <v/>
      </c>
    </row>
    <row r="1040" spans="1:12" ht="18" customHeight="1" x14ac:dyDescent="0.3">
      <c r="A1040" s="410">
        <v>597</v>
      </c>
      <c r="B1040" s="460"/>
      <c r="C1040" s="469"/>
      <c r="D1040" s="319"/>
      <c r="E1040" s="518"/>
      <c r="F1040" s="17"/>
      <c r="G1040" s="18"/>
      <c r="H1040" s="18"/>
      <c r="I1040" s="41"/>
      <c r="J1040" s="202" t="str">
        <f t="shared" si="59"/>
        <v/>
      </c>
      <c r="K1040" s="47"/>
      <c r="L1040" s="106" t="str">
        <f t="shared" si="58"/>
        <v/>
      </c>
    </row>
    <row r="1041" spans="1:13" ht="18" customHeight="1" x14ac:dyDescent="0.3">
      <c r="A1041" s="410">
        <v>598</v>
      </c>
      <c r="B1041" s="460"/>
      <c r="C1041" s="469"/>
      <c r="D1041" s="319"/>
      <c r="E1041" s="518"/>
      <c r="F1041" s="17"/>
      <c r="G1041" s="18"/>
      <c r="H1041" s="18"/>
      <c r="I1041" s="41"/>
      <c r="J1041" s="202" t="str">
        <f t="shared" si="59"/>
        <v/>
      </c>
      <c r="K1041" s="47"/>
      <c r="L1041" s="106" t="str">
        <f t="shared" si="58"/>
        <v/>
      </c>
    </row>
    <row r="1042" spans="1:13" ht="18" customHeight="1" x14ac:dyDescent="0.3">
      <c r="A1042" s="410">
        <v>599</v>
      </c>
      <c r="B1042" s="460"/>
      <c r="C1042" s="469"/>
      <c r="D1042" s="319"/>
      <c r="E1042" s="518"/>
      <c r="F1042" s="17"/>
      <c r="G1042" s="18"/>
      <c r="H1042" s="18"/>
      <c r="I1042" s="41"/>
      <c r="J1042" s="202" t="str">
        <f t="shared" si="59"/>
        <v/>
      </c>
      <c r="K1042" s="47"/>
      <c r="L1042" s="106" t="str">
        <f t="shared" si="58"/>
        <v/>
      </c>
    </row>
    <row r="1043" spans="1:13" ht="18" customHeight="1" thickBot="1" x14ac:dyDescent="0.35">
      <c r="A1043" s="411">
        <v>600</v>
      </c>
      <c r="B1043" s="461"/>
      <c r="C1043" s="470"/>
      <c r="D1043" s="89"/>
      <c r="E1043" s="519"/>
      <c r="F1043" s="19"/>
      <c r="G1043" s="20"/>
      <c r="H1043" s="20"/>
      <c r="I1043" s="43"/>
      <c r="J1043" s="203" t="str">
        <f t="shared" si="59"/>
        <v/>
      </c>
      <c r="K1043" s="48"/>
      <c r="L1043" s="106" t="str">
        <f t="shared" si="58"/>
        <v/>
      </c>
    </row>
    <row r="1044" spans="1:13" ht="18" customHeight="1" thickBot="1" x14ac:dyDescent="0.35">
      <c r="I1044" s="386" t="s">
        <v>125</v>
      </c>
      <c r="J1044" s="186">
        <f>IF(stok&lt;&gt;"",SUM(J1024:J1043)+J1009,0)</f>
        <v>0</v>
      </c>
      <c r="K1044" s="205"/>
      <c r="M1044" s="105">
        <f>IF(J1044&gt;J1009,ROW(A1050),0)</f>
        <v>0</v>
      </c>
    </row>
    <row r="1046" spans="1:13" ht="30.25" customHeight="1" x14ac:dyDescent="0.3">
      <c r="A1046" s="699" t="s">
        <v>135</v>
      </c>
      <c r="B1046" s="699"/>
      <c r="C1046" s="699"/>
      <c r="D1046" s="699"/>
      <c r="E1046" s="699"/>
      <c r="F1046" s="699"/>
      <c r="G1046" s="699"/>
      <c r="H1046" s="699"/>
      <c r="I1046" s="699"/>
      <c r="J1046" s="699"/>
      <c r="K1046" s="699"/>
    </row>
    <row r="1048" spans="1:13" ht="19.05" x14ac:dyDescent="0.35">
      <c r="A1048" s="376" t="s">
        <v>31</v>
      </c>
      <c r="B1048" s="214"/>
      <c r="C1048" s="214"/>
      <c r="D1048" s="378">
        <f ca="1">imzatarihi</f>
        <v>45785</v>
      </c>
      <c r="E1048" s="378"/>
      <c r="F1048" s="253" t="s">
        <v>32</v>
      </c>
      <c r="G1048" s="379" t="str">
        <f>IF(kurulusyetkilisi&gt;0,kurulusyetkilisi,"")</f>
        <v/>
      </c>
      <c r="J1048" s="44"/>
    </row>
    <row r="1049" spans="1:13" ht="19.05" x14ac:dyDescent="0.35">
      <c r="D1049" s="215"/>
      <c r="E1049" s="215"/>
      <c r="F1049" s="253" t="s">
        <v>33</v>
      </c>
      <c r="I1049" s="214"/>
      <c r="J1049" s="44"/>
    </row>
    <row r="1051" spans="1:13" x14ac:dyDescent="0.3">
      <c r="A1051" s="679" t="s">
        <v>105</v>
      </c>
      <c r="B1051" s="679"/>
      <c r="C1051" s="679"/>
      <c r="D1051" s="679"/>
      <c r="E1051" s="679"/>
      <c r="F1051" s="679"/>
      <c r="G1051" s="679"/>
      <c r="H1051" s="679"/>
      <c r="I1051" s="679"/>
      <c r="J1051" s="679"/>
      <c r="K1051" s="679"/>
      <c r="L1051" s="2"/>
    </row>
    <row r="1052" spans="1:13" x14ac:dyDescent="0.3">
      <c r="A1052" s="635" t="str">
        <f>IF(YilDonem&lt;&gt;"",CONCATENATE(YilDonem," dönemine aittir."),"")</f>
        <v/>
      </c>
      <c r="B1052" s="635"/>
      <c r="C1052" s="635"/>
      <c r="D1052" s="635"/>
      <c r="E1052" s="635"/>
      <c r="F1052" s="635"/>
      <c r="G1052" s="635"/>
      <c r="H1052" s="635"/>
      <c r="I1052" s="635"/>
      <c r="J1052" s="635"/>
      <c r="K1052" s="635"/>
      <c r="L1052" s="2"/>
    </row>
    <row r="1053" spans="1:13" ht="16.149999999999999" customHeight="1" thickBot="1" x14ac:dyDescent="0.35">
      <c r="A1053" s="680" t="s">
        <v>127</v>
      </c>
      <c r="B1053" s="680"/>
      <c r="C1053" s="680"/>
      <c r="D1053" s="680"/>
      <c r="E1053" s="680"/>
      <c r="F1053" s="680"/>
      <c r="G1053" s="680"/>
      <c r="H1053" s="680"/>
      <c r="I1053" s="680"/>
      <c r="J1053" s="680"/>
      <c r="K1053" s="680"/>
      <c r="L1053" s="2"/>
    </row>
    <row r="1054" spans="1:13" ht="31.75" customHeight="1" thickBot="1" x14ac:dyDescent="0.35">
      <c r="A1054" s="673" t="s">
        <v>192</v>
      </c>
      <c r="B1054" s="674"/>
      <c r="C1054" s="673" t="str">
        <f>IF(ProjeNo&gt;0,ProjeNo,"")</f>
        <v/>
      </c>
      <c r="D1054" s="674"/>
      <c r="E1054" s="674"/>
      <c r="F1054" s="674"/>
      <c r="G1054" s="674"/>
      <c r="H1054" s="674"/>
      <c r="I1054" s="674"/>
      <c r="J1054" s="674"/>
      <c r="K1054" s="675"/>
      <c r="L1054" s="2"/>
    </row>
    <row r="1055" spans="1:13" ht="45" customHeight="1" thickBot="1" x14ac:dyDescent="0.35">
      <c r="A1055" s="673" t="s">
        <v>194</v>
      </c>
      <c r="B1055" s="674"/>
      <c r="C1055" s="676" t="str">
        <f>IF(ProjeAdi&gt;0,ProjeAdi,"")</f>
        <v/>
      </c>
      <c r="D1055" s="677"/>
      <c r="E1055" s="677"/>
      <c r="F1055" s="677"/>
      <c r="G1055" s="677"/>
      <c r="H1055" s="677"/>
      <c r="I1055" s="677"/>
      <c r="J1055" s="677"/>
      <c r="K1055" s="678"/>
      <c r="L1055" s="2"/>
    </row>
    <row r="1056" spans="1:13" ht="34.5" customHeight="1" thickBot="1" x14ac:dyDescent="0.35">
      <c r="A1056" s="618" t="s">
        <v>138</v>
      </c>
      <c r="B1056" s="619"/>
      <c r="C1056" s="702"/>
      <c r="D1056" s="703"/>
      <c r="E1056" s="703"/>
      <c r="F1056" s="703"/>
      <c r="G1056" s="703"/>
      <c r="H1056" s="703"/>
      <c r="I1056" s="703"/>
      <c r="J1056" s="703"/>
      <c r="K1056" s="704"/>
      <c r="L1056" s="209" t="str">
        <f>IF(C1056="","Stok değerleme yöntemi yazılmadan toplam hesaplanmayacaktır.","")</f>
        <v>Stok değerleme yöntemi yazılmadan toplam hesaplanmayacaktır.</v>
      </c>
    </row>
    <row r="1057" spans="1:14" s="45" customFormat="1" ht="37.200000000000003" customHeight="1" x14ac:dyDescent="0.3">
      <c r="A1057" s="683" t="s">
        <v>3</v>
      </c>
      <c r="B1057" s="683" t="s">
        <v>182</v>
      </c>
      <c r="C1057" s="683" t="s">
        <v>183</v>
      </c>
      <c r="D1057" s="683" t="s">
        <v>101</v>
      </c>
      <c r="E1057" s="683" t="s">
        <v>173</v>
      </c>
      <c r="F1057" s="683" t="s">
        <v>102</v>
      </c>
      <c r="G1057" s="683" t="s">
        <v>106</v>
      </c>
      <c r="H1057" s="683" t="s">
        <v>107</v>
      </c>
      <c r="I1057" s="683" t="s">
        <v>139</v>
      </c>
      <c r="J1057" s="700" t="s">
        <v>34</v>
      </c>
      <c r="K1057" s="700" t="s">
        <v>108</v>
      </c>
      <c r="L1057" s="61"/>
      <c r="M1057" s="69"/>
      <c r="N1057" s="69"/>
    </row>
    <row r="1058" spans="1:14" ht="18" customHeight="1" thickBot="1" x14ac:dyDescent="0.35">
      <c r="A1058" s="685"/>
      <c r="B1058" s="684"/>
      <c r="C1058" s="684"/>
      <c r="D1058" s="685"/>
      <c r="E1058" s="684"/>
      <c r="F1058" s="685"/>
      <c r="G1058" s="685"/>
      <c r="H1058" s="685"/>
      <c r="I1058" s="685"/>
      <c r="J1058" s="701"/>
      <c r="K1058" s="701"/>
      <c r="L1058" s="2"/>
    </row>
    <row r="1059" spans="1:14" ht="18" customHeight="1" x14ac:dyDescent="0.3">
      <c r="A1059" s="201">
        <v>601</v>
      </c>
      <c r="B1059" s="450"/>
      <c r="C1059" s="451"/>
      <c r="D1059" s="86"/>
      <c r="E1059" s="516"/>
      <c r="F1059" s="25"/>
      <c r="G1059" s="39"/>
      <c r="H1059" s="39"/>
      <c r="I1059" s="36"/>
      <c r="J1059" s="192" t="str">
        <f>IF(AND(H1059&lt;&gt;"",I1059&lt;&gt;"",K1059&lt;&gt;""),H1059*I1059,"")</f>
        <v/>
      </c>
      <c r="K1059" s="46"/>
      <c r="L1059" s="106" t="str">
        <f t="shared" ref="L1059:L1078" si="60">IF(AND(F1059&lt;&gt;"",K1059=""),"Stok Çıkış Tarihi Yazılmalıdır.","")</f>
        <v/>
      </c>
    </row>
    <row r="1060" spans="1:14" ht="18" customHeight="1" x14ac:dyDescent="0.3">
      <c r="A1060" s="410">
        <v>602</v>
      </c>
      <c r="B1060" s="460"/>
      <c r="C1060" s="469"/>
      <c r="D1060" s="319"/>
      <c r="E1060" s="518"/>
      <c r="F1060" s="17"/>
      <c r="G1060" s="18"/>
      <c r="H1060" s="18"/>
      <c r="I1060" s="41"/>
      <c r="J1060" s="202" t="str">
        <f t="shared" ref="J1060:J1078" si="61">IF(AND(H1060&lt;&gt;"",I1060&lt;&gt;"",K1060&lt;&gt;""),H1060*I1060,"")</f>
        <v/>
      </c>
      <c r="K1060" s="47"/>
      <c r="L1060" s="106" t="str">
        <f t="shared" si="60"/>
        <v/>
      </c>
    </row>
    <row r="1061" spans="1:14" ht="18" customHeight="1" x14ac:dyDescent="0.3">
      <c r="A1061" s="410">
        <v>603</v>
      </c>
      <c r="B1061" s="460"/>
      <c r="C1061" s="469"/>
      <c r="D1061" s="319"/>
      <c r="E1061" s="518"/>
      <c r="F1061" s="17"/>
      <c r="G1061" s="18"/>
      <c r="H1061" s="18"/>
      <c r="I1061" s="41"/>
      <c r="J1061" s="202" t="str">
        <f t="shared" si="61"/>
        <v/>
      </c>
      <c r="K1061" s="47"/>
      <c r="L1061" s="106" t="str">
        <f t="shared" si="60"/>
        <v/>
      </c>
    </row>
    <row r="1062" spans="1:14" ht="18" customHeight="1" x14ac:dyDescent="0.3">
      <c r="A1062" s="410">
        <v>604</v>
      </c>
      <c r="B1062" s="460"/>
      <c r="C1062" s="469"/>
      <c r="D1062" s="319"/>
      <c r="E1062" s="518"/>
      <c r="F1062" s="17"/>
      <c r="G1062" s="18"/>
      <c r="H1062" s="18"/>
      <c r="I1062" s="41"/>
      <c r="J1062" s="202" t="str">
        <f t="shared" si="61"/>
        <v/>
      </c>
      <c r="K1062" s="47"/>
      <c r="L1062" s="106" t="str">
        <f t="shared" si="60"/>
        <v/>
      </c>
    </row>
    <row r="1063" spans="1:14" ht="18" customHeight="1" x14ac:dyDescent="0.3">
      <c r="A1063" s="410">
        <v>605</v>
      </c>
      <c r="B1063" s="460"/>
      <c r="C1063" s="469"/>
      <c r="D1063" s="319"/>
      <c r="E1063" s="518"/>
      <c r="F1063" s="17"/>
      <c r="G1063" s="18"/>
      <c r="H1063" s="18"/>
      <c r="I1063" s="41"/>
      <c r="J1063" s="202" t="str">
        <f t="shared" si="61"/>
        <v/>
      </c>
      <c r="K1063" s="47"/>
      <c r="L1063" s="106" t="str">
        <f t="shared" si="60"/>
        <v/>
      </c>
    </row>
    <row r="1064" spans="1:14" ht="18" customHeight="1" x14ac:dyDescent="0.3">
      <c r="A1064" s="410">
        <v>606</v>
      </c>
      <c r="B1064" s="460"/>
      <c r="C1064" s="469"/>
      <c r="D1064" s="319"/>
      <c r="E1064" s="518"/>
      <c r="F1064" s="17"/>
      <c r="G1064" s="18"/>
      <c r="H1064" s="18"/>
      <c r="I1064" s="41"/>
      <c r="J1064" s="202" t="str">
        <f t="shared" si="61"/>
        <v/>
      </c>
      <c r="K1064" s="47"/>
      <c r="L1064" s="106" t="str">
        <f t="shared" si="60"/>
        <v/>
      </c>
    </row>
    <row r="1065" spans="1:14" ht="18" customHeight="1" x14ac:dyDescent="0.3">
      <c r="A1065" s="410">
        <v>607</v>
      </c>
      <c r="B1065" s="460"/>
      <c r="C1065" s="469"/>
      <c r="D1065" s="319"/>
      <c r="E1065" s="518"/>
      <c r="F1065" s="17"/>
      <c r="G1065" s="18"/>
      <c r="H1065" s="18"/>
      <c r="I1065" s="41"/>
      <c r="J1065" s="202" t="str">
        <f t="shared" si="61"/>
        <v/>
      </c>
      <c r="K1065" s="47"/>
      <c r="L1065" s="106" t="str">
        <f t="shared" si="60"/>
        <v/>
      </c>
    </row>
    <row r="1066" spans="1:14" ht="18" customHeight="1" x14ac:dyDescent="0.3">
      <c r="A1066" s="410">
        <v>608</v>
      </c>
      <c r="B1066" s="460"/>
      <c r="C1066" s="469"/>
      <c r="D1066" s="319"/>
      <c r="E1066" s="518"/>
      <c r="F1066" s="17"/>
      <c r="G1066" s="18"/>
      <c r="H1066" s="18"/>
      <c r="I1066" s="41"/>
      <c r="J1066" s="202" t="str">
        <f t="shared" si="61"/>
        <v/>
      </c>
      <c r="K1066" s="47"/>
      <c r="L1066" s="106" t="str">
        <f t="shared" si="60"/>
        <v/>
      </c>
    </row>
    <row r="1067" spans="1:14" ht="18" customHeight="1" x14ac:dyDescent="0.3">
      <c r="A1067" s="410">
        <v>609</v>
      </c>
      <c r="B1067" s="460"/>
      <c r="C1067" s="469"/>
      <c r="D1067" s="319"/>
      <c r="E1067" s="518"/>
      <c r="F1067" s="17"/>
      <c r="G1067" s="18"/>
      <c r="H1067" s="18"/>
      <c r="I1067" s="41"/>
      <c r="J1067" s="202" t="str">
        <f t="shared" si="61"/>
        <v/>
      </c>
      <c r="K1067" s="47"/>
      <c r="L1067" s="106" t="str">
        <f t="shared" si="60"/>
        <v/>
      </c>
    </row>
    <row r="1068" spans="1:14" ht="18" customHeight="1" x14ac:dyDescent="0.3">
      <c r="A1068" s="410">
        <v>610</v>
      </c>
      <c r="B1068" s="460"/>
      <c r="C1068" s="469"/>
      <c r="D1068" s="319"/>
      <c r="E1068" s="518"/>
      <c r="F1068" s="17"/>
      <c r="G1068" s="18"/>
      <c r="H1068" s="18"/>
      <c r="I1068" s="41"/>
      <c r="J1068" s="202" t="str">
        <f t="shared" si="61"/>
        <v/>
      </c>
      <c r="K1068" s="47"/>
      <c r="L1068" s="106" t="str">
        <f t="shared" si="60"/>
        <v/>
      </c>
    </row>
    <row r="1069" spans="1:14" ht="18" customHeight="1" x14ac:dyDescent="0.3">
      <c r="A1069" s="410">
        <v>611</v>
      </c>
      <c r="B1069" s="460"/>
      <c r="C1069" s="469"/>
      <c r="D1069" s="319"/>
      <c r="E1069" s="518"/>
      <c r="F1069" s="17"/>
      <c r="G1069" s="18"/>
      <c r="H1069" s="18"/>
      <c r="I1069" s="41"/>
      <c r="J1069" s="202" t="str">
        <f t="shared" si="61"/>
        <v/>
      </c>
      <c r="K1069" s="47"/>
      <c r="L1069" s="106" t="str">
        <f t="shared" si="60"/>
        <v/>
      </c>
    </row>
    <row r="1070" spans="1:14" ht="18" customHeight="1" x14ac:dyDescent="0.3">
      <c r="A1070" s="410">
        <v>612</v>
      </c>
      <c r="B1070" s="460"/>
      <c r="C1070" s="469"/>
      <c r="D1070" s="319"/>
      <c r="E1070" s="518"/>
      <c r="F1070" s="17"/>
      <c r="G1070" s="18"/>
      <c r="H1070" s="18"/>
      <c r="I1070" s="41"/>
      <c r="J1070" s="202" t="str">
        <f t="shared" si="61"/>
        <v/>
      </c>
      <c r="K1070" s="47"/>
      <c r="L1070" s="106" t="str">
        <f t="shared" si="60"/>
        <v/>
      </c>
    </row>
    <row r="1071" spans="1:14" ht="18" customHeight="1" x14ac:dyDescent="0.3">
      <c r="A1071" s="410">
        <v>613</v>
      </c>
      <c r="B1071" s="460"/>
      <c r="C1071" s="469"/>
      <c r="D1071" s="319"/>
      <c r="E1071" s="518"/>
      <c r="F1071" s="17"/>
      <c r="G1071" s="18"/>
      <c r="H1071" s="18"/>
      <c r="I1071" s="41"/>
      <c r="J1071" s="202" t="str">
        <f t="shared" si="61"/>
        <v/>
      </c>
      <c r="K1071" s="47"/>
      <c r="L1071" s="106" t="str">
        <f t="shared" si="60"/>
        <v/>
      </c>
    </row>
    <row r="1072" spans="1:14" ht="18" customHeight="1" x14ac:dyDescent="0.3">
      <c r="A1072" s="410">
        <v>614</v>
      </c>
      <c r="B1072" s="460"/>
      <c r="C1072" s="469"/>
      <c r="D1072" s="319"/>
      <c r="E1072" s="518"/>
      <c r="F1072" s="17"/>
      <c r="G1072" s="18"/>
      <c r="H1072" s="18"/>
      <c r="I1072" s="41"/>
      <c r="J1072" s="202" t="str">
        <f t="shared" si="61"/>
        <v/>
      </c>
      <c r="K1072" s="47"/>
      <c r="L1072" s="106" t="str">
        <f t="shared" si="60"/>
        <v/>
      </c>
    </row>
    <row r="1073" spans="1:13" ht="18" customHeight="1" x14ac:dyDescent="0.3">
      <c r="A1073" s="410">
        <v>615</v>
      </c>
      <c r="B1073" s="460"/>
      <c r="C1073" s="469"/>
      <c r="D1073" s="319"/>
      <c r="E1073" s="518"/>
      <c r="F1073" s="17"/>
      <c r="G1073" s="18"/>
      <c r="H1073" s="18"/>
      <c r="I1073" s="41"/>
      <c r="J1073" s="202" t="str">
        <f t="shared" si="61"/>
        <v/>
      </c>
      <c r="K1073" s="47"/>
      <c r="L1073" s="106" t="str">
        <f t="shared" si="60"/>
        <v/>
      </c>
    </row>
    <row r="1074" spans="1:13" ht="18" customHeight="1" x14ac:dyDescent="0.3">
      <c r="A1074" s="410">
        <v>616</v>
      </c>
      <c r="B1074" s="460"/>
      <c r="C1074" s="469"/>
      <c r="D1074" s="319"/>
      <c r="E1074" s="518"/>
      <c r="F1074" s="17"/>
      <c r="G1074" s="18"/>
      <c r="H1074" s="18"/>
      <c r="I1074" s="41"/>
      <c r="J1074" s="202" t="str">
        <f t="shared" si="61"/>
        <v/>
      </c>
      <c r="K1074" s="47"/>
      <c r="L1074" s="106" t="str">
        <f t="shared" si="60"/>
        <v/>
      </c>
    </row>
    <row r="1075" spans="1:13" ht="18" customHeight="1" x14ac:dyDescent="0.3">
      <c r="A1075" s="410">
        <v>617</v>
      </c>
      <c r="B1075" s="460"/>
      <c r="C1075" s="469"/>
      <c r="D1075" s="319"/>
      <c r="E1075" s="518"/>
      <c r="F1075" s="17"/>
      <c r="G1075" s="18"/>
      <c r="H1075" s="18"/>
      <c r="I1075" s="41"/>
      <c r="J1075" s="202" t="str">
        <f t="shared" si="61"/>
        <v/>
      </c>
      <c r="K1075" s="47"/>
      <c r="L1075" s="106" t="str">
        <f t="shared" si="60"/>
        <v/>
      </c>
    </row>
    <row r="1076" spans="1:13" ht="18" customHeight="1" x14ac:dyDescent="0.3">
      <c r="A1076" s="410">
        <v>618</v>
      </c>
      <c r="B1076" s="460"/>
      <c r="C1076" s="469"/>
      <c r="D1076" s="319"/>
      <c r="E1076" s="518"/>
      <c r="F1076" s="17"/>
      <c r="G1076" s="18"/>
      <c r="H1076" s="18"/>
      <c r="I1076" s="41"/>
      <c r="J1076" s="202" t="str">
        <f t="shared" si="61"/>
        <v/>
      </c>
      <c r="K1076" s="47"/>
      <c r="L1076" s="106" t="str">
        <f t="shared" si="60"/>
        <v/>
      </c>
    </row>
    <row r="1077" spans="1:13" ht="18" customHeight="1" x14ac:dyDescent="0.3">
      <c r="A1077" s="410">
        <v>619</v>
      </c>
      <c r="B1077" s="460"/>
      <c r="C1077" s="469"/>
      <c r="D1077" s="319"/>
      <c r="E1077" s="518"/>
      <c r="F1077" s="17"/>
      <c r="G1077" s="18"/>
      <c r="H1077" s="18"/>
      <c r="I1077" s="41"/>
      <c r="J1077" s="202" t="str">
        <f t="shared" si="61"/>
        <v/>
      </c>
      <c r="K1077" s="47"/>
      <c r="L1077" s="106" t="str">
        <f t="shared" si="60"/>
        <v/>
      </c>
    </row>
    <row r="1078" spans="1:13" ht="18" customHeight="1" thickBot="1" x14ac:dyDescent="0.35">
      <c r="A1078" s="411">
        <v>620</v>
      </c>
      <c r="B1078" s="461"/>
      <c r="C1078" s="470"/>
      <c r="D1078" s="89"/>
      <c r="E1078" s="519"/>
      <c r="F1078" s="19"/>
      <c r="G1078" s="20"/>
      <c r="H1078" s="20"/>
      <c r="I1078" s="43"/>
      <c r="J1078" s="203" t="str">
        <f t="shared" si="61"/>
        <v/>
      </c>
      <c r="K1078" s="48"/>
      <c r="L1078" s="106" t="str">
        <f t="shared" si="60"/>
        <v/>
      </c>
    </row>
    <row r="1079" spans="1:13" ht="18" customHeight="1" thickBot="1" x14ac:dyDescent="0.35">
      <c r="I1079" s="386" t="s">
        <v>125</v>
      </c>
      <c r="J1079" s="186">
        <f>IF(stok&lt;&gt;"",SUM(J1059:J1078)+J1044,0)</f>
        <v>0</v>
      </c>
      <c r="K1079" s="205"/>
      <c r="M1079" s="105">
        <f>IF(J1079&gt;J1044,ROW(A1085),0)</f>
        <v>0</v>
      </c>
    </row>
    <row r="1081" spans="1:13" ht="30.25" customHeight="1" x14ac:dyDescent="0.3">
      <c r="A1081" s="699" t="s">
        <v>135</v>
      </c>
      <c r="B1081" s="699"/>
      <c r="C1081" s="699"/>
      <c r="D1081" s="699"/>
      <c r="E1081" s="699"/>
      <c r="F1081" s="699"/>
      <c r="G1081" s="699"/>
      <c r="H1081" s="699"/>
      <c r="I1081" s="699"/>
      <c r="J1081" s="699"/>
      <c r="K1081" s="699"/>
    </row>
    <row r="1083" spans="1:13" ht="19.05" x14ac:dyDescent="0.35">
      <c r="A1083" s="376" t="s">
        <v>31</v>
      </c>
      <c r="B1083" s="214"/>
      <c r="C1083" s="214"/>
      <c r="D1083" s="378">
        <f ca="1">imzatarihi</f>
        <v>45785</v>
      </c>
      <c r="E1083" s="378"/>
      <c r="F1083" s="253" t="s">
        <v>32</v>
      </c>
      <c r="G1083" s="379" t="str">
        <f>IF(kurulusyetkilisi&gt;0,kurulusyetkilisi,"")</f>
        <v/>
      </c>
      <c r="J1083" s="44"/>
    </row>
    <row r="1084" spans="1:13" ht="19.05" x14ac:dyDescent="0.35">
      <c r="D1084" s="215"/>
      <c r="E1084" s="215"/>
      <c r="F1084" s="253" t="s">
        <v>33</v>
      </c>
      <c r="I1084" s="214"/>
      <c r="J1084" s="44"/>
    </row>
    <row r="1086" spans="1:13" x14ac:dyDescent="0.3">
      <c r="A1086" s="679" t="s">
        <v>105</v>
      </c>
      <c r="B1086" s="679"/>
      <c r="C1086" s="679"/>
      <c r="D1086" s="679"/>
      <c r="E1086" s="679"/>
      <c r="F1086" s="679"/>
      <c r="G1086" s="679"/>
      <c r="H1086" s="679"/>
      <c r="I1086" s="679"/>
      <c r="J1086" s="679"/>
      <c r="K1086" s="679"/>
      <c r="L1086" s="2"/>
    </row>
    <row r="1087" spans="1:13" x14ac:dyDescent="0.3">
      <c r="A1087" s="635" t="str">
        <f>IF(YilDonem&lt;&gt;"",CONCATENATE(YilDonem," dönemine aittir."),"")</f>
        <v/>
      </c>
      <c r="B1087" s="635"/>
      <c r="C1087" s="635"/>
      <c r="D1087" s="635"/>
      <c r="E1087" s="635"/>
      <c r="F1087" s="635"/>
      <c r="G1087" s="635"/>
      <c r="H1087" s="635"/>
      <c r="I1087" s="635"/>
      <c r="J1087" s="635"/>
      <c r="K1087" s="635"/>
      <c r="L1087" s="2"/>
    </row>
    <row r="1088" spans="1:13" ht="16.149999999999999" customHeight="1" thickBot="1" x14ac:dyDescent="0.35">
      <c r="A1088" s="680" t="s">
        <v>127</v>
      </c>
      <c r="B1088" s="680"/>
      <c r="C1088" s="680"/>
      <c r="D1088" s="680"/>
      <c r="E1088" s="680"/>
      <c r="F1088" s="680"/>
      <c r="G1088" s="680"/>
      <c r="H1088" s="680"/>
      <c r="I1088" s="680"/>
      <c r="J1088" s="680"/>
      <c r="K1088" s="680"/>
      <c r="L1088" s="2"/>
    </row>
    <row r="1089" spans="1:14" ht="31.75" customHeight="1" thickBot="1" x14ac:dyDescent="0.35">
      <c r="A1089" s="673" t="s">
        <v>192</v>
      </c>
      <c r="B1089" s="674"/>
      <c r="C1089" s="673" t="str">
        <f>IF(ProjeNo&gt;0,ProjeNo,"")</f>
        <v/>
      </c>
      <c r="D1089" s="674"/>
      <c r="E1089" s="674"/>
      <c r="F1089" s="674"/>
      <c r="G1089" s="674"/>
      <c r="H1089" s="674"/>
      <c r="I1089" s="674"/>
      <c r="J1089" s="674"/>
      <c r="K1089" s="675"/>
      <c r="L1089" s="2"/>
    </row>
    <row r="1090" spans="1:14" ht="45" customHeight="1" thickBot="1" x14ac:dyDescent="0.35">
      <c r="A1090" s="673" t="s">
        <v>194</v>
      </c>
      <c r="B1090" s="674"/>
      <c r="C1090" s="676" t="str">
        <f>IF(ProjeAdi&gt;0,ProjeAdi,"")</f>
        <v/>
      </c>
      <c r="D1090" s="677"/>
      <c r="E1090" s="677"/>
      <c r="F1090" s="677"/>
      <c r="G1090" s="677"/>
      <c r="H1090" s="677"/>
      <c r="I1090" s="677"/>
      <c r="J1090" s="677"/>
      <c r="K1090" s="678"/>
      <c r="L1090" s="2"/>
    </row>
    <row r="1091" spans="1:14" ht="34.5" customHeight="1" thickBot="1" x14ac:dyDescent="0.35">
      <c r="A1091" s="618" t="s">
        <v>138</v>
      </c>
      <c r="B1091" s="619"/>
      <c r="C1091" s="702"/>
      <c r="D1091" s="703"/>
      <c r="E1091" s="703"/>
      <c r="F1091" s="703"/>
      <c r="G1091" s="703"/>
      <c r="H1091" s="703"/>
      <c r="I1091" s="703"/>
      <c r="J1091" s="703"/>
      <c r="K1091" s="704"/>
      <c r="L1091" s="209" t="str">
        <f>IF(C1091="","Stok değerleme yöntemi yazılmadan toplam hesaplanmayacaktır.","")</f>
        <v>Stok değerleme yöntemi yazılmadan toplam hesaplanmayacaktır.</v>
      </c>
    </row>
    <row r="1092" spans="1:14" s="45" customFormat="1" ht="37.200000000000003" customHeight="1" x14ac:dyDescent="0.3">
      <c r="A1092" s="683" t="s">
        <v>3</v>
      </c>
      <c r="B1092" s="683" t="s">
        <v>182</v>
      </c>
      <c r="C1092" s="683" t="s">
        <v>183</v>
      </c>
      <c r="D1092" s="683" t="s">
        <v>101</v>
      </c>
      <c r="E1092" s="683" t="s">
        <v>173</v>
      </c>
      <c r="F1092" s="683" t="s">
        <v>102</v>
      </c>
      <c r="G1092" s="683" t="s">
        <v>106</v>
      </c>
      <c r="H1092" s="683" t="s">
        <v>107</v>
      </c>
      <c r="I1092" s="683" t="s">
        <v>139</v>
      </c>
      <c r="J1092" s="700" t="s">
        <v>34</v>
      </c>
      <c r="K1092" s="700" t="s">
        <v>108</v>
      </c>
      <c r="L1092" s="61"/>
      <c r="M1092" s="69"/>
      <c r="N1092" s="69"/>
    </row>
    <row r="1093" spans="1:14" ht="18" customHeight="1" thickBot="1" x14ac:dyDescent="0.35">
      <c r="A1093" s="685"/>
      <c r="B1093" s="684"/>
      <c r="C1093" s="684"/>
      <c r="D1093" s="685"/>
      <c r="E1093" s="684"/>
      <c r="F1093" s="685"/>
      <c r="G1093" s="685"/>
      <c r="H1093" s="685"/>
      <c r="I1093" s="685"/>
      <c r="J1093" s="701"/>
      <c r="K1093" s="701"/>
      <c r="L1093" s="2"/>
    </row>
    <row r="1094" spans="1:14" ht="18" customHeight="1" x14ac:dyDescent="0.3">
      <c r="A1094" s="201">
        <v>621</v>
      </c>
      <c r="B1094" s="450"/>
      <c r="C1094" s="451"/>
      <c r="D1094" s="86"/>
      <c r="E1094" s="516"/>
      <c r="F1094" s="25"/>
      <c r="G1094" s="39"/>
      <c r="H1094" s="39"/>
      <c r="I1094" s="36"/>
      <c r="J1094" s="192" t="str">
        <f>IF(AND(H1094&lt;&gt;"",I1094&lt;&gt;"",K1094&lt;&gt;""),H1094*I1094,"")</f>
        <v/>
      </c>
      <c r="K1094" s="46"/>
      <c r="L1094" s="106" t="str">
        <f t="shared" ref="L1094:L1113" si="62">IF(AND(F1094&lt;&gt;"",K1094=""),"Stok Çıkış Tarihi Yazılmalıdır.","")</f>
        <v/>
      </c>
    </row>
    <row r="1095" spans="1:14" ht="18" customHeight="1" x14ac:dyDescent="0.3">
      <c r="A1095" s="410">
        <v>622</v>
      </c>
      <c r="B1095" s="460"/>
      <c r="C1095" s="469"/>
      <c r="D1095" s="319"/>
      <c r="E1095" s="518"/>
      <c r="F1095" s="17"/>
      <c r="G1095" s="18"/>
      <c r="H1095" s="18"/>
      <c r="I1095" s="41"/>
      <c r="J1095" s="202" t="str">
        <f t="shared" ref="J1095:J1113" si="63">IF(AND(H1095&lt;&gt;"",I1095&lt;&gt;"",K1095&lt;&gt;""),H1095*I1095,"")</f>
        <v/>
      </c>
      <c r="K1095" s="47"/>
      <c r="L1095" s="106" t="str">
        <f t="shared" si="62"/>
        <v/>
      </c>
    </row>
    <row r="1096" spans="1:14" ht="18" customHeight="1" x14ac:dyDescent="0.3">
      <c r="A1096" s="410">
        <v>623</v>
      </c>
      <c r="B1096" s="460"/>
      <c r="C1096" s="469"/>
      <c r="D1096" s="319"/>
      <c r="E1096" s="518"/>
      <c r="F1096" s="17"/>
      <c r="G1096" s="18"/>
      <c r="H1096" s="18"/>
      <c r="I1096" s="41"/>
      <c r="J1096" s="202" t="str">
        <f t="shared" si="63"/>
        <v/>
      </c>
      <c r="K1096" s="47"/>
      <c r="L1096" s="106" t="str">
        <f t="shared" si="62"/>
        <v/>
      </c>
    </row>
    <row r="1097" spans="1:14" ht="18" customHeight="1" x14ac:dyDescent="0.3">
      <c r="A1097" s="410">
        <v>624</v>
      </c>
      <c r="B1097" s="460"/>
      <c r="C1097" s="469"/>
      <c r="D1097" s="319"/>
      <c r="E1097" s="518"/>
      <c r="F1097" s="17"/>
      <c r="G1097" s="18"/>
      <c r="H1097" s="18"/>
      <c r="I1097" s="41"/>
      <c r="J1097" s="202" t="str">
        <f t="shared" si="63"/>
        <v/>
      </c>
      <c r="K1097" s="47"/>
      <c r="L1097" s="106" t="str">
        <f t="shared" si="62"/>
        <v/>
      </c>
    </row>
    <row r="1098" spans="1:14" ht="18" customHeight="1" x14ac:dyDescent="0.3">
      <c r="A1098" s="410">
        <v>625</v>
      </c>
      <c r="B1098" s="460"/>
      <c r="C1098" s="469"/>
      <c r="D1098" s="319"/>
      <c r="E1098" s="518"/>
      <c r="F1098" s="17"/>
      <c r="G1098" s="18"/>
      <c r="H1098" s="18"/>
      <c r="I1098" s="41"/>
      <c r="J1098" s="202" t="str">
        <f t="shared" si="63"/>
        <v/>
      </c>
      <c r="K1098" s="47"/>
      <c r="L1098" s="106" t="str">
        <f t="shared" si="62"/>
        <v/>
      </c>
    </row>
    <row r="1099" spans="1:14" ht="18" customHeight="1" x14ac:dyDescent="0.3">
      <c r="A1099" s="410">
        <v>626</v>
      </c>
      <c r="B1099" s="460"/>
      <c r="C1099" s="469"/>
      <c r="D1099" s="319"/>
      <c r="E1099" s="518"/>
      <c r="F1099" s="17"/>
      <c r="G1099" s="18"/>
      <c r="H1099" s="18"/>
      <c r="I1099" s="41"/>
      <c r="J1099" s="202" t="str">
        <f t="shared" si="63"/>
        <v/>
      </c>
      <c r="K1099" s="47"/>
      <c r="L1099" s="106" t="str">
        <f t="shared" si="62"/>
        <v/>
      </c>
    </row>
    <row r="1100" spans="1:14" ht="18" customHeight="1" x14ac:dyDescent="0.3">
      <c r="A1100" s="410">
        <v>627</v>
      </c>
      <c r="B1100" s="460"/>
      <c r="C1100" s="469"/>
      <c r="D1100" s="319"/>
      <c r="E1100" s="518"/>
      <c r="F1100" s="17"/>
      <c r="G1100" s="18"/>
      <c r="H1100" s="18"/>
      <c r="I1100" s="41"/>
      <c r="J1100" s="202" t="str">
        <f t="shared" si="63"/>
        <v/>
      </c>
      <c r="K1100" s="47"/>
      <c r="L1100" s="106" t="str">
        <f t="shared" si="62"/>
        <v/>
      </c>
    </row>
    <row r="1101" spans="1:14" ht="18" customHeight="1" x14ac:dyDescent="0.3">
      <c r="A1101" s="410">
        <v>628</v>
      </c>
      <c r="B1101" s="460"/>
      <c r="C1101" s="469"/>
      <c r="D1101" s="319"/>
      <c r="E1101" s="518"/>
      <c r="F1101" s="17"/>
      <c r="G1101" s="18"/>
      <c r="H1101" s="18"/>
      <c r="I1101" s="41"/>
      <c r="J1101" s="202" t="str">
        <f t="shared" si="63"/>
        <v/>
      </c>
      <c r="K1101" s="47"/>
      <c r="L1101" s="106" t="str">
        <f t="shared" si="62"/>
        <v/>
      </c>
    </row>
    <row r="1102" spans="1:14" ht="18" customHeight="1" x14ac:dyDescent="0.3">
      <c r="A1102" s="410">
        <v>629</v>
      </c>
      <c r="B1102" s="460"/>
      <c r="C1102" s="469"/>
      <c r="D1102" s="319"/>
      <c r="E1102" s="518"/>
      <c r="F1102" s="17"/>
      <c r="G1102" s="18"/>
      <c r="H1102" s="18"/>
      <c r="I1102" s="41"/>
      <c r="J1102" s="202" t="str">
        <f t="shared" si="63"/>
        <v/>
      </c>
      <c r="K1102" s="47"/>
      <c r="L1102" s="106" t="str">
        <f t="shared" si="62"/>
        <v/>
      </c>
    </row>
    <row r="1103" spans="1:14" ht="18" customHeight="1" x14ac:dyDescent="0.3">
      <c r="A1103" s="410">
        <v>630</v>
      </c>
      <c r="B1103" s="460"/>
      <c r="C1103" s="469"/>
      <c r="D1103" s="319"/>
      <c r="E1103" s="518"/>
      <c r="F1103" s="17"/>
      <c r="G1103" s="18"/>
      <c r="H1103" s="18"/>
      <c r="I1103" s="41"/>
      <c r="J1103" s="202" t="str">
        <f t="shared" si="63"/>
        <v/>
      </c>
      <c r="K1103" s="47"/>
      <c r="L1103" s="106" t="str">
        <f t="shared" si="62"/>
        <v/>
      </c>
    </row>
    <row r="1104" spans="1:14" ht="18" customHeight="1" x14ac:dyDescent="0.3">
      <c r="A1104" s="410">
        <v>631</v>
      </c>
      <c r="B1104" s="460"/>
      <c r="C1104" s="469"/>
      <c r="D1104" s="319"/>
      <c r="E1104" s="518"/>
      <c r="F1104" s="17"/>
      <c r="G1104" s="18"/>
      <c r="H1104" s="18"/>
      <c r="I1104" s="41"/>
      <c r="J1104" s="202" t="str">
        <f t="shared" si="63"/>
        <v/>
      </c>
      <c r="K1104" s="47"/>
      <c r="L1104" s="106" t="str">
        <f t="shared" si="62"/>
        <v/>
      </c>
    </row>
    <row r="1105" spans="1:13" ht="18" customHeight="1" x14ac:dyDescent="0.3">
      <c r="A1105" s="410">
        <v>632</v>
      </c>
      <c r="B1105" s="460"/>
      <c r="C1105" s="469"/>
      <c r="D1105" s="319"/>
      <c r="E1105" s="518"/>
      <c r="F1105" s="17"/>
      <c r="G1105" s="18"/>
      <c r="H1105" s="18"/>
      <c r="I1105" s="41"/>
      <c r="J1105" s="202" t="str">
        <f t="shared" si="63"/>
        <v/>
      </c>
      <c r="K1105" s="47"/>
      <c r="L1105" s="106" t="str">
        <f t="shared" si="62"/>
        <v/>
      </c>
    </row>
    <row r="1106" spans="1:13" ht="18" customHeight="1" x14ac:dyDescent="0.3">
      <c r="A1106" s="410">
        <v>633</v>
      </c>
      <c r="B1106" s="460"/>
      <c r="C1106" s="469"/>
      <c r="D1106" s="319"/>
      <c r="E1106" s="518"/>
      <c r="F1106" s="17"/>
      <c r="G1106" s="18"/>
      <c r="H1106" s="18"/>
      <c r="I1106" s="41"/>
      <c r="J1106" s="202" t="str">
        <f t="shared" si="63"/>
        <v/>
      </c>
      <c r="K1106" s="47"/>
      <c r="L1106" s="106" t="str">
        <f t="shared" si="62"/>
        <v/>
      </c>
    </row>
    <row r="1107" spans="1:13" ht="18" customHeight="1" x14ac:dyDescent="0.3">
      <c r="A1107" s="410">
        <v>634</v>
      </c>
      <c r="B1107" s="460"/>
      <c r="C1107" s="469"/>
      <c r="D1107" s="319"/>
      <c r="E1107" s="518"/>
      <c r="F1107" s="17"/>
      <c r="G1107" s="18"/>
      <c r="H1107" s="18"/>
      <c r="I1107" s="41"/>
      <c r="J1107" s="202" t="str">
        <f t="shared" si="63"/>
        <v/>
      </c>
      <c r="K1107" s="47"/>
      <c r="L1107" s="106" t="str">
        <f t="shared" si="62"/>
        <v/>
      </c>
    </row>
    <row r="1108" spans="1:13" ht="18" customHeight="1" x14ac:dyDescent="0.3">
      <c r="A1108" s="410">
        <v>635</v>
      </c>
      <c r="B1108" s="460"/>
      <c r="C1108" s="469"/>
      <c r="D1108" s="319"/>
      <c r="E1108" s="518"/>
      <c r="F1108" s="17"/>
      <c r="G1108" s="18"/>
      <c r="H1108" s="18"/>
      <c r="I1108" s="41"/>
      <c r="J1108" s="202" t="str">
        <f t="shared" si="63"/>
        <v/>
      </c>
      <c r="K1108" s="47"/>
      <c r="L1108" s="106" t="str">
        <f t="shared" si="62"/>
        <v/>
      </c>
    </row>
    <row r="1109" spans="1:13" ht="18" customHeight="1" x14ac:dyDescent="0.3">
      <c r="A1109" s="410">
        <v>636</v>
      </c>
      <c r="B1109" s="460"/>
      <c r="C1109" s="469"/>
      <c r="D1109" s="319"/>
      <c r="E1109" s="518"/>
      <c r="F1109" s="17"/>
      <c r="G1109" s="18"/>
      <c r="H1109" s="18"/>
      <c r="I1109" s="41"/>
      <c r="J1109" s="202" t="str">
        <f t="shared" si="63"/>
        <v/>
      </c>
      <c r="K1109" s="47"/>
      <c r="L1109" s="106" t="str">
        <f t="shared" si="62"/>
        <v/>
      </c>
    </row>
    <row r="1110" spans="1:13" ht="18" customHeight="1" x14ac:dyDescent="0.3">
      <c r="A1110" s="410">
        <v>637</v>
      </c>
      <c r="B1110" s="460"/>
      <c r="C1110" s="469"/>
      <c r="D1110" s="319"/>
      <c r="E1110" s="518"/>
      <c r="F1110" s="17"/>
      <c r="G1110" s="18"/>
      <c r="H1110" s="18"/>
      <c r="I1110" s="41"/>
      <c r="J1110" s="202" t="str">
        <f t="shared" si="63"/>
        <v/>
      </c>
      <c r="K1110" s="47"/>
      <c r="L1110" s="106" t="str">
        <f t="shared" si="62"/>
        <v/>
      </c>
    </row>
    <row r="1111" spans="1:13" ht="18" customHeight="1" x14ac:dyDescent="0.3">
      <c r="A1111" s="410">
        <v>638</v>
      </c>
      <c r="B1111" s="460"/>
      <c r="C1111" s="469"/>
      <c r="D1111" s="319"/>
      <c r="E1111" s="518"/>
      <c r="F1111" s="17"/>
      <c r="G1111" s="18"/>
      <c r="H1111" s="18"/>
      <c r="I1111" s="41"/>
      <c r="J1111" s="202" t="str">
        <f t="shared" si="63"/>
        <v/>
      </c>
      <c r="K1111" s="47"/>
      <c r="L1111" s="106" t="str">
        <f t="shared" si="62"/>
        <v/>
      </c>
    </row>
    <row r="1112" spans="1:13" ht="18" customHeight="1" x14ac:dyDescent="0.3">
      <c r="A1112" s="410">
        <v>639</v>
      </c>
      <c r="B1112" s="460"/>
      <c r="C1112" s="469"/>
      <c r="D1112" s="319"/>
      <c r="E1112" s="518"/>
      <c r="F1112" s="17"/>
      <c r="G1112" s="18"/>
      <c r="H1112" s="18"/>
      <c r="I1112" s="41"/>
      <c r="J1112" s="202" t="str">
        <f t="shared" si="63"/>
        <v/>
      </c>
      <c r="K1112" s="47"/>
      <c r="L1112" s="106" t="str">
        <f t="shared" si="62"/>
        <v/>
      </c>
    </row>
    <row r="1113" spans="1:13" ht="18" customHeight="1" thickBot="1" x14ac:dyDescent="0.35">
      <c r="A1113" s="411">
        <v>640</v>
      </c>
      <c r="B1113" s="461"/>
      <c r="C1113" s="470"/>
      <c r="D1113" s="89"/>
      <c r="E1113" s="519"/>
      <c r="F1113" s="19"/>
      <c r="G1113" s="20"/>
      <c r="H1113" s="20"/>
      <c r="I1113" s="43"/>
      <c r="J1113" s="203" t="str">
        <f t="shared" si="63"/>
        <v/>
      </c>
      <c r="K1113" s="48"/>
      <c r="L1113" s="106" t="str">
        <f t="shared" si="62"/>
        <v/>
      </c>
    </row>
    <row r="1114" spans="1:13" ht="18" customHeight="1" thickBot="1" x14ac:dyDescent="0.35">
      <c r="I1114" s="386" t="s">
        <v>125</v>
      </c>
      <c r="J1114" s="186">
        <f>IF(stok&lt;&gt;"",SUM(J1094:J1113)+J1079,0)</f>
        <v>0</v>
      </c>
      <c r="K1114" s="205"/>
      <c r="M1114" s="105">
        <f>IF(J1114&gt;J1079,ROW(A1120),0)</f>
        <v>0</v>
      </c>
    </row>
    <row r="1116" spans="1:13" ht="30.25" customHeight="1" x14ac:dyDescent="0.3">
      <c r="A1116" s="699" t="s">
        <v>135</v>
      </c>
      <c r="B1116" s="699"/>
      <c r="C1116" s="699"/>
      <c r="D1116" s="699"/>
      <c r="E1116" s="699"/>
      <c r="F1116" s="699"/>
      <c r="G1116" s="699"/>
      <c r="H1116" s="699"/>
      <c r="I1116" s="699"/>
      <c r="J1116" s="699"/>
      <c r="K1116" s="699"/>
    </row>
    <row r="1118" spans="1:13" ht="19.05" x14ac:dyDescent="0.35">
      <c r="A1118" s="376" t="s">
        <v>31</v>
      </c>
      <c r="B1118" s="214"/>
      <c r="C1118" s="214"/>
      <c r="D1118" s="378">
        <f ca="1">imzatarihi</f>
        <v>45785</v>
      </c>
      <c r="E1118" s="378"/>
      <c r="F1118" s="253" t="s">
        <v>32</v>
      </c>
      <c r="G1118" s="379" t="str">
        <f>IF(kurulusyetkilisi&gt;0,kurulusyetkilisi,"")</f>
        <v/>
      </c>
      <c r="J1118" s="44"/>
    </row>
    <row r="1119" spans="1:13" ht="19.05" x14ac:dyDescent="0.35">
      <c r="D1119" s="215"/>
      <c r="E1119" s="215"/>
      <c r="F1119" s="253" t="s">
        <v>33</v>
      </c>
      <c r="I1119" s="214"/>
      <c r="J1119" s="44"/>
    </row>
    <row r="1121" spans="1:14" x14ac:dyDescent="0.3">
      <c r="A1121" s="679" t="s">
        <v>105</v>
      </c>
      <c r="B1121" s="679"/>
      <c r="C1121" s="679"/>
      <c r="D1121" s="679"/>
      <c r="E1121" s="679"/>
      <c r="F1121" s="679"/>
      <c r="G1121" s="679"/>
      <c r="H1121" s="679"/>
      <c r="I1121" s="679"/>
      <c r="J1121" s="679"/>
      <c r="K1121" s="679"/>
      <c r="L1121" s="2"/>
    </row>
    <row r="1122" spans="1:14" x14ac:dyDescent="0.3">
      <c r="A1122" s="635" t="str">
        <f>IF(YilDonem&lt;&gt;"",CONCATENATE(YilDonem," dönemine aittir."),"")</f>
        <v/>
      </c>
      <c r="B1122" s="635"/>
      <c r="C1122" s="635"/>
      <c r="D1122" s="635"/>
      <c r="E1122" s="635"/>
      <c r="F1122" s="635"/>
      <c r="G1122" s="635"/>
      <c r="H1122" s="635"/>
      <c r="I1122" s="635"/>
      <c r="J1122" s="635"/>
      <c r="K1122" s="635"/>
      <c r="L1122" s="2"/>
    </row>
    <row r="1123" spans="1:14" ht="16.149999999999999" customHeight="1" thickBot="1" x14ac:dyDescent="0.35">
      <c r="A1123" s="680" t="s">
        <v>127</v>
      </c>
      <c r="B1123" s="680"/>
      <c r="C1123" s="680"/>
      <c r="D1123" s="680"/>
      <c r="E1123" s="680"/>
      <c r="F1123" s="680"/>
      <c r="G1123" s="680"/>
      <c r="H1123" s="680"/>
      <c r="I1123" s="680"/>
      <c r="J1123" s="680"/>
      <c r="K1123" s="680"/>
      <c r="L1123" s="2"/>
    </row>
    <row r="1124" spans="1:14" ht="31.75" customHeight="1" thickBot="1" x14ac:dyDescent="0.35">
      <c r="A1124" s="673" t="s">
        <v>192</v>
      </c>
      <c r="B1124" s="674"/>
      <c r="C1124" s="673" t="str">
        <f>IF(ProjeNo&gt;0,ProjeNo,"")</f>
        <v/>
      </c>
      <c r="D1124" s="674"/>
      <c r="E1124" s="674"/>
      <c r="F1124" s="674"/>
      <c r="G1124" s="674"/>
      <c r="H1124" s="674"/>
      <c r="I1124" s="674"/>
      <c r="J1124" s="674"/>
      <c r="K1124" s="675"/>
      <c r="L1124" s="2"/>
    </row>
    <row r="1125" spans="1:14" ht="45" customHeight="1" thickBot="1" x14ac:dyDescent="0.35">
      <c r="A1125" s="673" t="s">
        <v>194</v>
      </c>
      <c r="B1125" s="674"/>
      <c r="C1125" s="676" t="str">
        <f>IF(ProjeAdi&gt;0,ProjeAdi,"")</f>
        <v/>
      </c>
      <c r="D1125" s="677"/>
      <c r="E1125" s="677"/>
      <c r="F1125" s="677"/>
      <c r="G1125" s="677"/>
      <c r="H1125" s="677"/>
      <c r="I1125" s="677"/>
      <c r="J1125" s="677"/>
      <c r="K1125" s="678"/>
      <c r="L1125" s="2"/>
    </row>
    <row r="1126" spans="1:14" ht="34.5" customHeight="1" thickBot="1" x14ac:dyDescent="0.35">
      <c r="A1126" s="618" t="s">
        <v>138</v>
      </c>
      <c r="B1126" s="619"/>
      <c r="C1126" s="702"/>
      <c r="D1126" s="703"/>
      <c r="E1126" s="703"/>
      <c r="F1126" s="703"/>
      <c r="G1126" s="703"/>
      <c r="H1126" s="703"/>
      <c r="I1126" s="703"/>
      <c r="J1126" s="703"/>
      <c r="K1126" s="704"/>
      <c r="L1126" s="209" t="str">
        <f>IF(C1126="","Stok değerleme yöntemi yazılmadan toplam hesaplanmayacaktır.","")</f>
        <v>Stok değerleme yöntemi yazılmadan toplam hesaplanmayacaktır.</v>
      </c>
    </row>
    <row r="1127" spans="1:14" s="45" customFormat="1" ht="37.200000000000003" customHeight="1" x14ac:dyDescent="0.3">
      <c r="A1127" s="683" t="s">
        <v>3</v>
      </c>
      <c r="B1127" s="683" t="s">
        <v>182</v>
      </c>
      <c r="C1127" s="683" t="s">
        <v>183</v>
      </c>
      <c r="D1127" s="683" t="s">
        <v>101</v>
      </c>
      <c r="E1127" s="683" t="s">
        <v>173</v>
      </c>
      <c r="F1127" s="683" t="s">
        <v>102</v>
      </c>
      <c r="G1127" s="683" t="s">
        <v>106</v>
      </c>
      <c r="H1127" s="683" t="s">
        <v>107</v>
      </c>
      <c r="I1127" s="683" t="s">
        <v>139</v>
      </c>
      <c r="J1127" s="700" t="s">
        <v>34</v>
      </c>
      <c r="K1127" s="700" t="s">
        <v>108</v>
      </c>
      <c r="L1127" s="61"/>
      <c r="M1127" s="69"/>
      <c r="N1127" s="69"/>
    </row>
    <row r="1128" spans="1:14" ht="18" customHeight="1" thickBot="1" x14ac:dyDescent="0.35">
      <c r="A1128" s="685"/>
      <c r="B1128" s="684"/>
      <c r="C1128" s="684"/>
      <c r="D1128" s="685"/>
      <c r="E1128" s="684"/>
      <c r="F1128" s="685"/>
      <c r="G1128" s="685"/>
      <c r="H1128" s="685"/>
      <c r="I1128" s="685"/>
      <c r="J1128" s="701"/>
      <c r="K1128" s="701"/>
      <c r="L1128" s="2"/>
    </row>
    <row r="1129" spans="1:14" ht="18" customHeight="1" x14ac:dyDescent="0.3">
      <c r="A1129" s="201">
        <v>641</v>
      </c>
      <c r="B1129" s="450"/>
      <c r="C1129" s="451"/>
      <c r="D1129" s="86"/>
      <c r="E1129" s="516"/>
      <c r="F1129" s="25"/>
      <c r="G1129" s="39"/>
      <c r="H1129" s="39"/>
      <c r="I1129" s="36"/>
      <c r="J1129" s="192" t="str">
        <f>IF(AND(H1129&lt;&gt;"",I1129&lt;&gt;"",K1129&lt;&gt;""),H1129*I1129,"")</f>
        <v/>
      </c>
      <c r="K1129" s="46"/>
      <c r="L1129" s="106" t="str">
        <f t="shared" ref="L1129:L1148" si="64">IF(AND(F1129&lt;&gt;"",K1129=""),"Stok Çıkış Tarihi Yazılmalıdır.","")</f>
        <v/>
      </c>
    </row>
    <row r="1130" spans="1:14" ht="18" customHeight="1" x14ac:dyDescent="0.3">
      <c r="A1130" s="410">
        <v>642</v>
      </c>
      <c r="B1130" s="460"/>
      <c r="C1130" s="469"/>
      <c r="D1130" s="319"/>
      <c r="E1130" s="518"/>
      <c r="F1130" s="17"/>
      <c r="G1130" s="18"/>
      <c r="H1130" s="18"/>
      <c r="I1130" s="41"/>
      <c r="J1130" s="202" t="str">
        <f t="shared" ref="J1130:J1148" si="65">IF(AND(H1130&lt;&gt;"",I1130&lt;&gt;"",K1130&lt;&gt;""),H1130*I1130,"")</f>
        <v/>
      </c>
      <c r="K1130" s="47"/>
      <c r="L1130" s="106" t="str">
        <f t="shared" si="64"/>
        <v/>
      </c>
    </row>
    <row r="1131" spans="1:14" ht="18" customHeight="1" x14ac:dyDescent="0.3">
      <c r="A1131" s="410">
        <v>643</v>
      </c>
      <c r="B1131" s="460"/>
      <c r="C1131" s="469"/>
      <c r="D1131" s="319"/>
      <c r="E1131" s="518"/>
      <c r="F1131" s="17"/>
      <c r="G1131" s="18"/>
      <c r="H1131" s="18"/>
      <c r="I1131" s="41"/>
      <c r="J1131" s="202" t="str">
        <f t="shared" si="65"/>
        <v/>
      </c>
      <c r="K1131" s="47"/>
      <c r="L1131" s="106" t="str">
        <f t="shared" si="64"/>
        <v/>
      </c>
    </row>
    <row r="1132" spans="1:14" ht="18" customHeight="1" x14ac:dyDescent="0.3">
      <c r="A1132" s="410">
        <v>644</v>
      </c>
      <c r="B1132" s="460"/>
      <c r="C1132" s="469"/>
      <c r="D1132" s="319"/>
      <c r="E1132" s="518"/>
      <c r="F1132" s="17"/>
      <c r="G1132" s="18"/>
      <c r="H1132" s="18"/>
      <c r="I1132" s="41"/>
      <c r="J1132" s="202" t="str">
        <f t="shared" si="65"/>
        <v/>
      </c>
      <c r="K1132" s="47"/>
      <c r="L1132" s="106" t="str">
        <f t="shared" si="64"/>
        <v/>
      </c>
    </row>
    <row r="1133" spans="1:14" ht="18" customHeight="1" x14ac:dyDescent="0.3">
      <c r="A1133" s="410">
        <v>645</v>
      </c>
      <c r="B1133" s="460"/>
      <c r="C1133" s="469"/>
      <c r="D1133" s="319"/>
      <c r="E1133" s="518"/>
      <c r="F1133" s="17"/>
      <c r="G1133" s="18"/>
      <c r="H1133" s="18"/>
      <c r="I1133" s="41"/>
      <c r="J1133" s="202" t="str">
        <f t="shared" si="65"/>
        <v/>
      </c>
      <c r="K1133" s="47"/>
      <c r="L1133" s="106" t="str">
        <f t="shared" si="64"/>
        <v/>
      </c>
    </row>
    <row r="1134" spans="1:14" ht="18" customHeight="1" x14ac:dyDescent="0.3">
      <c r="A1134" s="410">
        <v>646</v>
      </c>
      <c r="B1134" s="460"/>
      <c r="C1134" s="469"/>
      <c r="D1134" s="319"/>
      <c r="E1134" s="518"/>
      <c r="F1134" s="17"/>
      <c r="G1134" s="18"/>
      <c r="H1134" s="18"/>
      <c r="I1134" s="41"/>
      <c r="J1134" s="202" t="str">
        <f t="shared" si="65"/>
        <v/>
      </c>
      <c r="K1134" s="47"/>
      <c r="L1134" s="106" t="str">
        <f t="shared" si="64"/>
        <v/>
      </c>
    </row>
    <row r="1135" spans="1:14" ht="18" customHeight="1" x14ac:dyDescent="0.3">
      <c r="A1135" s="410">
        <v>647</v>
      </c>
      <c r="B1135" s="460"/>
      <c r="C1135" s="469"/>
      <c r="D1135" s="319"/>
      <c r="E1135" s="518"/>
      <c r="F1135" s="17"/>
      <c r="G1135" s="18"/>
      <c r="H1135" s="18"/>
      <c r="I1135" s="41"/>
      <c r="J1135" s="202" t="str">
        <f t="shared" si="65"/>
        <v/>
      </c>
      <c r="K1135" s="47"/>
      <c r="L1135" s="106" t="str">
        <f t="shared" si="64"/>
        <v/>
      </c>
    </row>
    <row r="1136" spans="1:14" ht="18" customHeight="1" x14ac:dyDescent="0.3">
      <c r="A1136" s="410">
        <v>648</v>
      </c>
      <c r="B1136" s="460"/>
      <c r="C1136" s="469"/>
      <c r="D1136" s="319"/>
      <c r="E1136" s="518"/>
      <c r="F1136" s="17"/>
      <c r="G1136" s="18"/>
      <c r="H1136" s="18"/>
      <c r="I1136" s="41"/>
      <c r="J1136" s="202" t="str">
        <f t="shared" si="65"/>
        <v/>
      </c>
      <c r="K1136" s="47"/>
      <c r="L1136" s="106" t="str">
        <f t="shared" si="64"/>
        <v/>
      </c>
    </row>
    <row r="1137" spans="1:13" ht="18" customHeight="1" x14ac:dyDescent="0.3">
      <c r="A1137" s="410">
        <v>649</v>
      </c>
      <c r="B1137" s="460"/>
      <c r="C1137" s="469"/>
      <c r="D1137" s="319"/>
      <c r="E1137" s="518"/>
      <c r="F1137" s="17"/>
      <c r="G1137" s="18"/>
      <c r="H1137" s="18"/>
      <c r="I1137" s="41"/>
      <c r="J1137" s="202" t="str">
        <f t="shared" si="65"/>
        <v/>
      </c>
      <c r="K1137" s="47"/>
      <c r="L1137" s="106" t="str">
        <f t="shared" si="64"/>
        <v/>
      </c>
    </row>
    <row r="1138" spans="1:13" ht="18" customHeight="1" x14ac:dyDescent="0.3">
      <c r="A1138" s="410">
        <v>650</v>
      </c>
      <c r="B1138" s="460"/>
      <c r="C1138" s="469"/>
      <c r="D1138" s="319"/>
      <c r="E1138" s="518"/>
      <c r="F1138" s="17"/>
      <c r="G1138" s="18"/>
      <c r="H1138" s="18"/>
      <c r="I1138" s="41"/>
      <c r="J1138" s="202" t="str">
        <f t="shared" si="65"/>
        <v/>
      </c>
      <c r="K1138" s="47"/>
      <c r="L1138" s="106" t="str">
        <f t="shared" si="64"/>
        <v/>
      </c>
    </row>
    <row r="1139" spans="1:13" ht="18" customHeight="1" x14ac:dyDescent="0.3">
      <c r="A1139" s="410">
        <v>651</v>
      </c>
      <c r="B1139" s="460"/>
      <c r="C1139" s="469"/>
      <c r="D1139" s="319"/>
      <c r="E1139" s="518"/>
      <c r="F1139" s="17"/>
      <c r="G1139" s="18"/>
      <c r="H1139" s="18"/>
      <c r="I1139" s="41"/>
      <c r="J1139" s="202" t="str">
        <f t="shared" si="65"/>
        <v/>
      </c>
      <c r="K1139" s="47"/>
      <c r="L1139" s="106" t="str">
        <f t="shared" si="64"/>
        <v/>
      </c>
    </row>
    <row r="1140" spans="1:13" ht="18" customHeight="1" x14ac:dyDescent="0.3">
      <c r="A1140" s="410">
        <v>652</v>
      </c>
      <c r="B1140" s="460"/>
      <c r="C1140" s="469"/>
      <c r="D1140" s="319"/>
      <c r="E1140" s="518"/>
      <c r="F1140" s="17"/>
      <c r="G1140" s="18"/>
      <c r="H1140" s="18"/>
      <c r="I1140" s="41"/>
      <c r="J1140" s="202" t="str">
        <f t="shared" si="65"/>
        <v/>
      </c>
      <c r="K1140" s="47"/>
      <c r="L1140" s="106" t="str">
        <f t="shared" si="64"/>
        <v/>
      </c>
    </row>
    <row r="1141" spans="1:13" ht="18" customHeight="1" x14ac:dyDescent="0.3">
      <c r="A1141" s="410">
        <v>653</v>
      </c>
      <c r="B1141" s="460"/>
      <c r="C1141" s="469"/>
      <c r="D1141" s="319"/>
      <c r="E1141" s="518"/>
      <c r="F1141" s="17"/>
      <c r="G1141" s="18"/>
      <c r="H1141" s="18"/>
      <c r="I1141" s="41"/>
      <c r="J1141" s="202" t="str">
        <f t="shared" si="65"/>
        <v/>
      </c>
      <c r="K1141" s="47"/>
      <c r="L1141" s="106" t="str">
        <f t="shared" si="64"/>
        <v/>
      </c>
    </row>
    <row r="1142" spans="1:13" ht="18" customHeight="1" x14ac:dyDescent="0.3">
      <c r="A1142" s="410">
        <v>654</v>
      </c>
      <c r="B1142" s="460"/>
      <c r="C1142" s="469"/>
      <c r="D1142" s="319"/>
      <c r="E1142" s="518"/>
      <c r="F1142" s="17"/>
      <c r="G1142" s="18"/>
      <c r="H1142" s="18"/>
      <c r="I1142" s="41"/>
      <c r="J1142" s="202" t="str">
        <f t="shared" si="65"/>
        <v/>
      </c>
      <c r="K1142" s="47"/>
      <c r="L1142" s="106" t="str">
        <f t="shared" si="64"/>
        <v/>
      </c>
    </row>
    <row r="1143" spans="1:13" ht="18" customHeight="1" x14ac:dyDescent="0.3">
      <c r="A1143" s="410">
        <v>655</v>
      </c>
      <c r="B1143" s="460"/>
      <c r="C1143" s="469"/>
      <c r="D1143" s="319"/>
      <c r="E1143" s="518"/>
      <c r="F1143" s="17"/>
      <c r="G1143" s="18"/>
      <c r="H1143" s="18"/>
      <c r="I1143" s="41"/>
      <c r="J1143" s="202" t="str">
        <f t="shared" si="65"/>
        <v/>
      </c>
      <c r="K1143" s="47"/>
      <c r="L1143" s="106" t="str">
        <f t="shared" si="64"/>
        <v/>
      </c>
    </row>
    <row r="1144" spans="1:13" ht="18" customHeight="1" x14ac:dyDescent="0.3">
      <c r="A1144" s="410">
        <v>656</v>
      </c>
      <c r="B1144" s="460"/>
      <c r="C1144" s="469"/>
      <c r="D1144" s="319"/>
      <c r="E1144" s="518"/>
      <c r="F1144" s="17"/>
      <c r="G1144" s="18"/>
      <c r="H1144" s="18"/>
      <c r="I1144" s="41"/>
      <c r="J1144" s="202" t="str">
        <f t="shared" si="65"/>
        <v/>
      </c>
      <c r="K1144" s="47"/>
      <c r="L1144" s="106" t="str">
        <f t="shared" si="64"/>
        <v/>
      </c>
    </row>
    <row r="1145" spans="1:13" ht="18" customHeight="1" x14ac:dyDescent="0.3">
      <c r="A1145" s="410">
        <v>657</v>
      </c>
      <c r="B1145" s="460"/>
      <c r="C1145" s="469"/>
      <c r="D1145" s="319"/>
      <c r="E1145" s="518"/>
      <c r="F1145" s="17"/>
      <c r="G1145" s="18"/>
      <c r="H1145" s="18"/>
      <c r="I1145" s="41"/>
      <c r="J1145" s="202" t="str">
        <f t="shared" si="65"/>
        <v/>
      </c>
      <c r="K1145" s="47"/>
      <c r="L1145" s="106" t="str">
        <f t="shared" si="64"/>
        <v/>
      </c>
    </row>
    <row r="1146" spans="1:13" ht="18" customHeight="1" x14ac:dyDescent="0.3">
      <c r="A1146" s="410">
        <v>658</v>
      </c>
      <c r="B1146" s="460"/>
      <c r="C1146" s="469"/>
      <c r="D1146" s="319"/>
      <c r="E1146" s="518"/>
      <c r="F1146" s="17"/>
      <c r="G1146" s="18"/>
      <c r="H1146" s="18"/>
      <c r="I1146" s="41"/>
      <c r="J1146" s="202" t="str">
        <f t="shared" si="65"/>
        <v/>
      </c>
      <c r="K1146" s="47"/>
      <c r="L1146" s="106" t="str">
        <f t="shared" si="64"/>
        <v/>
      </c>
    </row>
    <row r="1147" spans="1:13" ht="18" customHeight="1" x14ac:dyDescent="0.3">
      <c r="A1147" s="410">
        <v>659</v>
      </c>
      <c r="B1147" s="460"/>
      <c r="C1147" s="469"/>
      <c r="D1147" s="319"/>
      <c r="E1147" s="518"/>
      <c r="F1147" s="17"/>
      <c r="G1147" s="18"/>
      <c r="H1147" s="18"/>
      <c r="I1147" s="41"/>
      <c r="J1147" s="202" t="str">
        <f t="shared" si="65"/>
        <v/>
      </c>
      <c r="K1147" s="47"/>
      <c r="L1147" s="106" t="str">
        <f t="shared" si="64"/>
        <v/>
      </c>
    </row>
    <row r="1148" spans="1:13" ht="18" customHeight="1" thickBot="1" x14ac:dyDescent="0.35">
      <c r="A1148" s="411">
        <v>660</v>
      </c>
      <c r="B1148" s="461"/>
      <c r="C1148" s="470"/>
      <c r="D1148" s="89"/>
      <c r="E1148" s="519"/>
      <c r="F1148" s="19"/>
      <c r="G1148" s="20"/>
      <c r="H1148" s="20"/>
      <c r="I1148" s="43"/>
      <c r="J1148" s="203" t="str">
        <f t="shared" si="65"/>
        <v/>
      </c>
      <c r="K1148" s="48"/>
      <c r="L1148" s="106" t="str">
        <f t="shared" si="64"/>
        <v/>
      </c>
    </row>
    <row r="1149" spans="1:13" ht="18" customHeight="1" thickBot="1" x14ac:dyDescent="0.35">
      <c r="I1149" s="386" t="s">
        <v>125</v>
      </c>
      <c r="J1149" s="186">
        <f>IF(stok&lt;&gt;"",SUM(J1129:J1148)+J1114,0)</f>
        <v>0</v>
      </c>
      <c r="K1149" s="205"/>
      <c r="M1149" s="105">
        <f>IF(J1149&gt;J1114,ROW(A1155),0)</f>
        <v>0</v>
      </c>
    </row>
    <row r="1151" spans="1:13" ht="30.25" customHeight="1" x14ac:dyDescent="0.3">
      <c r="A1151" s="699" t="s">
        <v>135</v>
      </c>
      <c r="B1151" s="699"/>
      <c r="C1151" s="699"/>
      <c r="D1151" s="699"/>
      <c r="E1151" s="699"/>
      <c r="F1151" s="699"/>
      <c r="G1151" s="699"/>
      <c r="H1151" s="699"/>
      <c r="I1151" s="699"/>
      <c r="J1151" s="699"/>
      <c r="K1151" s="699"/>
    </row>
    <row r="1153" spans="1:14" ht="19.05" x14ac:dyDescent="0.35">
      <c r="A1153" s="376" t="s">
        <v>31</v>
      </c>
      <c r="B1153" s="214"/>
      <c r="C1153" s="214"/>
      <c r="D1153" s="378">
        <f ca="1">imzatarihi</f>
        <v>45785</v>
      </c>
      <c r="E1153" s="378"/>
      <c r="F1153" s="253" t="s">
        <v>32</v>
      </c>
      <c r="G1153" s="379" t="str">
        <f>IF(kurulusyetkilisi&gt;0,kurulusyetkilisi,"")</f>
        <v/>
      </c>
      <c r="J1153" s="44"/>
    </row>
    <row r="1154" spans="1:14" ht="19.05" x14ac:dyDescent="0.35">
      <c r="D1154" s="215"/>
      <c r="E1154" s="215"/>
      <c r="F1154" s="253" t="s">
        <v>33</v>
      </c>
      <c r="I1154" s="214"/>
      <c r="J1154" s="44"/>
    </row>
    <row r="1156" spans="1:14" x14ac:dyDescent="0.3">
      <c r="A1156" s="679" t="s">
        <v>105</v>
      </c>
      <c r="B1156" s="679"/>
      <c r="C1156" s="679"/>
      <c r="D1156" s="679"/>
      <c r="E1156" s="679"/>
      <c r="F1156" s="679"/>
      <c r="G1156" s="679"/>
      <c r="H1156" s="679"/>
      <c r="I1156" s="679"/>
      <c r="J1156" s="679"/>
      <c r="K1156" s="679"/>
      <c r="L1156" s="2"/>
    </row>
    <row r="1157" spans="1:14" x14ac:dyDescent="0.3">
      <c r="A1157" s="635" t="str">
        <f>IF(YilDonem&lt;&gt;"",CONCATENATE(YilDonem," dönemine aittir."),"")</f>
        <v/>
      </c>
      <c r="B1157" s="635"/>
      <c r="C1157" s="635"/>
      <c r="D1157" s="635"/>
      <c r="E1157" s="635"/>
      <c r="F1157" s="635"/>
      <c r="G1157" s="635"/>
      <c r="H1157" s="635"/>
      <c r="I1157" s="635"/>
      <c r="J1157" s="635"/>
      <c r="K1157" s="635"/>
      <c r="L1157" s="2"/>
    </row>
    <row r="1158" spans="1:14" ht="16.149999999999999" customHeight="1" thickBot="1" x14ac:dyDescent="0.35">
      <c r="A1158" s="680" t="s">
        <v>127</v>
      </c>
      <c r="B1158" s="680"/>
      <c r="C1158" s="680"/>
      <c r="D1158" s="680"/>
      <c r="E1158" s="680"/>
      <c r="F1158" s="680"/>
      <c r="G1158" s="680"/>
      <c r="H1158" s="680"/>
      <c r="I1158" s="680"/>
      <c r="J1158" s="680"/>
      <c r="K1158" s="680"/>
      <c r="L1158" s="2"/>
    </row>
    <row r="1159" spans="1:14" ht="31.75" customHeight="1" thickBot="1" x14ac:dyDescent="0.35">
      <c r="A1159" s="673" t="s">
        <v>192</v>
      </c>
      <c r="B1159" s="674"/>
      <c r="C1159" s="673" t="str">
        <f>IF(ProjeNo&gt;0,ProjeNo,"")</f>
        <v/>
      </c>
      <c r="D1159" s="674"/>
      <c r="E1159" s="674"/>
      <c r="F1159" s="674"/>
      <c r="G1159" s="674"/>
      <c r="H1159" s="674"/>
      <c r="I1159" s="674"/>
      <c r="J1159" s="674"/>
      <c r="K1159" s="675"/>
      <c r="L1159" s="2"/>
    </row>
    <row r="1160" spans="1:14" ht="45" customHeight="1" thickBot="1" x14ac:dyDescent="0.35">
      <c r="A1160" s="673" t="s">
        <v>194</v>
      </c>
      <c r="B1160" s="674"/>
      <c r="C1160" s="676" t="str">
        <f>IF(ProjeAdi&gt;0,ProjeAdi,"")</f>
        <v/>
      </c>
      <c r="D1160" s="677"/>
      <c r="E1160" s="677"/>
      <c r="F1160" s="677"/>
      <c r="G1160" s="677"/>
      <c r="H1160" s="677"/>
      <c r="I1160" s="677"/>
      <c r="J1160" s="677"/>
      <c r="K1160" s="678"/>
      <c r="L1160" s="2"/>
    </row>
    <row r="1161" spans="1:14" ht="34.5" customHeight="1" thickBot="1" x14ac:dyDescent="0.35">
      <c r="A1161" s="618" t="s">
        <v>138</v>
      </c>
      <c r="B1161" s="619"/>
      <c r="C1161" s="702"/>
      <c r="D1161" s="703"/>
      <c r="E1161" s="703"/>
      <c r="F1161" s="703"/>
      <c r="G1161" s="703"/>
      <c r="H1161" s="703"/>
      <c r="I1161" s="703"/>
      <c r="J1161" s="703"/>
      <c r="K1161" s="704"/>
      <c r="L1161" s="209" t="str">
        <f>IF(C1161="","Stok değerleme yöntemi yazılmadan toplam hesaplanmayacaktır.","")</f>
        <v>Stok değerleme yöntemi yazılmadan toplam hesaplanmayacaktır.</v>
      </c>
    </row>
    <row r="1162" spans="1:14" s="45" customFormat="1" ht="37.200000000000003" customHeight="1" x14ac:dyDescent="0.3">
      <c r="A1162" s="683" t="s">
        <v>3</v>
      </c>
      <c r="B1162" s="683" t="s">
        <v>182</v>
      </c>
      <c r="C1162" s="683" t="s">
        <v>183</v>
      </c>
      <c r="D1162" s="683" t="s">
        <v>101</v>
      </c>
      <c r="E1162" s="683" t="s">
        <v>173</v>
      </c>
      <c r="F1162" s="683" t="s">
        <v>102</v>
      </c>
      <c r="G1162" s="683" t="s">
        <v>106</v>
      </c>
      <c r="H1162" s="683" t="s">
        <v>107</v>
      </c>
      <c r="I1162" s="683" t="s">
        <v>139</v>
      </c>
      <c r="J1162" s="700" t="s">
        <v>34</v>
      </c>
      <c r="K1162" s="700" t="s">
        <v>108</v>
      </c>
      <c r="L1162" s="61"/>
      <c r="M1162" s="69"/>
      <c r="N1162" s="69"/>
    </row>
    <row r="1163" spans="1:14" ht="18" customHeight="1" thickBot="1" x14ac:dyDescent="0.35">
      <c r="A1163" s="685"/>
      <c r="B1163" s="684"/>
      <c r="C1163" s="684"/>
      <c r="D1163" s="685"/>
      <c r="E1163" s="684"/>
      <c r="F1163" s="685"/>
      <c r="G1163" s="685"/>
      <c r="H1163" s="685"/>
      <c r="I1163" s="685"/>
      <c r="J1163" s="701"/>
      <c r="K1163" s="701"/>
      <c r="L1163" s="2"/>
    </row>
    <row r="1164" spans="1:14" ht="18" customHeight="1" x14ac:dyDescent="0.3">
      <c r="A1164" s="201">
        <v>661</v>
      </c>
      <c r="B1164" s="450"/>
      <c r="C1164" s="451"/>
      <c r="D1164" s="86"/>
      <c r="E1164" s="516"/>
      <c r="F1164" s="25"/>
      <c r="G1164" s="39"/>
      <c r="H1164" s="39"/>
      <c r="I1164" s="36"/>
      <c r="J1164" s="192" t="str">
        <f>IF(AND(H1164&lt;&gt;"",I1164&lt;&gt;"",K1164&lt;&gt;""),H1164*I1164,"")</f>
        <v/>
      </c>
      <c r="K1164" s="46"/>
      <c r="L1164" s="106" t="str">
        <f t="shared" ref="L1164:L1183" si="66">IF(AND(F1164&lt;&gt;"",K1164=""),"Stok Çıkış Tarihi Yazılmalıdır.","")</f>
        <v/>
      </c>
    </row>
    <row r="1165" spans="1:14" ht="18" customHeight="1" x14ac:dyDescent="0.3">
      <c r="A1165" s="410">
        <v>662</v>
      </c>
      <c r="B1165" s="460"/>
      <c r="C1165" s="469"/>
      <c r="D1165" s="319"/>
      <c r="E1165" s="518"/>
      <c r="F1165" s="17"/>
      <c r="G1165" s="18"/>
      <c r="H1165" s="18"/>
      <c r="I1165" s="41"/>
      <c r="J1165" s="202" t="str">
        <f t="shared" ref="J1165:J1183" si="67">IF(AND(H1165&lt;&gt;"",I1165&lt;&gt;"",K1165&lt;&gt;""),H1165*I1165,"")</f>
        <v/>
      </c>
      <c r="K1165" s="47"/>
      <c r="L1165" s="106" t="str">
        <f t="shared" si="66"/>
        <v/>
      </c>
    </row>
    <row r="1166" spans="1:14" ht="18" customHeight="1" x14ac:dyDescent="0.3">
      <c r="A1166" s="410">
        <v>663</v>
      </c>
      <c r="B1166" s="460"/>
      <c r="C1166" s="469"/>
      <c r="D1166" s="319"/>
      <c r="E1166" s="518"/>
      <c r="F1166" s="17"/>
      <c r="G1166" s="18"/>
      <c r="H1166" s="18"/>
      <c r="I1166" s="41"/>
      <c r="J1166" s="202" t="str">
        <f t="shared" si="67"/>
        <v/>
      </c>
      <c r="K1166" s="47"/>
      <c r="L1166" s="106" t="str">
        <f t="shared" si="66"/>
        <v/>
      </c>
    </row>
    <row r="1167" spans="1:14" ht="18" customHeight="1" x14ac:dyDescent="0.3">
      <c r="A1167" s="410">
        <v>664</v>
      </c>
      <c r="B1167" s="460"/>
      <c r="C1167" s="469"/>
      <c r="D1167" s="319"/>
      <c r="E1167" s="518"/>
      <c r="F1167" s="17"/>
      <c r="G1167" s="18"/>
      <c r="H1167" s="18"/>
      <c r="I1167" s="41"/>
      <c r="J1167" s="202" t="str">
        <f t="shared" si="67"/>
        <v/>
      </c>
      <c r="K1167" s="47"/>
      <c r="L1167" s="106" t="str">
        <f t="shared" si="66"/>
        <v/>
      </c>
    </row>
    <row r="1168" spans="1:14" ht="18" customHeight="1" x14ac:dyDescent="0.3">
      <c r="A1168" s="410">
        <v>665</v>
      </c>
      <c r="B1168" s="460"/>
      <c r="C1168" s="469"/>
      <c r="D1168" s="319"/>
      <c r="E1168" s="518"/>
      <c r="F1168" s="17"/>
      <c r="G1168" s="18"/>
      <c r="H1168" s="18"/>
      <c r="I1168" s="41"/>
      <c r="J1168" s="202" t="str">
        <f t="shared" si="67"/>
        <v/>
      </c>
      <c r="K1168" s="47"/>
      <c r="L1168" s="106" t="str">
        <f t="shared" si="66"/>
        <v/>
      </c>
    </row>
    <row r="1169" spans="1:13" ht="18" customHeight="1" x14ac:dyDescent="0.3">
      <c r="A1169" s="410">
        <v>666</v>
      </c>
      <c r="B1169" s="460"/>
      <c r="C1169" s="469"/>
      <c r="D1169" s="319"/>
      <c r="E1169" s="518"/>
      <c r="F1169" s="17"/>
      <c r="G1169" s="18"/>
      <c r="H1169" s="18"/>
      <c r="I1169" s="41"/>
      <c r="J1169" s="202" t="str">
        <f t="shared" si="67"/>
        <v/>
      </c>
      <c r="K1169" s="47"/>
      <c r="L1169" s="106" t="str">
        <f t="shared" si="66"/>
        <v/>
      </c>
    </row>
    <row r="1170" spans="1:13" ht="18" customHeight="1" x14ac:dyDescent="0.3">
      <c r="A1170" s="410">
        <v>667</v>
      </c>
      <c r="B1170" s="460"/>
      <c r="C1170" s="469"/>
      <c r="D1170" s="319"/>
      <c r="E1170" s="518"/>
      <c r="F1170" s="17"/>
      <c r="G1170" s="18"/>
      <c r="H1170" s="18"/>
      <c r="I1170" s="41"/>
      <c r="J1170" s="202" t="str">
        <f t="shared" si="67"/>
        <v/>
      </c>
      <c r="K1170" s="47"/>
      <c r="L1170" s="106" t="str">
        <f t="shared" si="66"/>
        <v/>
      </c>
    </row>
    <row r="1171" spans="1:13" ht="18" customHeight="1" x14ac:dyDescent="0.3">
      <c r="A1171" s="410">
        <v>668</v>
      </c>
      <c r="B1171" s="460"/>
      <c r="C1171" s="469"/>
      <c r="D1171" s="319"/>
      <c r="E1171" s="518"/>
      <c r="F1171" s="17"/>
      <c r="G1171" s="18"/>
      <c r="H1171" s="18"/>
      <c r="I1171" s="41"/>
      <c r="J1171" s="202" t="str">
        <f t="shared" si="67"/>
        <v/>
      </c>
      <c r="K1171" s="47"/>
      <c r="L1171" s="106" t="str">
        <f t="shared" si="66"/>
        <v/>
      </c>
    </row>
    <row r="1172" spans="1:13" ht="18" customHeight="1" x14ac:dyDescent="0.3">
      <c r="A1172" s="410">
        <v>669</v>
      </c>
      <c r="B1172" s="460"/>
      <c r="C1172" s="469"/>
      <c r="D1172" s="319"/>
      <c r="E1172" s="518"/>
      <c r="F1172" s="17"/>
      <c r="G1172" s="18"/>
      <c r="H1172" s="18"/>
      <c r="I1172" s="41"/>
      <c r="J1172" s="202" t="str">
        <f t="shared" si="67"/>
        <v/>
      </c>
      <c r="K1172" s="47"/>
      <c r="L1172" s="106" t="str">
        <f t="shared" si="66"/>
        <v/>
      </c>
    </row>
    <row r="1173" spans="1:13" ht="18" customHeight="1" x14ac:dyDescent="0.3">
      <c r="A1173" s="410">
        <v>670</v>
      </c>
      <c r="B1173" s="460"/>
      <c r="C1173" s="469"/>
      <c r="D1173" s="319"/>
      <c r="E1173" s="518"/>
      <c r="F1173" s="17"/>
      <c r="G1173" s="18"/>
      <c r="H1173" s="18"/>
      <c r="I1173" s="41"/>
      <c r="J1173" s="202" t="str">
        <f t="shared" si="67"/>
        <v/>
      </c>
      <c r="K1173" s="47"/>
      <c r="L1173" s="106" t="str">
        <f t="shared" si="66"/>
        <v/>
      </c>
    </row>
    <row r="1174" spans="1:13" ht="18" customHeight="1" x14ac:dyDescent="0.3">
      <c r="A1174" s="410">
        <v>671</v>
      </c>
      <c r="B1174" s="460"/>
      <c r="C1174" s="469"/>
      <c r="D1174" s="319"/>
      <c r="E1174" s="518"/>
      <c r="F1174" s="17"/>
      <c r="G1174" s="18"/>
      <c r="H1174" s="18"/>
      <c r="I1174" s="41"/>
      <c r="J1174" s="202" t="str">
        <f t="shared" si="67"/>
        <v/>
      </c>
      <c r="K1174" s="47"/>
      <c r="L1174" s="106" t="str">
        <f t="shared" si="66"/>
        <v/>
      </c>
    </row>
    <row r="1175" spans="1:13" ht="18" customHeight="1" x14ac:dyDescent="0.3">
      <c r="A1175" s="410">
        <v>672</v>
      </c>
      <c r="B1175" s="460"/>
      <c r="C1175" s="469"/>
      <c r="D1175" s="319"/>
      <c r="E1175" s="518"/>
      <c r="F1175" s="17"/>
      <c r="G1175" s="18"/>
      <c r="H1175" s="18"/>
      <c r="I1175" s="41"/>
      <c r="J1175" s="202" t="str">
        <f t="shared" si="67"/>
        <v/>
      </c>
      <c r="K1175" s="47"/>
      <c r="L1175" s="106" t="str">
        <f t="shared" si="66"/>
        <v/>
      </c>
    </row>
    <row r="1176" spans="1:13" ht="18" customHeight="1" x14ac:dyDescent="0.3">
      <c r="A1176" s="410">
        <v>673</v>
      </c>
      <c r="B1176" s="460"/>
      <c r="C1176" s="469"/>
      <c r="D1176" s="319"/>
      <c r="E1176" s="518"/>
      <c r="F1176" s="17"/>
      <c r="G1176" s="18"/>
      <c r="H1176" s="18"/>
      <c r="I1176" s="41"/>
      <c r="J1176" s="202" t="str">
        <f t="shared" si="67"/>
        <v/>
      </c>
      <c r="K1176" s="47"/>
      <c r="L1176" s="106" t="str">
        <f t="shared" si="66"/>
        <v/>
      </c>
    </row>
    <row r="1177" spans="1:13" ht="18" customHeight="1" x14ac:dyDescent="0.3">
      <c r="A1177" s="410">
        <v>674</v>
      </c>
      <c r="B1177" s="460"/>
      <c r="C1177" s="469"/>
      <c r="D1177" s="319"/>
      <c r="E1177" s="518"/>
      <c r="F1177" s="17"/>
      <c r="G1177" s="18"/>
      <c r="H1177" s="18"/>
      <c r="I1177" s="41"/>
      <c r="J1177" s="202" t="str">
        <f t="shared" si="67"/>
        <v/>
      </c>
      <c r="K1177" s="47"/>
      <c r="L1177" s="106" t="str">
        <f t="shared" si="66"/>
        <v/>
      </c>
    </row>
    <row r="1178" spans="1:13" ht="18" customHeight="1" x14ac:dyDescent="0.3">
      <c r="A1178" s="410">
        <v>675</v>
      </c>
      <c r="B1178" s="460"/>
      <c r="C1178" s="469"/>
      <c r="D1178" s="319"/>
      <c r="E1178" s="518"/>
      <c r="F1178" s="17"/>
      <c r="G1178" s="18"/>
      <c r="H1178" s="18"/>
      <c r="I1178" s="41"/>
      <c r="J1178" s="202" t="str">
        <f t="shared" si="67"/>
        <v/>
      </c>
      <c r="K1178" s="47"/>
      <c r="L1178" s="106" t="str">
        <f t="shared" si="66"/>
        <v/>
      </c>
    </row>
    <row r="1179" spans="1:13" ht="18" customHeight="1" x14ac:dyDescent="0.3">
      <c r="A1179" s="410">
        <v>676</v>
      </c>
      <c r="B1179" s="460"/>
      <c r="C1179" s="469"/>
      <c r="D1179" s="319"/>
      <c r="E1179" s="518"/>
      <c r="F1179" s="17"/>
      <c r="G1179" s="18"/>
      <c r="H1179" s="18"/>
      <c r="I1179" s="41"/>
      <c r="J1179" s="202" t="str">
        <f t="shared" si="67"/>
        <v/>
      </c>
      <c r="K1179" s="47"/>
      <c r="L1179" s="106" t="str">
        <f t="shared" si="66"/>
        <v/>
      </c>
    </row>
    <row r="1180" spans="1:13" ht="18" customHeight="1" x14ac:dyDescent="0.3">
      <c r="A1180" s="410">
        <v>677</v>
      </c>
      <c r="B1180" s="460"/>
      <c r="C1180" s="469"/>
      <c r="D1180" s="319"/>
      <c r="E1180" s="518"/>
      <c r="F1180" s="17"/>
      <c r="G1180" s="18"/>
      <c r="H1180" s="18"/>
      <c r="I1180" s="41"/>
      <c r="J1180" s="202" t="str">
        <f t="shared" si="67"/>
        <v/>
      </c>
      <c r="K1180" s="47"/>
      <c r="L1180" s="106" t="str">
        <f t="shared" si="66"/>
        <v/>
      </c>
    </row>
    <row r="1181" spans="1:13" ht="18" customHeight="1" x14ac:dyDescent="0.3">
      <c r="A1181" s="410">
        <v>678</v>
      </c>
      <c r="B1181" s="460"/>
      <c r="C1181" s="469"/>
      <c r="D1181" s="319"/>
      <c r="E1181" s="518"/>
      <c r="F1181" s="17"/>
      <c r="G1181" s="18"/>
      <c r="H1181" s="18"/>
      <c r="I1181" s="41"/>
      <c r="J1181" s="202" t="str">
        <f t="shared" si="67"/>
        <v/>
      </c>
      <c r="K1181" s="47"/>
      <c r="L1181" s="106" t="str">
        <f t="shared" si="66"/>
        <v/>
      </c>
    </row>
    <row r="1182" spans="1:13" ht="18" customHeight="1" x14ac:dyDescent="0.3">
      <c r="A1182" s="410">
        <v>679</v>
      </c>
      <c r="B1182" s="460"/>
      <c r="C1182" s="469"/>
      <c r="D1182" s="319"/>
      <c r="E1182" s="518"/>
      <c r="F1182" s="17"/>
      <c r="G1182" s="18"/>
      <c r="H1182" s="18"/>
      <c r="I1182" s="41"/>
      <c r="J1182" s="202" t="str">
        <f t="shared" si="67"/>
        <v/>
      </c>
      <c r="K1182" s="47"/>
      <c r="L1182" s="106" t="str">
        <f t="shared" si="66"/>
        <v/>
      </c>
    </row>
    <row r="1183" spans="1:13" ht="18" customHeight="1" thickBot="1" x14ac:dyDescent="0.35">
      <c r="A1183" s="411">
        <v>680</v>
      </c>
      <c r="B1183" s="461"/>
      <c r="C1183" s="470"/>
      <c r="D1183" s="89"/>
      <c r="E1183" s="519"/>
      <c r="F1183" s="19"/>
      <c r="G1183" s="20"/>
      <c r="H1183" s="20"/>
      <c r="I1183" s="43"/>
      <c r="J1183" s="203" t="str">
        <f t="shared" si="67"/>
        <v/>
      </c>
      <c r="K1183" s="48"/>
      <c r="L1183" s="106" t="str">
        <f t="shared" si="66"/>
        <v/>
      </c>
    </row>
    <row r="1184" spans="1:13" ht="18" customHeight="1" thickBot="1" x14ac:dyDescent="0.35">
      <c r="I1184" s="386" t="s">
        <v>125</v>
      </c>
      <c r="J1184" s="186">
        <f>IF(stok&lt;&gt;"",SUM(J1164:J1183)+J1149,0)</f>
        <v>0</v>
      </c>
      <c r="K1184" s="205"/>
      <c r="M1184" s="105">
        <f>IF(J1184&gt;J1149,ROW(A1190),0)</f>
        <v>0</v>
      </c>
    </row>
    <row r="1186" spans="1:14" ht="30.25" customHeight="1" x14ac:dyDescent="0.3">
      <c r="A1186" s="699" t="s">
        <v>135</v>
      </c>
      <c r="B1186" s="699"/>
      <c r="C1186" s="699"/>
      <c r="D1186" s="699"/>
      <c r="E1186" s="699"/>
      <c r="F1186" s="699"/>
      <c r="G1186" s="699"/>
      <c r="H1186" s="699"/>
      <c r="I1186" s="699"/>
      <c r="J1186" s="699"/>
      <c r="K1186" s="699"/>
    </row>
    <row r="1188" spans="1:14" ht="19.05" x14ac:dyDescent="0.35">
      <c r="A1188" s="376" t="s">
        <v>31</v>
      </c>
      <c r="B1188" s="214"/>
      <c r="C1188" s="214"/>
      <c r="D1188" s="378">
        <f ca="1">imzatarihi</f>
        <v>45785</v>
      </c>
      <c r="E1188" s="378"/>
      <c r="F1188" s="253" t="s">
        <v>32</v>
      </c>
      <c r="G1188" s="379" t="str">
        <f>IF(kurulusyetkilisi&gt;0,kurulusyetkilisi,"")</f>
        <v/>
      </c>
      <c r="J1188" s="44"/>
    </row>
    <row r="1189" spans="1:14" ht="19.05" x14ac:dyDescent="0.35">
      <c r="D1189" s="215"/>
      <c r="E1189" s="215"/>
      <c r="F1189" s="253" t="s">
        <v>33</v>
      </c>
      <c r="I1189" s="214"/>
      <c r="J1189" s="44"/>
    </row>
    <row r="1191" spans="1:14" x14ac:dyDescent="0.3">
      <c r="A1191" s="679" t="s">
        <v>105</v>
      </c>
      <c r="B1191" s="679"/>
      <c r="C1191" s="679"/>
      <c r="D1191" s="679"/>
      <c r="E1191" s="679"/>
      <c r="F1191" s="679"/>
      <c r="G1191" s="679"/>
      <c r="H1191" s="679"/>
      <c r="I1191" s="679"/>
      <c r="J1191" s="679"/>
      <c r="K1191" s="679"/>
      <c r="L1191" s="2"/>
    </row>
    <row r="1192" spans="1:14" x14ac:dyDescent="0.3">
      <c r="A1192" s="635" t="str">
        <f>IF(YilDonem&lt;&gt;"",CONCATENATE(YilDonem," dönemine aittir."),"")</f>
        <v/>
      </c>
      <c r="B1192" s="635"/>
      <c r="C1192" s="635"/>
      <c r="D1192" s="635"/>
      <c r="E1192" s="635"/>
      <c r="F1192" s="635"/>
      <c r="G1192" s="635"/>
      <c r="H1192" s="635"/>
      <c r="I1192" s="635"/>
      <c r="J1192" s="635"/>
      <c r="K1192" s="635"/>
      <c r="L1192" s="2"/>
    </row>
    <row r="1193" spans="1:14" ht="16.149999999999999" customHeight="1" thickBot="1" x14ac:dyDescent="0.35">
      <c r="A1193" s="680" t="s">
        <v>127</v>
      </c>
      <c r="B1193" s="680"/>
      <c r="C1193" s="680"/>
      <c r="D1193" s="680"/>
      <c r="E1193" s="680"/>
      <c r="F1193" s="680"/>
      <c r="G1193" s="680"/>
      <c r="H1193" s="680"/>
      <c r="I1193" s="680"/>
      <c r="J1193" s="680"/>
      <c r="K1193" s="680"/>
      <c r="L1193" s="2"/>
    </row>
    <row r="1194" spans="1:14" ht="31.75" customHeight="1" thickBot="1" x14ac:dyDescent="0.35">
      <c r="A1194" s="673" t="s">
        <v>192</v>
      </c>
      <c r="B1194" s="674"/>
      <c r="C1194" s="673" t="str">
        <f>IF(ProjeNo&gt;0,ProjeNo,"")</f>
        <v/>
      </c>
      <c r="D1194" s="674"/>
      <c r="E1194" s="674"/>
      <c r="F1194" s="674"/>
      <c r="G1194" s="674"/>
      <c r="H1194" s="674"/>
      <c r="I1194" s="674"/>
      <c r="J1194" s="674"/>
      <c r="K1194" s="675"/>
      <c r="L1194" s="2"/>
    </row>
    <row r="1195" spans="1:14" ht="45" customHeight="1" thickBot="1" x14ac:dyDescent="0.35">
      <c r="A1195" s="673" t="s">
        <v>194</v>
      </c>
      <c r="B1195" s="674"/>
      <c r="C1195" s="676" t="str">
        <f>IF(ProjeAdi&gt;0,ProjeAdi,"")</f>
        <v/>
      </c>
      <c r="D1195" s="677"/>
      <c r="E1195" s="677"/>
      <c r="F1195" s="677"/>
      <c r="G1195" s="677"/>
      <c r="H1195" s="677"/>
      <c r="I1195" s="677"/>
      <c r="J1195" s="677"/>
      <c r="K1195" s="678"/>
      <c r="L1195" s="2"/>
    </row>
    <row r="1196" spans="1:14" ht="34.5" customHeight="1" thickBot="1" x14ac:dyDescent="0.35">
      <c r="A1196" s="618" t="s">
        <v>138</v>
      </c>
      <c r="B1196" s="619"/>
      <c r="C1196" s="702"/>
      <c r="D1196" s="703"/>
      <c r="E1196" s="703"/>
      <c r="F1196" s="703"/>
      <c r="G1196" s="703"/>
      <c r="H1196" s="703"/>
      <c r="I1196" s="703"/>
      <c r="J1196" s="703"/>
      <c r="K1196" s="704"/>
      <c r="L1196" s="209" t="str">
        <f>IF(C1196="","Stok değerleme yöntemi yazılmadan toplam hesaplanmayacaktır.","")</f>
        <v>Stok değerleme yöntemi yazılmadan toplam hesaplanmayacaktır.</v>
      </c>
    </row>
    <row r="1197" spans="1:14" s="45" customFormat="1" ht="37.200000000000003" customHeight="1" x14ac:dyDescent="0.3">
      <c r="A1197" s="683" t="s">
        <v>3</v>
      </c>
      <c r="B1197" s="683" t="s">
        <v>182</v>
      </c>
      <c r="C1197" s="683" t="s">
        <v>183</v>
      </c>
      <c r="D1197" s="683" t="s">
        <v>101</v>
      </c>
      <c r="E1197" s="683" t="s">
        <v>173</v>
      </c>
      <c r="F1197" s="683" t="s">
        <v>102</v>
      </c>
      <c r="G1197" s="683" t="s">
        <v>106</v>
      </c>
      <c r="H1197" s="683" t="s">
        <v>107</v>
      </c>
      <c r="I1197" s="683" t="s">
        <v>139</v>
      </c>
      <c r="J1197" s="700" t="s">
        <v>34</v>
      </c>
      <c r="K1197" s="700" t="s">
        <v>108</v>
      </c>
      <c r="L1197" s="61"/>
      <c r="M1197" s="69"/>
      <c r="N1197" s="69"/>
    </row>
    <row r="1198" spans="1:14" ht="18" customHeight="1" thickBot="1" x14ac:dyDescent="0.35">
      <c r="A1198" s="685"/>
      <c r="B1198" s="684"/>
      <c r="C1198" s="684"/>
      <c r="D1198" s="685"/>
      <c r="E1198" s="684"/>
      <c r="F1198" s="685"/>
      <c r="G1198" s="685"/>
      <c r="H1198" s="685"/>
      <c r="I1198" s="685"/>
      <c r="J1198" s="701"/>
      <c r="K1198" s="701"/>
      <c r="L1198" s="2"/>
    </row>
    <row r="1199" spans="1:14" ht="18" customHeight="1" x14ac:dyDescent="0.3">
      <c r="A1199" s="201">
        <v>681</v>
      </c>
      <c r="B1199" s="450"/>
      <c r="C1199" s="451"/>
      <c r="D1199" s="86"/>
      <c r="E1199" s="516"/>
      <c r="F1199" s="25"/>
      <c r="G1199" s="39"/>
      <c r="H1199" s="39"/>
      <c r="I1199" s="36"/>
      <c r="J1199" s="192" t="str">
        <f>IF(AND(H1199&lt;&gt;"",I1199&lt;&gt;"",K1199&lt;&gt;""),H1199*I1199,"")</f>
        <v/>
      </c>
      <c r="K1199" s="46"/>
      <c r="L1199" s="106" t="str">
        <f t="shared" ref="L1199:L1218" si="68">IF(AND(F1199&lt;&gt;"",K1199=""),"Stok Çıkış Tarihi Yazılmalıdır.","")</f>
        <v/>
      </c>
    </row>
    <row r="1200" spans="1:14" ht="18" customHeight="1" x14ac:dyDescent="0.3">
      <c r="A1200" s="410">
        <v>682</v>
      </c>
      <c r="B1200" s="460"/>
      <c r="C1200" s="469"/>
      <c r="D1200" s="319"/>
      <c r="E1200" s="518"/>
      <c r="F1200" s="17"/>
      <c r="G1200" s="18"/>
      <c r="H1200" s="18"/>
      <c r="I1200" s="41"/>
      <c r="J1200" s="202" t="str">
        <f t="shared" ref="J1200:J1218" si="69">IF(AND(H1200&lt;&gt;"",I1200&lt;&gt;"",K1200&lt;&gt;""),H1200*I1200,"")</f>
        <v/>
      </c>
      <c r="K1200" s="47"/>
      <c r="L1200" s="106" t="str">
        <f t="shared" si="68"/>
        <v/>
      </c>
    </row>
    <row r="1201" spans="1:12" ht="18" customHeight="1" x14ac:dyDescent="0.3">
      <c r="A1201" s="410">
        <v>683</v>
      </c>
      <c r="B1201" s="460"/>
      <c r="C1201" s="469"/>
      <c r="D1201" s="319"/>
      <c r="E1201" s="518"/>
      <c r="F1201" s="17"/>
      <c r="G1201" s="18"/>
      <c r="H1201" s="18"/>
      <c r="I1201" s="41"/>
      <c r="J1201" s="202" t="str">
        <f t="shared" si="69"/>
        <v/>
      </c>
      <c r="K1201" s="47"/>
      <c r="L1201" s="106" t="str">
        <f t="shared" si="68"/>
        <v/>
      </c>
    </row>
    <row r="1202" spans="1:12" ht="18" customHeight="1" x14ac:dyDescent="0.3">
      <c r="A1202" s="410">
        <v>684</v>
      </c>
      <c r="B1202" s="460"/>
      <c r="C1202" s="469"/>
      <c r="D1202" s="319"/>
      <c r="E1202" s="518"/>
      <c r="F1202" s="17"/>
      <c r="G1202" s="18"/>
      <c r="H1202" s="18"/>
      <c r="I1202" s="41"/>
      <c r="J1202" s="202" t="str">
        <f t="shared" si="69"/>
        <v/>
      </c>
      <c r="K1202" s="47"/>
      <c r="L1202" s="106" t="str">
        <f t="shared" si="68"/>
        <v/>
      </c>
    </row>
    <row r="1203" spans="1:12" ht="18" customHeight="1" x14ac:dyDescent="0.3">
      <c r="A1203" s="410">
        <v>685</v>
      </c>
      <c r="B1203" s="460"/>
      <c r="C1203" s="469"/>
      <c r="D1203" s="319"/>
      <c r="E1203" s="518"/>
      <c r="F1203" s="17"/>
      <c r="G1203" s="18"/>
      <c r="H1203" s="18"/>
      <c r="I1203" s="41"/>
      <c r="J1203" s="202" t="str">
        <f t="shared" si="69"/>
        <v/>
      </c>
      <c r="K1203" s="47"/>
      <c r="L1203" s="106" t="str">
        <f t="shared" si="68"/>
        <v/>
      </c>
    </row>
    <row r="1204" spans="1:12" ht="18" customHeight="1" x14ac:dyDescent="0.3">
      <c r="A1204" s="410">
        <v>686</v>
      </c>
      <c r="B1204" s="460"/>
      <c r="C1204" s="469"/>
      <c r="D1204" s="319"/>
      <c r="E1204" s="518"/>
      <c r="F1204" s="17"/>
      <c r="G1204" s="18"/>
      <c r="H1204" s="18"/>
      <c r="I1204" s="41"/>
      <c r="J1204" s="202" t="str">
        <f t="shared" si="69"/>
        <v/>
      </c>
      <c r="K1204" s="47"/>
      <c r="L1204" s="106" t="str">
        <f t="shared" si="68"/>
        <v/>
      </c>
    </row>
    <row r="1205" spans="1:12" ht="18" customHeight="1" x14ac:dyDescent="0.3">
      <c r="A1205" s="410">
        <v>687</v>
      </c>
      <c r="B1205" s="460"/>
      <c r="C1205" s="469"/>
      <c r="D1205" s="319"/>
      <c r="E1205" s="518"/>
      <c r="F1205" s="17"/>
      <c r="G1205" s="18"/>
      <c r="H1205" s="18"/>
      <c r="I1205" s="41"/>
      <c r="J1205" s="202" t="str">
        <f t="shared" si="69"/>
        <v/>
      </c>
      <c r="K1205" s="47"/>
      <c r="L1205" s="106" t="str">
        <f t="shared" si="68"/>
        <v/>
      </c>
    </row>
    <row r="1206" spans="1:12" ht="18" customHeight="1" x14ac:dyDescent="0.3">
      <c r="A1206" s="410">
        <v>688</v>
      </c>
      <c r="B1206" s="460"/>
      <c r="C1206" s="469"/>
      <c r="D1206" s="319"/>
      <c r="E1206" s="518"/>
      <c r="F1206" s="17"/>
      <c r="G1206" s="18"/>
      <c r="H1206" s="18"/>
      <c r="I1206" s="41"/>
      <c r="J1206" s="202" t="str">
        <f t="shared" si="69"/>
        <v/>
      </c>
      <c r="K1206" s="47"/>
      <c r="L1206" s="106" t="str">
        <f t="shared" si="68"/>
        <v/>
      </c>
    </row>
    <row r="1207" spans="1:12" ht="18" customHeight="1" x14ac:dyDescent="0.3">
      <c r="A1207" s="410">
        <v>689</v>
      </c>
      <c r="B1207" s="460"/>
      <c r="C1207" s="469"/>
      <c r="D1207" s="319"/>
      <c r="E1207" s="518"/>
      <c r="F1207" s="17"/>
      <c r="G1207" s="18"/>
      <c r="H1207" s="18"/>
      <c r="I1207" s="41"/>
      <c r="J1207" s="202" t="str">
        <f t="shared" si="69"/>
        <v/>
      </c>
      <c r="K1207" s="47"/>
      <c r="L1207" s="106" t="str">
        <f t="shared" si="68"/>
        <v/>
      </c>
    </row>
    <row r="1208" spans="1:12" ht="18" customHeight="1" x14ac:dyDescent="0.3">
      <c r="A1208" s="410">
        <v>690</v>
      </c>
      <c r="B1208" s="460"/>
      <c r="C1208" s="469"/>
      <c r="D1208" s="319"/>
      <c r="E1208" s="518"/>
      <c r="F1208" s="17"/>
      <c r="G1208" s="18"/>
      <c r="H1208" s="18"/>
      <c r="I1208" s="41"/>
      <c r="J1208" s="202" t="str">
        <f t="shared" si="69"/>
        <v/>
      </c>
      <c r="K1208" s="47"/>
      <c r="L1208" s="106" t="str">
        <f t="shared" si="68"/>
        <v/>
      </c>
    </row>
    <row r="1209" spans="1:12" ht="18" customHeight="1" x14ac:dyDescent="0.3">
      <c r="A1209" s="410">
        <v>691</v>
      </c>
      <c r="B1209" s="460"/>
      <c r="C1209" s="469"/>
      <c r="D1209" s="319"/>
      <c r="E1209" s="518"/>
      <c r="F1209" s="17"/>
      <c r="G1209" s="18"/>
      <c r="H1209" s="18"/>
      <c r="I1209" s="41"/>
      <c r="J1209" s="202" t="str">
        <f t="shared" si="69"/>
        <v/>
      </c>
      <c r="K1209" s="47"/>
      <c r="L1209" s="106" t="str">
        <f t="shared" si="68"/>
        <v/>
      </c>
    </row>
    <row r="1210" spans="1:12" ht="18" customHeight="1" x14ac:dyDescent="0.3">
      <c r="A1210" s="410">
        <v>692</v>
      </c>
      <c r="B1210" s="460"/>
      <c r="C1210" s="469"/>
      <c r="D1210" s="319"/>
      <c r="E1210" s="518"/>
      <c r="F1210" s="17"/>
      <c r="G1210" s="18"/>
      <c r="H1210" s="18"/>
      <c r="I1210" s="41"/>
      <c r="J1210" s="202" t="str">
        <f t="shared" si="69"/>
        <v/>
      </c>
      <c r="K1210" s="47"/>
      <c r="L1210" s="106" t="str">
        <f t="shared" si="68"/>
        <v/>
      </c>
    </row>
    <row r="1211" spans="1:12" ht="18" customHeight="1" x14ac:dyDescent="0.3">
      <c r="A1211" s="410">
        <v>693</v>
      </c>
      <c r="B1211" s="460"/>
      <c r="C1211" s="469"/>
      <c r="D1211" s="319"/>
      <c r="E1211" s="518"/>
      <c r="F1211" s="17"/>
      <c r="G1211" s="18"/>
      <c r="H1211" s="18"/>
      <c r="I1211" s="41"/>
      <c r="J1211" s="202" t="str">
        <f t="shared" si="69"/>
        <v/>
      </c>
      <c r="K1211" s="47"/>
      <c r="L1211" s="106" t="str">
        <f t="shared" si="68"/>
        <v/>
      </c>
    </row>
    <row r="1212" spans="1:12" ht="18" customHeight="1" x14ac:dyDescent="0.3">
      <c r="A1212" s="410">
        <v>694</v>
      </c>
      <c r="B1212" s="460"/>
      <c r="C1212" s="469"/>
      <c r="D1212" s="319"/>
      <c r="E1212" s="518"/>
      <c r="F1212" s="17"/>
      <c r="G1212" s="18"/>
      <c r="H1212" s="18"/>
      <c r="I1212" s="41"/>
      <c r="J1212" s="202" t="str">
        <f t="shared" si="69"/>
        <v/>
      </c>
      <c r="K1212" s="47"/>
      <c r="L1212" s="106" t="str">
        <f t="shared" si="68"/>
        <v/>
      </c>
    </row>
    <row r="1213" spans="1:12" ht="18" customHeight="1" x14ac:dyDescent="0.3">
      <c r="A1213" s="410">
        <v>695</v>
      </c>
      <c r="B1213" s="460"/>
      <c r="C1213" s="469"/>
      <c r="D1213" s="319"/>
      <c r="E1213" s="518"/>
      <c r="F1213" s="17"/>
      <c r="G1213" s="18"/>
      <c r="H1213" s="18"/>
      <c r="I1213" s="41"/>
      <c r="J1213" s="202" t="str">
        <f t="shared" si="69"/>
        <v/>
      </c>
      <c r="K1213" s="47"/>
      <c r="L1213" s="106" t="str">
        <f t="shared" si="68"/>
        <v/>
      </c>
    </row>
    <row r="1214" spans="1:12" ht="18" customHeight="1" x14ac:dyDescent="0.3">
      <c r="A1214" s="410">
        <v>696</v>
      </c>
      <c r="B1214" s="460"/>
      <c r="C1214" s="469"/>
      <c r="D1214" s="319"/>
      <c r="E1214" s="518"/>
      <c r="F1214" s="17"/>
      <c r="G1214" s="18"/>
      <c r="H1214" s="18"/>
      <c r="I1214" s="41"/>
      <c r="J1214" s="202" t="str">
        <f t="shared" si="69"/>
        <v/>
      </c>
      <c r="K1214" s="47"/>
      <c r="L1214" s="106" t="str">
        <f t="shared" si="68"/>
        <v/>
      </c>
    </row>
    <row r="1215" spans="1:12" ht="18" customHeight="1" x14ac:dyDescent="0.3">
      <c r="A1215" s="410">
        <v>697</v>
      </c>
      <c r="B1215" s="460"/>
      <c r="C1215" s="469"/>
      <c r="D1215" s="319"/>
      <c r="E1215" s="518"/>
      <c r="F1215" s="17"/>
      <c r="G1215" s="18"/>
      <c r="H1215" s="18"/>
      <c r="I1215" s="41"/>
      <c r="J1215" s="202" t="str">
        <f t="shared" si="69"/>
        <v/>
      </c>
      <c r="K1215" s="47"/>
      <c r="L1215" s="106" t="str">
        <f t="shared" si="68"/>
        <v/>
      </c>
    </row>
    <row r="1216" spans="1:12" ht="18" customHeight="1" x14ac:dyDescent="0.3">
      <c r="A1216" s="410">
        <v>698</v>
      </c>
      <c r="B1216" s="460"/>
      <c r="C1216" s="469"/>
      <c r="D1216" s="319"/>
      <c r="E1216" s="518"/>
      <c r="F1216" s="17"/>
      <c r="G1216" s="18"/>
      <c r="H1216" s="18"/>
      <c r="I1216" s="41"/>
      <c r="J1216" s="202" t="str">
        <f t="shared" si="69"/>
        <v/>
      </c>
      <c r="K1216" s="47"/>
      <c r="L1216" s="106" t="str">
        <f t="shared" si="68"/>
        <v/>
      </c>
    </row>
    <row r="1217" spans="1:14" ht="18" customHeight="1" x14ac:dyDescent="0.3">
      <c r="A1217" s="410">
        <v>699</v>
      </c>
      <c r="B1217" s="460"/>
      <c r="C1217" s="469"/>
      <c r="D1217" s="319"/>
      <c r="E1217" s="518"/>
      <c r="F1217" s="17"/>
      <c r="G1217" s="18"/>
      <c r="H1217" s="18"/>
      <c r="I1217" s="41"/>
      <c r="J1217" s="202" t="str">
        <f t="shared" si="69"/>
        <v/>
      </c>
      <c r="K1217" s="47"/>
      <c r="L1217" s="106" t="str">
        <f t="shared" si="68"/>
        <v/>
      </c>
    </row>
    <row r="1218" spans="1:14" ht="18" customHeight="1" thickBot="1" x14ac:dyDescent="0.35">
      <c r="A1218" s="411">
        <v>700</v>
      </c>
      <c r="B1218" s="461"/>
      <c r="C1218" s="470"/>
      <c r="D1218" s="89"/>
      <c r="E1218" s="519"/>
      <c r="F1218" s="19"/>
      <c r="G1218" s="20"/>
      <c r="H1218" s="20"/>
      <c r="I1218" s="43"/>
      <c r="J1218" s="203" t="str">
        <f t="shared" si="69"/>
        <v/>
      </c>
      <c r="K1218" s="48"/>
      <c r="L1218" s="106" t="str">
        <f t="shared" si="68"/>
        <v/>
      </c>
    </row>
    <row r="1219" spans="1:14" ht="18" customHeight="1" thickBot="1" x14ac:dyDescent="0.35">
      <c r="I1219" s="386" t="s">
        <v>125</v>
      </c>
      <c r="J1219" s="186">
        <f>IF(stok&lt;&gt;"",SUM(J1199:J1218)+J1184,0)</f>
        <v>0</v>
      </c>
      <c r="K1219" s="205"/>
      <c r="M1219" s="105">
        <f>IF(J1219&gt;J1184,ROW(A1225),0)</f>
        <v>0</v>
      </c>
    </row>
    <row r="1221" spans="1:14" ht="30.25" customHeight="1" x14ac:dyDescent="0.3">
      <c r="A1221" s="699" t="s">
        <v>135</v>
      </c>
      <c r="B1221" s="699"/>
      <c r="C1221" s="699"/>
      <c r="D1221" s="699"/>
      <c r="E1221" s="699"/>
      <c r="F1221" s="699"/>
      <c r="G1221" s="699"/>
      <c r="H1221" s="699"/>
      <c r="I1221" s="699"/>
      <c r="J1221" s="699"/>
      <c r="K1221" s="699"/>
    </row>
    <row r="1223" spans="1:14" ht="19.05" x14ac:dyDescent="0.35">
      <c r="A1223" s="376" t="s">
        <v>31</v>
      </c>
      <c r="B1223" s="214"/>
      <c r="C1223" s="214"/>
      <c r="D1223" s="378">
        <f ca="1">imzatarihi</f>
        <v>45785</v>
      </c>
      <c r="E1223" s="378"/>
      <c r="F1223" s="253" t="s">
        <v>32</v>
      </c>
      <c r="G1223" s="379" t="str">
        <f>IF(kurulusyetkilisi&gt;0,kurulusyetkilisi,"")</f>
        <v/>
      </c>
      <c r="J1223" s="44"/>
    </row>
    <row r="1224" spans="1:14" ht="19.05" x14ac:dyDescent="0.35">
      <c r="D1224" s="215"/>
      <c r="E1224" s="215"/>
      <c r="F1224" s="253" t="s">
        <v>33</v>
      </c>
      <c r="I1224" s="214"/>
      <c r="J1224" s="44"/>
    </row>
    <row r="1226" spans="1:14" x14ac:dyDescent="0.3">
      <c r="A1226" s="679" t="s">
        <v>105</v>
      </c>
      <c r="B1226" s="679"/>
      <c r="C1226" s="679"/>
      <c r="D1226" s="679"/>
      <c r="E1226" s="679"/>
      <c r="F1226" s="679"/>
      <c r="G1226" s="679"/>
      <c r="H1226" s="679"/>
      <c r="I1226" s="679"/>
      <c r="J1226" s="679"/>
      <c r="K1226" s="679"/>
      <c r="L1226" s="2"/>
    </row>
    <row r="1227" spans="1:14" x14ac:dyDescent="0.3">
      <c r="A1227" s="635" t="str">
        <f>IF(YilDonem&lt;&gt;"",CONCATENATE(YilDonem," dönemine aittir."),"")</f>
        <v/>
      </c>
      <c r="B1227" s="635"/>
      <c r="C1227" s="635"/>
      <c r="D1227" s="635"/>
      <c r="E1227" s="635"/>
      <c r="F1227" s="635"/>
      <c r="G1227" s="635"/>
      <c r="H1227" s="635"/>
      <c r="I1227" s="635"/>
      <c r="J1227" s="635"/>
      <c r="K1227" s="635"/>
      <c r="L1227" s="2"/>
    </row>
    <row r="1228" spans="1:14" ht="16.149999999999999" customHeight="1" thickBot="1" x14ac:dyDescent="0.35">
      <c r="A1228" s="680" t="s">
        <v>127</v>
      </c>
      <c r="B1228" s="680"/>
      <c r="C1228" s="680"/>
      <c r="D1228" s="680"/>
      <c r="E1228" s="680"/>
      <c r="F1228" s="680"/>
      <c r="G1228" s="680"/>
      <c r="H1228" s="680"/>
      <c r="I1228" s="680"/>
      <c r="J1228" s="680"/>
      <c r="K1228" s="680"/>
      <c r="L1228" s="2"/>
    </row>
    <row r="1229" spans="1:14" ht="31.75" customHeight="1" thickBot="1" x14ac:dyDescent="0.35">
      <c r="A1229" s="673" t="s">
        <v>192</v>
      </c>
      <c r="B1229" s="674"/>
      <c r="C1229" s="673" t="str">
        <f>IF(ProjeNo&gt;0,ProjeNo,"")</f>
        <v/>
      </c>
      <c r="D1229" s="674"/>
      <c r="E1229" s="674"/>
      <c r="F1229" s="674"/>
      <c r="G1229" s="674"/>
      <c r="H1229" s="674"/>
      <c r="I1229" s="674"/>
      <c r="J1229" s="674"/>
      <c r="K1229" s="675"/>
      <c r="L1229" s="2"/>
    </row>
    <row r="1230" spans="1:14" ht="45" customHeight="1" thickBot="1" x14ac:dyDescent="0.35">
      <c r="A1230" s="673" t="s">
        <v>194</v>
      </c>
      <c r="B1230" s="674"/>
      <c r="C1230" s="676" t="str">
        <f>IF(ProjeAdi&gt;0,ProjeAdi,"")</f>
        <v/>
      </c>
      <c r="D1230" s="677"/>
      <c r="E1230" s="677"/>
      <c r="F1230" s="677"/>
      <c r="G1230" s="677"/>
      <c r="H1230" s="677"/>
      <c r="I1230" s="677"/>
      <c r="J1230" s="677"/>
      <c r="K1230" s="678"/>
      <c r="L1230" s="2"/>
    </row>
    <row r="1231" spans="1:14" ht="34.5" customHeight="1" thickBot="1" x14ac:dyDescent="0.35">
      <c r="A1231" s="618" t="s">
        <v>138</v>
      </c>
      <c r="B1231" s="619"/>
      <c r="C1231" s="702"/>
      <c r="D1231" s="703"/>
      <c r="E1231" s="703"/>
      <c r="F1231" s="703"/>
      <c r="G1231" s="703"/>
      <c r="H1231" s="703"/>
      <c r="I1231" s="703"/>
      <c r="J1231" s="703"/>
      <c r="K1231" s="704"/>
      <c r="L1231" s="209" t="str">
        <f>IF(C1231="","Stok değerleme yöntemi yazılmadan toplam hesaplanmayacaktır.","")</f>
        <v>Stok değerleme yöntemi yazılmadan toplam hesaplanmayacaktır.</v>
      </c>
    </row>
    <row r="1232" spans="1:14" s="45" customFormat="1" ht="37.200000000000003" customHeight="1" x14ac:dyDescent="0.3">
      <c r="A1232" s="683" t="s">
        <v>3</v>
      </c>
      <c r="B1232" s="683" t="s">
        <v>182</v>
      </c>
      <c r="C1232" s="683" t="s">
        <v>183</v>
      </c>
      <c r="D1232" s="683" t="s">
        <v>101</v>
      </c>
      <c r="E1232" s="683" t="s">
        <v>173</v>
      </c>
      <c r="F1232" s="683" t="s">
        <v>102</v>
      </c>
      <c r="G1232" s="683" t="s">
        <v>106</v>
      </c>
      <c r="H1232" s="683" t="s">
        <v>107</v>
      </c>
      <c r="I1232" s="683" t="s">
        <v>139</v>
      </c>
      <c r="J1232" s="700" t="s">
        <v>34</v>
      </c>
      <c r="K1232" s="700" t="s">
        <v>108</v>
      </c>
      <c r="L1232" s="61"/>
      <c r="M1232" s="69"/>
      <c r="N1232" s="69"/>
    </row>
    <row r="1233" spans="1:12" ht="18" customHeight="1" thickBot="1" x14ac:dyDescent="0.35">
      <c r="A1233" s="685"/>
      <c r="B1233" s="684"/>
      <c r="C1233" s="684"/>
      <c r="D1233" s="685"/>
      <c r="E1233" s="684"/>
      <c r="F1233" s="685"/>
      <c r="G1233" s="685"/>
      <c r="H1233" s="685"/>
      <c r="I1233" s="685"/>
      <c r="J1233" s="701"/>
      <c r="K1233" s="701"/>
      <c r="L1233" s="2"/>
    </row>
    <row r="1234" spans="1:12" ht="18" customHeight="1" x14ac:dyDescent="0.3">
      <c r="A1234" s="201">
        <v>701</v>
      </c>
      <c r="B1234" s="450"/>
      <c r="C1234" s="451"/>
      <c r="D1234" s="86"/>
      <c r="E1234" s="516"/>
      <c r="F1234" s="25"/>
      <c r="G1234" s="39"/>
      <c r="H1234" s="39"/>
      <c r="I1234" s="36"/>
      <c r="J1234" s="192" t="str">
        <f>IF(AND(H1234&lt;&gt;"",I1234&lt;&gt;"",K1234&lt;&gt;""),H1234*I1234,"")</f>
        <v/>
      </c>
      <c r="K1234" s="46"/>
      <c r="L1234" s="106" t="str">
        <f t="shared" ref="L1234:L1253" si="70">IF(AND(F1234&lt;&gt;"",K1234=""),"Stok Çıkış Tarihi Yazılmalıdır.","")</f>
        <v/>
      </c>
    </row>
    <row r="1235" spans="1:12" ht="18" customHeight="1" x14ac:dyDescent="0.3">
      <c r="A1235" s="410">
        <v>702</v>
      </c>
      <c r="B1235" s="460"/>
      <c r="C1235" s="469"/>
      <c r="D1235" s="319"/>
      <c r="E1235" s="518"/>
      <c r="F1235" s="17"/>
      <c r="G1235" s="18"/>
      <c r="H1235" s="18"/>
      <c r="I1235" s="41"/>
      <c r="J1235" s="202" t="str">
        <f t="shared" ref="J1235:J1253" si="71">IF(AND(H1235&lt;&gt;"",I1235&lt;&gt;"",K1235&lt;&gt;""),H1235*I1235,"")</f>
        <v/>
      </c>
      <c r="K1235" s="47"/>
      <c r="L1235" s="106" t="str">
        <f t="shared" si="70"/>
        <v/>
      </c>
    </row>
    <row r="1236" spans="1:12" ht="18" customHeight="1" x14ac:dyDescent="0.3">
      <c r="A1236" s="410">
        <v>703</v>
      </c>
      <c r="B1236" s="460"/>
      <c r="C1236" s="469"/>
      <c r="D1236" s="319"/>
      <c r="E1236" s="518"/>
      <c r="F1236" s="17"/>
      <c r="G1236" s="18"/>
      <c r="H1236" s="18"/>
      <c r="I1236" s="41"/>
      <c r="J1236" s="202" t="str">
        <f t="shared" si="71"/>
        <v/>
      </c>
      <c r="K1236" s="47"/>
      <c r="L1236" s="106" t="str">
        <f t="shared" si="70"/>
        <v/>
      </c>
    </row>
    <row r="1237" spans="1:12" ht="18" customHeight="1" x14ac:dyDescent="0.3">
      <c r="A1237" s="410">
        <v>704</v>
      </c>
      <c r="B1237" s="460"/>
      <c r="C1237" s="469"/>
      <c r="D1237" s="319"/>
      <c r="E1237" s="518"/>
      <c r="F1237" s="17"/>
      <c r="G1237" s="18"/>
      <c r="H1237" s="18"/>
      <c r="I1237" s="41"/>
      <c r="J1237" s="202" t="str">
        <f t="shared" si="71"/>
        <v/>
      </c>
      <c r="K1237" s="47"/>
      <c r="L1237" s="106" t="str">
        <f t="shared" si="70"/>
        <v/>
      </c>
    </row>
    <row r="1238" spans="1:12" ht="18" customHeight="1" x14ac:dyDescent="0.3">
      <c r="A1238" s="410">
        <v>705</v>
      </c>
      <c r="B1238" s="460"/>
      <c r="C1238" s="469"/>
      <c r="D1238" s="319"/>
      <c r="E1238" s="518"/>
      <c r="F1238" s="17"/>
      <c r="G1238" s="18"/>
      <c r="H1238" s="18"/>
      <c r="I1238" s="41"/>
      <c r="J1238" s="202" t="str">
        <f t="shared" si="71"/>
        <v/>
      </c>
      <c r="K1238" s="47"/>
      <c r="L1238" s="106" t="str">
        <f t="shared" si="70"/>
        <v/>
      </c>
    </row>
    <row r="1239" spans="1:12" ht="18" customHeight="1" x14ac:dyDescent="0.3">
      <c r="A1239" s="410">
        <v>706</v>
      </c>
      <c r="B1239" s="460"/>
      <c r="C1239" s="469"/>
      <c r="D1239" s="319"/>
      <c r="E1239" s="518"/>
      <c r="F1239" s="17"/>
      <c r="G1239" s="18"/>
      <c r="H1239" s="18"/>
      <c r="I1239" s="41"/>
      <c r="J1239" s="202" t="str">
        <f t="shared" si="71"/>
        <v/>
      </c>
      <c r="K1239" s="47"/>
      <c r="L1239" s="106" t="str">
        <f t="shared" si="70"/>
        <v/>
      </c>
    </row>
    <row r="1240" spans="1:12" ht="18" customHeight="1" x14ac:dyDescent="0.3">
      <c r="A1240" s="410">
        <v>707</v>
      </c>
      <c r="B1240" s="460"/>
      <c r="C1240" s="469"/>
      <c r="D1240" s="319"/>
      <c r="E1240" s="518"/>
      <c r="F1240" s="17"/>
      <c r="G1240" s="18"/>
      <c r="H1240" s="18"/>
      <c r="I1240" s="41"/>
      <c r="J1240" s="202" t="str">
        <f t="shared" si="71"/>
        <v/>
      </c>
      <c r="K1240" s="47"/>
      <c r="L1240" s="106" t="str">
        <f t="shared" si="70"/>
        <v/>
      </c>
    </row>
    <row r="1241" spans="1:12" ht="18" customHeight="1" x14ac:dyDescent="0.3">
      <c r="A1241" s="410">
        <v>708</v>
      </c>
      <c r="B1241" s="460"/>
      <c r="C1241" s="469"/>
      <c r="D1241" s="319"/>
      <c r="E1241" s="518"/>
      <c r="F1241" s="17"/>
      <c r="G1241" s="18"/>
      <c r="H1241" s="18"/>
      <c r="I1241" s="41"/>
      <c r="J1241" s="202" t="str">
        <f t="shared" si="71"/>
        <v/>
      </c>
      <c r="K1241" s="47"/>
      <c r="L1241" s="106" t="str">
        <f t="shared" si="70"/>
        <v/>
      </c>
    </row>
    <row r="1242" spans="1:12" ht="18" customHeight="1" x14ac:dyDescent="0.3">
      <c r="A1242" s="410">
        <v>709</v>
      </c>
      <c r="B1242" s="460"/>
      <c r="C1242" s="469"/>
      <c r="D1242" s="319"/>
      <c r="E1242" s="518"/>
      <c r="F1242" s="17"/>
      <c r="G1242" s="18"/>
      <c r="H1242" s="18"/>
      <c r="I1242" s="41"/>
      <c r="J1242" s="202" t="str">
        <f t="shared" si="71"/>
        <v/>
      </c>
      <c r="K1242" s="47"/>
      <c r="L1242" s="106" t="str">
        <f t="shared" si="70"/>
        <v/>
      </c>
    </row>
    <row r="1243" spans="1:12" ht="18" customHeight="1" x14ac:dyDescent="0.3">
      <c r="A1243" s="410">
        <v>710</v>
      </c>
      <c r="B1243" s="460"/>
      <c r="C1243" s="469"/>
      <c r="D1243" s="319"/>
      <c r="E1243" s="518"/>
      <c r="F1243" s="17"/>
      <c r="G1243" s="18"/>
      <c r="H1243" s="18"/>
      <c r="I1243" s="41"/>
      <c r="J1243" s="202" t="str">
        <f t="shared" si="71"/>
        <v/>
      </c>
      <c r="K1243" s="47"/>
      <c r="L1243" s="106" t="str">
        <f t="shared" si="70"/>
        <v/>
      </c>
    </row>
    <row r="1244" spans="1:12" ht="18" customHeight="1" x14ac:dyDescent="0.3">
      <c r="A1244" s="410">
        <v>711</v>
      </c>
      <c r="B1244" s="460"/>
      <c r="C1244" s="469"/>
      <c r="D1244" s="319"/>
      <c r="E1244" s="518"/>
      <c r="F1244" s="17"/>
      <c r="G1244" s="18"/>
      <c r="H1244" s="18"/>
      <c r="I1244" s="41"/>
      <c r="J1244" s="202" t="str">
        <f t="shared" si="71"/>
        <v/>
      </c>
      <c r="K1244" s="47"/>
      <c r="L1244" s="106" t="str">
        <f t="shared" si="70"/>
        <v/>
      </c>
    </row>
    <row r="1245" spans="1:12" ht="18" customHeight="1" x14ac:dyDescent="0.3">
      <c r="A1245" s="410">
        <v>712</v>
      </c>
      <c r="B1245" s="460"/>
      <c r="C1245" s="469"/>
      <c r="D1245" s="319"/>
      <c r="E1245" s="518"/>
      <c r="F1245" s="17"/>
      <c r="G1245" s="18"/>
      <c r="H1245" s="18"/>
      <c r="I1245" s="41"/>
      <c r="J1245" s="202" t="str">
        <f t="shared" si="71"/>
        <v/>
      </c>
      <c r="K1245" s="47"/>
      <c r="L1245" s="106" t="str">
        <f t="shared" si="70"/>
        <v/>
      </c>
    </row>
    <row r="1246" spans="1:12" ht="18" customHeight="1" x14ac:dyDescent="0.3">
      <c r="A1246" s="410">
        <v>713</v>
      </c>
      <c r="B1246" s="460"/>
      <c r="C1246" s="469"/>
      <c r="D1246" s="319"/>
      <c r="E1246" s="518"/>
      <c r="F1246" s="17"/>
      <c r="G1246" s="18"/>
      <c r="H1246" s="18"/>
      <c r="I1246" s="41"/>
      <c r="J1246" s="202" t="str">
        <f t="shared" si="71"/>
        <v/>
      </c>
      <c r="K1246" s="47"/>
      <c r="L1246" s="106" t="str">
        <f t="shared" si="70"/>
        <v/>
      </c>
    </row>
    <row r="1247" spans="1:12" ht="18" customHeight="1" x14ac:dyDescent="0.3">
      <c r="A1247" s="410">
        <v>714</v>
      </c>
      <c r="B1247" s="460"/>
      <c r="C1247" s="469"/>
      <c r="D1247" s="319"/>
      <c r="E1247" s="518"/>
      <c r="F1247" s="17"/>
      <c r="G1247" s="18"/>
      <c r="H1247" s="18"/>
      <c r="I1247" s="41"/>
      <c r="J1247" s="202" t="str">
        <f t="shared" si="71"/>
        <v/>
      </c>
      <c r="K1247" s="47"/>
      <c r="L1247" s="106" t="str">
        <f t="shared" si="70"/>
        <v/>
      </c>
    </row>
    <row r="1248" spans="1:12" ht="18" customHeight="1" x14ac:dyDescent="0.3">
      <c r="A1248" s="410">
        <v>715</v>
      </c>
      <c r="B1248" s="460"/>
      <c r="C1248" s="469"/>
      <c r="D1248" s="319"/>
      <c r="E1248" s="518"/>
      <c r="F1248" s="17"/>
      <c r="G1248" s="18"/>
      <c r="H1248" s="18"/>
      <c r="I1248" s="41"/>
      <c r="J1248" s="202" t="str">
        <f t="shared" si="71"/>
        <v/>
      </c>
      <c r="K1248" s="47"/>
      <c r="L1248" s="106" t="str">
        <f t="shared" si="70"/>
        <v/>
      </c>
    </row>
    <row r="1249" spans="1:13" ht="18" customHeight="1" x14ac:dyDescent="0.3">
      <c r="A1249" s="410">
        <v>716</v>
      </c>
      <c r="B1249" s="460"/>
      <c r="C1249" s="469"/>
      <c r="D1249" s="319"/>
      <c r="E1249" s="518"/>
      <c r="F1249" s="17"/>
      <c r="G1249" s="18"/>
      <c r="H1249" s="18"/>
      <c r="I1249" s="41"/>
      <c r="J1249" s="202" t="str">
        <f t="shared" si="71"/>
        <v/>
      </c>
      <c r="K1249" s="47"/>
      <c r="L1249" s="106" t="str">
        <f t="shared" si="70"/>
        <v/>
      </c>
    </row>
    <row r="1250" spans="1:13" ht="18" customHeight="1" x14ac:dyDescent="0.3">
      <c r="A1250" s="410">
        <v>717</v>
      </c>
      <c r="B1250" s="460"/>
      <c r="C1250" s="469"/>
      <c r="D1250" s="319"/>
      <c r="E1250" s="518"/>
      <c r="F1250" s="17"/>
      <c r="G1250" s="18"/>
      <c r="H1250" s="18"/>
      <c r="I1250" s="41"/>
      <c r="J1250" s="202" t="str">
        <f t="shared" si="71"/>
        <v/>
      </c>
      <c r="K1250" s="47"/>
      <c r="L1250" s="106" t="str">
        <f t="shared" si="70"/>
        <v/>
      </c>
    </row>
    <row r="1251" spans="1:13" ht="18" customHeight="1" x14ac:dyDescent="0.3">
      <c r="A1251" s="410">
        <v>718</v>
      </c>
      <c r="B1251" s="460"/>
      <c r="C1251" s="469"/>
      <c r="D1251" s="319"/>
      <c r="E1251" s="518"/>
      <c r="F1251" s="17"/>
      <c r="G1251" s="18"/>
      <c r="H1251" s="18"/>
      <c r="I1251" s="41"/>
      <c r="J1251" s="202" t="str">
        <f t="shared" si="71"/>
        <v/>
      </c>
      <c r="K1251" s="47"/>
      <c r="L1251" s="106" t="str">
        <f t="shared" si="70"/>
        <v/>
      </c>
    </row>
    <row r="1252" spans="1:13" ht="18" customHeight="1" x14ac:dyDescent="0.3">
      <c r="A1252" s="410">
        <v>719</v>
      </c>
      <c r="B1252" s="460"/>
      <c r="C1252" s="469"/>
      <c r="D1252" s="319"/>
      <c r="E1252" s="518"/>
      <c r="F1252" s="17"/>
      <c r="G1252" s="18"/>
      <c r="H1252" s="18"/>
      <c r="I1252" s="41"/>
      <c r="J1252" s="202" t="str">
        <f t="shared" si="71"/>
        <v/>
      </c>
      <c r="K1252" s="47"/>
      <c r="L1252" s="106" t="str">
        <f t="shared" si="70"/>
        <v/>
      </c>
    </row>
    <row r="1253" spans="1:13" ht="18" customHeight="1" thickBot="1" x14ac:dyDescent="0.35">
      <c r="A1253" s="411">
        <v>720</v>
      </c>
      <c r="B1253" s="461"/>
      <c r="C1253" s="470"/>
      <c r="D1253" s="89"/>
      <c r="E1253" s="519"/>
      <c r="F1253" s="19"/>
      <c r="G1253" s="20"/>
      <c r="H1253" s="20"/>
      <c r="I1253" s="43"/>
      <c r="J1253" s="203" t="str">
        <f t="shared" si="71"/>
        <v/>
      </c>
      <c r="K1253" s="48"/>
      <c r="L1253" s="106" t="str">
        <f t="shared" si="70"/>
        <v/>
      </c>
    </row>
    <row r="1254" spans="1:13" ht="18" customHeight="1" thickBot="1" x14ac:dyDescent="0.35">
      <c r="I1254" s="386" t="s">
        <v>125</v>
      </c>
      <c r="J1254" s="186">
        <f>IF(stok&lt;&gt;"",SUM(J1234:J1253)+J1219,0)</f>
        <v>0</v>
      </c>
      <c r="K1254" s="205"/>
      <c r="M1254" s="105">
        <f>IF(J1254&gt;J1219,ROW(A1260),0)</f>
        <v>0</v>
      </c>
    </row>
    <row r="1256" spans="1:13" ht="30.25" customHeight="1" x14ac:dyDescent="0.3">
      <c r="A1256" s="699" t="s">
        <v>135</v>
      </c>
      <c r="B1256" s="699"/>
      <c r="C1256" s="699"/>
      <c r="D1256" s="699"/>
      <c r="E1256" s="699"/>
      <c r="F1256" s="699"/>
      <c r="G1256" s="699"/>
      <c r="H1256" s="699"/>
      <c r="I1256" s="699"/>
      <c r="J1256" s="699"/>
      <c r="K1256" s="699"/>
    </row>
    <row r="1258" spans="1:13" ht="19.05" x14ac:dyDescent="0.35">
      <c r="A1258" s="376" t="s">
        <v>31</v>
      </c>
      <c r="B1258" s="214"/>
      <c r="C1258" s="214"/>
      <c r="D1258" s="378">
        <f ca="1">imzatarihi</f>
        <v>45785</v>
      </c>
      <c r="E1258" s="378"/>
      <c r="F1258" s="253" t="s">
        <v>32</v>
      </c>
      <c r="G1258" s="379" t="str">
        <f>IF(kurulusyetkilisi&gt;0,kurulusyetkilisi,"")</f>
        <v/>
      </c>
      <c r="J1258" s="44"/>
    </row>
    <row r="1259" spans="1:13" ht="19.05" x14ac:dyDescent="0.35">
      <c r="D1259" s="215"/>
      <c r="E1259" s="215"/>
      <c r="F1259" s="253" t="s">
        <v>33</v>
      </c>
      <c r="I1259" s="214"/>
      <c r="J1259" s="44"/>
    </row>
    <row r="1261" spans="1:13" x14ac:dyDescent="0.3">
      <c r="A1261" s="679" t="s">
        <v>105</v>
      </c>
      <c r="B1261" s="679"/>
      <c r="C1261" s="679"/>
      <c r="D1261" s="679"/>
      <c r="E1261" s="679"/>
      <c r="F1261" s="679"/>
      <c r="G1261" s="679"/>
      <c r="H1261" s="679"/>
      <c r="I1261" s="679"/>
      <c r="J1261" s="679"/>
      <c r="K1261" s="679"/>
      <c r="L1261" s="2"/>
    </row>
    <row r="1262" spans="1:13" x14ac:dyDescent="0.3">
      <c r="A1262" s="635" t="str">
        <f>IF(YilDonem&lt;&gt;"",CONCATENATE(YilDonem," dönemine aittir."),"")</f>
        <v/>
      </c>
      <c r="B1262" s="635"/>
      <c r="C1262" s="635"/>
      <c r="D1262" s="635"/>
      <c r="E1262" s="635"/>
      <c r="F1262" s="635"/>
      <c r="G1262" s="635"/>
      <c r="H1262" s="635"/>
      <c r="I1262" s="635"/>
      <c r="J1262" s="635"/>
      <c r="K1262" s="635"/>
      <c r="L1262" s="2"/>
    </row>
    <row r="1263" spans="1:13" ht="16.149999999999999" customHeight="1" thickBot="1" x14ac:dyDescent="0.35">
      <c r="A1263" s="680" t="s">
        <v>127</v>
      </c>
      <c r="B1263" s="680"/>
      <c r="C1263" s="680"/>
      <c r="D1263" s="680"/>
      <c r="E1263" s="680"/>
      <c r="F1263" s="680"/>
      <c r="G1263" s="680"/>
      <c r="H1263" s="680"/>
      <c r="I1263" s="680"/>
      <c r="J1263" s="680"/>
      <c r="K1263" s="680"/>
      <c r="L1263" s="2"/>
    </row>
    <row r="1264" spans="1:13" ht="31.75" customHeight="1" thickBot="1" x14ac:dyDescent="0.35">
      <c r="A1264" s="673" t="s">
        <v>192</v>
      </c>
      <c r="B1264" s="674"/>
      <c r="C1264" s="673" t="str">
        <f>IF(ProjeNo&gt;0,ProjeNo,"")</f>
        <v/>
      </c>
      <c r="D1264" s="674"/>
      <c r="E1264" s="674"/>
      <c r="F1264" s="674"/>
      <c r="G1264" s="674"/>
      <c r="H1264" s="674"/>
      <c r="I1264" s="674"/>
      <c r="J1264" s="674"/>
      <c r="K1264" s="675"/>
      <c r="L1264" s="2"/>
    </row>
    <row r="1265" spans="1:14" ht="45" customHeight="1" thickBot="1" x14ac:dyDescent="0.35">
      <c r="A1265" s="673" t="s">
        <v>194</v>
      </c>
      <c r="B1265" s="674"/>
      <c r="C1265" s="676" t="str">
        <f>IF(ProjeAdi&gt;0,ProjeAdi,"")</f>
        <v/>
      </c>
      <c r="D1265" s="677"/>
      <c r="E1265" s="677"/>
      <c r="F1265" s="677"/>
      <c r="G1265" s="677"/>
      <c r="H1265" s="677"/>
      <c r="I1265" s="677"/>
      <c r="J1265" s="677"/>
      <c r="K1265" s="678"/>
      <c r="L1265" s="2"/>
    </row>
    <row r="1266" spans="1:14" ht="34.5" customHeight="1" thickBot="1" x14ac:dyDescent="0.35">
      <c r="A1266" s="618" t="s">
        <v>138</v>
      </c>
      <c r="B1266" s="619"/>
      <c r="C1266" s="702"/>
      <c r="D1266" s="703"/>
      <c r="E1266" s="703"/>
      <c r="F1266" s="703"/>
      <c r="G1266" s="703"/>
      <c r="H1266" s="703"/>
      <c r="I1266" s="703"/>
      <c r="J1266" s="703"/>
      <c r="K1266" s="704"/>
      <c r="L1266" s="209" t="str">
        <f>IF(C1266="","Stok değerleme yöntemi yazılmadan toplam hesaplanmayacaktır.","")</f>
        <v>Stok değerleme yöntemi yazılmadan toplam hesaplanmayacaktır.</v>
      </c>
    </row>
    <row r="1267" spans="1:14" s="45" customFormat="1" ht="37.200000000000003" customHeight="1" x14ac:dyDescent="0.3">
      <c r="A1267" s="683" t="s">
        <v>3</v>
      </c>
      <c r="B1267" s="683" t="s">
        <v>182</v>
      </c>
      <c r="C1267" s="683" t="s">
        <v>183</v>
      </c>
      <c r="D1267" s="683" t="s">
        <v>101</v>
      </c>
      <c r="E1267" s="683" t="s">
        <v>173</v>
      </c>
      <c r="F1267" s="683" t="s">
        <v>102</v>
      </c>
      <c r="G1267" s="683" t="s">
        <v>106</v>
      </c>
      <c r="H1267" s="683" t="s">
        <v>107</v>
      </c>
      <c r="I1267" s="683" t="s">
        <v>139</v>
      </c>
      <c r="J1267" s="700" t="s">
        <v>34</v>
      </c>
      <c r="K1267" s="700" t="s">
        <v>108</v>
      </c>
      <c r="L1267" s="61"/>
      <c r="M1267" s="69"/>
      <c r="N1267" s="69"/>
    </row>
    <row r="1268" spans="1:14" ht="18" customHeight="1" thickBot="1" x14ac:dyDescent="0.35">
      <c r="A1268" s="685"/>
      <c r="B1268" s="684"/>
      <c r="C1268" s="684"/>
      <c r="D1268" s="685"/>
      <c r="E1268" s="684"/>
      <c r="F1268" s="685"/>
      <c r="G1268" s="685"/>
      <c r="H1268" s="685"/>
      <c r="I1268" s="685"/>
      <c r="J1268" s="701"/>
      <c r="K1268" s="701"/>
      <c r="L1268" s="2"/>
    </row>
    <row r="1269" spans="1:14" ht="18" customHeight="1" x14ac:dyDescent="0.3">
      <c r="A1269" s="201">
        <v>721</v>
      </c>
      <c r="B1269" s="450"/>
      <c r="C1269" s="451"/>
      <c r="D1269" s="86"/>
      <c r="E1269" s="516"/>
      <c r="F1269" s="25"/>
      <c r="G1269" s="39"/>
      <c r="H1269" s="39"/>
      <c r="I1269" s="36"/>
      <c r="J1269" s="192" t="str">
        <f>IF(AND(H1269&lt;&gt;"",I1269&lt;&gt;"",K1269&lt;&gt;""),H1269*I1269,"")</f>
        <v/>
      </c>
      <c r="K1269" s="46"/>
      <c r="L1269" s="106" t="str">
        <f t="shared" ref="L1269:L1288" si="72">IF(AND(F1269&lt;&gt;"",K1269=""),"Stok Çıkış Tarihi Yazılmalıdır.","")</f>
        <v/>
      </c>
    </row>
    <row r="1270" spans="1:14" ht="18" customHeight="1" x14ac:dyDescent="0.3">
      <c r="A1270" s="410">
        <v>722</v>
      </c>
      <c r="B1270" s="460"/>
      <c r="C1270" s="469"/>
      <c r="D1270" s="319"/>
      <c r="E1270" s="518"/>
      <c r="F1270" s="17"/>
      <c r="G1270" s="18"/>
      <c r="H1270" s="18"/>
      <c r="I1270" s="41"/>
      <c r="J1270" s="202" t="str">
        <f t="shared" ref="J1270:J1288" si="73">IF(AND(H1270&lt;&gt;"",I1270&lt;&gt;"",K1270&lt;&gt;""),H1270*I1270,"")</f>
        <v/>
      </c>
      <c r="K1270" s="47"/>
      <c r="L1270" s="106" t="str">
        <f t="shared" si="72"/>
        <v/>
      </c>
    </row>
    <row r="1271" spans="1:14" ht="18" customHeight="1" x14ac:dyDescent="0.3">
      <c r="A1271" s="410">
        <v>723</v>
      </c>
      <c r="B1271" s="460"/>
      <c r="C1271" s="469"/>
      <c r="D1271" s="319"/>
      <c r="E1271" s="518"/>
      <c r="F1271" s="17"/>
      <c r="G1271" s="18"/>
      <c r="H1271" s="18"/>
      <c r="I1271" s="41"/>
      <c r="J1271" s="202" t="str">
        <f t="shared" si="73"/>
        <v/>
      </c>
      <c r="K1271" s="47"/>
      <c r="L1271" s="106" t="str">
        <f t="shared" si="72"/>
        <v/>
      </c>
    </row>
    <row r="1272" spans="1:14" ht="18" customHeight="1" x14ac:dyDescent="0.3">
      <c r="A1272" s="410">
        <v>724</v>
      </c>
      <c r="B1272" s="460"/>
      <c r="C1272" s="469"/>
      <c r="D1272" s="319"/>
      <c r="E1272" s="518"/>
      <c r="F1272" s="17"/>
      <c r="G1272" s="18"/>
      <c r="H1272" s="18"/>
      <c r="I1272" s="41"/>
      <c r="J1272" s="202" t="str">
        <f t="shared" si="73"/>
        <v/>
      </c>
      <c r="K1272" s="47"/>
      <c r="L1272" s="106" t="str">
        <f t="shared" si="72"/>
        <v/>
      </c>
    </row>
    <row r="1273" spans="1:14" ht="18" customHeight="1" x14ac:dyDescent="0.3">
      <c r="A1273" s="410">
        <v>725</v>
      </c>
      <c r="B1273" s="460"/>
      <c r="C1273" s="469"/>
      <c r="D1273" s="319"/>
      <c r="E1273" s="518"/>
      <c r="F1273" s="17"/>
      <c r="G1273" s="18"/>
      <c r="H1273" s="18"/>
      <c r="I1273" s="41"/>
      <c r="J1273" s="202" t="str">
        <f t="shared" si="73"/>
        <v/>
      </c>
      <c r="K1273" s="47"/>
      <c r="L1273" s="106" t="str">
        <f t="shared" si="72"/>
        <v/>
      </c>
    </row>
    <row r="1274" spans="1:14" ht="18" customHeight="1" x14ac:dyDescent="0.3">
      <c r="A1274" s="410">
        <v>726</v>
      </c>
      <c r="B1274" s="460"/>
      <c r="C1274" s="469"/>
      <c r="D1274" s="319"/>
      <c r="E1274" s="518"/>
      <c r="F1274" s="17"/>
      <c r="G1274" s="18"/>
      <c r="H1274" s="18"/>
      <c r="I1274" s="41"/>
      <c r="J1274" s="202" t="str">
        <f t="shared" si="73"/>
        <v/>
      </c>
      <c r="K1274" s="47"/>
      <c r="L1274" s="106" t="str">
        <f t="shared" si="72"/>
        <v/>
      </c>
    </row>
    <row r="1275" spans="1:14" ht="18" customHeight="1" x14ac:dyDescent="0.3">
      <c r="A1275" s="410">
        <v>727</v>
      </c>
      <c r="B1275" s="460"/>
      <c r="C1275" s="469"/>
      <c r="D1275" s="319"/>
      <c r="E1275" s="518"/>
      <c r="F1275" s="17"/>
      <c r="G1275" s="18"/>
      <c r="H1275" s="18"/>
      <c r="I1275" s="41"/>
      <c r="J1275" s="202" t="str">
        <f t="shared" si="73"/>
        <v/>
      </c>
      <c r="K1275" s="47"/>
      <c r="L1275" s="106" t="str">
        <f t="shared" si="72"/>
        <v/>
      </c>
    </row>
    <row r="1276" spans="1:14" ht="18" customHeight="1" x14ac:dyDescent="0.3">
      <c r="A1276" s="410">
        <v>728</v>
      </c>
      <c r="B1276" s="460"/>
      <c r="C1276" s="469"/>
      <c r="D1276" s="319"/>
      <c r="E1276" s="518"/>
      <c r="F1276" s="17"/>
      <c r="G1276" s="18"/>
      <c r="H1276" s="18"/>
      <c r="I1276" s="41"/>
      <c r="J1276" s="202" t="str">
        <f t="shared" si="73"/>
        <v/>
      </c>
      <c r="K1276" s="47"/>
      <c r="L1276" s="106" t="str">
        <f t="shared" si="72"/>
        <v/>
      </c>
    </row>
    <row r="1277" spans="1:14" ht="18" customHeight="1" x14ac:dyDescent="0.3">
      <c r="A1277" s="410">
        <v>729</v>
      </c>
      <c r="B1277" s="460"/>
      <c r="C1277" s="469"/>
      <c r="D1277" s="319"/>
      <c r="E1277" s="518"/>
      <c r="F1277" s="17"/>
      <c r="G1277" s="18"/>
      <c r="H1277" s="18"/>
      <c r="I1277" s="41"/>
      <c r="J1277" s="202" t="str">
        <f t="shared" si="73"/>
        <v/>
      </c>
      <c r="K1277" s="47"/>
      <c r="L1277" s="106" t="str">
        <f t="shared" si="72"/>
        <v/>
      </c>
    </row>
    <row r="1278" spans="1:14" ht="18" customHeight="1" x14ac:dyDescent="0.3">
      <c r="A1278" s="410">
        <v>730</v>
      </c>
      <c r="B1278" s="460"/>
      <c r="C1278" s="469"/>
      <c r="D1278" s="319"/>
      <c r="E1278" s="518"/>
      <c r="F1278" s="17"/>
      <c r="G1278" s="18"/>
      <c r="H1278" s="18"/>
      <c r="I1278" s="41"/>
      <c r="J1278" s="202" t="str">
        <f t="shared" si="73"/>
        <v/>
      </c>
      <c r="K1278" s="47"/>
      <c r="L1278" s="106" t="str">
        <f t="shared" si="72"/>
        <v/>
      </c>
    </row>
    <row r="1279" spans="1:14" ht="18" customHeight="1" x14ac:dyDescent="0.3">
      <c r="A1279" s="410">
        <v>731</v>
      </c>
      <c r="B1279" s="460"/>
      <c r="C1279" s="469"/>
      <c r="D1279" s="319"/>
      <c r="E1279" s="518"/>
      <c r="F1279" s="17"/>
      <c r="G1279" s="18"/>
      <c r="H1279" s="18"/>
      <c r="I1279" s="41"/>
      <c r="J1279" s="202" t="str">
        <f t="shared" si="73"/>
        <v/>
      </c>
      <c r="K1279" s="47"/>
      <c r="L1279" s="106" t="str">
        <f t="shared" si="72"/>
        <v/>
      </c>
    </row>
    <row r="1280" spans="1:14" ht="18" customHeight="1" x14ac:dyDescent="0.3">
      <c r="A1280" s="410">
        <v>732</v>
      </c>
      <c r="B1280" s="460"/>
      <c r="C1280" s="469"/>
      <c r="D1280" s="319"/>
      <c r="E1280" s="518"/>
      <c r="F1280" s="17"/>
      <c r="G1280" s="18"/>
      <c r="H1280" s="18"/>
      <c r="I1280" s="41"/>
      <c r="J1280" s="202" t="str">
        <f t="shared" si="73"/>
        <v/>
      </c>
      <c r="K1280" s="47"/>
      <c r="L1280" s="106" t="str">
        <f t="shared" si="72"/>
        <v/>
      </c>
    </row>
    <row r="1281" spans="1:13" ht="18" customHeight="1" x14ac:dyDescent="0.3">
      <c r="A1281" s="410">
        <v>733</v>
      </c>
      <c r="B1281" s="460"/>
      <c r="C1281" s="469"/>
      <c r="D1281" s="319"/>
      <c r="E1281" s="518"/>
      <c r="F1281" s="17"/>
      <c r="G1281" s="18"/>
      <c r="H1281" s="18"/>
      <c r="I1281" s="41"/>
      <c r="J1281" s="202" t="str">
        <f t="shared" si="73"/>
        <v/>
      </c>
      <c r="K1281" s="47"/>
      <c r="L1281" s="106" t="str">
        <f t="shared" si="72"/>
        <v/>
      </c>
    </row>
    <row r="1282" spans="1:13" ht="18" customHeight="1" x14ac:dyDescent="0.3">
      <c r="A1282" s="410">
        <v>734</v>
      </c>
      <c r="B1282" s="460"/>
      <c r="C1282" s="469"/>
      <c r="D1282" s="319"/>
      <c r="E1282" s="518"/>
      <c r="F1282" s="17"/>
      <c r="G1282" s="18"/>
      <c r="H1282" s="18"/>
      <c r="I1282" s="41"/>
      <c r="J1282" s="202" t="str">
        <f t="shared" si="73"/>
        <v/>
      </c>
      <c r="K1282" s="47"/>
      <c r="L1282" s="106" t="str">
        <f t="shared" si="72"/>
        <v/>
      </c>
    </row>
    <row r="1283" spans="1:13" ht="18" customHeight="1" x14ac:dyDescent="0.3">
      <c r="A1283" s="410">
        <v>735</v>
      </c>
      <c r="B1283" s="460"/>
      <c r="C1283" s="469"/>
      <c r="D1283" s="319"/>
      <c r="E1283" s="518"/>
      <c r="F1283" s="17"/>
      <c r="G1283" s="18"/>
      <c r="H1283" s="18"/>
      <c r="I1283" s="41"/>
      <c r="J1283" s="202" t="str">
        <f t="shared" si="73"/>
        <v/>
      </c>
      <c r="K1283" s="47"/>
      <c r="L1283" s="106" t="str">
        <f t="shared" si="72"/>
        <v/>
      </c>
    </row>
    <row r="1284" spans="1:13" ht="18" customHeight="1" x14ac:dyDescent="0.3">
      <c r="A1284" s="410">
        <v>736</v>
      </c>
      <c r="B1284" s="460"/>
      <c r="C1284" s="469"/>
      <c r="D1284" s="319"/>
      <c r="E1284" s="518"/>
      <c r="F1284" s="17"/>
      <c r="G1284" s="18"/>
      <c r="H1284" s="18"/>
      <c r="I1284" s="41"/>
      <c r="J1284" s="202" t="str">
        <f t="shared" si="73"/>
        <v/>
      </c>
      <c r="K1284" s="47"/>
      <c r="L1284" s="106" t="str">
        <f t="shared" si="72"/>
        <v/>
      </c>
    </row>
    <row r="1285" spans="1:13" ht="18" customHeight="1" x14ac:dyDescent="0.3">
      <c r="A1285" s="410">
        <v>737</v>
      </c>
      <c r="B1285" s="460"/>
      <c r="C1285" s="469"/>
      <c r="D1285" s="319"/>
      <c r="E1285" s="518"/>
      <c r="F1285" s="17"/>
      <c r="G1285" s="18"/>
      <c r="H1285" s="18"/>
      <c r="I1285" s="41"/>
      <c r="J1285" s="202" t="str">
        <f t="shared" si="73"/>
        <v/>
      </c>
      <c r="K1285" s="47"/>
      <c r="L1285" s="106" t="str">
        <f t="shared" si="72"/>
        <v/>
      </c>
    </row>
    <row r="1286" spans="1:13" ht="18" customHeight="1" x14ac:dyDescent="0.3">
      <c r="A1286" s="410">
        <v>738</v>
      </c>
      <c r="B1286" s="460"/>
      <c r="C1286" s="469"/>
      <c r="D1286" s="319"/>
      <c r="E1286" s="518"/>
      <c r="F1286" s="17"/>
      <c r="G1286" s="18"/>
      <c r="H1286" s="18"/>
      <c r="I1286" s="41"/>
      <c r="J1286" s="202" t="str">
        <f t="shared" si="73"/>
        <v/>
      </c>
      <c r="K1286" s="47"/>
      <c r="L1286" s="106" t="str">
        <f t="shared" si="72"/>
        <v/>
      </c>
    </row>
    <row r="1287" spans="1:13" ht="18" customHeight="1" x14ac:dyDescent="0.3">
      <c r="A1287" s="410">
        <v>739</v>
      </c>
      <c r="B1287" s="460"/>
      <c r="C1287" s="469"/>
      <c r="D1287" s="319"/>
      <c r="E1287" s="518"/>
      <c r="F1287" s="17"/>
      <c r="G1287" s="18"/>
      <c r="H1287" s="18"/>
      <c r="I1287" s="41"/>
      <c r="J1287" s="202" t="str">
        <f t="shared" si="73"/>
        <v/>
      </c>
      <c r="K1287" s="47"/>
      <c r="L1287" s="106" t="str">
        <f t="shared" si="72"/>
        <v/>
      </c>
    </row>
    <row r="1288" spans="1:13" ht="18" customHeight="1" thickBot="1" x14ac:dyDescent="0.35">
      <c r="A1288" s="411">
        <v>740</v>
      </c>
      <c r="B1288" s="461"/>
      <c r="C1288" s="470"/>
      <c r="D1288" s="89"/>
      <c r="E1288" s="519"/>
      <c r="F1288" s="19"/>
      <c r="G1288" s="20"/>
      <c r="H1288" s="20"/>
      <c r="I1288" s="43"/>
      <c r="J1288" s="203" t="str">
        <f t="shared" si="73"/>
        <v/>
      </c>
      <c r="K1288" s="48"/>
      <c r="L1288" s="106" t="str">
        <f t="shared" si="72"/>
        <v/>
      </c>
    </row>
    <row r="1289" spans="1:13" ht="18" customHeight="1" thickBot="1" x14ac:dyDescent="0.35">
      <c r="I1289" s="386" t="s">
        <v>125</v>
      </c>
      <c r="J1289" s="186">
        <f>IF(stok&lt;&gt;"",SUM(J1269:J1288)+J1254,0)</f>
        <v>0</v>
      </c>
      <c r="K1289" s="205"/>
      <c r="M1289" s="105">
        <f>IF(J1289&gt;J1254,ROW(A1295),0)</f>
        <v>0</v>
      </c>
    </row>
    <row r="1291" spans="1:13" ht="30.25" customHeight="1" x14ac:dyDescent="0.3">
      <c r="A1291" s="699" t="s">
        <v>135</v>
      </c>
      <c r="B1291" s="699"/>
      <c r="C1291" s="699"/>
      <c r="D1291" s="699"/>
      <c r="E1291" s="699"/>
      <c r="F1291" s="699"/>
      <c r="G1291" s="699"/>
      <c r="H1291" s="699"/>
      <c r="I1291" s="699"/>
      <c r="J1291" s="699"/>
      <c r="K1291" s="699"/>
    </row>
    <row r="1293" spans="1:13" ht="19.05" x14ac:dyDescent="0.35">
      <c r="A1293" s="376" t="s">
        <v>31</v>
      </c>
      <c r="B1293" s="214"/>
      <c r="C1293" s="214"/>
      <c r="D1293" s="378">
        <f ca="1">imzatarihi</f>
        <v>45785</v>
      </c>
      <c r="E1293" s="378"/>
      <c r="F1293" s="253" t="s">
        <v>32</v>
      </c>
      <c r="G1293" s="379" t="str">
        <f>IF(kurulusyetkilisi&gt;0,kurulusyetkilisi,"")</f>
        <v/>
      </c>
      <c r="J1293" s="44"/>
    </row>
    <row r="1294" spans="1:13" ht="19.05" x14ac:dyDescent="0.35">
      <c r="D1294" s="215"/>
      <c r="E1294" s="215"/>
      <c r="F1294" s="253" t="s">
        <v>33</v>
      </c>
      <c r="I1294" s="214"/>
      <c r="J1294" s="44"/>
    </row>
    <row r="1296" spans="1:13" x14ac:dyDescent="0.3">
      <c r="A1296" s="679" t="s">
        <v>105</v>
      </c>
      <c r="B1296" s="679"/>
      <c r="C1296" s="679"/>
      <c r="D1296" s="679"/>
      <c r="E1296" s="679"/>
      <c r="F1296" s="679"/>
      <c r="G1296" s="679"/>
      <c r="H1296" s="679"/>
      <c r="I1296" s="679"/>
      <c r="J1296" s="679"/>
      <c r="K1296" s="679"/>
      <c r="L1296" s="2"/>
    </row>
    <row r="1297" spans="1:14" x14ac:dyDescent="0.3">
      <c r="A1297" s="635" t="str">
        <f>IF(YilDonem&lt;&gt;"",CONCATENATE(YilDonem," dönemine aittir."),"")</f>
        <v/>
      </c>
      <c r="B1297" s="635"/>
      <c r="C1297" s="635"/>
      <c r="D1297" s="635"/>
      <c r="E1297" s="635"/>
      <c r="F1297" s="635"/>
      <c r="G1297" s="635"/>
      <c r="H1297" s="635"/>
      <c r="I1297" s="635"/>
      <c r="J1297" s="635"/>
      <c r="K1297" s="635"/>
      <c r="L1297" s="2"/>
    </row>
    <row r="1298" spans="1:14" ht="16.149999999999999" customHeight="1" thickBot="1" x14ac:dyDescent="0.35">
      <c r="A1298" s="680" t="s">
        <v>127</v>
      </c>
      <c r="B1298" s="680"/>
      <c r="C1298" s="680"/>
      <c r="D1298" s="680"/>
      <c r="E1298" s="680"/>
      <c r="F1298" s="680"/>
      <c r="G1298" s="680"/>
      <c r="H1298" s="680"/>
      <c r="I1298" s="680"/>
      <c r="J1298" s="680"/>
      <c r="K1298" s="680"/>
      <c r="L1298" s="2"/>
    </row>
    <row r="1299" spans="1:14" ht="31.75" customHeight="1" thickBot="1" x14ac:dyDescent="0.35">
      <c r="A1299" s="673" t="s">
        <v>192</v>
      </c>
      <c r="B1299" s="674"/>
      <c r="C1299" s="673" t="str">
        <f>IF(ProjeNo&gt;0,ProjeNo,"")</f>
        <v/>
      </c>
      <c r="D1299" s="674"/>
      <c r="E1299" s="674"/>
      <c r="F1299" s="674"/>
      <c r="G1299" s="674"/>
      <c r="H1299" s="674"/>
      <c r="I1299" s="674"/>
      <c r="J1299" s="674"/>
      <c r="K1299" s="675"/>
      <c r="L1299" s="2"/>
    </row>
    <row r="1300" spans="1:14" ht="45" customHeight="1" thickBot="1" x14ac:dyDescent="0.35">
      <c r="A1300" s="673" t="s">
        <v>194</v>
      </c>
      <c r="B1300" s="674"/>
      <c r="C1300" s="676" t="str">
        <f>IF(ProjeAdi&gt;0,ProjeAdi,"")</f>
        <v/>
      </c>
      <c r="D1300" s="677"/>
      <c r="E1300" s="677"/>
      <c r="F1300" s="677"/>
      <c r="G1300" s="677"/>
      <c r="H1300" s="677"/>
      <c r="I1300" s="677"/>
      <c r="J1300" s="677"/>
      <c r="K1300" s="678"/>
      <c r="L1300" s="2"/>
    </row>
    <row r="1301" spans="1:14" ht="34.5" customHeight="1" thickBot="1" x14ac:dyDescent="0.35">
      <c r="A1301" s="618" t="s">
        <v>138</v>
      </c>
      <c r="B1301" s="619"/>
      <c r="C1301" s="702"/>
      <c r="D1301" s="703"/>
      <c r="E1301" s="703"/>
      <c r="F1301" s="703"/>
      <c r="G1301" s="703"/>
      <c r="H1301" s="703"/>
      <c r="I1301" s="703"/>
      <c r="J1301" s="703"/>
      <c r="K1301" s="704"/>
      <c r="L1301" s="209" t="str">
        <f>IF(C1301="","Stok değerleme yöntemi yazılmadan toplam hesaplanmayacaktır.","")</f>
        <v>Stok değerleme yöntemi yazılmadan toplam hesaplanmayacaktır.</v>
      </c>
    </row>
    <row r="1302" spans="1:14" s="45" customFormat="1" ht="37.200000000000003" customHeight="1" x14ac:dyDescent="0.3">
      <c r="A1302" s="683" t="s">
        <v>3</v>
      </c>
      <c r="B1302" s="683" t="s">
        <v>182</v>
      </c>
      <c r="C1302" s="683" t="s">
        <v>183</v>
      </c>
      <c r="D1302" s="683" t="s">
        <v>101</v>
      </c>
      <c r="E1302" s="683" t="s">
        <v>173</v>
      </c>
      <c r="F1302" s="683" t="s">
        <v>102</v>
      </c>
      <c r="G1302" s="683" t="s">
        <v>106</v>
      </c>
      <c r="H1302" s="683" t="s">
        <v>107</v>
      </c>
      <c r="I1302" s="683" t="s">
        <v>139</v>
      </c>
      <c r="J1302" s="700" t="s">
        <v>34</v>
      </c>
      <c r="K1302" s="700" t="s">
        <v>108</v>
      </c>
      <c r="L1302" s="61"/>
      <c r="M1302" s="69"/>
      <c r="N1302" s="69"/>
    </row>
    <row r="1303" spans="1:14" ht="18" customHeight="1" thickBot="1" x14ac:dyDescent="0.35">
      <c r="A1303" s="685"/>
      <c r="B1303" s="684"/>
      <c r="C1303" s="684"/>
      <c r="D1303" s="685"/>
      <c r="E1303" s="684"/>
      <c r="F1303" s="685"/>
      <c r="G1303" s="685"/>
      <c r="H1303" s="685"/>
      <c r="I1303" s="685"/>
      <c r="J1303" s="701"/>
      <c r="K1303" s="701"/>
      <c r="L1303" s="2"/>
    </row>
    <row r="1304" spans="1:14" ht="18" customHeight="1" x14ac:dyDescent="0.3">
      <c r="A1304" s="201">
        <v>741</v>
      </c>
      <c r="B1304" s="450"/>
      <c r="C1304" s="451"/>
      <c r="D1304" s="86"/>
      <c r="E1304" s="516"/>
      <c r="F1304" s="25"/>
      <c r="G1304" s="39"/>
      <c r="H1304" s="39"/>
      <c r="I1304" s="36"/>
      <c r="J1304" s="192" t="str">
        <f>IF(AND(H1304&lt;&gt;"",I1304&lt;&gt;"",K1304&lt;&gt;""),H1304*I1304,"")</f>
        <v/>
      </c>
      <c r="K1304" s="46"/>
      <c r="L1304" s="106" t="str">
        <f t="shared" ref="L1304:L1323" si="74">IF(AND(F1304&lt;&gt;"",K1304=""),"Stok Çıkış Tarihi Yazılmalıdır.","")</f>
        <v/>
      </c>
    </row>
    <row r="1305" spans="1:14" ht="18" customHeight="1" x14ac:dyDescent="0.3">
      <c r="A1305" s="410">
        <v>742</v>
      </c>
      <c r="B1305" s="460"/>
      <c r="C1305" s="469"/>
      <c r="D1305" s="319"/>
      <c r="E1305" s="518"/>
      <c r="F1305" s="17"/>
      <c r="G1305" s="18"/>
      <c r="H1305" s="18"/>
      <c r="I1305" s="41"/>
      <c r="J1305" s="202" t="str">
        <f t="shared" ref="J1305:J1323" si="75">IF(AND(H1305&lt;&gt;"",I1305&lt;&gt;"",K1305&lt;&gt;""),H1305*I1305,"")</f>
        <v/>
      </c>
      <c r="K1305" s="47"/>
      <c r="L1305" s="106" t="str">
        <f t="shared" si="74"/>
        <v/>
      </c>
    </row>
    <row r="1306" spans="1:14" ht="18" customHeight="1" x14ac:dyDescent="0.3">
      <c r="A1306" s="410">
        <v>743</v>
      </c>
      <c r="B1306" s="460"/>
      <c r="C1306" s="469"/>
      <c r="D1306" s="319"/>
      <c r="E1306" s="518"/>
      <c r="F1306" s="17"/>
      <c r="G1306" s="18"/>
      <c r="H1306" s="18"/>
      <c r="I1306" s="41"/>
      <c r="J1306" s="202" t="str">
        <f t="shared" si="75"/>
        <v/>
      </c>
      <c r="K1306" s="47"/>
      <c r="L1306" s="106" t="str">
        <f t="shared" si="74"/>
        <v/>
      </c>
    </row>
    <row r="1307" spans="1:14" ht="18" customHeight="1" x14ac:dyDescent="0.3">
      <c r="A1307" s="410">
        <v>744</v>
      </c>
      <c r="B1307" s="460"/>
      <c r="C1307" s="469"/>
      <c r="D1307" s="319"/>
      <c r="E1307" s="518"/>
      <c r="F1307" s="17"/>
      <c r="G1307" s="18"/>
      <c r="H1307" s="18"/>
      <c r="I1307" s="41"/>
      <c r="J1307" s="202" t="str">
        <f t="shared" si="75"/>
        <v/>
      </c>
      <c r="K1307" s="47"/>
      <c r="L1307" s="106" t="str">
        <f t="shared" si="74"/>
        <v/>
      </c>
    </row>
    <row r="1308" spans="1:14" ht="18" customHeight="1" x14ac:dyDescent="0.3">
      <c r="A1308" s="410">
        <v>745</v>
      </c>
      <c r="B1308" s="460"/>
      <c r="C1308" s="469"/>
      <c r="D1308" s="319"/>
      <c r="E1308" s="518"/>
      <c r="F1308" s="17"/>
      <c r="G1308" s="18"/>
      <c r="H1308" s="18"/>
      <c r="I1308" s="41"/>
      <c r="J1308" s="202" t="str">
        <f t="shared" si="75"/>
        <v/>
      </c>
      <c r="K1308" s="47"/>
      <c r="L1308" s="106" t="str">
        <f t="shared" si="74"/>
        <v/>
      </c>
    </row>
    <row r="1309" spans="1:14" ht="18" customHeight="1" x14ac:dyDescent="0.3">
      <c r="A1309" s="410">
        <v>746</v>
      </c>
      <c r="B1309" s="460"/>
      <c r="C1309" s="469"/>
      <c r="D1309" s="319"/>
      <c r="E1309" s="518"/>
      <c r="F1309" s="17"/>
      <c r="G1309" s="18"/>
      <c r="H1309" s="18"/>
      <c r="I1309" s="41"/>
      <c r="J1309" s="202" t="str">
        <f t="shared" si="75"/>
        <v/>
      </c>
      <c r="K1309" s="47"/>
      <c r="L1309" s="106" t="str">
        <f t="shared" si="74"/>
        <v/>
      </c>
    </row>
    <row r="1310" spans="1:14" ht="18" customHeight="1" x14ac:dyDescent="0.3">
      <c r="A1310" s="410">
        <v>747</v>
      </c>
      <c r="B1310" s="460"/>
      <c r="C1310" s="469"/>
      <c r="D1310" s="319"/>
      <c r="E1310" s="518"/>
      <c r="F1310" s="17"/>
      <c r="G1310" s="18"/>
      <c r="H1310" s="18"/>
      <c r="I1310" s="41"/>
      <c r="J1310" s="202" t="str">
        <f t="shared" si="75"/>
        <v/>
      </c>
      <c r="K1310" s="47"/>
      <c r="L1310" s="106" t="str">
        <f t="shared" si="74"/>
        <v/>
      </c>
    </row>
    <row r="1311" spans="1:14" ht="18" customHeight="1" x14ac:dyDescent="0.3">
      <c r="A1311" s="410">
        <v>748</v>
      </c>
      <c r="B1311" s="460"/>
      <c r="C1311" s="469"/>
      <c r="D1311" s="319"/>
      <c r="E1311" s="518"/>
      <c r="F1311" s="17"/>
      <c r="G1311" s="18"/>
      <c r="H1311" s="18"/>
      <c r="I1311" s="41"/>
      <c r="J1311" s="202" t="str">
        <f t="shared" si="75"/>
        <v/>
      </c>
      <c r="K1311" s="47"/>
      <c r="L1311" s="106" t="str">
        <f t="shared" si="74"/>
        <v/>
      </c>
    </row>
    <row r="1312" spans="1:14" ht="18" customHeight="1" x14ac:dyDescent="0.3">
      <c r="A1312" s="410">
        <v>749</v>
      </c>
      <c r="B1312" s="460"/>
      <c r="C1312" s="469"/>
      <c r="D1312" s="319"/>
      <c r="E1312" s="518"/>
      <c r="F1312" s="17"/>
      <c r="G1312" s="18"/>
      <c r="H1312" s="18"/>
      <c r="I1312" s="41"/>
      <c r="J1312" s="202" t="str">
        <f t="shared" si="75"/>
        <v/>
      </c>
      <c r="K1312" s="47"/>
      <c r="L1312" s="106" t="str">
        <f t="shared" si="74"/>
        <v/>
      </c>
    </row>
    <row r="1313" spans="1:13" ht="18" customHeight="1" x14ac:dyDescent="0.3">
      <c r="A1313" s="410">
        <v>750</v>
      </c>
      <c r="B1313" s="460"/>
      <c r="C1313" s="469"/>
      <c r="D1313" s="319"/>
      <c r="E1313" s="518"/>
      <c r="F1313" s="17"/>
      <c r="G1313" s="18"/>
      <c r="H1313" s="18"/>
      <c r="I1313" s="41"/>
      <c r="J1313" s="202" t="str">
        <f t="shared" si="75"/>
        <v/>
      </c>
      <c r="K1313" s="47"/>
      <c r="L1313" s="106" t="str">
        <f t="shared" si="74"/>
        <v/>
      </c>
    </row>
    <row r="1314" spans="1:13" ht="18" customHeight="1" x14ac:dyDescent="0.3">
      <c r="A1314" s="410">
        <v>751</v>
      </c>
      <c r="B1314" s="460"/>
      <c r="C1314" s="469"/>
      <c r="D1314" s="319"/>
      <c r="E1314" s="518"/>
      <c r="F1314" s="17"/>
      <c r="G1314" s="18"/>
      <c r="H1314" s="18"/>
      <c r="I1314" s="41"/>
      <c r="J1314" s="202" t="str">
        <f t="shared" si="75"/>
        <v/>
      </c>
      <c r="K1314" s="47"/>
      <c r="L1314" s="106" t="str">
        <f t="shared" si="74"/>
        <v/>
      </c>
    </row>
    <row r="1315" spans="1:13" ht="18" customHeight="1" x14ac:dyDescent="0.3">
      <c r="A1315" s="410">
        <v>752</v>
      </c>
      <c r="B1315" s="460"/>
      <c r="C1315" s="469"/>
      <c r="D1315" s="319"/>
      <c r="E1315" s="518"/>
      <c r="F1315" s="17"/>
      <c r="G1315" s="18"/>
      <c r="H1315" s="18"/>
      <c r="I1315" s="41"/>
      <c r="J1315" s="202" t="str">
        <f t="shared" si="75"/>
        <v/>
      </c>
      <c r="K1315" s="47"/>
      <c r="L1315" s="106" t="str">
        <f t="shared" si="74"/>
        <v/>
      </c>
    </row>
    <row r="1316" spans="1:13" ht="18" customHeight="1" x14ac:dyDescent="0.3">
      <c r="A1316" s="410">
        <v>753</v>
      </c>
      <c r="B1316" s="460"/>
      <c r="C1316" s="469"/>
      <c r="D1316" s="319"/>
      <c r="E1316" s="518"/>
      <c r="F1316" s="17"/>
      <c r="G1316" s="18"/>
      <c r="H1316" s="18"/>
      <c r="I1316" s="41"/>
      <c r="J1316" s="202" t="str">
        <f t="shared" si="75"/>
        <v/>
      </c>
      <c r="K1316" s="47"/>
      <c r="L1316" s="106" t="str">
        <f t="shared" si="74"/>
        <v/>
      </c>
    </row>
    <row r="1317" spans="1:13" ht="18" customHeight="1" x14ac:dyDescent="0.3">
      <c r="A1317" s="410">
        <v>754</v>
      </c>
      <c r="B1317" s="460"/>
      <c r="C1317" s="469"/>
      <c r="D1317" s="319"/>
      <c r="E1317" s="518"/>
      <c r="F1317" s="17"/>
      <c r="G1317" s="18"/>
      <c r="H1317" s="18"/>
      <c r="I1317" s="41"/>
      <c r="J1317" s="202" t="str">
        <f t="shared" si="75"/>
        <v/>
      </c>
      <c r="K1317" s="47"/>
      <c r="L1317" s="106" t="str">
        <f t="shared" si="74"/>
        <v/>
      </c>
    </row>
    <row r="1318" spans="1:13" ht="18" customHeight="1" x14ac:dyDescent="0.3">
      <c r="A1318" s="410">
        <v>755</v>
      </c>
      <c r="B1318" s="460"/>
      <c r="C1318" s="469"/>
      <c r="D1318" s="319"/>
      <c r="E1318" s="518"/>
      <c r="F1318" s="17"/>
      <c r="G1318" s="18"/>
      <c r="H1318" s="18"/>
      <c r="I1318" s="41"/>
      <c r="J1318" s="202" t="str">
        <f t="shared" si="75"/>
        <v/>
      </c>
      <c r="K1318" s="47"/>
      <c r="L1318" s="106" t="str">
        <f t="shared" si="74"/>
        <v/>
      </c>
    </row>
    <row r="1319" spans="1:13" ht="18" customHeight="1" x14ac:dyDescent="0.3">
      <c r="A1319" s="410">
        <v>756</v>
      </c>
      <c r="B1319" s="460"/>
      <c r="C1319" s="469"/>
      <c r="D1319" s="319"/>
      <c r="E1319" s="518"/>
      <c r="F1319" s="17"/>
      <c r="G1319" s="18"/>
      <c r="H1319" s="18"/>
      <c r="I1319" s="41"/>
      <c r="J1319" s="202" t="str">
        <f t="shared" si="75"/>
        <v/>
      </c>
      <c r="K1319" s="47"/>
      <c r="L1319" s="106" t="str">
        <f t="shared" si="74"/>
        <v/>
      </c>
    </row>
    <row r="1320" spans="1:13" ht="18" customHeight="1" x14ac:dyDescent="0.3">
      <c r="A1320" s="410">
        <v>757</v>
      </c>
      <c r="B1320" s="460"/>
      <c r="C1320" s="469"/>
      <c r="D1320" s="319"/>
      <c r="E1320" s="518"/>
      <c r="F1320" s="17"/>
      <c r="G1320" s="18"/>
      <c r="H1320" s="18"/>
      <c r="I1320" s="41"/>
      <c r="J1320" s="202" t="str">
        <f t="shared" si="75"/>
        <v/>
      </c>
      <c r="K1320" s="47"/>
      <c r="L1320" s="106" t="str">
        <f t="shared" si="74"/>
        <v/>
      </c>
    </row>
    <row r="1321" spans="1:13" ht="18" customHeight="1" x14ac:dyDescent="0.3">
      <c r="A1321" s="410">
        <v>758</v>
      </c>
      <c r="B1321" s="460"/>
      <c r="C1321" s="469"/>
      <c r="D1321" s="319"/>
      <c r="E1321" s="518"/>
      <c r="F1321" s="17"/>
      <c r="G1321" s="18"/>
      <c r="H1321" s="18"/>
      <c r="I1321" s="41"/>
      <c r="J1321" s="202" t="str">
        <f t="shared" si="75"/>
        <v/>
      </c>
      <c r="K1321" s="47"/>
      <c r="L1321" s="106" t="str">
        <f t="shared" si="74"/>
        <v/>
      </c>
    </row>
    <row r="1322" spans="1:13" ht="18" customHeight="1" x14ac:dyDescent="0.3">
      <c r="A1322" s="410">
        <v>759</v>
      </c>
      <c r="B1322" s="460"/>
      <c r="C1322" s="469"/>
      <c r="D1322" s="319"/>
      <c r="E1322" s="518"/>
      <c r="F1322" s="17"/>
      <c r="G1322" s="18"/>
      <c r="H1322" s="18"/>
      <c r="I1322" s="41"/>
      <c r="J1322" s="202" t="str">
        <f t="shared" si="75"/>
        <v/>
      </c>
      <c r="K1322" s="47"/>
      <c r="L1322" s="106" t="str">
        <f t="shared" si="74"/>
        <v/>
      </c>
    </row>
    <row r="1323" spans="1:13" ht="18" customHeight="1" thickBot="1" x14ac:dyDescent="0.35">
      <c r="A1323" s="411">
        <v>760</v>
      </c>
      <c r="B1323" s="461"/>
      <c r="C1323" s="470"/>
      <c r="D1323" s="89"/>
      <c r="E1323" s="519"/>
      <c r="F1323" s="19"/>
      <c r="G1323" s="20"/>
      <c r="H1323" s="20"/>
      <c r="I1323" s="43"/>
      <c r="J1323" s="203" t="str">
        <f t="shared" si="75"/>
        <v/>
      </c>
      <c r="K1323" s="48"/>
      <c r="L1323" s="106" t="str">
        <f t="shared" si="74"/>
        <v/>
      </c>
    </row>
    <row r="1324" spans="1:13" ht="18" customHeight="1" thickBot="1" x14ac:dyDescent="0.35">
      <c r="I1324" s="386" t="s">
        <v>125</v>
      </c>
      <c r="J1324" s="186">
        <f>IF(stok&lt;&gt;"",SUM(J1304:J1323)+J1289,0)</f>
        <v>0</v>
      </c>
      <c r="K1324" s="205"/>
      <c r="M1324" s="105">
        <f>IF(J1324&gt;J1289,ROW(A1330),0)</f>
        <v>0</v>
      </c>
    </row>
    <row r="1326" spans="1:13" ht="30.25" customHeight="1" x14ac:dyDescent="0.3">
      <c r="A1326" s="699" t="s">
        <v>135</v>
      </c>
      <c r="B1326" s="699"/>
      <c r="C1326" s="699"/>
      <c r="D1326" s="699"/>
      <c r="E1326" s="699"/>
      <c r="F1326" s="699"/>
      <c r="G1326" s="699"/>
      <c r="H1326" s="699"/>
      <c r="I1326" s="699"/>
      <c r="J1326" s="699"/>
      <c r="K1326" s="699"/>
    </row>
    <row r="1328" spans="1:13" ht="19.05" x14ac:dyDescent="0.35">
      <c r="A1328" s="376" t="s">
        <v>31</v>
      </c>
      <c r="B1328" s="214"/>
      <c r="C1328" s="214"/>
      <c r="D1328" s="378">
        <f ca="1">imzatarihi</f>
        <v>45785</v>
      </c>
      <c r="E1328" s="378"/>
      <c r="F1328" s="253" t="s">
        <v>32</v>
      </c>
      <c r="G1328" s="379" t="str">
        <f>IF(kurulusyetkilisi&gt;0,kurulusyetkilisi,"")</f>
        <v/>
      </c>
      <c r="J1328" s="44"/>
    </row>
    <row r="1329" spans="4:10" ht="19.05" x14ac:dyDescent="0.35">
      <c r="D1329" s="215"/>
      <c r="E1329" s="215"/>
      <c r="F1329" s="253" t="s">
        <v>33</v>
      </c>
      <c r="I1329" s="214"/>
      <c r="J1329" s="44"/>
    </row>
  </sheetData>
  <sheetProtection algorithmName="SHA-512" hashValue="vRJCAyp9txtrX0aUyBl+bgFZ7YqVSm2mRclDYFbnxAArB9B7eIieSxxnP+jbs2Ivui6E08yf/7XHGfq4CYp08w==" saltValue="p4COFes0q7b4HeG8p3sNBA==" spinCount="100000" sheet="1" objects="1" scenarios="1"/>
  <mergeCells count="798">
    <mergeCell ref="A1:K1"/>
    <mergeCell ref="A2:K2"/>
    <mergeCell ref="A3:K3"/>
    <mergeCell ref="A31:K31"/>
    <mergeCell ref="A36:K36"/>
    <mergeCell ref="A4:B4"/>
    <mergeCell ref="A5:B5"/>
    <mergeCell ref="A6:B6"/>
    <mergeCell ref="C6:K6"/>
    <mergeCell ref="C4:K4"/>
    <mergeCell ref="C5:K5"/>
    <mergeCell ref="E7:E8"/>
    <mergeCell ref="A40:B40"/>
    <mergeCell ref="C40:K40"/>
    <mergeCell ref="A41:B41"/>
    <mergeCell ref="C41:K41"/>
    <mergeCell ref="A74:B74"/>
    <mergeCell ref="C74:K74"/>
    <mergeCell ref="A37:K37"/>
    <mergeCell ref="A38:K38"/>
    <mergeCell ref="A7:A8"/>
    <mergeCell ref="D7:D8"/>
    <mergeCell ref="F7:F8"/>
    <mergeCell ref="G7:G8"/>
    <mergeCell ref="I7:I8"/>
    <mergeCell ref="B7:B8"/>
    <mergeCell ref="C7:C8"/>
    <mergeCell ref="A39:B39"/>
    <mergeCell ref="C39:K39"/>
    <mergeCell ref="A66:K66"/>
    <mergeCell ref="A71:K71"/>
    <mergeCell ref="A72:K72"/>
    <mergeCell ref="A73:K73"/>
    <mergeCell ref="A42:A43"/>
    <mergeCell ref="D42:D43"/>
    <mergeCell ref="F42:F43"/>
    <mergeCell ref="G42:G43"/>
    <mergeCell ref="H42:H43"/>
    <mergeCell ref="I42:I43"/>
    <mergeCell ref="B42:B43"/>
    <mergeCell ref="C42:C43"/>
    <mergeCell ref="A77:A78"/>
    <mergeCell ref="D77:D78"/>
    <mergeCell ref="F77:F78"/>
    <mergeCell ref="G77:G78"/>
    <mergeCell ref="H77:H78"/>
    <mergeCell ref="I77:I78"/>
    <mergeCell ref="B77:B78"/>
    <mergeCell ref="C77:C78"/>
    <mergeCell ref="A75:B75"/>
    <mergeCell ref="C75:K75"/>
    <mergeCell ref="A76:B76"/>
    <mergeCell ref="C76:K76"/>
    <mergeCell ref="E42:E43"/>
    <mergeCell ref="E77:E78"/>
    <mergeCell ref="A110:B110"/>
    <mergeCell ref="C110:K110"/>
    <mergeCell ref="A111:B111"/>
    <mergeCell ref="C111:K111"/>
    <mergeCell ref="A144:B144"/>
    <mergeCell ref="C144:K144"/>
    <mergeCell ref="A101:K101"/>
    <mergeCell ref="A106:K106"/>
    <mergeCell ref="A107:K107"/>
    <mergeCell ref="A108:K108"/>
    <mergeCell ref="A109:B109"/>
    <mergeCell ref="C109:K109"/>
    <mergeCell ref="A145:B145"/>
    <mergeCell ref="C145:K145"/>
    <mergeCell ref="A146:B146"/>
    <mergeCell ref="C146:K146"/>
    <mergeCell ref="A136:K136"/>
    <mergeCell ref="A141:K141"/>
    <mergeCell ref="A142:K142"/>
    <mergeCell ref="A143:K143"/>
    <mergeCell ref="A112:A113"/>
    <mergeCell ref="D112:D113"/>
    <mergeCell ref="F112:F113"/>
    <mergeCell ref="G112:G113"/>
    <mergeCell ref="H112:H113"/>
    <mergeCell ref="I112:I113"/>
    <mergeCell ref="B112:B113"/>
    <mergeCell ref="C112:C113"/>
    <mergeCell ref="E112:E113"/>
    <mergeCell ref="A171:K171"/>
    <mergeCell ref="A176:K176"/>
    <mergeCell ref="A177:K177"/>
    <mergeCell ref="A178:K178"/>
    <mergeCell ref="A147:A148"/>
    <mergeCell ref="D147:D148"/>
    <mergeCell ref="F147:F148"/>
    <mergeCell ref="G147:G148"/>
    <mergeCell ref="H147:H148"/>
    <mergeCell ref="I147:I148"/>
    <mergeCell ref="J147:J148"/>
    <mergeCell ref="K147:K148"/>
    <mergeCell ref="B147:B148"/>
    <mergeCell ref="C147:C148"/>
    <mergeCell ref="E147:E148"/>
    <mergeCell ref="A216:B216"/>
    <mergeCell ref="C216:K216"/>
    <mergeCell ref="A249:B249"/>
    <mergeCell ref="C249:K249"/>
    <mergeCell ref="A206:K206"/>
    <mergeCell ref="A211:K211"/>
    <mergeCell ref="A212:K212"/>
    <mergeCell ref="A213:K213"/>
    <mergeCell ref="A182:A183"/>
    <mergeCell ref="D182:D183"/>
    <mergeCell ref="F182:F183"/>
    <mergeCell ref="G182:G183"/>
    <mergeCell ref="H182:H183"/>
    <mergeCell ref="I182:I183"/>
    <mergeCell ref="J182:J183"/>
    <mergeCell ref="K182:K183"/>
    <mergeCell ref="B182:B183"/>
    <mergeCell ref="C182:C183"/>
    <mergeCell ref="A217:A218"/>
    <mergeCell ref="D217:D218"/>
    <mergeCell ref="F217:F218"/>
    <mergeCell ref="G217:G218"/>
    <mergeCell ref="H217:H218"/>
    <mergeCell ref="I217:I218"/>
    <mergeCell ref="J217:J218"/>
    <mergeCell ref="K217:K218"/>
    <mergeCell ref="B217:B218"/>
    <mergeCell ref="C217:C218"/>
    <mergeCell ref="K252:K253"/>
    <mergeCell ref="B252:B253"/>
    <mergeCell ref="C252:C253"/>
    <mergeCell ref="A250:B250"/>
    <mergeCell ref="C250:K250"/>
    <mergeCell ref="A251:B251"/>
    <mergeCell ref="C251:K251"/>
    <mergeCell ref="A241:K241"/>
    <mergeCell ref="A246:K246"/>
    <mergeCell ref="A247:K247"/>
    <mergeCell ref="A248:K248"/>
    <mergeCell ref="A321:B321"/>
    <mergeCell ref="C321:K321"/>
    <mergeCell ref="A354:B354"/>
    <mergeCell ref="C354:K354"/>
    <mergeCell ref="A311:K311"/>
    <mergeCell ref="A316:K316"/>
    <mergeCell ref="A317:K317"/>
    <mergeCell ref="A318:K318"/>
    <mergeCell ref="A287:A288"/>
    <mergeCell ref="D287:D288"/>
    <mergeCell ref="F287:F288"/>
    <mergeCell ref="G287:G288"/>
    <mergeCell ref="H287:H288"/>
    <mergeCell ref="I287:I288"/>
    <mergeCell ref="J287:J288"/>
    <mergeCell ref="K287:K288"/>
    <mergeCell ref="B287:B288"/>
    <mergeCell ref="C287:C288"/>
    <mergeCell ref="A322:A323"/>
    <mergeCell ref="D322:D323"/>
    <mergeCell ref="F322:F323"/>
    <mergeCell ref="G322:G323"/>
    <mergeCell ref="H322:H323"/>
    <mergeCell ref="I322:I323"/>
    <mergeCell ref="J322:J323"/>
    <mergeCell ref="K322:K323"/>
    <mergeCell ref="B322:B323"/>
    <mergeCell ref="C322:C323"/>
    <mergeCell ref="K357:K358"/>
    <mergeCell ref="B357:B358"/>
    <mergeCell ref="C357:C358"/>
    <mergeCell ref="A355:B355"/>
    <mergeCell ref="C355:K355"/>
    <mergeCell ref="A356:B356"/>
    <mergeCell ref="C356:K356"/>
    <mergeCell ref="A346:K346"/>
    <mergeCell ref="A351:K351"/>
    <mergeCell ref="A352:K352"/>
    <mergeCell ref="A353:K353"/>
    <mergeCell ref="A426:B426"/>
    <mergeCell ref="C426:K426"/>
    <mergeCell ref="A459:B459"/>
    <mergeCell ref="C459:K459"/>
    <mergeCell ref="A416:K416"/>
    <mergeCell ref="A421:K421"/>
    <mergeCell ref="A422:K422"/>
    <mergeCell ref="A423:K423"/>
    <mergeCell ref="A392:A393"/>
    <mergeCell ref="D392:D393"/>
    <mergeCell ref="F392:F393"/>
    <mergeCell ref="G392:G393"/>
    <mergeCell ref="H392:H393"/>
    <mergeCell ref="I392:I393"/>
    <mergeCell ref="J392:J393"/>
    <mergeCell ref="K392:K393"/>
    <mergeCell ref="B392:B393"/>
    <mergeCell ref="C392:C393"/>
    <mergeCell ref="A427:A428"/>
    <mergeCell ref="D427:D428"/>
    <mergeCell ref="F427:F428"/>
    <mergeCell ref="G427:G428"/>
    <mergeCell ref="H427:H428"/>
    <mergeCell ref="I427:I428"/>
    <mergeCell ref="J427:J428"/>
    <mergeCell ref="K427:K428"/>
    <mergeCell ref="B427:B428"/>
    <mergeCell ref="C427:C428"/>
    <mergeCell ref="K462:K463"/>
    <mergeCell ref="B462:B463"/>
    <mergeCell ref="C462:C463"/>
    <mergeCell ref="A460:B460"/>
    <mergeCell ref="C460:K460"/>
    <mergeCell ref="A461:B461"/>
    <mergeCell ref="C461:K461"/>
    <mergeCell ref="A451:K451"/>
    <mergeCell ref="A456:K456"/>
    <mergeCell ref="A457:K457"/>
    <mergeCell ref="A458:K458"/>
    <mergeCell ref="A531:B531"/>
    <mergeCell ref="C531:K531"/>
    <mergeCell ref="A564:B564"/>
    <mergeCell ref="C564:K564"/>
    <mergeCell ref="A521:K521"/>
    <mergeCell ref="A526:K526"/>
    <mergeCell ref="A527:K527"/>
    <mergeCell ref="A528:K528"/>
    <mergeCell ref="A497:A498"/>
    <mergeCell ref="D497:D498"/>
    <mergeCell ref="F497:F498"/>
    <mergeCell ref="G497:G498"/>
    <mergeCell ref="H497:H498"/>
    <mergeCell ref="I497:I498"/>
    <mergeCell ref="J497:J498"/>
    <mergeCell ref="K497:K498"/>
    <mergeCell ref="B497:B498"/>
    <mergeCell ref="C497:C498"/>
    <mergeCell ref="A532:A533"/>
    <mergeCell ref="D532:D533"/>
    <mergeCell ref="F532:F533"/>
    <mergeCell ref="G532:G533"/>
    <mergeCell ref="H532:H533"/>
    <mergeCell ref="I532:I533"/>
    <mergeCell ref="J532:J533"/>
    <mergeCell ref="K532:K533"/>
    <mergeCell ref="B532:B533"/>
    <mergeCell ref="C532:C533"/>
    <mergeCell ref="K567:K568"/>
    <mergeCell ref="B567:B568"/>
    <mergeCell ref="C567:C568"/>
    <mergeCell ref="A565:B565"/>
    <mergeCell ref="C565:K565"/>
    <mergeCell ref="A566:B566"/>
    <mergeCell ref="C566:K566"/>
    <mergeCell ref="A556:K556"/>
    <mergeCell ref="A561:K561"/>
    <mergeCell ref="A562:K562"/>
    <mergeCell ref="A563:K563"/>
    <mergeCell ref="A636:B636"/>
    <mergeCell ref="C636:K636"/>
    <mergeCell ref="A669:B669"/>
    <mergeCell ref="C669:K669"/>
    <mergeCell ref="A626:K626"/>
    <mergeCell ref="A631:K631"/>
    <mergeCell ref="A632:K632"/>
    <mergeCell ref="A633:K633"/>
    <mergeCell ref="A602:A603"/>
    <mergeCell ref="D602:D603"/>
    <mergeCell ref="F602:F603"/>
    <mergeCell ref="G602:G603"/>
    <mergeCell ref="H602:H603"/>
    <mergeCell ref="I602:I603"/>
    <mergeCell ref="J602:J603"/>
    <mergeCell ref="K602:K603"/>
    <mergeCell ref="B602:B603"/>
    <mergeCell ref="C602:C603"/>
    <mergeCell ref="A637:A638"/>
    <mergeCell ref="D637:D638"/>
    <mergeCell ref="F637:F638"/>
    <mergeCell ref="G637:G638"/>
    <mergeCell ref="H637:H638"/>
    <mergeCell ref="I637:I638"/>
    <mergeCell ref="J637:J638"/>
    <mergeCell ref="K637:K638"/>
    <mergeCell ref="B637:B638"/>
    <mergeCell ref="C637:C638"/>
    <mergeCell ref="B672:B673"/>
    <mergeCell ref="C672:C673"/>
    <mergeCell ref="E672:E673"/>
    <mergeCell ref="A670:B670"/>
    <mergeCell ref="C670:K670"/>
    <mergeCell ref="A671:B671"/>
    <mergeCell ref="C671:K671"/>
    <mergeCell ref="A661:K661"/>
    <mergeCell ref="A666:K666"/>
    <mergeCell ref="A667:K667"/>
    <mergeCell ref="A668:K668"/>
    <mergeCell ref="A741:B741"/>
    <mergeCell ref="C741:K741"/>
    <mergeCell ref="A774:B774"/>
    <mergeCell ref="C774:K774"/>
    <mergeCell ref="A731:K731"/>
    <mergeCell ref="A736:K736"/>
    <mergeCell ref="A737:K737"/>
    <mergeCell ref="A738:K738"/>
    <mergeCell ref="A707:A708"/>
    <mergeCell ref="D707:D708"/>
    <mergeCell ref="F707:F708"/>
    <mergeCell ref="G707:G708"/>
    <mergeCell ref="H707:H708"/>
    <mergeCell ref="I707:I708"/>
    <mergeCell ref="J707:J708"/>
    <mergeCell ref="K707:K708"/>
    <mergeCell ref="B707:B708"/>
    <mergeCell ref="C707:C708"/>
    <mergeCell ref="A775:B775"/>
    <mergeCell ref="C775:K775"/>
    <mergeCell ref="A776:B776"/>
    <mergeCell ref="C776:K776"/>
    <mergeCell ref="A766:K766"/>
    <mergeCell ref="A771:K771"/>
    <mergeCell ref="A772:K772"/>
    <mergeCell ref="A773:K773"/>
    <mergeCell ref="A742:A743"/>
    <mergeCell ref="D742:D743"/>
    <mergeCell ref="F742:F743"/>
    <mergeCell ref="G742:G743"/>
    <mergeCell ref="H742:H743"/>
    <mergeCell ref="I742:I743"/>
    <mergeCell ref="J742:J743"/>
    <mergeCell ref="K742:K743"/>
    <mergeCell ref="B742:B743"/>
    <mergeCell ref="C742:C743"/>
    <mergeCell ref="E742:E743"/>
    <mergeCell ref="A801:K801"/>
    <mergeCell ref="A806:K806"/>
    <mergeCell ref="A807:K807"/>
    <mergeCell ref="A808:K808"/>
    <mergeCell ref="A777:A778"/>
    <mergeCell ref="D777:D778"/>
    <mergeCell ref="F777:F778"/>
    <mergeCell ref="G777:G778"/>
    <mergeCell ref="H777:H778"/>
    <mergeCell ref="I777:I778"/>
    <mergeCell ref="J777:J778"/>
    <mergeCell ref="K777:K778"/>
    <mergeCell ref="B777:B778"/>
    <mergeCell ref="C777:C778"/>
    <mergeCell ref="E777:E778"/>
    <mergeCell ref="A846:B846"/>
    <mergeCell ref="C846:K846"/>
    <mergeCell ref="A879:B879"/>
    <mergeCell ref="C879:K879"/>
    <mergeCell ref="A836:K836"/>
    <mergeCell ref="A841:K841"/>
    <mergeCell ref="A842:K842"/>
    <mergeCell ref="A843:K843"/>
    <mergeCell ref="A812:A813"/>
    <mergeCell ref="D812:D813"/>
    <mergeCell ref="F812:F813"/>
    <mergeCell ref="G812:G813"/>
    <mergeCell ref="H812:H813"/>
    <mergeCell ref="I812:I813"/>
    <mergeCell ref="J812:J813"/>
    <mergeCell ref="K812:K813"/>
    <mergeCell ref="B812:B813"/>
    <mergeCell ref="C812:C813"/>
    <mergeCell ref="G847:G848"/>
    <mergeCell ref="H847:H848"/>
    <mergeCell ref="I847:I848"/>
    <mergeCell ref="J847:J848"/>
    <mergeCell ref="K847:K848"/>
    <mergeCell ref="B847:B848"/>
    <mergeCell ref="A951:B951"/>
    <mergeCell ref="C951:K951"/>
    <mergeCell ref="A984:B984"/>
    <mergeCell ref="C984:K984"/>
    <mergeCell ref="A941:K941"/>
    <mergeCell ref="A946:K946"/>
    <mergeCell ref="A947:K947"/>
    <mergeCell ref="A948:K948"/>
    <mergeCell ref="A917:A918"/>
    <mergeCell ref="D917:D918"/>
    <mergeCell ref="F917:F918"/>
    <mergeCell ref="G917:G918"/>
    <mergeCell ref="H917:H918"/>
    <mergeCell ref="I917:I918"/>
    <mergeCell ref="J917:J918"/>
    <mergeCell ref="K917:K918"/>
    <mergeCell ref="B917:B918"/>
    <mergeCell ref="C917:C918"/>
    <mergeCell ref="C949:K949"/>
    <mergeCell ref="A950:B950"/>
    <mergeCell ref="C950:K950"/>
    <mergeCell ref="A985:B985"/>
    <mergeCell ref="C985:K985"/>
    <mergeCell ref="A986:B986"/>
    <mergeCell ref="C986:K986"/>
    <mergeCell ref="A976:K976"/>
    <mergeCell ref="A981:K981"/>
    <mergeCell ref="A982:K982"/>
    <mergeCell ref="A983:K983"/>
    <mergeCell ref="A952:A953"/>
    <mergeCell ref="D952:D953"/>
    <mergeCell ref="F952:F953"/>
    <mergeCell ref="G952:G953"/>
    <mergeCell ref="H952:H953"/>
    <mergeCell ref="I952:I953"/>
    <mergeCell ref="J952:J953"/>
    <mergeCell ref="K952:K953"/>
    <mergeCell ref="B952:B953"/>
    <mergeCell ref="C952:C953"/>
    <mergeCell ref="A1011:K1011"/>
    <mergeCell ref="A1016:K1016"/>
    <mergeCell ref="A1017:K1017"/>
    <mergeCell ref="A1018:K1018"/>
    <mergeCell ref="A987:A988"/>
    <mergeCell ref="D987:D988"/>
    <mergeCell ref="F987:F988"/>
    <mergeCell ref="G987:G988"/>
    <mergeCell ref="H987:H988"/>
    <mergeCell ref="I987:I988"/>
    <mergeCell ref="J987:J988"/>
    <mergeCell ref="K987:K988"/>
    <mergeCell ref="B987:B988"/>
    <mergeCell ref="C987:C988"/>
    <mergeCell ref="E987:E988"/>
    <mergeCell ref="A1056:B1056"/>
    <mergeCell ref="C1056:K1056"/>
    <mergeCell ref="A1089:B1089"/>
    <mergeCell ref="C1089:K1089"/>
    <mergeCell ref="A1046:K1046"/>
    <mergeCell ref="A1051:K1051"/>
    <mergeCell ref="A1052:K1052"/>
    <mergeCell ref="A1053:K1053"/>
    <mergeCell ref="A1022:A1023"/>
    <mergeCell ref="D1022:D1023"/>
    <mergeCell ref="F1022:F1023"/>
    <mergeCell ref="G1022:G1023"/>
    <mergeCell ref="H1022:H1023"/>
    <mergeCell ref="I1022:I1023"/>
    <mergeCell ref="J1022:J1023"/>
    <mergeCell ref="K1022:K1023"/>
    <mergeCell ref="B1022:B1023"/>
    <mergeCell ref="C1022:C1023"/>
    <mergeCell ref="A1090:B1090"/>
    <mergeCell ref="C1090:K1090"/>
    <mergeCell ref="A1091:B1091"/>
    <mergeCell ref="C1091:K1091"/>
    <mergeCell ref="A1081:K1081"/>
    <mergeCell ref="A1086:K1086"/>
    <mergeCell ref="A1087:K1087"/>
    <mergeCell ref="A1088:K1088"/>
    <mergeCell ref="A1057:A1058"/>
    <mergeCell ref="D1057:D1058"/>
    <mergeCell ref="F1057:F1058"/>
    <mergeCell ref="G1057:G1058"/>
    <mergeCell ref="H1057:H1058"/>
    <mergeCell ref="I1057:I1058"/>
    <mergeCell ref="J1057:J1058"/>
    <mergeCell ref="K1057:K1058"/>
    <mergeCell ref="B1057:B1058"/>
    <mergeCell ref="C1057:C1058"/>
    <mergeCell ref="E1057:E1058"/>
    <mergeCell ref="A1116:K1116"/>
    <mergeCell ref="A1121:K1121"/>
    <mergeCell ref="A1122:K1122"/>
    <mergeCell ref="A1123:K1123"/>
    <mergeCell ref="A1092:A1093"/>
    <mergeCell ref="D1092:D1093"/>
    <mergeCell ref="F1092:F1093"/>
    <mergeCell ref="G1092:G1093"/>
    <mergeCell ref="H1092:H1093"/>
    <mergeCell ref="I1092:I1093"/>
    <mergeCell ref="J1092:J1093"/>
    <mergeCell ref="K1092:K1093"/>
    <mergeCell ref="B1092:B1093"/>
    <mergeCell ref="C1092:C1093"/>
    <mergeCell ref="E1092:E1093"/>
    <mergeCell ref="A1161:B1161"/>
    <mergeCell ref="C1161:K1161"/>
    <mergeCell ref="A1194:B1194"/>
    <mergeCell ref="C1194:K1194"/>
    <mergeCell ref="A1151:K1151"/>
    <mergeCell ref="A1156:K1156"/>
    <mergeCell ref="A1157:K1157"/>
    <mergeCell ref="A1158:K1158"/>
    <mergeCell ref="A1127:A1128"/>
    <mergeCell ref="D1127:D1128"/>
    <mergeCell ref="F1127:F1128"/>
    <mergeCell ref="G1127:G1128"/>
    <mergeCell ref="H1127:H1128"/>
    <mergeCell ref="I1127:I1128"/>
    <mergeCell ref="J1127:J1128"/>
    <mergeCell ref="K1127:K1128"/>
    <mergeCell ref="B1127:B1128"/>
    <mergeCell ref="C1127:C1128"/>
    <mergeCell ref="G1162:G1163"/>
    <mergeCell ref="H1162:H1163"/>
    <mergeCell ref="I1162:I1163"/>
    <mergeCell ref="J1162:J1163"/>
    <mergeCell ref="K1162:K1163"/>
    <mergeCell ref="B1162:B1163"/>
    <mergeCell ref="C1162:C1163"/>
    <mergeCell ref="E1162:E1163"/>
    <mergeCell ref="A1195:B1195"/>
    <mergeCell ref="A1266:B1266"/>
    <mergeCell ref="C1266:K1266"/>
    <mergeCell ref="A1299:B1299"/>
    <mergeCell ref="C1299:K1299"/>
    <mergeCell ref="A1256:K1256"/>
    <mergeCell ref="A1261:K1261"/>
    <mergeCell ref="A1262:K1262"/>
    <mergeCell ref="A1263:K1263"/>
    <mergeCell ref="A1232:A1233"/>
    <mergeCell ref="D1232:D1233"/>
    <mergeCell ref="F1232:F1233"/>
    <mergeCell ref="G1232:G1233"/>
    <mergeCell ref="H1232:H1233"/>
    <mergeCell ref="I1232:I1233"/>
    <mergeCell ref="J1232:J1233"/>
    <mergeCell ref="K1232:K1233"/>
    <mergeCell ref="B1232:B1233"/>
    <mergeCell ref="C1232:C1233"/>
    <mergeCell ref="A1267:A1268"/>
    <mergeCell ref="D1267:D1268"/>
    <mergeCell ref="F1267:F1268"/>
    <mergeCell ref="G1267:G1268"/>
    <mergeCell ref="H1267:H1268"/>
    <mergeCell ref="I1267:I1268"/>
    <mergeCell ref="J1267:J1268"/>
    <mergeCell ref="K1267:K1268"/>
    <mergeCell ref="B1267:B1268"/>
    <mergeCell ref="C1267:C1268"/>
    <mergeCell ref="B1302:B1303"/>
    <mergeCell ref="C1302:C1303"/>
    <mergeCell ref="A1300:B1300"/>
    <mergeCell ref="C1300:K1300"/>
    <mergeCell ref="A1301:B1301"/>
    <mergeCell ref="C1301:K1301"/>
    <mergeCell ref="E1302:E1303"/>
    <mergeCell ref="A1326:K1326"/>
    <mergeCell ref="H7:H8"/>
    <mergeCell ref="J7:J8"/>
    <mergeCell ref="K7:K8"/>
    <mergeCell ref="J42:J43"/>
    <mergeCell ref="K42:K43"/>
    <mergeCell ref="J77:J78"/>
    <mergeCell ref="K77:K78"/>
    <mergeCell ref="J112:J113"/>
    <mergeCell ref="K112:K113"/>
    <mergeCell ref="A1302:A1303"/>
    <mergeCell ref="D1302:D1303"/>
    <mergeCell ref="F1302:F1303"/>
    <mergeCell ref="G1302:G1303"/>
    <mergeCell ref="H1302:H1303"/>
    <mergeCell ref="I1302:I1303"/>
    <mergeCell ref="J1302:J1303"/>
    <mergeCell ref="K1302:K1303"/>
    <mergeCell ref="A1291:K1291"/>
    <mergeCell ref="A1296:K1296"/>
    <mergeCell ref="A1297:K1297"/>
    <mergeCell ref="A1298:K1298"/>
    <mergeCell ref="A179:B179"/>
    <mergeCell ref="C179:K179"/>
    <mergeCell ref="A180:B180"/>
    <mergeCell ref="C180:K180"/>
    <mergeCell ref="A181:B181"/>
    <mergeCell ref="C181:K181"/>
    <mergeCell ref="A214:B214"/>
    <mergeCell ref="C214:K214"/>
    <mergeCell ref="A215:B215"/>
    <mergeCell ref="C215:K215"/>
    <mergeCell ref="A284:B284"/>
    <mergeCell ref="C284:K284"/>
    <mergeCell ref="E182:E183"/>
    <mergeCell ref="E217:E218"/>
    <mergeCell ref="E252:E253"/>
    <mergeCell ref="A276:K276"/>
    <mergeCell ref="A281:K281"/>
    <mergeCell ref="A282:K282"/>
    <mergeCell ref="A283:K283"/>
    <mergeCell ref="A252:A253"/>
    <mergeCell ref="D252:D253"/>
    <mergeCell ref="F252:F253"/>
    <mergeCell ref="G252:G253"/>
    <mergeCell ref="H252:H253"/>
    <mergeCell ref="I252:I253"/>
    <mergeCell ref="J252:J253"/>
    <mergeCell ref="A285:B285"/>
    <mergeCell ref="C285:K285"/>
    <mergeCell ref="A286:B286"/>
    <mergeCell ref="C286:K286"/>
    <mergeCell ref="A319:B319"/>
    <mergeCell ref="C319:K319"/>
    <mergeCell ref="A320:B320"/>
    <mergeCell ref="C320:K320"/>
    <mergeCell ref="A389:B389"/>
    <mergeCell ref="C389:K389"/>
    <mergeCell ref="E287:E288"/>
    <mergeCell ref="E322:E323"/>
    <mergeCell ref="E357:E358"/>
    <mergeCell ref="A381:K381"/>
    <mergeCell ref="A386:K386"/>
    <mergeCell ref="A387:K387"/>
    <mergeCell ref="A388:K388"/>
    <mergeCell ref="A357:A358"/>
    <mergeCell ref="D357:D358"/>
    <mergeCell ref="F357:F358"/>
    <mergeCell ref="G357:G358"/>
    <mergeCell ref="H357:H358"/>
    <mergeCell ref="I357:I358"/>
    <mergeCell ref="J357:J358"/>
    <mergeCell ref="A390:B390"/>
    <mergeCell ref="C390:K390"/>
    <mergeCell ref="A391:B391"/>
    <mergeCell ref="C391:K391"/>
    <mergeCell ref="A424:B424"/>
    <mergeCell ref="C424:K424"/>
    <mergeCell ref="A425:B425"/>
    <mergeCell ref="C425:K425"/>
    <mergeCell ref="A494:B494"/>
    <mergeCell ref="C494:K494"/>
    <mergeCell ref="E392:E393"/>
    <mergeCell ref="E427:E428"/>
    <mergeCell ref="E462:E463"/>
    <mergeCell ref="A486:K486"/>
    <mergeCell ref="A491:K491"/>
    <mergeCell ref="A492:K492"/>
    <mergeCell ref="A493:K493"/>
    <mergeCell ref="A462:A463"/>
    <mergeCell ref="D462:D463"/>
    <mergeCell ref="F462:F463"/>
    <mergeCell ref="G462:G463"/>
    <mergeCell ref="H462:H463"/>
    <mergeCell ref="I462:I463"/>
    <mergeCell ref="J462:J463"/>
    <mergeCell ref="A495:B495"/>
    <mergeCell ref="C495:K495"/>
    <mergeCell ref="A496:B496"/>
    <mergeCell ref="C496:K496"/>
    <mergeCell ref="A529:B529"/>
    <mergeCell ref="C529:K529"/>
    <mergeCell ref="A530:B530"/>
    <mergeCell ref="C530:K530"/>
    <mergeCell ref="A599:B599"/>
    <mergeCell ref="C599:K599"/>
    <mergeCell ref="E497:E498"/>
    <mergeCell ref="E532:E533"/>
    <mergeCell ref="E567:E568"/>
    <mergeCell ref="A591:K591"/>
    <mergeCell ref="A596:K596"/>
    <mergeCell ref="A597:K597"/>
    <mergeCell ref="A598:K598"/>
    <mergeCell ref="A567:A568"/>
    <mergeCell ref="D567:D568"/>
    <mergeCell ref="F567:F568"/>
    <mergeCell ref="G567:G568"/>
    <mergeCell ref="H567:H568"/>
    <mergeCell ref="I567:I568"/>
    <mergeCell ref="J567:J568"/>
    <mergeCell ref="A600:B600"/>
    <mergeCell ref="C600:K600"/>
    <mergeCell ref="A601:B601"/>
    <mergeCell ref="C601:K601"/>
    <mergeCell ref="A634:B634"/>
    <mergeCell ref="C634:K634"/>
    <mergeCell ref="A635:B635"/>
    <mergeCell ref="C635:K635"/>
    <mergeCell ref="A704:B704"/>
    <mergeCell ref="C704:K704"/>
    <mergeCell ref="E602:E603"/>
    <mergeCell ref="E637:E638"/>
    <mergeCell ref="A696:K696"/>
    <mergeCell ref="A701:K701"/>
    <mergeCell ref="A702:K702"/>
    <mergeCell ref="A703:K703"/>
    <mergeCell ref="A672:A673"/>
    <mergeCell ref="D672:D673"/>
    <mergeCell ref="F672:F673"/>
    <mergeCell ref="G672:G673"/>
    <mergeCell ref="H672:H673"/>
    <mergeCell ref="I672:I673"/>
    <mergeCell ref="J672:J673"/>
    <mergeCell ref="K672:K673"/>
    <mergeCell ref="A705:B705"/>
    <mergeCell ref="C705:K705"/>
    <mergeCell ref="A706:B706"/>
    <mergeCell ref="C706:K706"/>
    <mergeCell ref="A739:B739"/>
    <mergeCell ref="C739:K739"/>
    <mergeCell ref="A740:B740"/>
    <mergeCell ref="C740:K740"/>
    <mergeCell ref="E707:E708"/>
    <mergeCell ref="A809:B809"/>
    <mergeCell ref="C809:K809"/>
    <mergeCell ref="A810:B810"/>
    <mergeCell ref="C810:K810"/>
    <mergeCell ref="A811:B811"/>
    <mergeCell ref="C811:K811"/>
    <mergeCell ref="A844:B844"/>
    <mergeCell ref="C844:K844"/>
    <mergeCell ref="A845:B845"/>
    <mergeCell ref="C845:K845"/>
    <mergeCell ref="E812:E813"/>
    <mergeCell ref="C880:K880"/>
    <mergeCell ref="A881:B881"/>
    <mergeCell ref="C881:K881"/>
    <mergeCell ref="A871:K871"/>
    <mergeCell ref="A876:K876"/>
    <mergeCell ref="A877:K877"/>
    <mergeCell ref="A878:K878"/>
    <mergeCell ref="A847:A848"/>
    <mergeCell ref="D847:D848"/>
    <mergeCell ref="F847:F848"/>
    <mergeCell ref="C847:C848"/>
    <mergeCell ref="E847:E848"/>
    <mergeCell ref="A880:B880"/>
    <mergeCell ref="A1019:B1019"/>
    <mergeCell ref="C1019:K1019"/>
    <mergeCell ref="A1020:B1020"/>
    <mergeCell ref="C1020:K1020"/>
    <mergeCell ref="A1021:B1021"/>
    <mergeCell ref="C1021:K1021"/>
    <mergeCell ref="A1054:B1054"/>
    <mergeCell ref="C1054:K1054"/>
    <mergeCell ref="A1055:B1055"/>
    <mergeCell ref="C1055:K1055"/>
    <mergeCell ref="E1022:E1023"/>
    <mergeCell ref="C1264:K1264"/>
    <mergeCell ref="A1265:B1265"/>
    <mergeCell ref="C1265:K1265"/>
    <mergeCell ref="A1124:B1124"/>
    <mergeCell ref="C1124:K1124"/>
    <mergeCell ref="A1125:B1125"/>
    <mergeCell ref="C1125:K1125"/>
    <mergeCell ref="A1126:B1126"/>
    <mergeCell ref="C1126:K1126"/>
    <mergeCell ref="A1159:B1159"/>
    <mergeCell ref="C1159:K1159"/>
    <mergeCell ref="A1160:B1160"/>
    <mergeCell ref="C1160:K1160"/>
    <mergeCell ref="E1127:E1128"/>
    <mergeCell ref="C1195:K1195"/>
    <mergeCell ref="A1196:B1196"/>
    <mergeCell ref="C1196:K1196"/>
    <mergeCell ref="A1186:K1186"/>
    <mergeCell ref="A1191:K1191"/>
    <mergeCell ref="A1192:K1192"/>
    <mergeCell ref="A1193:K1193"/>
    <mergeCell ref="A1162:A1163"/>
    <mergeCell ref="D1162:D1163"/>
    <mergeCell ref="F1162:F1163"/>
    <mergeCell ref="E882:E883"/>
    <mergeCell ref="E917:E918"/>
    <mergeCell ref="E952:E953"/>
    <mergeCell ref="A906:K906"/>
    <mergeCell ref="A911:K911"/>
    <mergeCell ref="A912:K912"/>
    <mergeCell ref="A913:K913"/>
    <mergeCell ref="A882:A883"/>
    <mergeCell ref="D882:D883"/>
    <mergeCell ref="F882:F883"/>
    <mergeCell ref="G882:G883"/>
    <mergeCell ref="H882:H883"/>
    <mergeCell ref="I882:I883"/>
    <mergeCell ref="J882:J883"/>
    <mergeCell ref="K882:K883"/>
    <mergeCell ref="B882:B883"/>
    <mergeCell ref="C882:C883"/>
    <mergeCell ref="A914:B914"/>
    <mergeCell ref="C914:K914"/>
    <mergeCell ref="A915:B915"/>
    <mergeCell ref="C915:K915"/>
    <mergeCell ref="A916:B916"/>
    <mergeCell ref="C916:K916"/>
    <mergeCell ref="A949:B949"/>
    <mergeCell ref="E1197:E1198"/>
    <mergeCell ref="E1232:E1233"/>
    <mergeCell ref="E1267:E1268"/>
    <mergeCell ref="A1221:K1221"/>
    <mergeCell ref="A1226:K1226"/>
    <mergeCell ref="A1227:K1227"/>
    <mergeCell ref="A1228:K1228"/>
    <mergeCell ref="A1197:A1198"/>
    <mergeCell ref="D1197:D1198"/>
    <mergeCell ref="F1197:F1198"/>
    <mergeCell ref="G1197:G1198"/>
    <mergeCell ref="H1197:H1198"/>
    <mergeCell ref="I1197:I1198"/>
    <mergeCell ref="J1197:J1198"/>
    <mergeCell ref="K1197:K1198"/>
    <mergeCell ref="B1197:B1198"/>
    <mergeCell ref="C1197:C1198"/>
    <mergeCell ref="A1229:B1229"/>
    <mergeCell ref="C1229:K1229"/>
    <mergeCell ref="A1230:B1230"/>
    <mergeCell ref="C1230:K1230"/>
    <mergeCell ref="A1231:B1231"/>
    <mergeCell ref="C1231:K1231"/>
    <mergeCell ref="A1264:B1264"/>
  </mergeCells>
  <conditionalFormatting sqref="C6:K6">
    <cfRule type="expression" dxfId="1" priority="1">
      <formula>$C$6=""</formula>
    </cfRule>
  </conditionalFormatting>
  <dataValidations xWindow="823" yWindow="649" count="3">
    <dataValidation allowBlank="1" showInputMessage="1" showErrorMessage="1" prompt="Stok Çıkış Tarihi doldurulduktan sonra TOPLAM otomatik hesaplanacaktır." sqref="J9:J28 J44:J63 J79:J98 J114:J133 J149:J168 J184:J203 J219:J238 J254:J273 J289:J308 J324:J343 J359:J378 J394:J413 J429:J448 J464:J483 J499:J518 J534:J553 J569:J588 J604:J623 J639:J658 J674:J693 J709:J728 J744:J763 J779:J798 J814:J833 J849:J868 J884:J903 J919:J938 J954:J973 J989:J1008 J1024:J1043 J1059:J1078 J1094:J1113 J1129:J1148 J1164:J1183 J1199:J1218 J1234:J1253 J1269:J1288 J1304:J1323" xr:uid="{00000000-0002-0000-1500-000000000000}"/>
    <dataValidation allowBlank="1" showInputMessage="1" showErrorMessage="1" prompt="Stok değerleme yöntemi yazılmadan toplam hesaplanmayacaktır." sqref="J29" xr:uid="{00000000-0002-0000-1500-000001000000}"/>
    <dataValidation type="list" allowBlank="1" showInputMessage="1" showErrorMessage="1" sqref="E9:E28 E1269:E1288 E44:E63 E79:E98 E114:E133 E149:E168 E184:E203 E219:E238 E254:E273 E289:E308 E324:E343 E359:E378 E394:E413 E429:E448 E464:E483 E499:E518 E534:E553 E569:E588 E604:E623 E639:E658 E674:E693 E709:E728 E744:E763 E779:E798 E814:E833 E849:E868 E884:E903 E919:E938 E954:E973 E989:E1008 E1024:E1043 E1059:E1078 E1094:E1113 E1129:E1148 E1164:E1183 E1199:E1218 E1234:E1253 E1304:E1323" xr:uid="{00000000-0002-0000-1500-000002000000}">
      <formula1>malzemeEkonKod</formula1>
    </dataValidation>
  </dataValidations>
  <pageMargins left="0.39370078740157483" right="0.39370078740157483" top="0.39370078740157483" bottom="0.39370078740157483" header="0.31496062992125984" footer="0.31496062992125984"/>
  <pageSetup paperSize="9" scale="59" orientation="landscape" r:id="rId1"/>
  <rowBreaks count="37" manualBreakCount="37">
    <brk id="35" max="16383" man="1"/>
    <brk id="70" max="16383" man="1"/>
    <brk id="105" max="7" man="1"/>
    <brk id="140" max="7" man="1"/>
    <brk id="175" max="7" man="1"/>
    <brk id="210" max="7" man="1"/>
    <brk id="245" max="7" man="1"/>
    <brk id="280" max="7" man="1"/>
    <brk id="315" max="7" man="1"/>
    <brk id="350" max="7" man="1"/>
    <brk id="385" max="7" man="1"/>
    <brk id="420" max="7" man="1"/>
    <brk id="455" max="7" man="1"/>
    <brk id="490" max="7" man="1"/>
    <brk id="525" max="7" man="1"/>
    <brk id="560" max="7" man="1"/>
    <brk id="595" max="7" man="1"/>
    <brk id="630" max="7" man="1"/>
    <brk id="665" max="7" man="1"/>
    <brk id="700" max="7" man="1"/>
    <brk id="735" max="7" man="1"/>
    <brk id="770" max="7" man="1"/>
    <brk id="805" max="7" man="1"/>
    <brk id="840" max="7" man="1"/>
    <brk id="875" max="7" man="1"/>
    <brk id="910" max="7" man="1"/>
    <brk id="945" max="7" man="1"/>
    <brk id="980" max="7" man="1"/>
    <brk id="1015" max="7" man="1"/>
    <brk id="1050" max="7" man="1"/>
    <brk id="1085" max="7" man="1"/>
    <brk id="1120" max="7" man="1"/>
    <brk id="1155" max="7" man="1"/>
    <brk id="1190" max="7" man="1"/>
    <brk id="1225" max="7" man="1"/>
    <brk id="1260" max="7" man="1"/>
    <brk id="1295" max="7" man="1"/>
  </rowBreaks>
  <colBreaks count="1" manualBreakCount="1">
    <brk id="11"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ayfa24"/>
  <dimension ref="A1:W32"/>
  <sheetViews>
    <sheetView showGridLines="0" zoomScale="80" zoomScaleNormal="80" workbookViewId="0">
      <selection activeCell="B8" sqref="B8"/>
    </sheetView>
  </sheetViews>
  <sheetFormatPr defaultColWidth="9.25" defaultRowHeight="30.25" customHeight="1" x14ac:dyDescent="0.3"/>
  <cols>
    <col min="1" max="1" width="10" style="22" bestFit="1" customWidth="1"/>
    <col min="2" max="2" width="12.75" style="22" customWidth="1"/>
    <col min="3" max="3" width="30.75" style="22" customWidth="1"/>
    <col min="4" max="4" width="32.75" style="22" customWidth="1"/>
    <col min="5" max="5" width="21.75" style="22" customWidth="1"/>
    <col min="6" max="6" width="29" style="22" bestFit="1" customWidth="1"/>
    <col min="7" max="7" width="13.25" style="22" bestFit="1" customWidth="1"/>
    <col min="8" max="9" width="12.75" style="22" customWidth="1"/>
    <col min="10" max="15" width="10.75" style="22" customWidth="1"/>
    <col min="16" max="16" width="14" style="22" customWidth="1"/>
    <col min="17" max="17" width="38.75" style="22" bestFit="1" customWidth="1"/>
    <col min="18" max="22" width="9.25" style="22"/>
    <col min="23" max="23" width="9.25" style="35"/>
    <col min="24" max="16384" width="9.25" style="22"/>
  </cols>
  <sheetData>
    <row r="1" spans="1:23" ht="16.3" x14ac:dyDescent="0.3">
      <c r="A1" s="679" t="s">
        <v>154</v>
      </c>
      <c r="B1" s="679"/>
      <c r="C1" s="679"/>
      <c r="D1" s="679"/>
      <c r="E1" s="679"/>
      <c r="F1" s="679"/>
      <c r="G1" s="679"/>
      <c r="H1" s="679"/>
      <c r="I1" s="679"/>
      <c r="J1" s="679"/>
      <c r="K1" s="679"/>
      <c r="L1" s="679"/>
      <c r="M1" s="679"/>
      <c r="N1" s="679"/>
      <c r="O1" s="679"/>
      <c r="P1" s="679"/>
      <c r="Q1" s="44"/>
    </row>
    <row r="2" spans="1:23" ht="16.3" x14ac:dyDescent="0.3">
      <c r="A2" s="679" t="str">
        <f>IF(YilDonem&lt;&gt;"",CONCATENATE(YilDonem,". döneme aittir."),"")</f>
        <v/>
      </c>
      <c r="B2" s="679"/>
      <c r="C2" s="679"/>
      <c r="D2" s="679"/>
      <c r="E2" s="679"/>
      <c r="F2" s="679"/>
      <c r="G2" s="679"/>
      <c r="H2" s="679"/>
      <c r="I2" s="679"/>
      <c r="J2" s="679"/>
      <c r="K2" s="679"/>
      <c r="L2" s="679"/>
      <c r="M2" s="679"/>
      <c r="N2" s="679"/>
      <c r="O2" s="679"/>
      <c r="P2" s="679"/>
      <c r="Q2" s="222"/>
    </row>
    <row r="3" spans="1:23" ht="17" thickBot="1" x14ac:dyDescent="0.35">
      <c r="A3" s="710" t="s">
        <v>155</v>
      </c>
      <c r="B3" s="710"/>
      <c r="C3" s="710"/>
      <c r="D3" s="710"/>
      <c r="E3" s="710"/>
      <c r="F3" s="710"/>
      <c r="G3" s="710"/>
      <c r="H3" s="710"/>
      <c r="I3" s="710"/>
      <c r="J3" s="710"/>
      <c r="K3" s="710"/>
      <c r="L3" s="710"/>
      <c r="M3" s="710"/>
      <c r="N3" s="710"/>
      <c r="O3" s="710"/>
      <c r="P3" s="710"/>
      <c r="Q3" s="44"/>
    </row>
    <row r="4" spans="1:23" ht="27" customHeight="1" thickBot="1" x14ac:dyDescent="0.35">
      <c r="A4" s="223" t="s">
        <v>193</v>
      </c>
      <c r="B4" s="711" t="str">
        <f>IF(ProjeNo&gt;0,ProjeNo,"")</f>
        <v/>
      </c>
      <c r="C4" s="712"/>
      <c r="D4" s="712"/>
      <c r="E4" s="712"/>
      <c r="F4" s="712"/>
      <c r="G4" s="712"/>
      <c r="H4" s="712"/>
      <c r="I4" s="712"/>
      <c r="J4" s="712"/>
      <c r="K4" s="712"/>
      <c r="L4" s="712"/>
      <c r="M4" s="712"/>
      <c r="N4" s="712"/>
      <c r="O4" s="712"/>
      <c r="P4" s="713"/>
      <c r="Q4" s="44"/>
    </row>
    <row r="5" spans="1:23" ht="27" customHeight="1" thickBot="1" x14ac:dyDescent="0.35">
      <c r="A5" s="223" t="s">
        <v>195</v>
      </c>
      <c r="B5" s="711" t="str">
        <f>IF(ProjeAdi&gt;0,ProjeAdi,"")</f>
        <v/>
      </c>
      <c r="C5" s="712"/>
      <c r="D5" s="712"/>
      <c r="E5" s="712"/>
      <c r="F5" s="712"/>
      <c r="G5" s="712"/>
      <c r="H5" s="712"/>
      <c r="I5" s="712"/>
      <c r="J5" s="712"/>
      <c r="K5" s="712"/>
      <c r="L5" s="712"/>
      <c r="M5" s="712"/>
      <c r="N5" s="712"/>
      <c r="O5" s="712"/>
      <c r="P5" s="713"/>
      <c r="Q5" s="44"/>
    </row>
    <row r="6" spans="1:23" ht="32.950000000000003" customHeight="1" thickBot="1" x14ac:dyDescent="0.35">
      <c r="A6" s="683" t="s">
        <v>3</v>
      </c>
      <c r="B6" s="683" t="s">
        <v>182</v>
      </c>
      <c r="C6" s="683" t="s">
        <v>183</v>
      </c>
      <c r="D6" s="683" t="s">
        <v>4</v>
      </c>
      <c r="E6" s="683" t="s">
        <v>55</v>
      </c>
      <c r="F6" s="683" t="s">
        <v>156</v>
      </c>
      <c r="G6" s="683" t="s">
        <v>157</v>
      </c>
      <c r="H6" s="683" t="s">
        <v>158</v>
      </c>
      <c r="I6" s="683" t="s">
        <v>159</v>
      </c>
      <c r="J6" s="681" t="s">
        <v>160</v>
      </c>
      <c r="K6" s="706"/>
      <c r="L6" s="706"/>
      <c r="M6" s="706"/>
      <c r="N6" s="706"/>
      <c r="O6" s="682"/>
      <c r="P6" s="683" t="s">
        <v>34</v>
      </c>
      <c r="Q6" s="44"/>
    </row>
    <row r="7" spans="1:23" ht="32.950000000000003" customHeight="1" thickBot="1" x14ac:dyDescent="0.35">
      <c r="A7" s="685"/>
      <c r="B7" s="684"/>
      <c r="C7" s="684"/>
      <c r="D7" s="685"/>
      <c r="E7" s="685"/>
      <c r="F7" s="685"/>
      <c r="G7" s="685"/>
      <c r="H7" s="685"/>
      <c r="I7" s="685"/>
      <c r="J7" s="321" t="str">
        <f>IF(Dönem=1,"OCAK",IF(Dönem=2,"TEMMUZ",""))</f>
        <v/>
      </c>
      <c r="K7" s="321" t="str">
        <f>(IF(Dönem=1,"ŞUBAT",IF(Dönem=2,"AĞUSTOS","")))</f>
        <v/>
      </c>
      <c r="L7" s="321" t="str">
        <f>IF(Dönem=1,"MART",IF(Dönem=2,"EYLÜL",""))</f>
        <v/>
      </c>
      <c r="M7" s="321" t="str">
        <f>IF(Dönem=1,"NİSAN",IF(Dönem=2,"EKİM",""))</f>
        <v/>
      </c>
      <c r="N7" s="321" t="str">
        <f>IF(Dönem=1,"MAYIS",IF(Dönem=2,"KASIM",""))</f>
        <v/>
      </c>
      <c r="O7" s="321" t="str">
        <f>IF(Dönem=1,"HAZİRAN",IF(Dönem=2,"ARALIK",""))</f>
        <v/>
      </c>
      <c r="P7" s="685"/>
      <c r="Q7" s="44"/>
      <c r="W7" s="35" t="s">
        <v>308</v>
      </c>
    </row>
    <row r="8" spans="1:23" ht="27" customHeight="1" x14ac:dyDescent="0.3">
      <c r="A8" s="250">
        <v>1</v>
      </c>
      <c r="B8" s="471"/>
      <c r="C8" s="484"/>
      <c r="D8" s="254"/>
      <c r="E8" s="255"/>
      <c r="F8" s="254"/>
      <c r="G8" s="256"/>
      <c r="H8" s="257"/>
      <c r="I8" s="257"/>
      <c r="J8" s="256"/>
      <c r="K8" s="256"/>
      <c r="L8" s="256"/>
      <c r="M8" s="256"/>
      <c r="N8" s="256"/>
      <c r="O8" s="256"/>
      <c r="P8" s="258" t="str">
        <f>IF(AND(D8&lt;&gt;"",F8&lt;&gt;""),SUM(J8:O8),"")</f>
        <v/>
      </c>
      <c r="Q8" s="230" t="str">
        <f>IF(AND(D8&lt;&gt;"",F8=""),"Bursiyerin Niteliği seçilmesi zorunludur.","")</f>
        <v/>
      </c>
      <c r="W8" s="35" t="s">
        <v>309</v>
      </c>
    </row>
    <row r="9" spans="1:23" ht="27" customHeight="1" x14ac:dyDescent="0.3">
      <c r="A9" s="251">
        <v>2</v>
      </c>
      <c r="B9" s="472"/>
      <c r="C9" s="485"/>
      <c r="D9" s="259"/>
      <c r="E9" s="260"/>
      <c r="F9" s="261"/>
      <c r="G9" s="262"/>
      <c r="H9" s="263"/>
      <c r="I9" s="263"/>
      <c r="J9" s="262"/>
      <c r="K9" s="262"/>
      <c r="L9" s="262"/>
      <c r="M9" s="262"/>
      <c r="N9" s="262"/>
      <c r="O9" s="262"/>
      <c r="P9" s="264" t="str">
        <f t="shared" ref="P9:P22" si="0">IF(AND(D9&lt;&gt;"",F9&lt;&gt;""),SUM(J9:O9),"")</f>
        <v/>
      </c>
      <c r="Q9" s="230" t="str">
        <f t="shared" ref="Q9:Q27" si="1">IF(AND(D9&lt;&gt;"",F9=""),"Bursiyerin Niteliği seçilmesi zorunludur.","")</f>
        <v/>
      </c>
      <c r="W9" s="35" t="s">
        <v>310</v>
      </c>
    </row>
    <row r="10" spans="1:23" ht="27" customHeight="1" x14ac:dyDescent="0.3">
      <c r="A10" s="251">
        <v>3</v>
      </c>
      <c r="B10" s="472"/>
      <c r="C10" s="485"/>
      <c r="D10" s="259"/>
      <c r="E10" s="260"/>
      <c r="F10" s="261"/>
      <c r="G10" s="262"/>
      <c r="H10" s="263"/>
      <c r="I10" s="263"/>
      <c r="J10" s="262"/>
      <c r="K10" s="262"/>
      <c r="L10" s="262"/>
      <c r="M10" s="262"/>
      <c r="N10" s="262"/>
      <c r="O10" s="262"/>
      <c r="P10" s="264" t="str">
        <f t="shared" si="0"/>
        <v/>
      </c>
      <c r="Q10" s="230" t="str">
        <f t="shared" si="1"/>
        <v/>
      </c>
      <c r="W10" s="35" t="s">
        <v>311</v>
      </c>
    </row>
    <row r="11" spans="1:23" ht="27" customHeight="1" x14ac:dyDescent="0.3">
      <c r="A11" s="251">
        <v>4</v>
      </c>
      <c r="B11" s="472"/>
      <c r="C11" s="485"/>
      <c r="D11" s="259"/>
      <c r="E11" s="260"/>
      <c r="F11" s="261"/>
      <c r="G11" s="262"/>
      <c r="H11" s="263"/>
      <c r="I11" s="263"/>
      <c r="J11" s="262"/>
      <c r="K11" s="262"/>
      <c r="L11" s="262"/>
      <c r="M11" s="262"/>
      <c r="N11" s="262"/>
      <c r="O11" s="262"/>
      <c r="P11" s="264" t="str">
        <f t="shared" si="0"/>
        <v/>
      </c>
      <c r="Q11" s="230" t="str">
        <f t="shared" si="1"/>
        <v/>
      </c>
      <c r="W11" s="35" t="s">
        <v>312</v>
      </c>
    </row>
    <row r="12" spans="1:23" ht="27" customHeight="1" x14ac:dyDescent="0.3">
      <c r="A12" s="251">
        <v>5</v>
      </c>
      <c r="B12" s="472"/>
      <c r="C12" s="485"/>
      <c r="D12" s="259"/>
      <c r="E12" s="260"/>
      <c r="F12" s="261"/>
      <c r="G12" s="262"/>
      <c r="H12" s="263"/>
      <c r="I12" s="263"/>
      <c r="J12" s="262"/>
      <c r="K12" s="262"/>
      <c r="L12" s="262"/>
      <c r="M12" s="262"/>
      <c r="N12" s="262"/>
      <c r="O12" s="262"/>
      <c r="P12" s="264" t="str">
        <f t="shared" si="0"/>
        <v/>
      </c>
      <c r="Q12" s="230" t="str">
        <f t="shared" si="1"/>
        <v/>
      </c>
      <c r="W12" s="35" t="s">
        <v>313</v>
      </c>
    </row>
    <row r="13" spans="1:23" ht="27" customHeight="1" x14ac:dyDescent="0.3">
      <c r="A13" s="251">
        <v>6</v>
      </c>
      <c r="B13" s="472"/>
      <c r="C13" s="485"/>
      <c r="D13" s="259"/>
      <c r="E13" s="260"/>
      <c r="F13" s="261"/>
      <c r="G13" s="262"/>
      <c r="H13" s="263"/>
      <c r="I13" s="263"/>
      <c r="J13" s="262"/>
      <c r="K13" s="262"/>
      <c r="L13" s="262"/>
      <c r="M13" s="262"/>
      <c r="N13" s="262"/>
      <c r="O13" s="262"/>
      <c r="P13" s="264" t="str">
        <f t="shared" si="0"/>
        <v/>
      </c>
      <c r="Q13" s="230" t="str">
        <f t="shared" si="1"/>
        <v/>
      </c>
      <c r="W13" s="35" t="s">
        <v>314</v>
      </c>
    </row>
    <row r="14" spans="1:23" ht="27" customHeight="1" x14ac:dyDescent="0.3">
      <c r="A14" s="251">
        <v>7</v>
      </c>
      <c r="B14" s="472"/>
      <c r="C14" s="485"/>
      <c r="D14" s="259"/>
      <c r="E14" s="260"/>
      <c r="F14" s="261"/>
      <c r="G14" s="262"/>
      <c r="H14" s="263"/>
      <c r="I14" s="263"/>
      <c r="J14" s="262"/>
      <c r="K14" s="262"/>
      <c r="L14" s="262"/>
      <c r="M14" s="262"/>
      <c r="N14" s="262"/>
      <c r="O14" s="262"/>
      <c r="P14" s="264" t="str">
        <f t="shared" si="0"/>
        <v/>
      </c>
      <c r="Q14" s="230" t="str">
        <f t="shared" si="1"/>
        <v/>
      </c>
    </row>
    <row r="15" spans="1:23" ht="27" customHeight="1" x14ac:dyDescent="0.3">
      <c r="A15" s="251">
        <v>8</v>
      </c>
      <c r="B15" s="472"/>
      <c r="C15" s="485"/>
      <c r="D15" s="259"/>
      <c r="E15" s="260"/>
      <c r="F15" s="261"/>
      <c r="G15" s="262"/>
      <c r="H15" s="263"/>
      <c r="I15" s="263"/>
      <c r="J15" s="262"/>
      <c r="K15" s="262"/>
      <c r="L15" s="262"/>
      <c r="M15" s="262"/>
      <c r="N15" s="262"/>
      <c r="O15" s="262"/>
      <c r="P15" s="264" t="str">
        <f t="shared" si="0"/>
        <v/>
      </c>
      <c r="Q15" s="230" t="str">
        <f t="shared" si="1"/>
        <v/>
      </c>
    </row>
    <row r="16" spans="1:23" ht="27" customHeight="1" x14ac:dyDescent="0.3">
      <c r="A16" s="251">
        <v>9</v>
      </c>
      <c r="B16" s="472"/>
      <c r="C16" s="485"/>
      <c r="D16" s="259"/>
      <c r="E16" s="260"/>
      <c r="F16" s="261"/>
      <c r="G16" s="262"/>
      <c r="H16" s="263"/>
      <c r="I16" s="263"/>
      <c r="J16" s="262"/>
      <c r="K16" s="262"/>
      <c r="L16" s="262"/>
      <c r="M16" s="262"/>
      <c r="N16" s="262"/>
      <c r="O16" s="262"/>
      <c r="P16" s="264" t="str">
        <f t="shared" si="0"/>
        <v/>
      </c>
      <c r="Q16" s="230" t="str">
        <f t="shared" si="1"/>
        <v/>
      </c>
    </row>
    <row r="17" spans="1:17" ht="27" customHeight="1" x14ac:dyDescent="0.3">
      <c r="A17" s="251">
        <v>10</v>
      </c>
      <c r="B17" s="472"/>
      <c r="C17" s="485"/>
      <c r="D17" s="259"/>
      <c r="E17" s="260"/>
      <c r="F17" s="261"/>
      <c r="G17" s="262"/>
      <c r="H17" s="263"/>
      <c r="I17" s="263"/>
      <c r="J17" s="262"/>
      <c r="K17" s="262"/>
      <c r="L17" s="262"/>
      <c r="M17" s="262"/>
      <c r="N17" s="262"/>
      <c r="O17" s="262"/>
      <c r="P17" s="264" t="str">
        <f t="shared" si="0"/>
        <v/>
      </c>
      <c r="Q17" s="230" t="str">
        <f t="shared" si="1"/>
        <v/>
      </c>
    </row>
    <row r="18" spans="1:17" ht="27" customHeight="1" x14ac:dyDescent="0.3">
      <c r="A18" s="251">
        <v>11</v>
      </c>
      <c r="B18" s="472"/>
      <c r="C18" s="485"/>
      <c r="D18" s="259"/>
      <c r="E18" s="260"/>
      <c r="F18" s="261"/>
      <c r="G18" s="262"/>
      <c r="H18" s="263"/>
      <c r="I18" s="263"/>
      <c r="J18" s="262"/>
      <c r="K18" s="262"/>
      <c r="L18" s="262"/>
      <c r="M18" s="262"/>
      <c r="N18" s="262"/>
      <c r="O18" s="262"/>
      <c r="P18" s="264" t="str">
        <f t="shared" si="0"/>
        <v/>
      </c>
      <c r="Q18" s="230" t="str">
        <f t="shared" si="1"/>
        <v/>
      </c>
    </row>
    <row r="19" spans="1:17" ht="27" customHeight="1" x14ac:dyDescent="0.3">
      <c r="A19" s="251">
        <v>12</v>
      </c>
      <c r="B19" s="472"/>
      <c r="C19" s="485"/>
      <c r="D19" s="259"/>
      <c r="E19" s="260"/>
      <c r="F19" s="261"/>
      <c r="G19" s="262"/>
      <c r="H19" s="263"/>
      <c r="I19" s="263"/>
      <c r="J19" s="262"/>
      <c r="K19" s="262"/>
      <c r="L19" s="262"/>
      <c r="M19" s="262"/>
      <c r="N19" s="262"/>
      <c r="O19" s="262"/>
      <c r="P19" s="264" t="str">
        <f t="shared" si="0"/>
        <v/>
      </c>
      <c r="Q19" s="230" t="str">
        <f t="shared" si="1"/>
        <v/>
      </c>
    </row>
    <row r="20" spans="1:17" ht="27" customHeight="1" x14ac:dyDescent="0.3">
      <c r="A20" s="251">
        <v>13</v>
      </c>
      <c r="B20" s="472"/>
      <c r="C20" s="485"/>
      <c r="D20" s="259"/>
      <c r="E20" s="260"/>
      <c r="F20" s="261"/>
      <c r="G20" s="262"/>
      <c r="H20" s="263"/>
      <c r="I20" s="263"/>
      <c r="J20" s="262"/>
      <c r="K20" s="262"/>
      <c r="L20" s="262"/>
      <c r="M20" s="262"/>
      <c r="N20" s="262"/>
      <c r="O20" s="262"/>
      <c r="P20" s="264" t="str">
        <f t="shared" si="0"/>
        <v/>
      </c>
      <c r="Q20" s="230" t="str">
        <f t="shared" si="1"/>
        <v/>
      </c>
    </row>
    <row r="21" spans="1:17" ht="27" customHeight="1" x14ac:dyDescent="0.3">
      <c r="A21" s="251">
        <v>14</v>
      </c>
      <c r="B21" s="472"/>
      <c r="C21" s="485"/>
      <c r="D21" s="259"/>
      <c r="E21" s="260"/>
      <c r="F21" s="261"/>
      <c r="G21" s="262"/>
      <c r="H21" s="263"/>
      <c r="I21" s="263"/>
      <c r="J21" s="262"/>
      <c r="K21" s="262"/>
      <c r="L21" s="262"/>
      <c r="M21" s="262"/>
      <c r="N21" s="262"/>
      <c r="O21" s="262"/>
      <c r="P21" s="264" t="str">
        <f t="shared" si="0"/>
        <v/>
      </c>
      <c r="Q21" s="230" t="str">
        <f t="shared" si="1"/>
        <v/>
      </c>
    </row>
    <row r="22" spans="1:17" ht="27" customHeight="1" x14ac:dyDescent="0.3">
      <c r="A22" s="251">
        <v>15</v>
      </c>
      <c r="B22" s="472"/>
      <c r="C22" s="485"/>
      <c r="D22" s="259"/>
      <c r="E22" s="260"/>
      <c r="F22" s="261"/>
      <c r="G22" s="262"/>
      <c r="H22" s="263"/>
      <c r="I22" s="263"/>
      <c r="J22" s="262"/>
      <c r="K22" s="262"/>
      <c r="L22" s="262"/>
      <c r="M22" s="262"/>
      <c r="N22" s="262"/>
      <c r="O22" s="262"/>
      <c r="P22" s="264" t="str">
        <f t="shared" si="0"/>
        <v/>
      </c>
      <c r="Q22" s="230" t="str">
        <f t="shared" si="1"/>
        <v/>
      </c>
    </row>
    <row r="23" spans="1:17" ht="27" customHeight="1" x14ac:dyDescent="0.3">
      <c r="A23" s="251">
        <v>16</v>
      </c>
      <c r="B23" s="472"/>
      <c r="C23" s="485"/>
      <c r="D23" s="259"/>
      <c r="E23" s="260"/>
      <c r="F23" s="261"/>
      <c r="G23" s="262"/>
      <c r="H23" s="263"/>
      <c r="I23" s="263"/>
      <c r="J23" s="262"/>
      <c r="K23" s="262"/>
      <c r="L23" s="262"/>
      <c r="M23" s="262"/>
      <c r="N23" s="262"/>
      <c r="O23" s="262"/>
      <c r="P23" s="264" t="str">
        <f t="shared" ref="P23:P27" si="2">IF(AND(D23&lt;&gt;"",F23&lt;&gt;""),SUM(J23:O23),"")</f>
        <v/>
      </c>
      <c r="Q23" s="230" t="str">
        <f t="shared" si="1"/>
        <v/>
      </c>
    </row>
    <row r="24" spans="1:17" ht="27" customHeight="1" x14ac:dyDescent="0.3">
      <c r="A24" s="251">
        <v>17</v>
      </c>
      <c r="B24" s="472"/>
      <c r="C24" s="485"/>
      <c r="D24" s="259"/>
      <c r="E24" s="260"/>
      <c r="F24" s="261"/>
      <c r="G24" s="262"/>
      <c r="H24" s="263"/>
      <c r="I24" s="263"/>
      <c r="J24" s="262"/>
      <c r="K24" s="262"/>
      <c r="L24" s="262"/>
      <c r="M24" s="262"/>
      <c r="N24" s="262"/>
      <c r="O24" s="262"/>
      <c r="P24" s="264" t="str">
        <f t="shared" si="2"/>
        <v/>
      </c>
      <c r="Q24" s="230" t="str">
        <f t="shared" si="1"/>
        <v/>
      </c>
    </row>
    <row r="25" spans="1:17" ht="27" customHeight="1" x14ac:dyDescent="0.3">
      <c r="A25" s="251">
        <v>18</v>
      </c>
      <c r="B25" s="472"/>
      <c r="C25" s="485"/>
      <c r="D25" s="259"/>
      <c r="E25" s="260"/>
      <c r="F25" s="261"/>
      <c r="G25" s="262"/>
      <c r="H25" s="263"/>
      <c r="I25" s="263"/>
      <c r="J25" s="262"/>
      <c r="K25" s="262"/>
      <c r="L25" s="262"/>
      <c r="M25" s="262"/>
      <c r="N25" s="262"/>
      <c r="O25" s="262"/>
      <c r="P25" s="264" t="str">
        <f t="shared" si="2"/>
        <v/>
      </c>
      <c r="Q25" s="230" t="str">
        <f t="shared" si="1"/>
        <v/>
      </c>
    </row>
    <row r="26" spans="1:17" ht="27" customHeight="1" x14ac:dyDescent="0.3">
      <c r="A26" s="251">
        <v>19</v>
      </c>
      <c r="B26" s="472"/>
      <c r="C26" s="485"/>
      <c r="D26" s="259"/>
      <c r="E26" s="260"/>
      <c r="F26" s="261"/>
      <c r="G26" s="262"/>
      <c r="H26" s="263"/>
      <c r="I26" s="263"/>
      <c r="J26" s="262"/>
      <c r="K26" s="262"/>
      <c r="L26" s="262"/>
      <c r="M26" s="262"/>
      <c r="N26" s="262"/>
      <c r="O26" s="262"/>
      <c r="P26" s="264" t="str">
        <f t="shared" si="2"/>
        <v/>
      </c>
      <c r="Q26" s="230" t="str">
        <f t="shared" si="1"/>
        <v/>
      </c>
    </row>
    <row r="27" spans="1:17" ht="27" customHeight="1" thickBot="1" x14ac:dyDescent="0.35">
      <c r="A27" s="252">
        <v>20</v>
      </c>
      <c r="B27" s="473"/>
      <c r="C27" s="486"/>
      <c r="D27" s="265"/>
      <c r="E27" s="266"/>
      <c r="F27" s="267"/>
      <c r="G27" s="268"/>
      <c r="H27" s="269"/>
      <c r="I27" s="269"/>
      <c r="J27" s="268"/>
      <c r="K27" s="268"/>
      <c r="L27" s="268"/>
      <c r="M27" s="268"/>
      <c r="N27" s="268"/>
      <c r="O27" s="268"/>
      <c r="P27" s="270" t="str">
        <f t="shared" si="2"/>
        <v/>
      </c>
      <c r="Q27" s="230" t="str">
        <f t="shared" si="1"/>
        <v/>
      </c>
    </row>
    <row r="28" spans="1:17" ht="27" customHeight="1" thickBot="1" x14ac:dyDescent="0.35">
      <c r="A28" s="707" t="s">
        <v>125</v>
      </c>
      <c r="B28" s="708"/>
      <c r="C28" s="708"/>
      <c r="D28" s="708"/>
      <c r="E28" s="708"/>
      <c r="F28" s="708"/>
      <c r="G28" s="708"/>
      <c r="H28" s="708"/>
      <c r="I28" s="708"/>
      <c r="J28" s="708"/>
      <c r="K28" s="708"/>
      <c r="L28" s="708"/>
      <c r="M28" s="708"/>
      <c r="N28" s="708"/>
      <c r="O28" s="709"/>
      <c r="P28" s="249">
        <f>SUM(P8:P27)</f>
        <v>0</v>
      </c>
      <c r="Q28" s="44"/>
    </row>
    <row r="29" spans="1:17" ht="16.3" x14ac:dyDescent="0.3">
      <c r="A29" s="244"/>
      <c r="B29" s="244"/>
      <c r="C29" s="244"/>
      <c r="D29" s="244"/>
      <c r="E29" s="244"/>
      <c r="F29" s="244"/>
      <c r="G29" s="244"/>
      <c r="H29" s="244"/>
      <c r="I29" s="244"/>
      <c r="J29" s="244"/>
      <c r="K29" s="244"/>
      <c r="L29" s="244"/>
      <c r="M29" s="244"/>
      <c r="N29" s="244"/>
      <c r="O29" s="244"/>
      <c r="P29" s="244"/>
      <c r="Q29" s="44"/>
    </row>
    <row r="30" spans="1:17" ht="16.3" x14ac:dyDescent="0.3">
      <c r="A30" s="705" t="s">
        <v>133</v>
      </c>
      <c r="B30" s="705"/>
      <c r="C30" s="705"/>
      <c r="D30" s="705"/>
      <c r="E30" s="705"/>
      <c r="F30" s="705"/>
      <c r="G30" s="705"/>
      <c r="H30" s="705"/>
      <c r="I30" s="705"/>
      <c r="J30" s="705"/>
      <c r="K30" s="705"/>
      <c r="L30" s="705"/>
      <c r="M30" s="705"/>
      <c r="N30" s="705"/>
      <c r="O30" s="705"/>
      <c r="P30" s="705"/>
      <c r="Q30" s="44"/>
    </row>
    <row r="31" spans="1:17" ht="21.1" x14ac:dyDescent="0.35">
      <c r="A31" s="245" t="s">
        <v>31</v>
      </c>
      <c r="B31" s="421"/>
      <c r="C31" s="421"/>
      <c r="D31" s="246">
        <f ca="1">IF(imzatarihi&gt;0,imzatarihi,"")</f>
        <v>45785</v>
      </c>
      <c r="E31" s="245" t="s">
        <v>32</v>
      </c>
      <c r="F31" s="247" t="str">
        <f>IF(kurulusyetkilisi&gt;0,kurulusyetkilisi,"")</f>
        <v/>
      </c>
      <c r="G31" s="44"/>
      <c r="H31" s="44"/>
      <c r="I31" s="44"/>
      <c r="J31" s="44"/>
      <c r="K31" s="422"/>
      <c r="L31" s="199"/>
      <c r="M31" s="44"/>
      <c r="N31" s="44"/>
      <c r="O31" s="44"/>
      <c r="P31" s="44"/>
      <c r="Q31" s="44"/>
    </row>
    <row r="32" spans="1:17" ht="21.1" x14ac:dyDescent="0.35">
      <c r="A32" s="44"/>
      <c r="B32" s="44"/>
      <c r="C32" s="44"/>
      <c r="D32" s="248"/>
      <c r="E32" s="245" t="s">
        <v>33</v>
      </c>
      <c r="F32" s="44"/>
      <c r="G32" s="44"/>
      <c r="H32" s="44"/>
      <c r="I32" s="44"/>
      <c r="J32" s="44"/>
      <c r="K32" s="44"/>
      <c r="L32" s="44"/>
      <c r="M32" s="199"/>
      <c r="N32" s="199"/>
      <c r="O32" s="199"/>
      <c r="P32" s="199"/>
      <c r="Q32" s="44"/>
    </row>
  </sheetData>
  <sheetProtection algorithmName="SHA-512" hashValue="OMUp+b/nE2OPALGyv/Ngju4EjP+TLtIV/EeKJSR1ejl4ufC4uh7Tq6LtRqrl2WrC5az7c0fibgAbtM7co8wGLA==" saltValue="WRt1zPm/jSr1QW4fShhaFA==" spinCount="100000" sheet="1" objects="1" scenarios="1"/>
  <mergeCells count="18">
    <mergeCell ref="A1:P1"/>
    <mergeCell ref="A2:P2"/>
    <mergeCell ref="A3:P3"/>
    <mergeCell ref="B5:P5"/>
    <mergeCell ref="B4:P4"/>
    <mergeCell ref="A30:P30"/>
    <mergeCell ref="A6:A7"/>
    <mergeCell ref="D6:D7"/>
    <mergeCell ref="E6:E7"/>
    <mergeCell ref="F6:F7"/>
    <mergeCell ref="G6:G7"/>
    <mergeCell ref="H6:H7"/>
    <mergeCell ref="I6:I7"/>
    <mergeCell ref="J6:O6"/>
    <mergeCell ref="P6:P7"/>
    <mergeCell ref="A28:O28"/>
    <mergeCell ref="B6:B7"/>
    <mergeCell ref="C6:C7"/>
  </mergeCells>
  <dataValidations count="1">
    <dataValidation type="list" allowBlank="1" showInputMessage="1" showErrorMessage="1" sqref="F8:F27" xr:uid="{00000000-0002-0000-1600-000000000000}">
      <formula1>bursiyernitelik</formula1>
    </dataValidation>
  </dataValidations>
  <pageMargins left="0.25" right="0.25" top="0.75" bottom="0.75" header="0.3" footer="0.3"/>
  <pageSetup paperSize="9" scale="56" orientation="landscape" r:id="rId1"/>
  <colBreaks count="1" manualBreakCount="1">
    <brk id="16" max="1048575" man="1"/>
  </colBreak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ayfa25"/>
  <dimension ref="A1:Q27"/>
  <sheetViews>
    <sheetView showGridLines="0" zoomScale="70" zoomScaleNormal="70" workbookViewId="0">
      <selection activeCell="B8" sqref="B8"/>
    </sheetView>
  </sheetViews>
  <sheetFormatPr defaultColWidth="9.25" defaultRowHeight="30.25" customHeight="1" x14ac:dyDescent="0.3"/>
  <cols>
    <col min="1" max="1" width="10.75" style="22" customWidth="1"/>
    <col min="2" max="2" width="12.75" style="22" customWidth="1"/>
    <col min="3" max="3" width="30.75" style="22" customWidth="1"/>
    <col min="4" max="4" width="40.75" style="22" customWidth="1"/>
    <col min="5" max="5" width="20.75" style="22" customWidth="1"/>
    <col min="6" max="6" width="25.75" style="22" customWidth="1"/>
    <col min="7" max="7" width="16.75" style="22" customWidth="1"/>
    <col min="8" max="9" width="15.375" style="22" customWidth="1"/>
    <col min="10" max="16" width="16.75" style="22" customWidth="1"/>
    <col min="17" max="17" width="39.25" style="22" bestFit="1" customWidth="1"/>
    <col min="18" max="16384" width="9.25" style="22"/>
  </cols>
  <sheetData>
    <row r="1" spans="1:17" ht="30.25" customHeight="1" x14ac:dyDescent="0.3">
      <c r="A1" s="679" t="s">
        <v>161</v>
      </c>
      <c r="B1" s="679"/>
      <c r="C1" s="679"/>
      <c r="D1" s="679"/>
      <c r="E1" s="679"/>
      <c r="F1" s="679"/>
      <c r="G1" s="679"/>
      <c r="H1" s="679"/>
      <c r="I1" s="679"/>
      <c r="J1" s="679"/>
      <c r="K1" s="679"/>
      <c r="L1" s="679"/>
      <c r="M1" s="679"/>
      <c r="N1" s="679"/>
      <c r="O1" s="679"/>
      <c r="P1" s="679"/>
      <c r="Q1" s="44"/>
    </row>
    <row r="2" spans="1:17" ht="30.25" customHeight="1" x14ac:dyDescent="0.3">
      <c r="A2" s="679" t="str">
        <f>IF(YilDonem&lt;&gt;"",CONCATENATE(YilDonem,". döneme aittir."),"")</f>
        <v/>
      </c>
      <c r="B2" s="679"/>
      <c r="C2" s="679"/>
      <c r="D2" s="679"/>
      <c r="E2" s="679"/>
      <c r="F2" s="679"/>
      <c r="G2" s="679"/>
      <c r="H2" s="679"/>
      <c r="I2" s="679"/>
      <c r="J2" s="679"/>
      <c r="K2" s="679"/>
      <c r="L2" s="679"/>
      <c r="M2" s="679"/>
      <c r="N2" s="679"/>
      <c r="O2" s="679"/>
      <c r="P2" s="679"/>
      <c r="Q2" s="222"/>
    </row>
    <row r="3" spans="1:17" ht="30.25" customHeight="1" thickBot="1" x14ac:dyDescent="0.35">
      <c r="A3" s="710" t="s">
        <v>162</v>
      </c>
      <c r="B3" s="710"/>
      <c r="C3" s="710"/>
      <c r="D3" s="710"/>
      <c r="E3" s="710"/>
      <c r="F3" s="710"/>
      <c r="G3" s="710"/>
      <c r="H3" s="710"/>
      <c r="I3" s="710"/>
      <c r="J3" s="710"/>
      <c r="K3" s="710"/>
      <c r="L3" s="710"/>
      <c r="M3" s="710"/>
      <c r="N3" s="710"/>
      <c r="O3" s="710"/>
      <c r="P3" s="710"/>
      <c r="Q3" s="44"/>
    </row>
    <row r="4" spans="1:17" ht="30.25" customHeight="1" thickBot="1" x14ac:dyDescent="0.35">
      <c r="A4" s="223" t="s">
        <v>193</v>
      </c>
      <c r="B4" s="717" t="str">
        <f>IF(ProjeNo&gt;0,ProjeNo,"")</f>
        <v/>
      </c>
      <c r="C4" s="718"/>
      <c r="D4" s="718"/>
      <c r="E4" s="718"/>
      <c r="F4" s="718"/>
      <c r="G4" s="718"/>
      <c r="H4" s="718"/>
      <c r="I4" s="718"/>
      <c r="J4" s="718"/>
      <c r="K4" s="718"/>
      <c r="L4" s="718"/>
      <c r="M4" s="718"/>
      <c r="N4" s="718"/>
      <c r="O4" s="718"/>
      <c r="P4" s="719"/>
      <c r="Q4" s="44"/>
    </row>
    <row r="5" spans="1:17" ht="30.25" customHeight="1" thickBot="1" x14ac:dyDescent="0.35">
      <c r="A5" s="223" t="s">
        <v>195</v>
      </c>
      <c r="B5" s="711" t="str">
        <f>IF(ProjeAdi&gt;0,ProjeAdi,"")</f>
        <v/>
      </c>
      <c r="C5" s="712"/>
      <c r="D5" s="712"/>
      <c r="E5" s="712"/>
      <c r="F5" s="712"/>
      <c r="G5" s="712"/>
      <c r="H5" s="712"/>
      <c r="I5" s="712"/>
      <c r="J5" s="712"/>
      <c r="K5" s="712"/>
      <c r="L5" s="712"/>
      <c r="M5" s="712"/>
      <c r="N5" s="712"/>
      <c r="O5" s="712"/>
      <c r="P5" s="713"/>
      <c r="Q5" s="44"/>
    </row>
    <row r="6" spans="1:17" ht="39.75" customHeight="1" thickBot="1" x14ac:dyDescent="0.35">
      <c r="A6" s="683" t="s">
        <v>3</v>
      </c>
      <c r="B6" s="683" t="s">
        <v>182</v>
      </c>
      <c r="C6" s="683" t="s">
        <v>183</v>
      </c>
      <c r="D6" s="683" t="s">
        <v>4</v>
      </c>
      <c r="E6" s="683" t="s">
        <v>55</v>
      </c>
      <c r="F6" s="683" t="s">
        <v>163</v>
      </c>
      <c r="G6" s="683" t="s">
        <v>164</v>
      </c>
      <c r="H6" s="683" t="s">
        <v>158</v>
      </c>
      <c r="I6" s="683" t="s">
        <v>159</v>
      </c>
      <c r="J6" s="681" t="s">
        <v>160</v>
      </c>
      <c r="K6" s="706"/>
      <c r="L6" s="706"/>
      <c r="M6" s="706"/>
      <c r="N6" s="706"/>
      <c r="O6" s="682"/>
      <c r="P6" s="683" t="s">
        <v>34</v>
      </c>
      <c r="Q6" s="44"/>
    </row>
    <row r="7" spans="1:17" ht="39.75" customHeight="1" thickBot="1" x14ac:dyDescent="0.35">
      <c r="A7" s="684"/>
      <c r="B7" s="684"/>
      <c r="C7" s="684"/>
      <c r="D7" s="684"/>
      <c r="E7" s="684"/>
      <c r="F7" s="684"/>
      <c r="G7" s="684"/>
      <c r="H7" s="684"/>
      <c r="I7" s="684"/>
      <c r="J7" s="490" t="s">
        <v>165</v>
      </c>
      <c r="K7" s="490" t="s">
        <v>166</v>
      </c>
      <c r="L7" s="490" t="s">
        <v>167</v>
      </c>
      <c r="M7" s="490" t="s">
        <v>168</v>
      </c>
      <c r="N7" s="490" t="s">
        <v>169</v>
      </c>
      <c r="O7" s="490" t="s">
        <v>170</v>
      </c>
      <c r="P7" s="684"/>
      <c r="Q7" s="44"/>
    </row>
    <row r="8" spans="1:17" ht="30.25" customHeight="1" x14ac:dyDescent="0.3">
      <c r="A8" s="423">
        <v>1</v>
      </c>
      <c r="B8" s="474"/>
      <c r="C8" s="487"/>
      <c r="D8" s="224"/>
      <c r="E8" s="225"/>
      <c r="F8" s="226"/>
      <c r="G8" s="227"/>
      <c r="H8" s="228"/>
      <c r="I8" s="228"/>
      <c r="J8" s="227"/>
      <c r="K8" s="227"/>
      <c r="L8" s="227"/>
      <c r="M8" s="227"/>
      <c r="N8" s="227"/>
      <c r="O8" s="227"/>
      <c r="P8" s="229" t="str">
        <f>IF(AND(D8&lt;&gt;"",F8&lt;&gt;""),SUM(J8:O8),"")</f>
        <v/>
      </c>
      <c r="Q8" s="230" t="str">
        <f>IF(AND(D8&lt;&gt;"",F8=""),"Projedeki Görevi seçilmesi zorunludur.","")</f>
        <v/>
      </c>
    </row>
    <row r="9" spans="1:17" ht="30.25" customHeight="1" x14ac:dyDescent="0.3">
      <c r="A9" s="424">
        <v>2</v>
      </c>
      <c r="B9" s="475"/>
      <c r="C9" s="488"/>
      <c r="D9" s="231"/>
      <c r="E9" s="232"/>
      <c r="F9" s="233"/>
      <c r="G9" s="234"/>
      <c r="H9" s="235"/>
      <c r="I9" s="235"/>
      <c r="J9" s="234"/>
      <c r="K9" s="234"/>
      <c r="L9" s="234"/>
      <c r="M9" s="234"/>
      <c r="N9" s="234"/>
      <c r="O9" s="234"/>
      <c r="P9" s="236" t="str">
        <f t="shared" ref="P9:P22" si="0">IF(AND(D9&lt;&gt;"",F9&lt;&gt;""),SUM(J9:O9),"")</f>
        <v/>
      </c>
      <c r="Q9" s="230" t="str">
        <f t="shared" ref="Q9:Q22" si="1">IF(AND(D9&lt;&gt;"",F9=""),"Projedeki Görevi seçilmesi zorunludur.","")</f>
        <v/>
      </c>
    </row>
    <row r="10" spans="1:17" ht="30.25" customHeight="1" x14ac:dyDescent="0.3">
      <c r="A10" s="424">
        <v>3</v>
      </c>
      <c r="B10" s="475"/>
      <c r="C10" s="488"/>
      <c r="D10" s="231"/>
      <c r="E10" s="232"/>
      <c r="F10" s="233"/>
      <c r="G10" s="234"/>
      <c r="H10" s="235"/>
      <c r="I10" s="235"/>
      <c r="J10" s="234"/>
      <c r="K10" s="234"/>
      <c r="L10" s="234"/>
      <c r="M10" s="234"/>
      <c r="N10" s="234"/>
      <c r="O10" s="234"/>
      <c r="P10" s="236" t="str">
        <f t="shared" si="0"/>
        <v/>
      </c>
      <c r="Q10" s="230" t="str">
        <f t="shared" si="1"/>
        <v/>
      </c>
    </row>
    <row r="11" spans="1:17" ht="30.25" customHeight="1" x14ac:dyDescent="0.3">
      <c r="A11" s="424">
        <v>4</v>
      </c>
      <c r="B11" s="475"/>
      <c r="C11" s="488"/>
      <c r="D11" s="231"/>
      <c r="E11" s="232"/>
      <c r="F11" s="233"/>
      <c r="G11" s="234"/>
      <c r="H11" s="235"/>
      <c r="I11" s="235"/>
      <c r="J11" s="234"/>
      <c r="K11" s="234"/>
      <c r="L11" s="234"/>
      <c r="M11" s="234"/>
      <c r="N11" s="234"/>
      <c r="O11" s="234"/>
      <c r="P11" s="236" t="str">
        <f t="shared" si="0"/>
        <v/>
      </c>
      <c r="Q11" s="230" t="str">
        <f t="shared" si="1"/>
        <v/>
      </c>
    </row>
    <row r="12" spans="1:17" ht="30.25" customHeight="1" x14ac:dyDescent="0.3">
      <c r="A12" s="424">
        <v>5</v>
      </c>
      <c r="B12" s="475"/>
      <c r="C12" s="488"/>
      <c r="D12" s="231"/>
      <c r="E12" s="232"/>
      <c r="F12" s="233"/>
      <c r="G12" s="234"/>
      <c r="H12" s="235"/>
      <c r="I12" s="235"/>
      <c r="J12" s="234"/>
      <c r="K12" s="234"/>
      <c r="L12" s="234"/>
      <c r="M12" s="234"/>
      <c r="N12" s="234"/>
      <c r="O12" s="234"/>
      <c r="P12" s="236" t="str">
        <f t="shared" si="0"/>
        <v/>
      </c>
      <c r="Q12" s="230" t="str">
        <f t="shared" si="1"/>
        <v/>
      </c>
    </row>
    <row r="13" spans="1:17" ht="30.25" customHeight="1" x14ac:dyDescent="0.3">
      <c r="A13" s="424">
        <v>6</v>
      </c>
      <c r="B13" s="475"/>
      <c r="C13" s="488"/>
      <c r="D13" s="231"/>
      <c r="E13" s="232"/>
      <c r="F13" s="233"/>
      <c r="G13" s="234"/>
      <c r="H13" s="235"/>
      <c r="I13" s="235"/>
      <c r="J13" s="234"/>
      <c r="K13" s="234"/>
      <c r="L13" s="234"/>
      <c r="M13" s="234"/>
      <c r="N13" s="234"/>
      <c r="O13" s="234"/>
      <c r="P13" s="236" t="str">
        <f t="shared" si="0"/>
        <v/>
      </c>
      <c r="Q13" s="230" t="str">
        <f t="shared" si="1"/>
        <v/>
      </c>
    </row>
    <row r="14" spans="1:17" ht="30.25" customHeight="1" x14ac:dyDescent="0.3">
      <c r="A14" s="424">
        <v>7</v>
      </c>
      <c r="B14" s="475"/>
      <c r="C14" s="488"/>
      <c r="D14" s="231"/>
      <c r="E14" s="232"/>
      <c r="F14" s="233"/>
      <c r="G14" s="234"/>
      <c r="H14" s="235"/>
      <c r="I14" s="235"/>
      <c r="J14" s="234"/>
      <c r="K14" s="234"/>
      <c r="L14" s="234"/>
      <c r="M14" s="234"/>
      <c r="N14" s="234"/>
      <c r="O14" s="234"/>
      <c r="P14" s="236" t="str">
        <f t="shared" si="0"/>
        <v/>
      </c>
      <c r="Q14" s="230" t="str">
        <f t="shared" si="1"/>
        <v/>
      </c>
    </row>
    <row r="15" spans="1:17" ht="30.25" customHeight="1" x14ac:dyDescent="0.3">
      <c r="A15" s="424">
        <v>8</v>
      </c>
      <c r="B15" s="475"/>
      <c r="C15" s="488"/>
      <c r="D15" s="231"/>
      <c r="E15" s="232"/>
      <c r="F15" s="233"/>
      <c r="G15" s="234"/>
      <c r="H15" s="235"/>
      <c r="I15" s="235"/>
      <c r="J15" s="234"/>
      <c r="K15" s="234"/>
      <c r="L15" s="234"/>
      <c r="M15" s="234"/>
      <c r="N15" s="234"/>
      <c r="O15" s="234"/>
      <c r="P15" s="236" t="str">
        <f t="shared" si="0"/>
        <v/>
      </c>
      <c r="Q15" s="230" t="str">
        <f t="shared" si="1"/>
        <v/>
      </c>
    </row>
    <row r="16" spans="1:17" ht="30.25" customHeight="1" x14ac:dyDescent="0.3">
      <c r="A16" s="424">
        <v>9</v>
      </c>
      <c r="B16" s="475"/>
      <c r="C16" s="488"/>
      <c r="D16" s="231"/>
      <c r="E16" s="232"/>
      <c r="F16" s="233"/>
      <c r="G16" s="234"/>
      <c r="H16" s="235"/>
      <c r="I16" s="235"/>
      <c r="J16" s="234"/>
      <c r="K16" s="234"/>
      <c r="L16" s="234"/>
      <c r="M16" s="234"/>
      <c r="N16" s="234"/>
      <c r="O16" s="234"/>
      <c r="P16" s="236" t="str">
        <f t="shared" si="0"/>
        <v/>
      </c>
      <c r="Q16" s="230" t="str">
        <f t="shared" si="1"/>
        <v/>
      </c>
    </row>
    <row r="17" spans="1:17" ht="30.25" customHeight="1" x14ac:dyDescent="0.3">
      <c r="A17" s="424">
        <v>10</v>
      </c>
      <c r="B17" s="475"/>
      <c r="C17" s="488"/>
      <c r="D17" s="231"/>
      <c r="E17" s="232"/>
      <c r="F17" s="233"/>
      <c r="G17" s="234"/>
      <c r="H17" s="235"/>
      <c r="I17" s="235"/>
      <c r="J17" s="234"/>
      <c r="K17" s="234"/>
      <c r="L17" s="234"/>
      <c r="M17" s="234"/>
      <c r="N17" s="234"/>
      <c r="O17" s="234"/>
      <c r="P17" s="236" t="str">
        <f t="shared" si="0"/>
        <v/>
      </c>
      <c r="Q17" s="230" t="str">
        <f t="shared" si="1"/>
        <v/>
      </c>
    </row>
    <row r="18" spans="1:17" ht="30.25" customHeight="1" x14ac:dyDescent="0.3">
      <c r="A18" s="424">
        <v>11</v>
      </c>
      <c r="B18" s="475"/>
      <c r="C18" s="488"/>
      <c r="D18" s="231"/>
      <c r="E18" s="232"/>
      <c r="F18" s="233"/>
      <c r="G18" s="234"/>
      <c r="H18" s="235"/>
      <c r="I18" s="235"/>
      <c r="J18" s="234"/>
      <c r="K18" s="234"/>
      <c r="L18" s="234"/>
      <c r="M18" s="234"/>
      <c r="N18" s="234"/>
      <c r="O18" s="234"/>
      <c r="P18" s="236" t="str">
        <f t="shared" si="0"/>
        <v/>
      </c>
      <c r="Q18" s="230" t="str">
        <f t="shared" si="1"/>
        <v/>
      </c>
    </row>
    <row r="19" spans="1:17" ht="30.25" customHeight="1" x14ac:dyDescent="0.3">
      <c r="A19" s="424">
        <v>12</v>
      </c>
      <c r="B19" s="475"/>
      <c r="C19" s="488"/>
      <c r="D19" s="231"/>
      <c r="E19" s="232"/>
      <c r="F19" s="233"/>
      <c r="G19" s="234"/>
      <c r="H19" s="235"/>
      <c r="I19" s="235"/>
      <c r="J19" s="234"/>
      <c r="K19" s="234"/>
      <c r="L19" s="234"/>
      <c r="M19" s="234"/>
      <c r="N19" s="234"/>
      <c r="O19" s="234"/>
      <c r="P19" s="236" t="str">
        <f t="shared" si="0"/>
        <v/>
      </c>
      <c r="Q19" s="230" t="str">
        <f t="shared" si="1"/>
        <v/>
      </c>
    </row>
    <row r="20" spans="1:17" ht="30.25" customHeight="1" x14ac:dyDescent="0.3">
      <c r="A20" s="424">
        <v>13</v>
      </c>
      <c r="B20" s="475"/>
      <c r="C20" s="488"/>
      <c r="D20" s="231"/>
      <c r="E20" s="232"/>
      <c r="F20" s="233"/>
      <c r="G20" s="234"/>
      <c r="H20" s="235"/>
      <c r="I20" s="235"/>
      <c r="J20" s="234"/>
      <c r="K20" s="234"/>
      <c r="L20" s="234"/>
      <c r="M20" s="234"/>
      <c r="N20" s="234"/>
      <c r="O20" s="234"/>
      <c r="P20" s="236" t="str">
        <f t="shared" si="0"/>
        <v/>
      </c>
      <c r="Q20" s="230" t="str">
        <f t="shared" si="1"/>
        <v/>
      </c>
    </row>
    <row r="21" spans="1:17" ht="30.25" customHeight="1" x14ac:dyDescent="0.3">
      <c r="A21" s="424">
        <v>14</v>
      </c>
      <c r="B21" s="475"/>
      <c r="C21" s="488"/>
      <c r="D21" s="231"/>
      <c r="E21" s="232"/>
      <c r="F21" s="233"/>
      <c r="G21" s="234"/>
      <c r="H21" s="235"/>
      <c r="I21" s="235"/>
      <c r="J21" s="234"/>
      <c r="K21" s="234"/>
      <c r="L21" s="234"/>
      <c r="M21" s="234"/>
      <c r="N21" s="234"/>
      <c r="O21" s="234"/>
      <c r="P21" s="236" t="str">
        <f t="shared" si="0"/>
        <v/>
      </c>
      <c r="Q21" s="230" t="str">
        <f t="shared" si="1"/>
        <v/>
      </c>
    </row>
    <row r="22" spans="1:17" ht="30.25" customHeight="1" thickBot="1" x14ac:dyDescent="0.35">
      <c r="A22" s="425">
        <v>15</v>
      </c>
      <c r="B22" s="476"/>
      <c r="C22" s="489"/>
      <c r="D22" s="237"/>
      <c r="E22" s="238"/>
      <c r="F22" s="239"/>
      <c r="G22" s="240"/>
      <c r="H22" s="241"/>
      <c r="I22" s="241"/>
      <c r="J22" s="240"/>
      <c r="K22" s="240"/>
      <c r="L22" s="240"/>
      <c r="M22" s="240"/>
      <c r="N22" s="240"/>
      <c r="O22" s="240"/>
      <c r="P22" s="242" t="str">
        <f t="shared" si="0"/>
        <v/>
      </c>
      <c r="Q22" s="230" t="str">
        <f t="shared" si="1"/>
        <v/>
      </c>
    </row>
    <row r="23" spans="1:17" ht="30.25" customHeight="1" thickBot="1" x14ac:dyDescent="0.35">
      <c r="A23" s="714" t="s">
        <v>125</v>
      </c>
      <c r="B23" s="715"/>
      <c r="C23" s="715"/>
      <c r="D23" s="715"/>
      <c r="E23" s="715"/>
      <c r="F23" s="715"/>
      <c r="G23" s="715"/>
      <c r="H23" s="715"/>
      <c r="I23" s="715"/>
      <c r="J23" s="715"/>
      <c r="K23" s="715"/>
      <c r="L23" s="715"/>
      <c r="M23" s="715"/>
      <c r="N23" s="715"/>
      <c r="O23" s="716"/>
      <c r="P23" s="243">
        <f>SUM(P8:P22)</f>
        <v>0</v>
      </c>
      <c r="Q23" s="44"/>
    </row>
    <row r="24" spans="1:17" ht="30.25" customHeight="1" x14ac:dyDescent="0.3">
      <c r="A24" s="244"/>
      <c r="B24" s="244"/>
      <c r="C24" s="244"/>
      <c r="D24" s="244"/>
      <c r="E24" s="244"/>
      <c r="F24" s="244"/>
      <c r="G24" s="244"/>
      <c r="H24" s="244"/>
      <c r="I24" s="244"/>
      <c r="J24" s="244"/>
      <c r="K24" s="244"/>
      <c r="L24" s="244"/>
      <c r="M24" s="244"/>
      <c r="N24" s="244"/>
      <c r="O24" s="244"/>
      <c r="P24" s="244"/>
      <c r="Q24" s="44"/>
    </row>
    <row r="25" spans="1:17" ht="30.25" customHeight="1" x14ac:dyDescent="0.3">
      <c r="A25" s="705" t="s">
        <v>133</v>
      </c>
      <c r="B25" s="705"/>
      <c r="C25" s="705"/>
      <c r="D25" s="705"/>
      <c r="E25" s="705"/>
      <c r="F25" s="705"/>
      <c r="G25" s="705"/>
      <c r="H25" s="705"/>
      <c r="I25" s="705"/>
      <c r="J25" s="705"/>
      <c r="K25" s="705"/>
      <c r="L25" s="705"/>
      <c r="M25" s="705"/>
      <c r="N25" s="705"/>
      <c r="O25" s="705"/>
      <c r="P25" s="705"/>
      <c r="Q25" s="44"/>
    </row>
    <row r="26" spans="1:17" ht="30.25" customHeight="1" x14ac:dyDescent="0.35">
      <c r="A26" s="245" t="s">
        <v>31</v>
      </c>
      <c r="B26" s="421"/>
      <c r="C26" s="421"/>
      <c r="D26" s="246">
        <f ca="1">IF(imzatarihi&gt;0,imzatarihi,"")</f>
        <v>45785</v>
      </c>
      <c r="E26" s="253" t="s">
        <v>32</v>
      </c>
      <c r="F26" s="247" t="str">
        <f>IF(kurulusyetkilisi&gt;0,kurulusyetkilisi,"")</f>
        <v/>
      </c>
      <c r="G26" s="44"/>
      <c r="H26" s="44"/>
      <c r="I26" s="44"/>
      <c r="J26" s="44"/>
      <c r="K26" s="422"/>
      <c r="L26" s="199"/>
      <c r="M26" s="44"/>
      <c r="N26" s="44"/>
      <c r="O26" s="44"/>
      <c r="P26" s="44"/>
      <c r="Q26" s="44"/>
    </row>
    <row r="27" spans="1:17" ht="30.25" customHeight="1" x14ac:dyDescent="0.35">
      <c r="A27" s="44"/>
      <c r="B27" s="44"/>
      <c r="C27" s="44"/>
      <c r="D27" s="248"/>
      <c r="E27" s="253" t="s">
        <v>33</v>
      </c>
      <c r="F27" s="44"/>
      <c r="G27" s="44"/>
      <c r="H27" s="44"/>
      <c r="I27" s="44"/>
      <c r="J27" s="44"/>
      <c r="K27" s="44"/>
      <c r="L27" s="44"/>
      <c r="M27" s="199"/>
      <c r="N27" s="199"/>
      <c r="O27" s="199"/>
      <c r="P27" s="199"/>
      <c r="Q27" s="44"/>
    </row>
  </sheetData>
  <sheetProtection algorithmName="SHA-512" hashValue="ojoJhQeX37YDinRV6XdpQbmz2PSSrpAsaKH7IAGc/vFvIi0cnC5eqAmP6blkXI83/cBSQ9F5eeOXKKdta0IHmA==" saltValue="dhuY8WS3VyIblToXzWuEqA==" spinCount="100000" sheet="1" objects="1" scenarios="1"/>
  <mergeCells count="18">
    <mergeCell ref="A1:P1"/>
    <mergeCell ref="A2:P2"/>
    <mergeCell ref="A3:P3"/>
    <mergeCell ref="B5:P5"/>
    <mergeCell ref="B4:P4"/>
    <mergeCell ref="A25:P25"/>
    <mergeCell ref="A6:A7"/>
    <mergeCell ref="D6:D7"/>
    <mergeCell ref="E6:E7"/>
    <mergeCell ref="F6:F7"/>
    <mergeCell ref="G6:G7"/>
    <mergeCell ref="H6:H7"/>
    <mergeCell ref="I6:I7"/>
    <mergeCell ref="J6:O6"/>
    <mergeCell ref="P6:P7"/>
    <mergeCell ref="A23:O23"/>
    <mergeCell ref="B6:B7"/>
    <mergeCell ref="C6:C7"/>
  </mergeCells>
  <dataValidations count="1">
    <dataValidation type="list" allowBlank="1" showInputMessage="1" showErrorMessage="1" sqref="F8:F22" xr:uid="{00000000-0002-0000-1700-000000000000}">
      <formula1>"Yürütücü,Araştırmacı,Yardımcı Personel"</formula1>
    </dataValidation>
  </dataValidations>
  <pageMargins left="0.25" right="0.25" top="0.75" bottom="0.75" header="0.3" footer="0.3"/>
  <pageSetup paperSize="9" scale="46" orientation="landscape" r:id="rId1"/>
  <colBreaks count="1" manualBreakCount="1">
    <brk id="16" max="26" man="1"/>
  </colBreaks>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ayfa1"/>
  <dimension ref="A1:G30"/>
  <sheetViews>
    <sheetView showGridLines="0" zoomScaleNormal="100" workbookViewId="0">
      <selection activeCell="B19" sqref="B19"/>
    </sheetView>
  </sheetViews>
  <sheetFormatPr defaultColWidth="8.75" defaultRowHeight="14.3" x14ac:dyDescent="0.25"/>
  <cols>
    <col min="1" max="1" width="5.625" customWidth="1"/>
    <col min="2" max="2" width="16.25" customWidth="1"/>
    <col min="3" max="3" width="17" customWidth="1"/>
    <col min="4" max="5" width="9.25"/>
    <col min="6" max="6" width="17.25" customWidth="1"/>
    <col min="7" max="7" width="30.375" customWidth="1"/>
  </cols>
  <sheetData>
    <row r="1" spans="1:7" s="62" customFormat="1" ht="26.5" customHeight="1" x14ac:dyDescent="0.25">
      <c r="A1" s="92"/>
      <c r="B1" s="571" t="s">
        <v>211</v>
      </c>
      <c r="C1" s="571"/>
      <c r="D1" s="571"/>
      <c r="E1" s="571"/>
      <c r="F1" s="571"/>
      <c r="G1" s="571"/>
    </row>
    <row r="2" spans="1:7" s="62" customFormat="1" x14ac:dyDescent="0.25">
      <c r="A2" s="92"/>
      <c r="B2" s="571"/>
      <c r="C2" s="571"/>
      <c r="D2" s="571"/>
      <c r="E2" s="571"/>
      <c r="F2" s="571"/>
      <c r="G2" s="571"/>
    </row>
    <row r="3" spans="1:7" s="62" customFormat="1" ht="19.7" thickBot="1" x14ac:dyDescent="0.4">
      <c r="A3" s="92"/>
      <c r="B3" s="626" t="s">
        <v>109</v>
      </c>
      <c r="C3" s="732"/>
      <c r="D3" s="732"/>
      <c r="E3" s="732"/>
      <c r="F3" s="732"/>
      <c r="G3" s="732"/>
    </row>
    <row r="4" spans="1:7" s="62" customFormat="1" ht="23.3" customHeight="1" thickBot="1" x14ac:dyDescent="0.3">
      <c r="A4" s="92"/>
      <c r="B4" s="431" t="s">
        <v>192</v>
      </c>
      <c r="C4" s="627" t="str">
        <f>IF(ProjeNo&gt;0,ProjeNo,"")</f>
        <v/>
      </c>
      <c r="D4" s="628"/>
      <c r="E4" s="628"/>
      <c r="F4" s="628"/>
      <c r="G4" s="629"/>
    </row>
    <row r="5" spans="1:7" s="62" customFormat="1" ht="70.5" customHeight="1" thickBot="1" x14ac:dyDescent="0.3">
      <c r="A5" s="92"/>
      <c r="B5" s="432" t="s">
        <v>194</v>
      </c>
      <c r="C5" s="735" t="str">
        <f>IF(ProjeAdi&gt;0,ProjeAdi,"")</f>
        <v/>
      </c>
      <c r="D5" s="736"/>
      <c r="E5" s="736"/>
      <c r="F5" s="736"/>
      <c r="G5" s="737"/>
    </row>
    <row r="6" spans="1:7" ht="28.55" customHeight="1" thickBot="1" x14ac:dyDescent="0.3">
      <c r="A6" s="92"/>
      <c r="B6" s="733" t="s">
        <v>110</v>
      </c>
      <c r="C6" s="734"/>
      <c r="D6" s="734"/>
      <c r="E6" s="734"/>
      <c r="F6" s="734"/>
      <c r="G6" s="433" t="s">
        <v>111</v>
      </c>
    </row>
    <row r="7" spans="1:7" ht="28.2" customHeight="1" x14ac:dyDescent="0.25">
      <c r="A7" s="92"/>
      <c r="B7" s="738" t="s">
        <v>112</v>
      </c>
      <c r="C7" s="739"/>
      <c r="D7" s="739"/>
      <c r="E7" s="739"/>
      <c r="F7" s="740"/>
      <c r="G7" s="747">
        <f>F8+F9</f>
        <v>0</v>
      </c>
    </row>
    <row r="8" spans="1:7" ht="28.2" customHeight="1" x14ac:dyDescent="0.25">
      <c r="A8" s="92"/>
      <c r="B8" s="741" t="str">
        <f>CONCATENATE(YilDonem," Dönemine Ait Personel Gideri")</f>
        <v xml:space="preserve"> Dönemine Ait Personel Gideri</v>
      </c>
      <c r="C8" s="742"/>
      <c r="D8" s="742"/>
      <c r="E8" s="743"/>
      <c r="F8" s="103">
        <f>'G011'!I871</f>
        <v>0</v>
      </c>
      <c r="G8" s="748"/>
    </row>
    <row r="9" spans="1:7" ht="30.6" customHeight="1" thickBot="1" x14ac:dyDescent="0.3">
      <c r="A9" s="92"/>
      <c r="B9" s="744" t="s">
        <v>120</v>
      </c>
      <c r="C9" s="745"/>
      <c r="D9" s="745"/>
      <c r="E9" s="746"/>
      <c r="F9" s="11"/>
      <c r="G9" s="749"/>
    </row>
    <row r="10" spans="1:7" ht="28.2" customHeight="1" thickBot="1" x14ac:dyDescent="0.3">
      <c r="A10" s="92"/>
      <c r="B10" s="720" t="s">
        <v>113</v>
      </c>
      <c r="C10" s="721"/>
      <c r="D10" s="721"/>
      <c r="E10" s="721"/>
      <c r="F10" s="722"/>
      <c r="G10" s="104">
        <f>IF(olcek="Vakıf Yüksek Öğretim Kurumu",'G012'!$N$255,'G012'!$O$255)</f>
        <v>0</v>
      </c>
    </row>
    <row r="11" spans="1:7" ht="28.2" customHeight="1" thickBot="1" x14ac:dyDescent="0.3">
      <c r="A11" s="92"/>
      <c r="B11" s="720" t="s">
        <v>114</v>
      </c>
      <c r="C11" s="721"/>
      <c r="D11" s="721"/>
      <c r="E11" s="721"/>
      <c r="F11" s="722"/>
      <c r="G11" s="104">
        <f>IF(olcek="Vakıf Yüksek Öğretim Kurumu",'G013'!$J$203,'G013'!$K$203)</f>
        <v>0</v>
      </c>
    </row>
    <row r="12" spans="1:7" ht="28.2" customHeight="1" thickBot="1" x14ac:dyDescent="0.3">
      <c r="A12" s="92"/>
      <c r="B12" s="726" t="s">
        <v>207</v>
      </c>
      <c r="C12" s="727"/>
      <c r="D12" s="727"/>
      <c r="E12" s="728"/>
      <c r="F12" s="434" t="s">
        <v>115</v>
      </c>
      <c r="G12" s="104">
        <f>IF(olcek="Vakıf Yüksek Öğretim Kurumu",G014A!$L$168,G014A!$M$168)</f>
        <v>0</v>
      </c>
    </row>
    <row r="13" spans="1:7" ht="28.2" customHeight="1" thickBot="1" x14ac:dyDescent="0.3">
      <c r="A13" s="92"/>
      <c r="B13" s="729"/>
      <c r="C13" s="730"/>
      <c r="D13" s="730"/>
      <c r="E13" s="731"/>
      <c r="F13" s="435" t="s">
        <v>116</v>
      </c>
      <c r="G13" s="104">
        <f>IF(olcek="Vakıf Yüksek Öğretim Kurumu",G014B!$L$168,G014B!$L$168)</f>
        <v>0</v>
      </c>
    </row>
    <row r="14" spans="1:7" ht="28.2" customHeight="1" thickBot="1" x14ac:dyDescent="0.3">
      <c r="A14" s="92"/>
      <c r="B14" s="726" t="s">
        <v>117</v>
      </c>
      <c r="C14" s="727"/>
      <c r="D14" s="727"/>
      <c r="E14" s="728"/>
      <c r="F14" s="434" t="s">
        <v>115</v>
      </c>
      <c r="G14" s="104">
        <f>IF(olcek="Vakıf Yüksek Öğretim Kurumu",G015A!$L$158,G015A!$M$158)</f>
        <v>0</v>
      </c>
    </row>
    <row r="15" spans="1:7" ht="28.2" customHeight="1" thickBot="1" x14ac:dyDescent="0.3">
      <c r="A15" s="92"/>
      <c r="B15" s="729"/>
      <c r="C15" s="730"/>
      <c r="D15" s="730"/>
      <c r="E15" s="731"/>
      <c r="F15" s="435" t="s">
        <v>116</v>
      </c>
      <c r="G15" s="104">
        <f>IF(olcek="Vakıf Yüksek Öğretim Kurumu",G015B!$L$158,G015B!$M$158)</f>
        <v>0</v>
      </c>
    </row>
    <row r="16" spans="1:7" ht="28.2" customHeight="1" thickBot="1" x14ac:dyDescent="0.3">
      <c r="A16" s="92"/>
      <c r="B16" s="720" t="s">
        <v>118</v>
      </c>
      <c r="C16" s="721"/>
      <c r="D16" s="721"/>
      <c r="E16" s="721"/>
      <c r="F16" s="722"/>
      <c r="G16" s="104">
        <f>IF(olcek="Vakıf Yüksek Öğretim Kurumu",'G016'!J1694,'G016'!K1694)</f>
        <v>0</v>
      </c>
    </row>
    <row r="17" spans="1:7" ht="28.2" customHeight="1" thickBot="1" x14ac:dyDescent="0.3">
      <c r="A17" s="92"/>
      <c r="B17" s="720" t="s">
        <v>171</v>
      </c>
      <c r="C17" s="721"/>
      <c r="D17" s="721"/>
      <c r="E17" s="721"/>
      <c r="F17" s="722"/>
      <c r="G17" s="312">
        <f>'G017'!P28</f>
        <v>0</v>
      </c>
    </row>
    <row r="18" spans="1:7" ht="28.2" customHeight="1" thickBot="1" x14ac:dyDescent="0.3">
      <c r="A18" s="92"/>
      <c r="B18" s="720" t="s">
        <v>172</v>
      </c>
      <c r="C18" s="721"/>
      <c r="D18" s="721"/>
      <c r="E18" s="721"/>
      <c r="F18" s="722"/>
      <c r="G18" s="312">
        <f>'G018'!P23</f>
        <v>0</v>
      </c>
    </row>
    <row r="19" spans="1:7" ht="28.2" customHeight="1" thickBot="1" x14ac:dyDescent="0.3">
      <c r="A19" s="92"/>
      <c r="B19" s="527" t="s">
        <v>317</v>
      </c>
      <c r="C19" s="528"/>
      <c r="D19" s="528"/>
      <c r="E19" s="528"/>
      <c r="F19" s="529"/>
      <c r="G19" s="530">
        <v>0</v>
      </c>
    </row>
    <row r="20" spans="1:7" ht="36" customHeight="1" thickBot="1" x14ac:dyDescent="0.4">
      <c r="A20" s="92"/>
      <c r="B20" s="723" t="str">
        <f>IF(ISBLANK(olcek),"Dönem Toplamı",IF(olcek="Vakıf Yüksek Öğretim Kurumu","Dönem Toplamı KDV Hariç","Dönem Toplamı KDV Dahil"))</f>
        <v>Dönem Toplamı</v>
      </c>
      <c r="C20" s="724"/>
      <c r="D20" s="724"/>
      <c r="E20" s="724"/>
      <c r="F20" s="725"/>
      <c r="G20" s="313">
        <f>SUM(G7:G19)</f>
        <v>0</v>
      </c>
    </row>
    <row r="21" spans="1:7" ht="19.05" x14ac:dyDescent="0.25">
      <c r="A21" s="92"/>
      <c r="B21" s="401" t="s">
        <v>121</v>
      </c>
      <c r="C21" s="92"/>
      <c r="D21" s="92"/>
      <c r="E21" s="426"/>
      <c r="F21" s="426"/>
      <c r="G21" s="430"/>
    </row>
    <row r="22" spans="1:7" ht="14.95" customHeight="1" x14ac:dyDescent="0.25">
      <c r="A22" s="92"/>
      <c r="B22" s="62"/>
      <c r="C22" s="396"/>
      <c r="D22" s="396"/>
      <c r="E22" s="396"/>
      <c r="F22" s="396"/>
      <c r="G22" s="396"/>
    </row>
    <row r="23" spans="1:7" x14ac:dyDescent="0.25">
      <c r="A23" s="92"/>
      <c r="B23" s="427"/>
      <c r="C23" s="427"/>
      <c r="D23" s="427"/>
      <c r="E23" s="427"/>
      <c r="F23" s="427"/>
      <c r="G23" s="427"/>
    </row>
    <row r="24" spans="1:7" ht="18.7" customHeight="1" x14ac:dyDescent="0.35">
      <c r="A24" s="62"/>
      <c r="B24" s="428"/>
      <c r="C24" s="428"/>
      <c r="D24" s="428"/>
      <c r="E24" s="428"/>
      <c r="F24" s="428"/>
      <c r="G24" s="428"/>
    </row>
    <row r="25" spans="1:7" ht="14.95" customHeight="1" thickBot="1" x14ac:dyDescent="0.4">
      <c r="A25" s="62"/>
      <c r="B25" s="428"/>
      <c r="C25" s="428"/>
      <c r="D25" s="428"/>
      <c r="E25" s="428"/>
      <c r="F25" s="428"/>
      <c r="G25" s="428"/>
    </row>
    <row r="26" spans="1:7" ht="39.75" customHeight="1" thickBot="1" x14ac:dyDescent="0.3">
      <c r="A26" s="92"/>
      <c r="B26" s="645" t="s">
        <v>321</v>
      </c>
      <c r="C26" s="646"/>
      <c r="D26" s="646"/>
      <c r="E26" s="646"/>
      <c r="F26" s="647"/>
      <c r="G26" s="431" t="str">
        <f>IF(olcek&lt;&gt;"",olcek,"")</f>
        <v/>
      </c>
    </row>
    <row r="27" spans="1:7" ht="31.1" customHeight="1" x14ac:dyDescent="0.35">
      <c r="A27" s="62"/>
      <c r="B27" s="429"/>
      <c r="C27" s="429"/>
      <c r="D27" s="429"/>
      <c r="E27" s="429"/>
      <c r="F27" s="429"/>
      <c r="G27" s="429"/>
    </row>
    <row r="28" spans="1:7" ht="16.3" x14ac:dyDescent="0.3">
      <c r="A28" s="62"/>
      <c r="B28" s="377" t="s">
        <v>31</v>
      </c>
      <c r="C28" s="436" t="s">
        <v>32</v>
      </c>
      <c r="D28" s="436" t="str">
        <f>IF(kurulusyetkilisi&gt;0,kurulusyetkilisi,"")</f>
        <v/>
      </c>
      <c r="E28" s="44"/>
      <c r="F28" s="44"/>
      <c r="G28" s="44"/>
    </row>
    <row r="29" spans="1:7" ht="19.05" x14ac:dyDescent="0.35">
      <c r="A29" s="62"/>
      <c r="B29" s="437">
        <f ca="1">imzatarihi</f>
        <v>45785</v>
      </c>
      <c r="C29" s="436" t="s">
        <v>33</v>
      </c>
      <c r="D29" s="44"/>
      <c r="E29" s="44"/>
      <c r="F29" s="44"/>
      <c r="G29" s="214"/>
    </row>
    <row r="30" spans="1:7" ht="16.3" x14ac:dyDescent="0.3">
      <c r="A30" s="62"/>
      <c r="B30" s="44"/>
      <c r="C30" s="44"/>
      <c r="D30" s="44"/>
      <c r="E30" s="44"/>
      <c r="F30" s="44"/>
      <c r="G30" s="62"/>
    </row>
  </sheetData>
  <sheetProtection algorithmName="SHA-512" hashValue="8o11daUZI+RagH2i1+EZqPvVyGM0DQyM3iYg3a+BUVRmgvzCs3p1tmXeg67j9Q/9x2J9W1kDjpTQrKUJBCJ0gw==" saltValue="NuibQUd9KXMIW4plvgbprw==" spinCount="100000" sheet="1" objects="1" scenarios="1"/>
  <mergeCells count="18">
    <mergeCell ref="B7:F7"/>
    <mergeCell ref="B8:E8"/>
    <mergeCell ref="B9:E9"/>
    <mergeCell ref="B10:F10"/>
    <mergeCell ref="G7:G9"/>
    <mergeCell ref="B3:G3"/>
    <mergeCell ref="B6:F6"/>
    <mergeCell ref="C4:G4"/>
    <mergeCell ref="C5:G5"/>
    <mergeCell ref="B1:G2"/>
    <mergeCell ref="B26:F26"/>
    <mergeCell ref="B11:F11"/>
    <mergeCell ref="B16:F16"/>
    <mergeCell ref="B17:F17"/>
    <mergeCell ref="B18:F18"/>
    <mergeCell ref="B20:F20"/>
    <mergeCell ref="B12:E13"/>
    <mergeCell ref="B14:E15"/>
  </mergeCells>
  <conditionalFormatting sqref="G26">
    <cfRule type="expression" dxfId="0" priority="1">
      <formula>$G$26=""</formula>
    </cfRule>
  </conditionalFormatting>
  <pageMargins left="0.7" right="0.7" top="0.75" bottom="0.75" header="0.3" footer="0.3"/>
  <pageSetup paperSize="9" scale="8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25</vt:i4>
      </vt:variant>
      <vt:variant>
        <vt:lpstr>Adlandırılmış Aralıklar</vt:lpstr>
      </vt:variant>
      <vt:variant>
        <vt:i4>30</vt:i4>
      </vt:variant>
    </vt:vector>
  </HeadingPairs>
  <TitlesOfParts>
    <vt:vector size="55" baseType="lpstr">
      <vt:lpstr>Proje ve Personel Bilgileri</vt:lpstr>
      <vt:lpstr>KAPAK</vt:lpstr>
      <vt:lpstr>İÇİNDEKİLER</vt:lpstr>
      <vt:lpstr>TAAHHÜTNAME (KAMU)</vt:lpstr>
      <vt:lpstr>TAAHHÜTNAME (VAKIF)</vt:lpstr>
      <vt:lpstr>G011A (Ocak-Temmuz)</vt:lpstr>
      <vt:lpstr>G011A (Şubat-Ağustos)</vt:lpstr>
      <vt:lpstr>G011A (Mart-Eylül)</vt:lpstr>
      <vt:lpstr>G011A (Nisan-Ekim)</vt:lpstr>
      <vt:lpstr>G011A (Mayıs-Kasım)</vt:lpstr>
      <vt:lpstr>G011A (Haziran-Aralık)</vt:lpstr>
      <vt:lpstr>G011B</vt:lpstr>
      <vt:lpstr>G011C</vt:lpstr>
      <vt:lpstr>G011</vt:lpstr>
      <vt:lpstr>G012</vt:lpstr>
      <vt:lpstr>G013</vt:lpstr>
      <vt:lpstr>G014A</vt:lpstr>
      <vt:lpstr>G014B</vt:lpstr>
      <vt:lpstr>G015A</vt:lpstr>
      <vt:lpstr>G015B</vt:lpstr>
      <vt:lpstr>G016</vt:lpstr>
      <vt:lpstr>G016A</vt:lpstr>
      <vt:lpstr>G017</vt:lpstr>
      <vt:lpstr>G018</vt:lpstr>
      <vt:lpstr>G020</vt:lpstr>
      <vt:lpstr>aletEkonKod</vt:lpstr>
      <vt:lpstr>AsgariUcret</vt:lpstr>
      <vt:lpstr>AUcret</vt:lpstr>
      <vt:lpstr>BasvuruTarihi</vt:lpstr>
      <vt:lpstr>bursiyernitelik</vt:lpstr>
      <vt:lpstr>Dönem</vt:lpstr>
      <vt:lpstr>G011CTablo</vt:lpstr>
      <vt:lpstr>hizmetEkonKod</vt:lpstr>
      <vt:lpstr>imzatarihi</vt:lpstr>
      <vt:lpstr>kurulusyetkilisi</vt:lpstr>
      <vt:lpstr>malzemeEkonKod</vt:lpstr>
      <vt:lpstr>olcek</vt:lpstr>
      <vt:lpstr>Personel</vt:lpstr>
      <vt:lpstr>PersonelTablo</vt:lpstr>
      <vt:lpstr>PKodu</vt:lpstr>
      <vt:lpstr>ProjeAdi</vt:lpstr>
      <vt:lpstr>ProjeNo</vt:lpstr>
      <vt:lpstr>seyahatEkonKod</vt:lpstr>
      <vt:lpstr>SGKTAVAN</vt:lpstr>
      <vt:lpstr>stok</vt:lpstr>
      <vt:lpstr>stoktoplam</vt:lpstr>
      <vt:lpstr>ulkeler</vt:lpstr>
      <vt:lpstr>'G017'!Yazdırma_Alanı</vt:lpstr>
      <vt:lpstr>'G018'!Yazdırma_Alanı</vt:lpstr>
      <vt:lpstr>'G020'!Yazdırma_Alanı</vt:lpstr>
      <vt:lpstr>KAPAK!Yazdırma_Alanı</vt:lpstr>
      <vt:lpstr>'TAAHHÜTNAME (KAMU)'!Yazdırma_Alanı</vt:lpstr>
      <vt:lpstr>'TAAHHÜTNAME (VAKIF)'!Yazdırma_Alanı</vt:lpstr>
      <vt:lpstr>Yıl</vt:lpstr>
      <vt:lpstr>YilDonem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Bozlağan</dc:creator>
  <cp:lastModifiedBy>Murat Bozlağan</cp:lastModifiedBy>
  <cp:lastPrinted>2025-05-08T07:49:29Z</cp:lastPrinted>
  <dcterms:created xsi:type="dcterms:W3CDTF">2019-01-30T11:52:38Z</dcterms:created>
  <dcterms:modified xsi:type="dcterms:W3CDTF">2025-05-08T07:50:20Z</dcterms:modified>
</cp:coreProperties>
</file>