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BuÇalışmaKitabı" defaultThemeVersion="166925"/>
  <mc:AlternateContent xmlns:mc="http://schemas.openxmlformats.org/markup-compatibility/2006">
    <mc:Choice Requires="x15">
      <x15ac:absPath xmlns:x15ac="http://schemas.microsoft.com/office/spreadsheetml/2010/11/ac" url="C:\Users\murat.bozlagan\Downloads\"/>
    </mc:Choice>
  </mc:AlternateContent>
  <xr:revisionPtr revIDLastSave="0" documentId="13_ncr:1_{F2A1DA67-EB74-46B7-A95A-0427D446FFEE}" xr6:coauthVersionLast="47" xr6:coauthVersionMax="47" xr10:uidLastSave="{00000000-0000-0000-0000-000000000000}"/>
  <bookViews>
    <workbookView xWindow="-120" yWindow="-120" windowWidth="29040" windowHeight="15720" tabRatio="991" xr2:uid="{00000000-000D-0000-FFFF-FFFF00000000}"/>
  </bookViews>
  <sheets>
    <sheet name="Proje ve Personel Bilgileri" sheetId="1" r:id="rId1"/>
    <sheet name="KAPAK" sheetId="2" r:id="rId2"/>
    <sheet name="İÇİNDEKİLER" sheetId="25" r:id="rId3"/>
    <sheet name="TAAHHÜTNAME (KAMU)" sheetId="3" r:id="rId4"/>
    <sheet name="TAAHHÜTNAME (VAKIF)" sheetId="28" r:id="rId5"/>
    <sheet name="G011A (1.AY)" sheetId="4" r:id="rId6"/>
    <sheet name="G011A (2.AY)" sheetId="5" r:id="rId7"/>
    <sheet name="G011A (3.AY)" sheetId="7" r:id="rId8"/>
    <sheet name="G011A (4.AY)" sheetId="8" r:id="rId9"/>
    <sheet name="G011A (5.AY)" sheetId="9" r:id="rId10"/>
    <sheet name="G011A (6.AY)" sheetId="10" r:id="rId11"/>
    <sheet name="G011B" sheetId="11" r:id="rId12"/>
    <sheet name="G011C" sheetId="12" state="hidden" r:id="rId13"/>
    <sheet name="G011" sheetId="13" r:id="rId14"/>
    <sheet name="G012" sheetId="14" r:id="rId15"/>
    <sheet name="G013" sheetId="15" r:id="rId16"/>
    <sheet name="G015A" sheetId="19" r:id="rId17"/>
    <sheet name="G015B" sheetId="21" r:id="rId18"/>
    <sheet name="G016" sheetId="22" r:id="rId19"/>
    <sheet name="G017" sheetId="26" r:id="rId20"/>
    <sheet name="G018" sheetId="27" r:id="rId21"/>
    <sheet name="G020" sheetId="24" r:id="rId22"/>
  </sheets>
  <definedNames>
    <definedName name="_xlnm._FilterDatabase" localSheetId="0" hidden="1">'Proje ve Personel Bilgileri'!$K$17:$L$24</definedName>
    <definedName name="AsgariUcret">'Proje ve Personel Bilgileri'!$H$18:$I$29</definedName>
    <definedName name="AUcret">'Proje ve Personel Bilgileri'!$D$13</definedName>
    <definedName name="AyTablo">'Proje ve Personel Bilgileri'!$H$32:$L$55</definedName>
    <definedName name="BasvuruTarihi">'Proje ve Personel Bilgileri'!$D$4</definedName>
    <definedName name="bursiyernitelik">'G017'!$S$7:$S$13</definedName>
    <definedName name="DönBasAy">'Proje ve Personel Bilgileri'!$H$31</definedName>
    <definedName name="G011CTablo">G011C!$B$9:$O$1024</definedName>
    <definedName name="imzatarihi">'Proje ve Personel Bilgileri'!$D$14</definedName>
    <definedName name="kurulusyetkilisi">'Proje ve Personel Bilgileri'!$D$15</definedName>
    <definedName name="olcek">'Proje ve Personel Bilgileri'!#REF!</definedName>
    <definedName name="Personel">'Proje ve Personel Bilgileri'!$N$22</definedName>
    <definedName name="PersonelTablo">'Proje ve Personel Bilgileri'!$C$19:$F$38</definedName>
    <definedName name="PKodu">'Proje ve Personel Bilgileri'!$N$18</definedName>
    <definedName name="ProjeAdi">'Proje ve Personel Bilgileri'!$D$3</definedName>
    <definedName name="ProjeNo">'Proje ve Personel Bilgileri'!$D$2</definedName>
    <definedName name="ptitoplam">'G018'!$N$23</definedName>
    <definedName name="SGKTAVAN">'Proje ve Personel Bilgileri'!$K$18:$L$29</definedName>
    <definedName name="_xlnm.Print_Area" localSheetId="13">INDIRECT('G011'!$P$1)</definedName>
    <definedName name="_xlnm.Print_Area" localSheetId="5">INDIRECT('G011A (1.AY)'!$V$1)</definedName>
    <definedName name="_xlnm.Print_Area" localSheetId="6">INDIRECT('G011A (2.AY)'!$V$1)</definedName>
    <definedName name="_xlnm.Print_Area" localSheetId="7">INDIRECT('G011A (3.AY)'!$V$1)</definedName>
    <definedName name="_xlnm.Print_Area" localSheetId="8">INDIRECT('G011A (4.AY)'!$V$1)</definedName>
    <definedName name="_xlnm.Print_Area" localSheetId="9">INDIRECT('G011A (5.AY)'!$V$1)</definedName>
    <definedName name="_xlnm.Print_Area" localSheetId="10">INDIRECT('G011A (6.AY)'!$V$1)</definedName>
    <definedName name="_xlnm.Print_Area" localSheetId="11">G011B!$A$1:$R$32</definedName>
    <definedName name="_xlnm.Print_Area" localSheetId="12">INDIRECT(G011C!$R$1)</definedName>
    <definedName name="_xlnm.Print_Area" localSheetId="14">INDIRECT('G012'!#REF!)</definedName>
    <definedName name="_xlnm.Print_Area" localSheetId="15">INDIRECT('G013'!$M$1)</definedName>
    <definedName name="_xlnm.Print_Area" localSheetId="16">INDIRECT(G015A!$O$1)</definedName>
    <definedName name="_xlnm.Print_Area" localSheetId="17">INDIRECT(G015B!$O$1)</definedName>
    <definedName name="_xlnm.Print_Area" localSheetId="18">INDIRECT('G016'!$M$1)</definedName>
    <definedName name="_xlnm.Print_Area" localSheetId="19">'G017'!$A$1:$N$27</definedName>
    <definedName name="_xlnm.Print_Area" localSheetId="20">'G018'!$A$1:$N$27</definedName>
    <definedName name="_xlnm.Print_Area" localSheetId="21">'G020'!$A$1:$K$30</definedName>
    <definedName name="_xlnm.Print_Area" localSheetId="1">KAPAK!$A$1:$C$38</definedName>
    <definedName name="_xlnm.Print_Area" localSheetId="0">'Proje ve Personel Bilgileri'!$A$1:$F$20</definedName>
    <definedName name="_xlnm.Print_Area" localSheetId="3">'TAAHHÜTNAME (KAMU)'!$A$1:$A$10</definedName>
    <definedName name="_xlnm.Print_Area" localSheetId="4">'TAAHHÜTNAME (VAKIF)'!$A$1:$A$10</definedName>
    <definedName name="Yıl">'Proje ve Personel Bilgileri'!$I$31</definedName>
    <definedName name="YilDonem">'Proje ve Personel Bilgileri'!$D$12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12" l="1"/>
  <c r="M10" i="12" s="1"/>
  <c r="K11" i="12"/>
  <c r="M11" i="12" s="1"/>
  <c r="K12" i="12"/>
  <c r="K13" i="12"/>
  <c r="K14" i="12"/>
  <c r="K15" i="12"/>
  <c r="K16" i="12"/>
  <c r="K17" i="12"/>
  <c r="M17" i="12" s="1"/>
  <c r="K18" i="12"/>
  <c r="K19" i="12"/>
  <c r="K20" i="12"/>
  <c r="K21" i="12"/>
  <c r="K22" i="12"/>
  <c r="K23" i="12"/>
  <c r="K24" i="12"/>
  <c r="K25" i="12"/>
  <c r="M25" i="12" s="1"/>
  <c r="K26" i="12"/>
  <c r="M26" i="12" s="1"/>
  <c r="K27" i="12"/>
  <c r="K28" i="12"/>
  <c r="M12" i="12"/>
  <c r="M28" i="12"/>
  <c r="M20" i="12"/>
  <c r="M23" i="12" l="1"/>
  <c r="M27" i="12"/>
  <c r="M18" i="12"/>
  <c r="M15" i="12"/>
  <c r="M14" i="12"/>
  <c r="M21" i="12"/>
  <c r="M13" i="12"/>
  <c r="M24" i="12"/>
  <c r="M16" i="12"/>
  <c r="M22" i="12"/>
  <c r="M19" i="12"/>
  <c r="E31" i="10" l="1"/>
  <c r="N27" i="10"/>
  <c r="B27" i="10"/>
  <c r="L27" i="10" s="1"/>
  <c r="N26" i="10"/>
  <c r="Q26" i="10" s="1"/>
  <c r="B26" i="10"/>
  <c r="L26" i="10" s="1"/>
  <c r="N25" i="10"/>
  <c r="B25" i="10"/>
  <c r="L25" i="10" s="1"/>
  <c r="N24" i="10"/>
  <c r="B24" i="10"/>
  <c r="L24" i="10" s="1"/>
  <c r="N23" i="10"/>
  <c r="Q23" i="10" s="1"/>
  <c r="B23" i="10"/>
  <c r="L23" i="10" s="1"/>
  <c r="N22" i="10"/>
  <c r="B22" i="10"/>
  <c r="L22" i="10" s="1"/>
  <c r="N21" i="10"/>
  <c r="B21" i="10"/>
  <c r="L21" i="10" s="1"/>
  <c r="N20" i="10"/>
  <c r="B20" i="10"/>
  <c r="L20" i="10" s="1"/>
  <c r="N19" i="10"/>
  <c r="B19" i="10"/>
  <c r="L19" i="10" s="1"/>
  <c r="N18" i="10"/>
  <c r="B18" i="10"/>
  <c r="L18" i="10" s="1"/>
  <c r="N17" i="10"/>
  <c r="B17" i="10"/>
  <c r="L17" i="10" s="1"/>
  <c r="N16" i="10"/>
  <c r="B16" i="10"/>
  <c r="L16" i="10" s="1"/>
  <c r="N15" i="10"/>
  <c r="B15" i="10"/>
  <c r="L15" i="10" s="1"/>
  <c r="N14" i="10"/>
  <c r="Q14" i="10" s="1"/>
  <c r="B14" i="10"/>
  <c r="L14" i="10" s="1"/>
  <c r="N13" i="10"/>
  <c r="B13" i="10"/>
  <c r="L13" i="10" s="1"/>
  <c r="N12" i="10"/>
  <c r="B12" i="10"/>
  <c r="L12" i="10" s="1"/>
  <c r="N11" i="10"/>
  <c r="Q11" i="10" s="1"/>
  <c r="B11" i="10"/>
  <c r="L11" i="10" s="1"/>
  <c r="N10" i="10"/>
  <c r="B10" i="10"/>
  <c r="L10" i="10" s="1"/>
  <c r="N9" i="10"/>
  <c r="B9" i="10"/>
  <c r="L9" i="10" s="1"/>
  <c r="N8" i="10"/>
  <c r="B8" i="10"/>
  <c r="B5" i="10"/>
  <c r="B4" i="10"/>
  <c r="A2" i="10"/>
  <c r="V1" i="10"/>
  <c r="E31" i="9"/>
  <c r="N27" i="9"/>
  <c r="Q27" i="9" s="1"/>
  <c r="B27" i="9"/>
  <c r="L27" i="9" s="1"/>
  <c r="N26" i="9"/>
  <c r="Q26" i="9" s="1"/>
  <c r="B26" i="9"/>
  <c r="L26" i="9" s="1"/>
  <c r="N25" i="9"/>
  <c r="B25" i="9"/>
  <c r="L25" i="9" s="1"/>
  <c r="N24" i="9"/>
  <c r="B24" i="9"/>
  <c r="L24" i="9" s="1"/>
  <c r="N23" i="9"/>
  <c r="B23" i="9"/>
  <c r="L23" i="9" s="1"/>
  <c r="N22" i="9"/>
  <c r="Q22" i="9" s="1"/>
  <c r="B22" i="9"/>
  <c r="L22" i="9" s="1"/>
  <c r="N21" i="9"/>
  <c r="B21" i="9"/>
  <c r="L21" i="9" s="1"/>
  <c r="N20" i="9"/>
  <c r="B20" i="9"/>
  <c r="L20" i="9" s="1"/>
  <c r="N19" i="9"/>
  <c r="Q19" i="9" s="1"/>
  <c r="B19" i="9"/>
  <c r="L19" i="9" s="1"/>
  <c r="N18" i="9"/>
  <c r="B18" i="9"/>
  <c r="L18" i="9" s="1"/>
  <c r="N17" i="9"/>
  <c r="B17" i="9"/>
  <c r="L17" i="9" s="1"/>
  <c r="N16" i="9"/>
  <c r="B16" i="9"/>
  <c r="L16" i="9" s="1"/>
  <c r="N15" i="9"/>
  <c r="Q15" i="9" s="1"/>
  <c r="B15" i="9"/>
  <c r="L15" i="9" s="1"/>
  <c r="N14" i="9"/>
  <c r="B14" i="9"/>
  <c r="L14" i="9" s="1"/>
  <c r="N13" i="9"/>
  <c r="B13" i="9"/>
  <c r="L13" i="9" s="1"/>
  <c r="N12" i="9"/>
  <c r="B12" i="9"/>
  <c r="L12" i="9" s="1"/>
  <c r="N11" i="9"/>
  <c r="B11" i="9"/>
  <c r="L11" i="9" s="1"/>
  <c r="N10" i="9"/>
  <c r="Q10" i="9" s="1"/>
  <c r="B10" i="9"/>
  <c r="L10" i="9" s="1"/>
  <c r="N9" i="9"/>
  <c r="B9" i="9"/>
  <c r="L9" i="9" s="1"/>
  <c r="N8" i="9"/>
  <c r="B8" i="9"/>
  <c r="B5" i="9"/>
  <c r="B4" i="9"/>
  <c r="A2" i="9"/>
  <c r="V1" i="9"/>
  <c r="E31" i="8"/>
  <c r="N27" i="8"/>
  <c r="B27" i="8"/>
  <c r="L27" i="8" s="1"/>
  <c r="N26" i="8"/>
  <c r="B26" i="8"/>
  <c r="L26" i="8" s="1"/>
  <c r="N25" i="8"/>
  <c r="B25" i="8"/>
  <c r="L25" i="8" s="1"/>
  <c r="N24" i="8"/>
  <c r="Q24" i="8" s="1"/>
  <c r="B24" i="8"/>
  <c r="L24" i="8" s="1"/>
  <c r="N23" i="8"/>
  <c r="B23" i="8"/>
  <c r="L23" i="8" s="1"/>
  <c r="N22" i="8"/>
  <c r="B22" i="8"/>
  <c r="L22" i="8" s="1"/>
  <c r="N21" i="8"/>
  <c r="B21" i="8"/>
  <c r="L21" i="8" s="1"/>
  <c r="N20" i="8"/>
  <c r="Q20" i="8" s="1"/>
  <c r="B20" i="8"/>
  <c r="L20" i="8" s="1"/>
  <c r="N19" i="8"/>
  <c r="B19" i="8"/>
  <c r="L19" i="8" s="1"/>
  <c r="N18" i="8"/>
  <c r="B18" i="8"/>
  <c r="L18" i="8" s="1"/>
  <c r="N17" i="8"/>
  <c r="B17" i="8"/>
  <c r="L17" i="8" s="1"/>
  <c r="N16" i="8"/>
  <c r="Q16" i="8" s="1"/>
  <c r="B16" i="8"/>
  <c r="L16" i="8" s="1"/>
  <c r="N15" i="8"/>
  <c r="Q15" i="8" s="1"/>
  <c r="B15" i="8"/>
  <c r="L15" i="8" s="1"/>
  <c r="N14" i="8"/>
  <c r="B14" i="8"/>
  <c r="L14" i="8" s="1"/>
  <c r="N13" i="8"/>
  <c r="B13" i="8"/>
  <c r="L13" i="8" s="1"/>
  <c r="N12" i="8"/>
  <c r="Q12" i="8" s="1"/>
  <c r="B12" i="8"/>
  <c r="L12" i="8" s="1"/>
  <c r="N11" i="8"/>
  <c r="B11" i="8"/>
  <c r="L11" i="8" s="1"/>
  <c r="N10" i="8"/>
  <c r="B10" i="8"/>
  <c r="L10" i="8" s="1"/>
  <c r="N9" i="8"/>
  <c r="Q9" i="8" s="1"/>
  <c r="B9" i="8"/>
  <c r="L9" i="8" s="1"/>
  <c r="N8" i="8"/>
  <c r="Q8" i="8" s="1"/>
  <c r="B8" i="8"/>
  <c r="B5" i="8"/>
  <c r="B4" i="8"/>
  <c r="A2" i="8"/>
  <c r="V1" i="8"/>
  <c r="E31" i="7"/>
  <c r="N27" i="7"/>
  <c r="Q27" i="7" s="1"/>
  <c r="B27" i="7"/>
  <c r="L27" i="7" s="1"/>
  <c r="N26" i="7"/>
  <c r="B26" i="7"/>
  <c r="L26" i="7" s="1"/>
  <c r="N25" i="7"/>
  <c r="B25" i="7"/>
  <c r="L25" i="7" s="1"/>
  <c r="N24" i="7"/>
  <c r="Q24" i="7" s="1"/>
  <c r="B24" i="7"/>
  <c r="L24" i="7" s="1"/>
  <c r="N23" i="7"/>
  <c r="B23" i="7"/>
  <c r="L23" i="7" s="1"/>
  <c r="N22" i="7"/>
  <c r="B22" i="7"/>
  <c r="L22" i="7" s="1"/>
  <c r="N21" i="7"/>
  <c r="B21" i="7"/>
  <c r="L21" i="7" s="1"/>
  <c r="N20" i="7"/>
  <c r="B20" i="7"/>
  <c r="L20" i="7" s="1"/>
  <c r="N19" i="7"/>
  <c r="B19" i="7"/>
  <c r="L19" i="7" s="1"/>
  <c r="N18" i="7"/>
  <c r="B18" i="7"/>
  <c r="L18" i="7" s="1"/>
  <c r="N17" i="7"/>
  <c r="B17" i="7"/>
  <c r="L17" i="7" s="1"/>
  <c r="N16" i="7"/>
  <c r="Q16" i="7" s="1"/>
  <c r="B16" i="7"/>
  <c r="L16" i="7" s="1"/>
  <c r="N15" i="7"/>
  <c r="B15" i="7"/>
  <c r="L15" i="7" s="1"/>
  <c r="N14" i="7"/>
  <c r="B14" i="7"/>
  <c r="L14" i="7" s="1"/>
  <c r="N13" i="7"/>
  <c r="B13" i="7"/>
  <c r="L13" i="7" s="1"/>
  <c r="N12" i="7"/>
  <c r="B12" i="7"/>
  <c r="L12" i="7" s="1"/>
  <c r="N11" i="7"/>
  <c r="B11" i="7"/>
  <c r="L11" i="7" s="1"/>
  <c r="N10" i="7"/>
  <c r="B10" i="7"/>
  <c r="L10" i="7" s="1"/>
  <c r="N9" i="7"/>
  <c r="B9" i="7"/>
  <c r="L9" i="7" s="1"/>
  <c r="N8" i="7"/>
  <c r="B8" i="7"/>
  <c r="B5" i="7"/>
  <c r="B4" i="7"/>
  <c r="A2" i="7"/>
  <c r="V1" i="7"/>
  <c r="E31" i="5"/>
  <c r="N27" i="5"/>
  <c r="Q27" i="5" s="1"/>
  <c r="B27" i="5"/>
  <c r="L27" i="5" s="1"/>
  <c r="N26" i="5"/>
  <c r="B26" i="5"/>
  <c r="L26" i="5" s="1"/>
  <c r="N25" i="5"/>
  <c r="B25" i="5"/>
  <c r="L25" i="5" s="1"/>
  <c r="N24" i="5"/>
  <c r="B24" i="5"/>
  <c r="L24" i="5" s="1"/>
  <c r="N23" i="5"/>
  <c r="B23" i="5"/>
  <c r="L23" i="5" s="1"/>
  <c r="N22" i="5"/>
  <c r="B22" i="5"/>
  <c r="L22" i="5" s="1"/>
  <c r="N21" i="5"/>
  <c r="B21" i="5"/>
  <c r="L21" i="5" s="1"/>
  <c r="N20" i="5"/>
  <c r="B20" i="5"/>
  <c r="L20" i="5" s="1"/>
  <c r="N19" i="5"/>
  <c r="B19" i="5"/>
  <c r="L19" i="5" s="1"/>
  <c r="N18" i="5"/>
  <c r="Q18" i="5" s="1"/>
  <c r="B18" i="5"/>
  <c r="L18" i="5" s="1"/>
  <c r="N17" i="5"/>
  <c r="B17" i="5"/>
  <c r="L17" i="5" s="1"/>
  <c r="N16" i="5"/>
  <c r="B16" i="5"/>
  <c r="L16" i="5" s="1"/>
  <c r="N15" i="5"/>
  <c r="B15" i="5"/>
  <c r="L15" i="5" s="1"/>
  <c r="N14" i="5"/>
  <c r="B14" i="5"/>
  <c r="L14" i="5" s="1"/>
  <c r="N13" i="5"/>
  <c r="B13" i="5"/>
  <c r="L13" i="5" s="1"/>
  <c r="N12" i="5"/>
  <c r="B12" i="5"/>
  <c r="L12" i="5" s="1"/>
  <c r="N11" i="5"/>
  <c r="Q11" i="5" s="1"/>
  <c r="B11" i="5"/>
  <c r="L11" i="5" s="1"/>
  <c r="N10" i="5"/>
  <c r="Q10" i="5" s="1"/>
  <c r="B10" i="5"/>
  <c r="L10" i="5" s="1"/>
  <c r="N9" i="5"/>
  <c r="B9" i="5"/>
  <c r="L9" i="5" s="1"/>
  <c r="N8" i="5"/>
  <c r="B8" i="5"/>
  <c r="B5" i="5"/>
  <c r="B4" i="5"/>
  <c r="A2" i="5"/>
  <c r="V1" i="5"/>
  <c r="V1" i="4"/>
  <c r="R23" i="9" l="1"/>
  <c r="Q23" i="9"/>
  <c r="R24" i="10"/>
  <c r="Q24" i="10"/>
  <c r="R9" i="7"/>
  <c r="Q9" i="7"/>
  <c r="R13" i="7"/>
  <c r="Q13" i="7"/>
  <c r="R17" i="7"/>
  <c r="Q17" i="7"/>
  <c r="R21" i="7"/>
  <c r="Q21" i="7"/>
  <c r="R25" i="7"/>
  <c r="Q25" i="7"/>
  <c r="R10" i="8"/>
  <c r="Q10" i="8"/>
  <c r="R14" i="8"/>
  <c r="Q14" i="8"/>
  <c r="R18" i="8"/>
  <c r="Q18" i="8"/>
  <c r="R22" i="8"/>
  <c r="Q22" i="8"/>
  <c r="R26" i="8"/>
  <c r="Q26" i="8"/>
  <c r="R9" i="10"/>
  <c r="Q9" i="10"/>
  <c r="R11" i="9"/>
  <c r="Q11" i="9"/>
  <c r="R12" i="10"/>
  <c r="Q12" i="10"/>
  <c r="R16" i="10"/>
  <c r="Q16" i="10"/>
  <c r="R20" i="10"/>
  <c r="Q20" i="10"/>
  <c r="R8" i="5"/>
  <c r="Q8" i="5"/>
  <c r="R12" i="5"/>
  <c r="Q12" i="5"/>
  <c r="R16" i="5"/>
  <c r="Q16" i="5"/>
  <c r="R20" i="5"/>
  <c r="Q20" i="5"/>
  <c r="R24" i="5"/>
  <c r="Q24" i="5"/>
  <c r="R8" i="9"/>
  <c r="Q8" i="9"/>
  <c r="R12" i="9"/>
  <c r="Q12" i="9"/>
  <c r="R16" i="9"/>
  <c r="Q16" i="9"/>
  <c r="R20" i="9"/>
  <c r="Q20" i="9"/>
  <c r="R24" i="9"/>
  <c r="Q24" i="9"/>
  <c r="R13" i="10"/>
  <c r="Q13" i="10"/>
  <c r="R17" i="10"/>
  <c r="Q17" i="10"/>
  <c r="R21" i="10"/>
  <c r="Q21" i="10"/>
  <c r="R25" i="10"/>
  <c r="Q25" i="10"/>
  <c r="R15" i="5"/>
  <c r="Q15" i="5"/>
  <c r="R19" i="5"/>
  <c r="Q19" i="5"/>
  <c r="R23" i="5"/>
  <c r="Q23" i="5"/>
  <c r="R18" i="7"/>
  <c r="Q18" i="7"/>
  <c r="R10" i="10"/>
  <c r="Q10" i="10"/>
  <c r="R9" i="5"/>
  <c r="Q9" i="5"/>
  <c r="R17" i="5"/>
  <c r="Q17" i="5"/>
  <c r="R21" i="5"/>
  <c r="Q21" i="5"/>
  <c r="R25" i="5"/>
  <c r="Q25" i="5"/>
  <c r="R9" i="9"/>
  <c r="Q9" i="9"/>
  <c r="R13" i="9"/>
  <c r="Q13" i="9"/>
  <c r="R17" i="9"/>
  <c r="Q17" i="9"/>
  <c r="R21" i="9"/>
  <c r="Q21" i="9"/>
  <c r="R25" i="9"/>
  <c r="Q25" i="9"/>
  <c r="R18" i="10"/>
  <c r="Q18" i="10"/>
  <c r="R22" i="10"/>
  <c r="Q22" i="10"/>
  <c r="R26" i="7"/>
  <c r="Q26" i="7"/>
  <c r="R11" i="8"/>
  <c r="Q11" i="8"/>
  <c r="R19" i="8"/>
  <c r="Q19" i="8"/>
  <c r="R13" i="5"/>
  <c r="Q13" i="5"/>
  <c r="R11" i="7"/>
  <c r="Q11" i="7"/>
  <c r="R15" i="7"/>
  <c r="Q15" i="7"/>
  <c r="R19" i="7"/>
  <c r="Q19" i="7"/>
  <c r="R23" i="7"/>
  <c r="Q23" i="7"/>
  <c r="R10" i="7"/>
  <c r="Q10" i="7"/>
  <c r="R22" i="7"/>
  <c r="Q22" i="7"/>
  <c r="R27" i="8"/>
  <c r="Q27" i="8"/>
  <c r="R14" i="5"/>
  <c r="Q14" i="5"/>
  <c r="R22" i="5"/>
  <c r="Q22" i="5"/>
  <c r="R26" i="5"/>
  <c r="Q26" i="5"/>
  <c r="R27" i="7"/>
  <c r="R14" i="9"/>
  <c r="Q14" i="9"/>
  <c r="R18" i="9"/>
  <c r="Q18" i="9"/>
  <c r="R11" i="10"/>
  <c r="R15" i="10"/>
  <c r="Q15" i="10"/>
  <c r="R19" i="10"/>
  <c r="Q19" i="10"/>
  <c r="R27" i="10"/>
  <c r="Q27" i="10"/>
  <c r="R14" i="7"/>
  <c r="Q14" i="7"/>
  <c r="R23" i="8"/>
  <c r="Q23" i="8"/>
  <c r="R8" i="7"/>
  <c r="Q8" i="7"/>
  <c r="R12" i="7"/>
  <c r="Q12" i="7"/>
  <c r="R20" i="7"/>
  <c r="Q20" i="7"/>
  <c r="R13" i="8"/>
  <c r="Q13" i="8"/>
  <c r="R17" i="8"/>
  <c r="Q17" i="8"/>
  <c r="R21" i="8"/>
  <c r="Q21" i="8"/>
  <c r="R25" i="8"/>
  <c r="Q25" i="8"/>
  <c r="R8" i="10"/>
  <c r="Q8" i="10"/>
  <c r="R18" i="5"/>
  <c r="R10" i="5"/>
  <c r="R20" i="8"/>
  <c r="R27" i="9"/>
  <c r="R22" i="9"/>
  <c r="R15" i="9"/>
  <c r="R11" i="5"/>
  <c r="R27" i="5"/>
  <c r="R16" i="8"/>
  <c r="R24" i="7"/>
  <c r="R16" i="7"/>
  <c r="R12" i="8"/>
  <c r="R15" i="8"/>
  <c r="R19" i="9"/>
  <c r="R10" i="9"/>
  <c r="R14" i="10"/>
  <c r="R23" i="10"/>
  <c r="R26" i="10"/>
  <c r="R8" i="8"/>
  <c r="R24" i="8"/>
  <c r="R26" i="9"/>
  <c r="R9" i="8"/>
  <c r="D26" i="27"/>
  <c r="D26" i="26"/>
  <c r="D848" i="22"/>
  <c r="D814" i="22"/>
  <c r="D780" i="22"/>
  <c r="D746" i="22"/>
  <c r="D712" i="22"/>
  <c r="D678" i="22"/>
  <c r="D644" i="22"/>
  <c r="D610" i="22"/>
  <c r="D576" i="22"/>
  <c r="D542" i="22"/>
  <c r="D508" i="22"/>
  <c r="D474" i="22"/>
  <c r="D440" i="22"/>
  <c r="D406" i="22"/>
  <c r="D372" i="22"/>
  <c r="D338" i="22"/>
  <c r="D304" i="22"/>
  <c r="D270" i="22"/>
  <c r="D236" i="22"/>
  <c r="D202" i="22"/>
  <c r="D168" i="22"/>
  <c r="D134" i="22"/>
  <c r="D100" i="22"/>
  <c r="D66" i="22"/>
  <c r="D32" i="22"/>
  <c r="D161" i="21"/>
  <c r="D134" i="21"/>
  <c r="D107" i="21"/>
  <c r="D80" i="21"/>
  <c r="D53" i="21"/>
  <c r="D26" i="21"/>
  <c r="D161" i="19"/>
  <c r="D134" i="19"/>
  <c r="D107" i="19"/>
  <c r="D80" i="19"/>
  <c r="D53" i="19"/>
  <c r="D26" i="19"/>
  <c r="D207" i="15"/>
  <c r="D177" i="15"/>
  <c r="D147" i="15"/>
  <c r="D117" i="15"/>
  <c r="D87" i="15"/>
  <c r="D57" i="15"/>
  <c r="D27" i="15"/>
  <c r="E231" i="14"/>
  <c r="E205" i="14"/>
  <c r="E179" i="14"/>
  <c r="E153" i="14"/>
  <c r="E127" i="14"/>
  <c r="E101" i="14"/>
  <c r="E75" i="14"/>
  <c r="E49" i="14"/>
  <c r="E23" i="14"/>
  <c r="D824" i="13"/>
  <c r="D791" i="13"/>
  <c r="D758" i="13"/>
  <c r="D725" i="13"/>
  <c r="D692" i="13"/>
  <c r="D659" i="13"/>
  <c r="D626" i="13"/>
  <c r="D593" i="13"/>
  <c r="D560" i="13"/>
  <c r="D527" i="13"/>
  <c r="D494" i="13"/>
  <c r="D461" i="13"/>
  <c r="D428" i="13"/>
  <c r="D395" i="13"/>
  <c r="D362" i="13"/>
  <c r="D329" i="13"/>
  <c r="D296" i="13"/>
  <c r="D263" i="13"/>
  <c r="D230" i="13"/>
  <c r="D197" i="13"/>
  <c r="D164" i="13"/>
  <c r="D131" i="13"/>
  <c r="D98" i="13"/>
  <c r="D65" i="13"/>
  <c r="D32" i="13"/>
  <c r="E31" i="11"/>
  <c r="E31" i="4"/>
  <c r="E23" i="24"/>
  <c r="A8" i="28" l="1"/>
  <c r="A8" i="3"/>
  <c r="M1" i="1" l="1"/>
  <c r="D14" i="1"/>
  <c r="B31" i="10" s="1"/>
  <c r="B31" i="8" l="1"/>
  <c r="B31" i="9"/>
  <c r="B31" i="5"/>
  <c r="B31" i="7"/>
  <c r="B26" i="27"/>
  <c r="B24" i="24"/>
  <c r="B848" i="22"/>
  <c r="B26" i="26"/>
  <c r="B780" i="22"/>
  <c r="B814" i="22"/>
  <c r="B712" i="22"/>
  <c r="B746" i="22"/>
  <c r="B644" i="22"/>
  <c r="B678" i="22"/>
  <c r="B576" i="22"/>
  <c r="B610" i="22"/>
  <c r="B508" i="22"/>
  <c r="B542" i="22"/>
  <c r="B440" i="22"/>
  <c r="B474" i="22"/>
  <c r="B372" i="22"/>
  <c r="B406" i="22"/>
  <c r="B304" i="22"/>
  <c r="B338" i="22"/>
  <c r="B236" i="22"/>
  <c r="B270" i="22"/>
  <c r="B168" i="22"/>
  <c r="B202" i="22"/>
  <c r="B100" i="22"/>
  <c r="B134" i="22"/>
  <c r="B32" i="22"/>
  <c r="B66" i="22"/>
  <c r="B134" i="21"/>
  <c r="B161" i="21"/>
  <c r="B80" i="21"/>
  <c r="B107" i="21"/>
  <c r="B26" i="21"/>
  <c r="B53" i="21"/>
  <c r="B134" i="19"/>
  <c r="B161" i="19"/>
  <c r="B80" i="19"/>
  <c r="B107" i="19"/>
  <c r="B26" i="19"/>
  <c r="B53" i="19"/>
  <c r="B177" i="15"/>
  <c r="B207" i="15"/>
  <c r="B117" i="15"/>
  <c r="B147" i="15"/>
  <c r="B57" i="15"/>
  <c r="B87" i="15"/>
  <c r="C231" i="14"/>
  <c r="B27" i="15"/>
  <c r="C179" i="14"/>
  <c r="C205" i="14"/>
  <c r="C127" i="14"/>
  <c r="C153" i="14"/>
  <c r="C75" i="14"/>
  <c r="C101" i="14"/>
  <c r="C23" i="14"/>
  <c r="C49" i="14"/>
  <c r="B65" i="13"/>
  <c r="B32" i="13"/>
  <c r="B131" i="13"/>
  <c r="B98" i="13"/>
  <c r="B197" i="13"/>
  <c r="B164" i="13"/>
  <c r="B824" i="13"/>
  <c r="B230" i="13"/>
  <c r="B758" i="13"/>
  <c r="B791" i="13"/>
  <c r="B692" i="13"/>
  <c r="B725" i="13"/>
  <c r="B626" i="13"/>
  <c r="B659" i="13"/>
  <c r="B560" i="13"/>
  <c r="B593" i="13"/>
  <c r="B494" i="13"/>
  <c r="B527" i="13"/>
  <c r="B428" i="13"/>
  <c r="B461" i="13"/>
  <c r="B362" i="13"/>
  <c r="B395" i="13"/>
  <c r="B296" i="13"/>
  <c r="B329" i="13"/>
  <c r="B263" i="13"/>
  <c r="B31" i="4"/>
  <c r="B31" i="11"/>
  <c r="A9" i="3"/>
  <c r="A9" i="28"/>
  <c r="J819" i="13"/>
  <c r="J818" i="13"/>
  <c r="J817" i="13"/>
  <c r="J816" i="13"/>
  <c r="J815" i="13"/>
  <c r="J814" i="13"/>
  <c r="J813" i="13"/>
  <c r="J812" i="13"/>
  <c r="J811" i="13"/>
  <c r="J810" i="13"/>
  <c r="J809" i="13"/>
  <c r="J808" i="13"/>
  <c r="J807" i="13"/>
  <c r="J806" i="13"/>
  <c r="J805" i="13"/>
  <c r="J804" i="13"/>
  <c r="J803" i="13"/>
  <c r="J802" i="13"/>
  <c r="J801" i="13"/>
  <c r="J800" i="13"/>
  <c r="J786" i="13"/>
  <c r="J785" i="13"/>
  <c r="J784" i="13"/>
  <c r="J783" i="13"/>
  <c r="J782" i="13"/>
  <c r="J781" i="13"/>
  <c r="J780" i="13"/>
  <c r="J779" i="13"/>
  <c r="J778" i="13"/>
  <c r="J777" i="13"/>
  <c r="J776" i="13"/>
  <c r="J775" i="13"/>
  <c r="J774" i="13"/>
  <c r="J773" i="13"/>
  <c r="J772" i="13"/>
  <c r="J771" i="13"/>
  <c r="J770" i="13"/>
  <c r="J769" i="13"/>
  <c r="J768" i="13"/>
  <c r="J767" i="13"/>
  <c r="J753" i="13"/>
  <c r="J752" i="13"/>
  <c r="J751" i="13"/>
  <c r="J750" i="13"/>
  <c r="J749" i="13"/>
  <c r="J748" i="13"/>
  <c r="J747" i="13"/>
  <c r="J746" i="13"/>
  <c r="J745" i="13"/>
  <c r="J744" i="13"/>
  <c r="J743" i="13"/>
  <c r="J742" i="13"/>
  <c r="J741" i="13"/>
  <c r="J740" i="13"/>
  <c r="J739" i="13"/>
  <c r="J738" i="13"/>
  <c r="J737" i="13"/>
  <c r="J736" i="13"/>
  <c r="J735" i="13"/>
  <c r="J734" i="13"/>
  <c r="J720" i="13"/>
  <c r="J719" i="13"/>
  <c r="J718" i="13"/>
  <c r="J717" i="13"/>
  <c r="J716" i="13"/>
  <c r="J715" i="13"/>
  <c r="J714" i="13"/>
  <c r="J713" i="13"/>
  <c r="J712" i="13"/>
  <c r="J711" i="13"/>
  <c r="J710" i="13"/>
  <c r="J709" i="13"/>
  <c r="J708" i="13"/>
  <c r="J707" i="13"/>
  <c r="J706" i="13"/>
  <c r="J705" i="13"/>
  <c r="J704" i="13"/>
  <c r="J703" i="13"/>
  <c r="J702" i="13"/>
  <c r="J701" i="13"/>
  <c r="J687" i="13"/>
  <c r="J686" i="13"/>
  <c r="J685" i="13"/>
  <c r="J684" i="13"/>
  <c r="J683" i="13"/>
  <c r="J682" i="13"/>
  <c r="J681" i="13"/>
  <c r="J680" i="13"/>
  <c r="J679" i="13"/>
  <c r="J678" i="13"/>
  <c r="J677" i="13"/>
  <c r="J676" i="13"/>
  <c r="J675" i="13"/>
  <c r="J674" i="13"/>
  <c r="J673" i="13"/>
  <c r="J672" i="13"/>
  <c r="J671" i="13"/>
  <c r="J670" i="13"/>
  <c r="J669" i="13"/>
  <c r="J668" i="13"/>
  <c r="J654" i="13"/>
  <c r="J653" i="13"/>
  <c r="J652" i="13"/>
  <c r="J651" i="13"/>
  <c r="J650" i="13"/>
  <c r="J649" i="13"/>
  <c r="J648" i="13"/>
  <c r="J647" i="13"/>
  <c r="J646" i="13"/>
  <c r="J645" i="13"/>
  <c r="J644" i="13"/>
  <c r="J643" i="13"/>
  <c r="J642" i="13"/>
  <c r="J641" i="13"/>
  <c r="J640" i="13"/>
  <c r="J639" i="13"/>
  <c r="J638" i="13"/>
  <c r="J637" i="13"/>
  <c r="J636" i="13"/>
  <c r="J635" i="13"/>
  <c r="J621" i="13"/>
  <c r="J620" i="13"/>
  <c r="J619" i="13"/>
  <c r="J618" i="13"/>
  <c r="J617" i="13"/>
  <c r="J616" i="13"/>
  <c r="J615" i="13"/>
  <c r="J614" i="13"/>
  <c r="J613" i="13"/>
  <c r="J612" i="13"/>
  <c r="J611" i="13"/>
  <c r="J610" i="13"/>
  <c r="J609" i="13"/>
  <c r="J608" i="13"/>
  <c r="J607" i="13"/>
  <c r="J606" i="13"/>
  <c r="J605" i="13"/>
  <c r="J604" i="13"/>
  <c r="J603" i="13"/>
  <c r="J602" i="13"/>
  <c r="J588" i="13"/>
  <c r="J587" i="13"/>
  <c r="J586" i="13"/>
  <c r="J585" i="13"/>
  <c r="J584" i="13"/>
  <c r="J583" i="13"/>
  <c r="J582" i="13"/>
  <c r="J581" i="13"/>
  <c r="J580" i="13"/>
  <c r="J579" i="13"/>
  <c r="J578" i="13"/>
  <c r="J577" i="13"/>
  <c r="J576" i="13"/>
  <c r="J575" i="13"/>
  <c r="J574" i="13"/>
  <c r="J573" i="13"/>
  <c r="J572" i="13"/>
  <c r="J571" i="13"/>
  <c r="J570" i="13"/>
  <c r="J569" i="13"/>
  <c r="J555" i="13"/>
  <c r="J554" i="13"/>
  <c r="J553" i="13"/>
  <c r="J552" i="13"/>
  <c r="J551" i="13"/>
  <c r="J550" i="13"/>
  <c r="J549" i="13"/>
  <c r="J548" i="13"/>
  <c r="J547" i="13"/>
  <c r="J546" i="13"/>
  <c r="J545" i="13"/>
  <c r="J544" i="13"/>
  <c r="J543" i="13"/>
  <c r="J542" i="13"/>
  <c r="J541" i="13"/>
  <c r="J540" i="13"/>
  <c r="J539" i="13"/>
  <c r="J538" i="13"/>
  <c r="J537" i="13"/>
  <c r="J536" i="13"/>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C9" i="13"/>
  <c r="D9" i="13"/>
  <c r="C10" i="13"/>
  <c r="D10" i="13"/>
  <c r="C11" i="13"/>
  <c r="D11" i="13"/>
  <c r="C12" i="13"/>
  <c r="D12" i="13"/>
  <c r="C13" i="13"/>
  <c r="D13" i="13"/>
  <c r="C14" i="13"/>
  <c r="D14" i="13"/>
  <c r="C15" i="13"/>
  <c r="D15" i="13"/>
  <c r="C16" i="13"/>
  <c r="D16" i="13"/>
  <c r="C17" i="13"/>
  <c r="D17" i="13"/>
  <c r="C18" i="13"/>
  <c r="D18" i="13"/>
  <c r="C19" i="13"/>
  <c r="D19" i="13"/>
  <c r="C20" i="13"/>
  <c r="D20" i="13"/>
  <c r="C21" i="13"/>
  <c r="D21" i="13"/>
  <c r="C22" i="13"/>
  <c r="D22" i="13"/>
  <c r="C23" i="13"/>
  <c r="D23" i="13"/>
  <c r="C24" i="13"/>
  <c r="D24" i="13"/>
  <c r="C25" i="13"/>
  <c r="D25" i="13"/>
  <c r="C26" i="13"/>
  <c r="D26" i="13"/>
  <c r="C27" i="13"/>
  <c r="D27" i="13"/>
  <c r="D8" i="13"/>
  <c r="C8" i="13"/>
  <c r="P227" i="14"/>
  <c r="O227" i="14"/>
  <c r="N227" i="14"/>
  <c r="M227" i="14"/>
  <c r="P226" i="14"/>
  <c r="O226" i="14"/>
  <c r="Q226" i="14" s="1"/>
  <c r="N226" i="14"/>
  <c r="M226" i="14"/>
  <c r="P225" i="14"/>
  <c r="O225" i="14"/>
  <c r="N225" i="14"/>
  <c r="M225" i="14"/>
  <c r="P224" i="14"/>
  <c r="O224" i="14"/>
  <c r="Q224" i="14" s="1"/>
  <c r="N224" i="14"/>
  <c r="M224" i="14"/>
  <c r="P223" i="14"/>
  <c r="O223" i="14"/>
  <c r="N223" i="14"/>
  <c r="M223" i="14"/>
  <c r="P222" i="14"/>
  <c r="O222" i="14"/>
  <c r="Q222" i="14" s="1"/>
  <c r="N222" i="14"/>
  <c r="M222" i="14"/>
  <c r="P221" i="14"/>
  <c r="O221" i="14"/>
  <c r="N221" i="14"/>
  <c r="M221" i="14"/>
  <c r="P220" i="14"/>
  <c r="O220" i="14"/>
  <c r="Q220" i="14" s="1"/>
  <c r="N220" i="14"/>
  <c r="M220" i="14"/>
  <c r="P219" i="14"/>
  <c r="O219" i="14"/>
  <c r="N219" i="14"/>
  <c r="M219" i="14"/>
  <c r="P218" i="14"/>
  <c r="O218" i="14"/>
  <c r="Q218" i="14" s="1"/>
  <c r="N218" i="14"/>
  <c r="M218" i="14"/>
  <c r="P217" i="14"/>
  <c r="O217" i="14"/>
  <c r="N217" i="14"/>
  <c r="M217" i="14"/>
  <c r="P216" i="14"/>
  <c r="O216" i="14"/>
  <c r="Q216" i="14" s="1"/>
  <c r="N216" i="14"/>
  <c r="M216" i="14"/>
  <c r="P201" i="14"/>
  <c r="O201" i="14"/>
  <c r="N201" i="14"/>
  <c r="M201" i="14"/>
  <c r="P200" i="14"/>
  <c r="O200" i="14"/>
  <c r="N200" i="14"/>
  <c r="M200" i="14"/>
  <c r="P199" i="14"/>
  <c r="O199" i="14"/>
  <c r="N199" i="14"/>
  <c r="M199" i="14"/>
  <c r="P198" i="14"/>
  <c r="O198" i="14"/>
  <c r="N198" i="14"/>
  <c r="M198" i="14"/>
  <c r="P197" i="14"/>
  <c r="O197" i="14"/>
  <c r="N197" i="14"/>
  <c r="M197" i="14"/>
  <c r="P196" i="14"/>
  <c r="O196" i="14"/>
  <c r="N196" i="14"/>
  <c r="M196" i="14"/>
  <c r="P195" i="14"/>
  <c r="O195" i="14"/>
  <c r="N195" i="14"/>
  <c r="M195" i="14"/>
  <c r="P194" i="14"/>
  <c r="O194" i="14"/>
  <c r="N194" i="14"/>
  <c r="M194" i="14"/>
  <c r="P193" i="14"/>
  <c r="O193" i="14"/>
  <c r="N193" i="14"/>
  <c r="M193" i="14"/>
  <c r="P192" i="14"/>
  <c r="O192" i="14"/>
  <c r="N192" i="14"/>
  <c r="M192" i="14"/>
  <c r="P191" i="14"/>
  <c r="O191" i="14"/>
  <c r="N191" i="14"/>
  <c r="M191" i="14"/>
  <c r="P190" i="14"/>
  <c r="O190" i="14"/>
  <c r="N190" i="14"/>
  <c r="M190" i="14"/>
  <c r="P175" i="14"/>
  <c r="O175" i="14"/>
  <c r="N175" i="14"/>
  <c r="M175" i="14"/>
  <c r="P174" i="14"/>
  <c r="O174" i="14"/>
  <c r="N174" i="14"/>
  <c r="M174" i="14"/>
  <c r="P173" i="14"/>
  <c r="O173" i="14"/>
  <c r="N173" i="14"/>
  <c r="M173" i="14"/>
  <c r="P172" i="14"/>
  <c r="O172" i="14"/>
  <c r="N172" i="14"/>
  <c r="M172" i="14"/>
  <c r="P171" i="14"/>
  <c r="O171" i="14"/>
  <c r="N171" i="14"/>
  <c r="M171" i="14"/>
  <c r="P170" i="14"/>
  <c r="O170" i="14"/>
  <c r="N170" i="14"/>
  <c r="M170" i="14"/>
  <c r="P169" i="14"/>
  <c r="O169" i="14"/>
  <c r="N169" i="14"/>
  <c r="M169" i="14"/>
  <c r="P168" i="14"/>
  <c r="O168" i="14"/>
  <c r="N168" i="14"/>
  <c r="M168" i="14"/>
  <c r="P167" i="14"/>
  <c r="O167" i="14"/>
  <c r="N167" i="14"/>
  <c r="M167" i="14"/>
  <c r="P166" i="14"/>
  <c r="O166" i="14"/>
  <c r="N166" i="14"/>
  <c r="M166" i="14"/>
  <c r="P165" i="14"/>
  <c r="O165" i="14"/>
  <c r="N165" i="14"/>
  <c r="M165" i="14"/>
  <c r="P164" i="14"/>
  <c r="O164" i="14"/>
  <c r="N164" i="14"/>
  <c r="M164" i="14"/>
  <c r="P149" i="14"/>
  <c r="O149" i="14"/>
  <c r="N149" i="14"/>
  <c r="M149" i="14"/>
  <c r="P148" i="14"/>
  <c r="O148" i="14"/>
  <c r="N148" i="14"/>
  <c r="M148" i="14"/>
  <c r="P147" i="14"/>
  <c r="O147" i="14"/>
  <c r="N147" i="14"/>
  <c r="M147" i="14"/>
  <c r="P146" i="14"/>
  <c r="O146" i="14"/>
  <c r="Q146" i="14" s="1"/>
  <c r="N146" i="14"/>
  <c r="M146" i="14"/>
  <c r="P145" i="14"/>
  <c r="O145" i="14"/>
  <c r="N145" i="14"/>
  <c r="M145" i="14"/>
  <c r="P144" i="14"/>
  <c r="O144" i="14"/>
  <c r="N144" i="14"/>
  <c r="M144" i="14"/>
  <c r="P143" i="14"/>
  <c r="O143" i="14"/>
  <c r="N143" i="14"/>
  <c r="M143" i="14"/>
  <c r="P142" i="14"/>
  <c r="O142" i="14"/>
  <c r="N142" i="14"/>
  <c r="M142" i="14"/>
  <c r="P141" i="14"/>
  <c r="O141" i="14"/>
  <c r="N141" i="14"/>
  <c r="M141" i="14"/>
  <c r="P140" i="14"/>
  <c r="O140" i="14"/>
  <c r="N140" i="14"/>
  <c r="M140" i="14"/>
  <c r="P139" i="14"/>
  <c r="O139" i="14"/>
  <c r="N139" i="14"/>
  <c r="M139" i="14"/>
  <c r="P138" i="14"/>
  <c r="O138" i="14"/>
  <c r="N138" i="14"/>
  <c r="M138" i="14"/>
  <c r="P123" i="14"/>
  <c r="O123" i="14"/>
  <c r="N123" i="14"/>
  <c r="M123" i="14"/>
  <c r="P122" i="14"/>
  <c r="O122" i="14"/>
  <c r="N122" i="14"/>
  <c r="M122" i="14"/>
  <c r="P121" i="14"/>
  <c r="O121" i="14"/>
  <c r="N121" i="14"/>
  <c r="M121" i="14"/>
  <c r="P120" i="14"/>
  <c r="O120" i="14"/>
  <c r="N120" i="14"/>
  <c r="M120" i="14"/>
  <c r="P119" i="14"/>
  <c r="O119" i="14"/>
  <c r="N119" i="14"/>
  <c r="M119" i="14"/>
  <c r="P118" i="14"/>
  <c r="O118" i="14"/>
  <c r="N118" i="14"/>
  <c r="M118" i="14"/>
  <c r="P117" i="14"/>
  <c r="O117" i="14"/>
  <c r="N117" i="14"/>
  <c r="M117" i="14"/>
  <c r="P116" i="14"/>
  <c r="O116" i="14"/>
  <c r="N116" i="14"/>
  <c r="M116" i="14"/>
  <c r="P115" i="14"/>
  <c r="O115" i="14"/>
  <c r="N115" i="14"/>
  <c r="M115" i="14"/>
  <c r="P114" i="14"/>
  <c r="O114" i="14"/>
  <c r="N114" i="14"/>
  <c r="M114" i="14"/>
  <c r="P113" i="14"/>
  <c r="O113" i="14"/>
  <c r="N113" i="14"/>
  <c r="M113" i="14"/>
  <c r="P112" i="14"/>
  <c r="O112" i="14"/>
  <c r="N112" i="14"/>
  <c r="M112" i="14"/>
  <c r="P97" i="14"/>
  <c r="O97" i="14"/>
  <c r="N97" i="14"/>
  <c r="M97" i="14"/>
  <c r="P96" i="14"/>
  <c r="O96" i="14"/>
  <c r="N96" i="14"/>
  <c r="M96" i="14"/>
  <c r="P95" i="14"/>
  <c r="O95" i="14"/>
  <c r="N95" i="14"/>
  <c r="M95" i="14"/>
  <c r="P94" i="14"/>
  <c r="O94" i="14"/>
  <c r="N94" i="14"/>
  <c r="M94" i="14"/>
  <c r="P93" i="14"/>
  <c r="O93" i="14"/>
  <c r="N93" i="14"/>
  <c r="M93" i="14"/>
  <c r="P92" i="14"/>
  <c r="O92" i="14"/>
  <c r="N92" i="14"/>
  <c r="M92" i="14"/>
  <c r="P91" i="14"/>
  <c r="O91" i="14"/>
  <c r="N91" i="14"/>
  <c r="M91" i="14"/>
  <c r="P90" i="14"/>
  <c r="O90" i="14"/>
  <c r="N90" i="14"/>
  <c r="M90" i="14"/>
  <c r="P89" i="14"/>
  <c r="O89" i="14"/>
  <c r="N89" i="14"/>
  <c r="M89" i="14"/>
  <c r="P88" i="14"/>
  <c r="O88" i="14"/>
  <c r="N88" i="14"/>
  <c r="M88" i="14"/>
  <c r="P87" i="14"/>
  <c r="O87" i="14"/>
  <c r="N87" i="14"/>
  <c r="M87" i="14"/>
  <c r="P86" i="14"/>
  <c r="O86" i="14"/>
  <c r="N86" i="14"/>
  <c r="M86" i="14"/>
  <c r="P71" i="14"/>
  <c r="O71" i="14"/>
  <c r="N71" i="14"/>
  <c r="M71" i="14"/>
  <c r="P70" i="14"/>
  <c r="O70" i="14"/>
  <c r="N70" i="14"/>
  <c r="M70" i="14"/>
  <c r="P69" i="14"/>
  <c r="O69" i="14"/>
  <c r="N69" i="14"/>
  <c r="M69" i="14"/>
  <c r="P68" i="14"/>
  <c r="O68" i="14"/>
  <c r="N68" i="14"/>
  <c r="M68" i="14"/>
  <c r="P67" i="14"/>
  <c r="O67" i="14"/>
  <c r="N67" i="14"/>
  <c r="M67" i="14"/>
  <c r="P66" i="14"/>
  <c r="O66" i="14"/>
  <c r="N66" i="14"/>
  <c r="M66" i="14"/>
  <c r="P65" i="14"/>
  <c r="O65" i="14"/>
  <c r="N65" i="14"/>
  <c r="M65" i="14"/>
  <c r="P64" i="14"/>
  <c r="O64" i="14"/>
  <c r="N64" i="14"/>
  <c r="M64" i="14"/>
  <c r="P63" i="14"/>
  <c r="O63" i="14"/>
  <c r="N63" i="14"/>
  <c r="M63" i="14"/>
  <c r="P62" i="14"/>
  <c r="O62" i="14"/>
  <c r="Q62" i="14" s="1"/>
  <c r="N62" i="14"/>
  <c r="M62" i="14"/>
  <c r="P61" i="14"/>
  <c r="O61" i="14"/>
  <c r="N61" i="14"/>
  <c r="M61" i="14"/>
  <c r="P60" i="14"/>
  <c r="O60" i="14"/>
  <c r="Q60" i="14" s="1"/>
  <c r="N60" i="14"/>
  <c r="M60" i="14"/>
  <c r="P45" i="14"/>
  <c r="O45" i="14"/>
  <c r="N45" i="14"/>
  <c r="M45" i="14"/>
  <c r="P44" i="14"/>
  <c r="O44" i="14"/>
  <c r="Q44" i="14" s="1"/>
  <c r="N44" i="14"/>
  <c r="M44" i="14"/>
  <c r="P43" i="14"/>
  <c r="O43" i="14"/>
  <c r="N43" i="14"/>
  <c r="M43" i="14"/>
  <c r="P42" i="14"/>
  <c r="O42" i="14"/>
  <c r="Q42" i="14" s="1"/>
  <c r="N42" i="14"/>
  <c r="M42" i="14"/>
  <c r="P41" i="14"/>
  <c r="O41" i="14"/>
  <c r="N41" i="14"/>
  <c r="M41" i="14"/>
  <c r="P40" i="14"/>
  <c r="O40" i="14"/>
  <c r="N40" i="14"/>
  <c r="M40" i="14"/>
  <c r="P39" i="14"/>
  <c r="O39" i="14"/>
  <c r="N39" i="14"/>
  <c r="M39" i="14"/>
  <c r="P38" i="14"/>
  <c r="O38" i="14"/>
  <c r="N38" i="14"/>
  <c r="M38" i="14"/>
  <c r="P37" i="14"/>
  <c r="O37" i="14"/>
  <c r="N37" i="14"/>
  <c r="M37" i="14"/>
  <c r="P36" i="14"/>
  <c r="O36" i="14"/>
  <c r="Q36" i="14" s="1"/>
  <c r="N36" i="14"/>
  <c r="M36" i="14"/>
  <c r="P35" i="14"/>
  <c r="O35" i="14"/>
  <c r="N35" i="14"/>
  <c r="M35" i="14"/>
  <c r="P34" i="14"/>
  <c r="O34" i="14"/>
  <c r="Q34" i="14" s="1"/>
  <c r="N34" i="14"/>
  <c r="M34" i="14"/>
  <c r="M9" i="14"/>
  <c r="N9" i="14"/>
  <c r="O9" i="14"/>
  <c r="P9" i="14"/>
  <c r="M10" i="14"/>
  <c r="N10" i="14"/>
  <c r="O10" i="14"/>
  <c r="P10" i="14"/>
  <c r="M11" i="14"/>
  <c r="N11" i="14"/>
  <c r="O11" i="14"/>
  <c r="P11" i="14"/>
  <c r="M12" i="14"/>
  <c r="N12" i="14"/>
  <c r="O12" i="14"/>
  <c r="P12" i="14"/>
  <c r="M13" i="14"/>
  <c r="N13" i="14"/>
  <c r="O13" i="14"/>
  <c r="P13" i="14"/>
  <c r="M14" i="14"/>
  <c r="N14" i="14"/>
  <c r="O14" i="14"/>
  <c r="P14" i="14"/>
  <c r="M15" i="14"/>
  <c r="N15" i="14"/>
  <c r="O15" i="14"/>
  <c r="P15" i="14"/>
  <c r="M16" i="14"/>
  <c r="N16" i="14"/>
  <c r="O16" i="14"/>
  <c r="P16" i="14"/>
  <c r="M17" i="14"/>
  <c r="N17" i="14"/>
  <c r="O17" i="14"/>
  <c r="P17" i="14"/>
  <c r="M18" i="14"/>
  <c r="N18" i="14"/>
  <c r="O18" i="14"/>
  <c r="P18" i="14"/>
  <c r="Q18" i="14"/>
  <c r="M19" i="14"/>
  <c r="N19" i="14"/>
  <c r="O19" i="14"/>
  <c r="P19" i="14"/>
  <c r="O8" i="14"/>
  <c r="M8" i="14"/>
  <c r="N8" i="14"/>
  <c r="P8" i="14"/>
  <c r="Q147" i="14" l="1"/>
  <c r="Q165" i="14"/>
  <c r="Q171" i="14"/>
  <c r="Q173" i="14"/>
  <c r="Q175" i="14"/>
  <c r="Q191" i="14"/>
  <c r="Q193" i="14"/>
  <c r="Q167" i="14"/>
  <c r="Q139" i="14"/>
  <c r="Q112" i="14"/>
  <c r="Q37" i="14"/>
  <c r="Q14" i="14"/>
  <c r="Q17" i="14"/>
  <c r="Q164" i="14"/>
  <c r="Q13" i="14"/>
  <c r="Q11" i="14"/>
  <c r="Q143" i="14"/>
  <c r="Q223" i="14"/>
  <c r="Q35" i="14"/>
  <c r="Q67" i="14"/>
  <c r="Q71" i="14"/>
  <c r="Q87" i="14"/>
  <c r="Q89" i="14"/>
  <c r="Q91" i="14"/>
  <c r="Q93" i="14"/>
  <c r="Q95" i="14"/>
  <c r="Q97" i="14"/>
  <c r="Q113" i="14"/>
  <c r="Q114" i="14"/>
  <c r="Q116" i="14"/>
  <c r="Q118" i="14"/>
  <c r="Q120" i="14"/>
  <c r="Q122" i="14"/>
  <c r="Q138" i="14"/>
  <c r="Q197" i="14"/>
  <c r="Q225" i="14"/>
  <c r="Q227" i="14"/>
  <c r="Q43" i="14"/>
  <c r="Q61" i="14"/>
  <c r="Q63" i="14"/>
  <c r="Q65" i="14"/>
  <c r="Q142" i="14"/>
  <c r="Q144" i="14"/>
  <c r="Q166" i="14"/>
  <c r="Q170" i="14"/>
  <c r="Q172" i="14"/>
  <c r="Q174" i="14"/>
  <c r="Q192" i="14"/>
  <c r="Q12" i="14"/>
  <c r="Q10" i="14"/>
  <c r="Q69" i="14"/>
  <c r="Q115" i="14"/>
  <c r="Q119" i="14"/>
  <c r="Q121" i="14"/>
  <c r="Q123" i="14"/>
  <c r="Q198" i="14"/>
  <c r="Q200" i="14"/>
  <c r="Q145" i="14"/>
  <c r="Q40" i="14"/>
  <c r="Q70" i="14"/>
  <c r="Q88" i="14"/>
  <c r="Q92" i="14"/>
  <c r="Q96" i="14"/>
  <c r="Q201" i="14"/>
  <c r="Q221" i="14"/>
  <c r="Q19" i="14"/>
  <c r="Q9" i="14"/>
  <c r="Q41" i="14"/>
  <c r="Q86" i="14"/>
  <c r="Q168" i="14"/>
  <c r="Q15" i="14"/>
  <c r="Q117" i="14"/>
  <c r="Q169" i="14"/>
  <c r="Q16" i="14"/>
  <c r="Q45" i="14"/>
  <c r="Q90" i="14"/>
  <c r="Q190" i="14"/>
  <c r="Q217" i="14"/>
  <c r="Q219" i="14"/>
  <c r="Q38" i="14"/>
  <c r="Q39" i="14"/>
  <c r="Q64" i="14"/>
  <c r="Q66" i="14"/>
  <c r="Q68" i="14"/>
  <c r="Q94" i="14"/>
  <c r="Q140" i="14"/>
  <c r="Q141" i="14"/>
  <c r="Q148" i="14"/>
  <c r="Q149" i="14"/>
  <c r="Q194" i="14"/>
  <c r="Q195" i="14"/>
  <c r="Q196" i="14"/>
  <c r="Q199" i="14"/>
  <c r="Q8" i="14"/>
  <c r="D18" i="2"/>
  <c r="C17" i="2" l="1"/>
  <c r="C23" i="2"/>
  <c r="C24" i="2"/>
  <c r="A13" i="2"/>
  <c r="F1" i="1" l="1"/>
  <c r="C213" i="14"/>
  <c r="C212" i="14"/>
  <c r="C187" i="14"/>
  <c r="C186" i="14"/>
  <c r="C161" i="14"/>
  <c r="C160" i="14"/>
  <c r="C135" i="14"/>
  <c r="C134" i="14"/>
  <c r="C109" i="14"/>
  <c r="C108" i="14"/>
  <c r="C83" i="14"/>
  <c r="C82" i="14"/>
  <c r="C57" i="14"/>
  <c r="C56" i="14"/>
  <c r="C31" i="14"/>
  <c r="C30" i="14"/>
  <c r="N820" i="13"/>
  <c r="N787" i="13"/>
  <c r="N754" i="13"/>
  <c r="N721" i="13"/>
  <c r="N688" i="13"/>
  <c r="N655" i="13"/>
  <c r="N622" i="13"/>
  <c r="N589" i="13"/>
  <c r="N556" i="13"/>
  <c r="N523" i="13"/>
  <c r="N490" i="13"/>
  <c r="N457" i="13"/>
  <c r="N424" i="13"/>
  <c r="N391" i="13"/>
  <c r="N358" i="13"/>
  <c r="N325" i="13"/>
  <c r="N292" i="13"/>
  <c r="N259" i="13"/>
  <c r="N226" i="13"/>
  <c r="N193" i="13"/>
  <c r="N160" i="13"/>
  <c r="N127" i="13"/>
  <c r="N94" i="13"/>
  <c r="N61" i="13"/>
  <c r="O9" i="27" l="1"/>
  <c r="O10" i="27"/>
  <c r="O11" i="27"/>
  <c r="O12" i="27"/>
  <c r="O13" i="27"/>
  <c r="O14" i="27"/>
  <c r="O15" i="27"/>
  <c r="O16" i="27"/>
  <c r="O17" i="27"/>
  <c r="O18" i="27"/>
  <c r="O19" i="27"/>
  <c r="O20" i="27"/>
  <c r="O21" i="27"/>
  <c r="O22" i="27"/>
  <c r="O8" i="27"/>
  <c r="N9" i="27"/>
  <c r="N10" i="27"/>
  <c r="N11" i="27"/>
  <c r="N12" i="27"/>
  <c r="N13" i="27"/>
  <c r="N14" i="27"/>
  <c r="N15" i="27"/>
  <c r="N16" i="27"/>
  <c r="N17" i="27"/>
  <c r="N18" i="27"/>
  <c r="N19" i="27"/>
  <c r="N20" i="27"/>
  <c r="N21" i="27"/>
  <c r="N22" i="27"/>
  <c r="N8" i="27"/>
  <c r="N9" i="26"/>
  <c r="N10" i="26"/>
  <c r="N11" i="26"/>
  <c r="N12" i="26"/>
  <c r="N13" i="26"/>
  <c r="N14" i="26"/>
  <c r="N15" i="26"/>
  <c r="N16" i="26"/>
  <c r="N17" i="26"/>
  <c r="N18" i="26"/>
  <c r="N19" i="26"/>
  <c r="N20" i="26"/>
  <c r="N21" i="26"/>
  <c r="N22" i="26"/>
  <c r="O9" i="26"/>
  <c r="O10" i="26"/>
  <c r="O11" i="26"/>
  <c r="O12" i="26"/>
  <c r="O13" i="26"/>
  <c r="O14" i="26"/>
  <c r="O15" i="26"/>
  <c r="O16" i="26"/>
  <c r="O17" i="26"/>
  <c r="O18" i="26"/>
  <c r="O19" i="26"/>
  <c r="O20" i="26"/>
  <c r="O21" i="26"/>
  <c r="O22" i="26"/>
  <c r="O8" i="26"/>
  <c r="N8" i="26"/>
  <c r="B5" i="27" l="1"/>
  <c r="B4" i="27"/>
  <c r="A2" i="27"/>
  <c r="N23" i="26"/>
  <c r="B5" i="26"/>
  <c r="B4" i="26"/>
  <c r="A2" i="26"/>
  <c r="J8" i="22"/>
  <c r="K8" i="22" s="1"/>
  <c r="C821" i="22"/>
  <c r="C820" i="22"/>
  <c r="C787" i="22"/>
  <c r="C786" i="22"/>
  <c r="C753" i="22"/>
  <c r="C752" i="22"/>
  <c r="C719" i="22"/>
  <c r="C718" i="22"/>
  <c r="C685" i="22"/>
  <c r="C684" i="22"/>
  <c r="C651" i="22"/>
  <c r="C650" i="22"/>
  <c r="C617" i="22"/>
  <c r="C616" i="22"/>
  <c r="C583" i="22"/>
  <c r="C582" i="22"/>
  <c r="C549" i="22"/>
  <c r="C548" i="22"/>
  <c r="C515" i="22"/>
  <c r="C514" i="22"/>
  <c r="C481" i="22"/>
  <c r="C480" i="22"/>
  <c r="C447" i="22"/>
  <c r="C446" i="22"/>
  <c r="C413" i="22"/>
  <c r="C412" i="22"/>
  <c r="C379" i="22"/>
  <c r="C378" i="22"/>
  <c r="C345" i="22"/>
  <c r="C344" i="22"/>
  <c r="C311" i="22"/>
  <c r="C310" i="22"/>
  <c r="C277" i="22"/>
  <c r="C276" i="22"/>
  <c r="C243" i="22"/>
  <c r="C242" i="22"/>
  <c r="C209" i="22"/>
  <c r="C208" i="22"/>
  <c r="C175" i="22"/>
  <c r="C174" i="22"/>
  <c r="C141" i="22"/>
  <c r="C140" i="22"/>
  <c r="C107" i="22"/>
  <c r="C106" i="22"/>
  <c r="C73" i="22"/>
  <c r="C72" i="22"/>
  <c r="C39" i="22"/>
  <c r="C38" i="22"/>
  <c r="J843" i="22"/>
  <c r="K843" i="22" s="1"/>
  <c r="J842" i="22"/>
  <c r="K842" i="22" s="1"/>
  <c r="J841" i="22"/>
  <c r="J840" i="22"/>
  <c r="K840" i="22" s="1"/>
  <c r="J839" i="22"/>
  <c r="K839" i="22" s="1"/>
  <c r="J838" i="22"/>
  <c r="I838" i="22" s="1"/>
  <c r="J837" i="22"/>
  <c r="K837" i="22" s="1"/>
  <c r="J836" i="22"/>
  <c r="K836" i="22" s="1"/>
  <c r="J835" i="22"/>
  <c r="I835" i="22" s="1"/>
  <c r="J834" i="22"/>
  <c r="I834" i="22" s="1"/>
  <c r="J833" i="22"/>
  <c r="K833" i="22" s="1"/>
  <c r="J832" i="22"/>
  <c r="K832" i="22" s="1"/>
  <c r="J831" i="22"/>
  <c r="K831" i="22" s="1"/>
  <c r="J830" i="22"/>
  <c r="I830" i="22" s="1"/>
  <c r="J829" i="22"/>
  <c r="K829" i="22" s="1"/>
  <c r="J828" i="22"/>
  <c r="K828" i="22" s="1"/>
  <c r="J827" i="22"/>
  <c r="I827" i="22" s="1"/>
  <c r="J826" i="22"/>
  <c r="I826" i="22" s="1"/>
  <c r="J825" i="22"/>
  <c r="K825" i="22" s="1"/>
  <c r="J824" i="22"/>
  <c r="J809" i="22"/>
  <c r="K809" i="22" s="1"/>
  <c r="J808" i="22"/>
  <c r="K808" i="22" s="1"/>
  <c r="J807" i="22"/>
  <c r="I807" i="22" s="1"/>
  <c r="J806" i="22"/>
  <c r="K806" i="22" s="1"/>
  <c r="J805" i="22"/>
  <c r="I805" i="22" s="1"/>
  <c r="J804" i="22"/>
  <c r="J803" i="22"/>
  <c r="K803" i="22" s="1"/>
  <c r="J802" i="22"/>
  <c r="K802" i="22" s="1"/>
  <c r="J801" i="22"/>
  <c r="K801" i="22" s="1"/>
  <c r="J800" i="22"/>
  <c r="K800" i="22" s="1"/>
  <c r="J799" i="22"/>
  <c r="I799" i="22" s="1"/>
  <c r="J798" i="22"/>
  <c r="K798" i="22" s="1"/>
  <c r="J797" i="22"/>
  <c r="I797" i="22" s="1"/>
  <c r="J796" i="22"/>
  <c r="I796" i="22" s="1"/>
  <c r="J795" i="22"/>
  <c r="J794" i="22"/>
  <c r="K794" i="22" s="1"/>
  <c r="J793" i="22"/>
  <c r="K793" i="22" s="1"/>
  <c r="J792" i="22"/>
  <c r="K792" i="22" s="1"/>
  <c r="J791" i="22"/>
  <c r="I791" i="22" s="1"/>
  <c r="J790" i="22"/>
  <c r="K790" i="22" s="1"/>
  <c r="J775" i="22"/>
  <c r="K775" i="22" s="1"/>
  <c r="J774" i="22"/>
  <c r="K774" i="22" s="1"/>
  <c r="J773" i="22"/>
  <c r="I773" i="22" s="1"/>
  <c r="J772" i="22"/>
  <c r="J771" i="22"/>
  <c r="K771" i="22" s="1"/>
  <c r="I771" i="22"/>
  <c r="J770" i="22"/>
  <c r="I770" i="22" s="1"/>
  <c r="J769" i="22"/>
  <c r="I769" i="22" s="1"/>
  <c r="J768" i="22"/>
  <c r="K768" i="22" s="1"/>
  <c r="J767" i="22"/>
  <c r="I767" i="22" s="1"/>
  <c r="J766" i="22"/>
  <c r="K766" i="22" s="1"/>
  <c r="J765" i="22"/>
  <c r="I765" i="22" s="1"/>
  <c r="J764" i="22"/>
  <c r="I764" i="22" s="1"/>
  <c r="J763" i="22"/>
  <c r="K763" i="22" s="1"/>
  <c r="J762" i="22"/>
  <c r="I762" i="22" s="1"/>
  <c r="J761" i="22"/>
  <c r="K761" i="22" s="1"/>
  <c r="J760" i="22"/>
  <c r="K760" i="22" s="1"/>
  <c r="J759" i="22"/>
  <c r="I759" i="22" s="1"/>
  <c r="J758" i="22"/>
  <c r="K758" i="22" s="1"/>
  <c r="J757" i="22"/>
  <c r="I757" i="22" s="1"/>
  <c r="J756" i="22"/>
  <c r="I756" i="22" s="1"/>
  <c r="J741" i="22"/>
  <c r="K741" i="22" s="1"/>
  <c r="J740" i="22"/>
  <c r="K740" i="22" s="1"/>
  <c r="J739" i="22"/>
  <c r="I739" i="22" s="1"/>
  <c r="J738" i="22"/>
  <c r="K738" i="22" s="1"/>
  <c r="J737" i="22"/>
  <c r="K737" i="22" s="1"/>
  <c r="J736" i="22"/>
  <c r="K736" i="22" s="1"/>
  <c r="I736" i="22"/>
  <c r="J735" i="22"/>
  <c r="K735" i="22" s="1"/>
  <c r="J734" i="22"/>
  <c r="K734" i="22" s="1"/>
  <c r="J733" i="22"/>
  <c r="K733" i="22" s="1"/>
  <c r="J732" i="22"/>
  <c r="K732" i="22" s="1"/>
  <c r="J731" i="22"/>
  <c r="I731" i="22" s="1"/>
  <c r="J730" i="22"/>
  <c r="K730" i="22" s="1"/>
  <c r="J729" i="22"/>
  <c r="K729" i="22" s="1"/>
  <c r="J728" i="22"/>
  <c r="J727" i="22"/>
  <c r="K727" i="22" s="1"/>
  <c r="J726" i="22"/>
  <c r="K726" i="22" s="1"/>
  <c r="J725" i="22"/>
  <c r="K725" i="22" s="1"/>
  <c r="J724" i="22"/>
  <c r="K724" i="22" s="1"/>
  <c r="J723" i="22"/>
  <c r="I723" i="22" s="1"/>
  <c r="J722" i="22"/>
  <c r="K722" i="22" s="1"/>
  <c r="J707" i="22"/>
  <c r="I707" i="22" s="1"/>
  <c r="J706" i="22"/>
  <c r="K706" i="22" s="1"/>
  <c r="J705" i="22"/>
  <c r="K705" i="22" s="1"/>
  <c r="J704" i="22"/>
  <c r="K704" i="22" s="1"/>
  <c r="J703" i="22"/>
  <c r="J702" i="22"/>
  <c r="K702" i="22" s="1"/>
  <c r="J701" i="22"/>
  <c r="K701" i="22" s="1"/>
  <c r="J700" i="22"/>
  <c r="K700" i="22" s="1"/>
  <c r="J699" i="22"/>
  <c r="I699" i="22" s="1"/>
  <c r="J698" i="22"/>
  <c r="K698" i="22" s="1"/>
  <c r="J697" i="22"/>
  <c r="K697" i="22" s="1"/>
  <c r="J696" i="22"/>
  <c r="K696" i="22" s="1"/>
  <c r="J695" i="22"/>
  <c r="J694" i="22"/>
  <c r="K694" i="22" s="1"/>
  <c r="J693" i="22"/>
  <c r="K693" i="22" s="1"/>
  <c r="J692" i="22"/>
  <c r="K692" i="22" s="1"/>
  <c r="J691" i="22"/>
  <c r="I691" i="22" s="1"/>
  <c r="J690" i="22"/>
  <c r="K690" i="22" s="1"/>
  <c r="J689" i="22"/>
  <c r="K689" i="22" s="1"/>
  <c r="J688" i="22"/>
  <c r="K688" i="22" s="1"/>
  <c r="J673" i="22"/>
  <c r="K673" i="22" s="1"/>
  <c r="J672" i="22"/>
  <c r="I672" i="22" s="1"/>
  <c r="J671" i="22"/>
  <c r="I671" i="22" s="1"/>
  <c r="J670" i="22"/>
  <c r="J669" i="22"/>
  <c r="I669" i="22" s="1"/>
  <c r="J668" i="22"/>
  <c r="K668" i="22" s="1"/>
  <c r="J667" i="22"/>
  <c r="K667" i="22" s="1"/>
  <c r="J666" i="22"/>
  <c r="K666" i="22" s="1"/>
  <c r="J665" i="22"/>
  <c r="K665" i="22" s="1"/>
  <c r="J664" i="22"/>
  <c r="I664" i="22" s="1"/>
  <c r="J663" i="22"/>
  <c r="J662" i="22"/>
  <c r="K662" i="22" s="1"/>
  <c r="I662" i="22"/>
  <c r="J661" i="22"/>
  <c r="I661" i="22" s="1"/>
  <c r="J660" i="22"/>
  <c r="K660" i="22" s="1"/>
  <c r="J659" i="22"/>
  <c r="K659" i="22" s="1"/>
  <c r="J658" i="22"/>
  <c r="I658" i="22" s="1"/>
  <c r="J657" i="22"/>
  <c r="K657" i="22" s="1"/>
  <c r="J656" i="22"/>
  <c r="I656" i="22" s="1"/>
  <c r="J655" i="22"/>
  <c r="K655" i="22" s="1"/>
  <c r="I655" i="22"/>
  <c r="J654" i="22"/>
  <c r="I654" i="22" s="1"/>
  <c r="J639" i="22"/>
  <c r="I639" i="22" s="1"/>
  <c r="J638" i="22"/>
  <c r="I638" i="22" s="1"/>
  <c r="J637" i="22"/>
  <c r="J636" i="22"/>
  <c r="K636" i="22" s="1"/>
  <c r="J635" i="22"/>
  <c r="J634" i="22"/>
  <c r="I634" i="22" s="1"/>
  <c r="J633" i="22"/>
  <c r="K633" i="22" s="1"/>
  <c r="J632" i="22"/>
  <c r="K632" i="22" s="1"/>
  <c r="J631" i="22"/>
  <c r="I631" i="22" s="1"/>
  <c r="J630" i="22"/>
  <c r="I630" i="22" s="1"/>
  <c r="J629" i="22"/>
  <c r="K629" i="22" s="1"/>
  <c r="J628" i="22"/>
  <c r="K628" i="22" s="1"/>
  <c r="J627" i="22"/>
  <c r="K627" i="22" s="1"/>
  <c r="I627" i="22"/>
  <c r="J626" i="22"/>
  <c r="I626" i="22" s="1"/>
  <c r="J625" i="22"/>
  <c r="K625" i="22" s="1"/>
  <c r="J624" i="22"/>
  <c r="K624" i="22" s="1"/>
  <c r="J623" i="22"/>
  <c r="I623" i="22" s="1"/>
  <c r="J622" i="22"/>
  <c r="I622" i="22" s="1"/>
  <c r="J621" i="22"/>
  <c r="K621" i="22" s="1"/>
  <c r="J620" i="22"/>
  <c r="K620" i="22" s="1"/>
  <c r="J605" i="22"/>
  <c r="I605" i="22" s="1"/>
  <c r="J604" i="22"/>
  <c r="K604" i="22" s="1"/>
  <c r="J603" i="22"/>
  <c r="I603" i="22" s="1"/>
  <c r="J602" i="22"/>
  <c r="J601" i="22"/>
  <c r="K601" i="22" s="1"/>
  <c r="J600" i="22"/>
  <c r="K600" i="22" s="1"/>
  <c r="I600" i="22"/>
  <c r="J599" i="22"/>
  <c r="J598" i="22"/>
  <c r="K598" i="22" s="1"/>
  <c r="J597" i="22"/>
  <c r="I597" i="22" s="1"/>
  <c r="J596" i="22"/>
  <c r="J595" i="22"/>
  <c r="K595" i="22" s="1"/>
  <c r="I595" i="22"/>
  <c r="J594" i="22"/>
  <c r="I594" i="22" s="1"/>
  <c r="J593" i="22"/>
  <c r="K593" i="22" s="1"/>
  <c r="J592" i="22"/>
  <c r="J591" i="22"/>
  <c r="K591" i="22" s="1"/>
  <c r="J590" i="22"/>
  <c r="K590" i="22" s="1"/>
  <c r="J589" i="22"/>
  <c r="I589" i="22" s="1"/>
  <c r="J588" i="22"/>
  <c r="K588" i="22" s="1"/>
  <c r="J587" i="22"/>
  <c r="I587" i="22" s="1"/>
  <c r="J586" i="22"/>
  <c r="J571" i="22"/>
  <c r="K571" i="22" s="1"/>
  <c r="J570" i="22"/>
  <c r="K570" i="22" s="1"/>
  <c r="J569" i="22"/>
  <c r="K569" i="22" s="1"/>
  <c r="J568" i="22"/>
  <c r="I568" i="22" s="1"/>
  <c r="J567" i="22"/>
  <c r="K567" i="22" s="1"/>
  <c r="J566" i="22"/>
  <c r="K566" i="22" s="1"/>
  <c r="J565" i="22"/>
  <c r="J564" i="22"/>
  <c r="K564" i="22" s="1"/>
  <c r="I564" i="22"/>
  <c r="J563" i="22"/>
  <c r="K563" i="22" s="1"/>
  <c r="J562" i="22"/>
  <c r="K562" i="22" s="1"/>
  <c r="J561" i="22"/>
  <c r="K561" i="22" s="1"/>
  <c r="J560" i="22"/>
  <c r="J559" i="22"/>
  <c r="K559" i="22" s="1"/>
  <c r="J558" i="22"/>
  <c r="K558" i="22" s="1"/>
  <c r="J557" i="22"/>
  <c r="J556" i="22"/>
  <c r="K556" i="22" s="1"/>
  <c r="J555" i="22"/>
  <c r="K555" i="22" s="1"/>
  <c r="J554" i="22"/>
  <c r="K554" i="22" s="1"/>
  <c r="J553" i="22"/>
  <c r="K553" i="22" s="1"/>
  <c r="J552" i="22"/>
  <c r="J537" i="22"/>
  <c r="I537" i="22" s="1"/>
  <c r="J536" i="22"/>
  <c r="K536" i="22" s="1"/>
  <c r="J535" i="22"/>
  <c r="K535" i="22" s="1"/>
  <c r="I535" i="22"/>
  <c r="J534" i="22"/>
  <c r="K534" i="22" s="1"/>
  <c r="J533" i="22"/>
  <c r="I533" i="22" s="1"/>
  <c r="J532" i="22"/>
  <c r="I532" i="22" s="1"/>
  <c r="J531" i="22"/>
  <c r="J530" i="22"/>
  <c r="K530" i="22" s="1"/>
  <c r="K529" i="22"/>
  <c r="J529" i="22"/>
  <c r="I529" i="22" s="1"/>
  <c r="J528" i="22"/>
  <c r="K528" i="22" s="1"/>
  <c r="J527" i="22"/>
  <c r="K527" i="22" s="1"/>
  <c r="J526" i="22"/>
  <c r="K526" i="22" s="1"/>
  <c r="J525" i="22"/>
  <c r="I525" i="22" s="1"/>
  <c r="J524" i="22"/>
  <c r="I524" i="22" s="1"/>
  <c r="J523" i="22"/>
  <c r="K523" i="22" s="1"/>
  <c r="J522" i="22"/>
  <c r="K522" i="22" s="1"/>
  <c r="J521" i="22"/>
  <c r="I521" i="22" s="1"/>
  <c r="J520" i="22"/>
  <c r="K520" i="22" s="1"/>
  <c r="J519" i="22"/>
  <c r="K519" i="22" s="1"/>
  <c r="J518" i="22"/>
  <c r="K518" i="22" s="1"/>
  <c r="J503" i="22"/>
  <c r="K503" i="22" s="1"/>
  <c r="J502" i="22"/>
  <c r="K502" i="22" s="1"/>
  <c r="J501" i="22"/>
  <c r="I501" i="22" s="1"/>
  <c r="J500" i="22"/>
  <c r="K500" i="22" s="1"/>
  <c r="J499" i="22"/>
  <c r="K499" i="22" s="1"/>
  <c r="J498" i="22"/>
  <c r="J497" i="22"/>
  <c r="K497" i="22" s="1"/>
  <c r="J496" i="22"/>
  <c r="K496" i="22" s="1"/>
  <c r="J495" i="22"/>
  <c r="K495" i="22" s="1"/>
  <c r="J494" i="22"/>
  <c r="K494" i="22" s="1"/>
  <c r="J493" i="22"/>
  <c r="I493" i="22" s="1"/>
  <c r="K492" i="22"/>
  <c r="J492" i="22"/>
  <c r="I492" i="22" s="1"/>
  <c r="J491" i="22"/>
  <c r="K491" i="22" s="1"/>
  <c r="J490" i="22"/>
  <c r="K490" i="22" s="1"/>
  <c r="J489" i="22"/>
  <c r="J488" i="22"/>
  <c r="K488" i="22" s="1"/>
  <c r="J487" i="22"/>
  <c r="K487" i="22" s="1"/>
  <c r="J486" i="22"/>
  <c r="K486" i="22" s="1"/>
  <c r="J485" i="22"/>
  <c r="I485" i="22" s="1"/>
  <c r="J484" i="22"/>
  <c r="I484" i="22" s="1"/>
  <c r="J469" i="22"/>
  <c r="K469" i="22" s="1"/>
  <c r="J468" i="22"/>
  <c r="K468" i="22" s="1"/>
  <c r="J467" i="22"/>
  <c r="K467" i="22" s="1"/>
  <c r="J466" i="22"/>
  <c r="K466" i="22" s="1"/>
  <c r="J465" i="22"/>
  <c r="I465" i="22" s="1"/>
  <c r="J464" i="22"/>
  <c r="I464" i="22" s="1"/>
  <c r="J463" i="22"/>
  <c r="I463" i="22" s="1"/>
  <c r="J462" i="22"/>
  <c r="K462" i="22" s="1"/>
  <c r="J461" i="22"/>
  <c r="I461" i="22" s="1"/>
  <c r="J460" i="22"/>
  <c r="K460" i="22" s="1"/>
  <c r="J459" i="22"/>
  <c r="K459" i="22" s="1"/>
  <c r="J458" i="22"/>
  <c r="K458" i="22" s="1"/>
  <c r="J457" i="22"/>
  <c r="I457" i="22" s="1"/>
  <c r="J456" i="22"/>
  <c r="I456" i="22" s="1"/>
  <c r="J455" i="22"/>
  <c r="I455" i="22" s="1"/>
  <c r="J454" i="22"/>
  <c r="K454" i="22" s="1"/>
  <c r="J453" i="22"/>
  <c r="I453" i="22" s="1"/>
  <c r="J452" i="22"/>
  <c r="K452" i="22" s="1"/>
  <c r="J451" i="22"/>
  <c r="K451" i="22" s="1"/>
  <c r="J450" i="22"/>
  <c r="K450" i="22" s="1"/>
  <c r="J435" i="22"/>
  <c r="K435" i="22" s="1"/>
  <c r="J434" i="22"/>
  <c r="K434" i="22" s="1"/>
  <c r="J433" i="22"/>
  <c r="I433" i="22" s="1"/>
  <c r="J432" i="22"/>
  <c r="I432" i="22" s="1"/>
  <c r="J431" i="22"/>
  <c r="K431" i="22" s="1"/>
  <c r="J430" i="22"/>
  <c r="I430" i="22" s="1"/>
  <c r="J429" i="22"/>
  <c r="K429" i="22" s="1"/>
  <c r="J428" i="22"/>
  <c r="I428" i="22" s="1"/>
  <c r="J427" i="22"/>
  <c r="K427" i="22" s="1"/>
  <c r="J426" i="22"/>
  <c r="J425" i="22"/>
  <c r="I425" i="22" s="1"/>
  <c r="J424" i="22"/>
  <c r="J423" i="22"/>
  <c r="K423" i="22" s="1"/>
  <c r="J422" i="22"/>
  <c r="K422" i="22" s="1"/>
  <c r="J421" i="22"/>
  <c r="K421" i="22" s="1"/>
  <c r="J420" i="22"/>
  <c r="I420" i="22" s="1"/>
  <c r="J419" i="22"/>
  <c r="K419" i="22" s="1"/>
  <c r="J418" i="22"/>
  <c r="K418" i="22" s="1"/>
  <c r="J417" i="22"/>
  <c r="I417" i="22" s="1"/>
  <c r="J416" i="22"/>
  <c r="I416" i="22" s="1"/>
  <c r="J401" i="22"/>
  <c r="I401" i="22" s="1"/>
  <c r="J400" i="22"/>
  <c r="K400" i="22" s="1"/>
  <c r="J399" i="22"/>
  <c r="K399" i="22" s="1"/>
  <c r="J398" i="22"/>
  <c r="J397" i="22"/>
  <c r="K397" i="22" s="1"/>
  <c r="J396" i="22"/>
  <c r="K396" i="22" s="1"/>
  <c r="J395" i="22"/>
  <c r="I395" i="22" s="1"/>
  <c r="J394" i="22"/>
  <c r="K394" i="22" s="1"/>
  <c r="J393" i="22"/>
  <c r="I393" i="22" s="1"/>
  <c r="J392" i="22"/>
  <c r="K392" i="22" s="1"/>
  <c r="J391" i="22"/>
  <c r="K391" i="22" s="1"/>
  <c r="J390" i="22"/>
  <c r="J389" i="22"/>
  <c r="K389" i="22" s="1"/>
  <c r="J388" i="22"/>
  <c r="K388" i="22" s="1"/>
  <c r="J387" i="22"/>
  <c r="I387" i="22" s="1"/>
  <c r="J386" i="22"/>
  <c r="K386" i="22" s="1"/>
  <c r="J385" i="22"/>
  <c r="I385" i="22" s="1"/>
  <c r="J384" i="22"/>
  <c r="K384" i="22" s="1"/>
  <c r="J383" i="22"/>
  <c r="K383" i="22" s="1"/>
  <c r="J382" i="22"/>
  <c r="J367" i="22"/>
  <c r="K367" i="22" s="1"/>
  <c r="J366" i="22"/>
  <c r="K366" i="22" s="1"/>
  <c r="J365" i="22"/>
  <c r="I365" i="22" s="1"/>
  <c r="J364" i="22"/>
  <c r="K364" i="22" s="1"/>
  <c r="J363" i="22"/>
  <c r="K363" i="22" s="1"/>
  <c r="J362" i="22"/>
  <c r="K362" i="22" s="1"/>
  <c r="I362" i="22"/>
  <c r="J361" i="22"/>
  <c r="J360" i="22"/>
  <c r="K360" i="22" s="1"/>
  <c r="J359" i="22"/>
  <c r="K359" i="22" s="1"/>
  <c r="J358" i="22"/>
  <c r="J357" i="22"/>
  <c r="I357" i="22" s="1"/>
  <c r="J356" i="22"/>
  <c r="I356" i="22" s="1"/>
  <c r="J355" i="22"/>
  <c r="K355" i="22" s="1"/>
  <c r="J354" i="22"/>
  <c r="K354" i="22" s="1"/>
  <c r="J353" i="22"/>
  <c r="K353" i="22" s="1"/>
  <c r="J352" i="22"/>
  <c r="K352" i="22" s="1"/>
  <c r="J351" i="22"/>
  <c r="K351" i="22" s="1"/>
  <c r="J350" i="22"/>
  <c r="K350" i="22" s="1"/>
  <c r="J349" i="22"/>
  <c r="I349" i="22" s="1"/>
  <c r="J348" i="22"/>
  <c r="I348" i="22" s="1"/>
  <c r="J333" i="22"/>
  <c r="K333" i="22" s="1"/>
  <c r="J332" i="22"/>
  <c r="K332" i="22" s="1"/>
  <c r="J331" i="22"/>
  <c r="I331" i="22" s="1"/>
  <c r="J330" i="22"/>
  <c r="J329" i="22"/>
  <c r="K329" i="22" s="1"/>
  <c r="J328" i="22"/>
  <c r="K328" i="22" s="1"/>
  <c r="J327" i="22"/>
  <c r="K327" i="22" s="1"/>
  <c r="J326" i="22"/>
  <c r="J325" i="22"/>
  <c r="K325" i="22" s="1"/>
  <c r="J324" i="22"/>
  <c r="K324" i="22" s="1"/>
  <c r="J323" i="22"/>
  <c r="I323" i="22" s="1"/>
  <c r="J322" i="22"/>
  <c r="I322" i="22" s="1"/>
  <c r="J321" i="22"/>
  <c r="K321" i="22" s="1"/>
  <c r="J320" i="22"/>
  <c r="K320" i="22" s="1"/>
  <c r="J319" i="22"/>
  <c r="K319" i="22" s="1"/>
  <c r="J318" i="22"/>
  <c r="J317" i="22"/>
  <c r="K317" i="22" s="1"/>
  <c r="J316" i="22"/>
  <c r="K316" i="22" s="1"/>
  <c r="J315" i="22"/>
  <c r="I315" i="22" s="1"/>
  <c r="J314" i="22"/>
  <c r="I314" i="22" s="1"/>
  <c r="J299" i="22"/>
  <c r="K299" i="22" s="1"/>
  <c r="J298" i="22"/>
  <c r="J297" i="22"/>
  <c r="K297" i="22" s="1"/>
  <c r="J296" i="22"/>
  <c r="K296" i="22" s="1"/>
  <c r="J295" i="22"/>
  <c r="K295" i="22" s="1"/>
  <c r="J294" i="22"/>
  <c r="I294" i="22" s="1"/>
  <c r="J293" i="22"/>
  <c r="K293" i="22" s="1"/>
  <c r="J292" i="22"/>
  <c r="J291" i="22"/>
  <c r="I291" i="22" s="1"/>
  <c r="J290" i="22"/>
  <c r="J289" i="22"/>
  <c r="K289" i="22" s="1"/>
  <c r="J288" i="22"/>
  <c r="K288" i="22" s="1"/>
  <c r="J287" i="22"/>
  <c r="K287" i="22" s="1"/>
  <c r="J286" i="22"/>
  <c r="I286" i="22" s="1"/>
  <c r="J285" i="22"/>
  <c r="K285" i="22" s="1"/>
  <c r="J284" i="22"/>
  <c r="J283" i="22"/>
  <c r="I283" i="22" s="1"/>
  <c r="J282" i="22"/>
  <c r="J281" i="22"/>
  <c r="K281" i="22" s="1"/>
  <c r="J280" i="22"/>
  <c r="K280" i="22" s="1"/>
  <c r="J265" i="22"/>
  <c r="I265" i="22" s="1"/>
  <c r="J264" i="22"/>
  <c r="I264" i="22" s="1"/>
  <c r="J263" i="22"/>
  <c r="K263" i="22" s="1"/>
  <c r="J262" i="22"/>
  <c r="K262" i="22" s="1"/>
  <c r="J261" i="22"/>
  <c r="K261" i="22" s="1"/>
  <c r="J260" i="22"/>
  <c r="I260" i="22" s="1"/>
  <c r="J259" i="22"/>
  <c r="K259" i="22" s="1"/>
  <c r="J258" i="22"/>
  <c r="K258" i="22" s="1"/>
  <c r="J257" i="22"/>
  <c r="J256" i="22"/>
  <c r="I256" i="22" s="1"/>
  <c r="J255" i="22"/>
  <c r="K255" i="22" s="1"/>
  <c r="J254" i="22"/>
  <c r="K254" i="22" s="1"/>
  <c r="J253" i="22"/>
  <c r="K253" i="22" s="1"/>
  <c r="I253" i="22"/>
  <c r="J252" i="22"/>
  <c r="I252" i="22" s="1"/>
  <c r="J251" i="22"/>
  <c r="K251" i="22" s="1"/>
  <c r="J250" i="22"/>
  <c r="K250" i="22" s="1"/>
  <c r="J249" i="22"/>
  <c r="I249" i="22" s="1"/>
  <c r="J248" i="22"/>
  <c r="I248" i="22" s="1"/>
  <c r="J247" i="22"/>
  <c r="K247" i="22" s="1"/>
  <c r="J246" i="22"/>
  <c r="K246" i="22" s="1"/>
  <c r="J231" i="22"/>
  <c r="K231" i="22" s="1"/>
  <c r="J230" i="22"/>
  <c r="K230" i="22" s="1"/>
  <c r="J229" i="22"/>
  <c r="K229" i="22" s="1"/>
  <c r="J228" i="22"/>
  <c r="J227" i="22"/>
  <c r="I227" i="22" s="1"/>
  <c r="J226" i="22"/>
  <c r="I226" i="22" s="1"/>
  <c r="J225" i="22"/>
  <c r="K225" i="22" s="1"/>
  <c r="J224" i="22"/>
  <c r="J223" i="22"/>
  <c r="I223" i="22" s="1"/>
  <c r="J222" i="22"/>
  <c r="K222" i="22" s="1"/>
  <c r="J221" i="22"/>
  <c r="K221" i="22" s="1"/>
  <c r="J220" i="22"/>
  <c r="J219" i="22"/>
  <c r="I219" i="22" s="1"/>
  <c r="J218" i="22"/>
  <c r="I218" i="22" s="1"/>
  <c r="J217" i="22"/>
  <c r="K217" i="22" s="1"/>
  <c r="J216" i="22"/>
  <c r="J215" i="22"/>
  <c r="I215" i="22" s="1"/>
  <c r="J214" i="22"/>
  <c r="K214" i="22" s="1"/>
  <c r="J213" i="22"/>
  <c r="K213" i="22" s="1"/>
  <c r="J212" i="22"/>
  <c r="J197" i="22"/>
  <c r="K197" i="22" s="1"/>
  <c r="J196" i="22"/>
  <c r="J195" i="22"/>
  <c r="I195" i="22" s="1"/>
  <c r="J194" i="22"/>
  <c r="K194" i="22" s="1"/>
  <c r="J193" i="22"/>
  <c r="K193" i="22" s="1"/>
  <c r="J192" i="22"/>
  <c r="K192" i="22" s="1"/>
  <c r="J191" i="22"/>
  <c r="K191" i="22" s="1"/>
  <c r="J190" i="22"/>
  <c r="J189" i="22"/>
  <c r="K189" i="22" s="1"/>
  <c r="J188" i="22"/>
  <c r="J187" i="22"/>
  <c r="I187" i="22" s="1"/>
  <c r="J186" i="22"/>
  <c r="K186" i="22" s="1"/>
  <c r="J185" i="22"/>
  <c r="K185" i="22" s="1"/>
  <c r="J184" i="22"/>
  <c r="I184" i="22" s="1"/>
  <c r="J183" i="22"/>
  <c r="K183" i="22" s="1"/>
  <c r="J182" i="22"/>
  <c r="J181" i="22"/>
  <c r="K181" i="22" s="1"/>
  <c r="J180" i="22"/>
  <c r="J179" i="22"/>
  <c r="I179" i="22" s="1"/>
  <c r="J178" i="22"/>
  <c r="K178" i="22" s="1"/>
  <c r="J163" i="22"/>
  <c r="K163" i="22" s="1"/>
  <c r="J162" i="22"/>
  <c r="I162" i="22" s="1"/>
  <c r="J161" i="22"/>
  <c r="I161" i="22" s="1"/>
  <c r="J160" i="22"/>
  <c r="J159" i="22"/>
  <c r="K159" i="22" s="1"/>
  <c r="J158" i="22"/>
  <c r="I158" i="22" s="1"/>
  <c r="J157" i="22"/>
  <c r="K157" i="22" s="1"/>
  <c r="J156" i="22"/>
  <c r="K156" i="22" s="1"/>
  <c r="J155" i="22"/>
  <c r="J154" i="22"/>
  <c r="I154" i="22" s="1"/>
  <c r="J153" i="22"/>
  <c r="I153" i="22" s="1"/>
  <c r="J152" i="22"/>
  <c r="K152" i="22" s="1"/>
  <c r="J151" i="22"/>
  <c r="K151" i="22" s="1"/>
  <c r="J150" i="22"/>
  <c r="I150" i="22" s="1"/>
  <c r="J149" i="22"/>
  <c r="K149" i="22" s="1"/>
  <c r="J148" i="22"/>
  <c r="K148" i="22" s="1"/>
  <c r="J147" i="22"/>
  <c r="K147" i="22" s="1"/>
  <c r="J146" i="22"/>
  <c r="J145" i="22"/>
  <c r="I145" i="22" s="1"/>
  <c r="J144" i="22"/>
  <c r="K144" i="22" s="1"/>
  <c r="J129" i="22"/>
  <c r="I129" i="22" s="1"/>
  <c r="J128" i="22"/>
  <c r="K128" i="22" s="1"/>
  <c r="J127" i="22"/>
  <c r="J126" i="22"/>
  <c r="I126" i="22" s="1"/>
  <c r="J125" i="22"/>
  <c r="K125" i="22" s="1"/>
  <c r="J124" i="22"/>
  <c r="K124" i="22" s="1"/>
  <c r="J123" i="22"/>
  <c r="K123" i="22" s="1"/>
  <c r="J122" i="22"/>
  <c r="K122" i="22" s="1"/>
  <c r="J121" i="22"/>
  <c r="I121" i="22" s="1"/>
  <c r="J120" i="22"/>
  <c r="K120" i="22" s="1"/>
  <c r="J119" i="22"/>
  <c r="I119" i="22" s="1"/>
  <c r="J118" i="22"/>
  <c r="I118" i="22" s="1"/>
  <c r="J117" i="22"/>
  <c r="K117" i="22" s="1"/>
  <c r="J116" i="22"/>
  <c r="K116" i="22" s="1"/>
  <c r="J115" i="22"/>
  <c r="K115" i="22" s="1"/>
  <c r="J114" i="22"/>
  <c r="K114" i="22" s="1"/>
  <c r="J113" i="22"/>
  <c r="I113" i="22" s="1"/>
  <c r="J112" i="22"/>
  <c r="K112" i="22" s="1"/>
  <c r="J111" i="22"/>
  <c r="I111" i="22" s="1"/>
  <c r="J110" i="22"/>
  <c r="I110" i="22" s="1"/>
  <c r="J95" i="22"/>
  <c r="I95" i="22" s="1"/>
  <c r="J94" i="22"/>
  <c r="K94" i="22" s="1"/>
  <c r="J93" i="22"/>
  <c r="K93" i="22" s="1"/>
  <c r="J92" i="22"/>
  <c r="K92" i="22" s="1"/>
  <c r="J91" i="22"/>
  <c r="K91" i="22" s="1"/>
  <c r="J90" i="22"/>
  <c r="I90" i="22" s="1"/>
  <c r="J89" i="22"/>
  <c r="K89" i="22" s="1"/>
  <c r="J88" i="22"/>
  <c r="K88" i="22" s="1"/>
  <c r="J87" i="22"/>
  <c r="I87" i="22" s="1"/>
  <c r="J86" i="22"/>
  <c r="K86" i="22" s="1"/>
  <c r="J85" i="22"/>
  <c r="K85" i="22" s="1"/>
  <c r="J84" i="22"/>
  <c r="K84" i="22" s="1"/>
  <c r="J83" i="22"/>
  <c r="K83" i="22" s="1"/>
  <c r="J82" i="22"/>
  <c r="I82" i="22" s="1"/>
  <c r="J81" i="22"/>
  <c r="K81" i="22" s="1"/>
  <c r="J80" i="22"/>
  <c r="J79" i="22"/>
  <c r="I79" i="22" s="1"/>
  <c r="J78" i="22"/>
  <c r="K78" i="22" s="1"/>
  <c r="J77" i="22"/>
  <c r="K77" i="22" s="1"/>
  <c r="J76" i="22"/>
  <c r="K76" i="22" s="1"/>
  <c r="J42" i="22"/>
  <c r="I42" i="22" s="1"/>
  <c r="J61" i="22"/>
  <c r="I61" i="22" s="1"/>
  <c r="J60" i="22"/>
  <c r="K60" i="22" s="1"/>
  <c r="J59" i="22"/>
  <c r="K59" i="22" s="1"/>
  <c r="J58" i="22"/>
  <c r="I58" i="22" s="1"/>
  <c r="J57" i="22"/>
  <c r="K57" i="22" s="1"/>
  <c r="J56" i="22"/>
  <c r="I56" i="22" s="1"/>
  <c r="J55" i="22"/>
  <c r="I55" i="22" s="1"/>
  <c r="J54" i="22"/>
  <c r="J53" i="22"/>
  <c r="I53" i="22" s="1"/>
  <c r="J52" i="22"/>
  <c r="K52" i="22" s="1"/>
  <c r="J51" i="22"/>
  <c r="K51" i="22" s="1"/>
  <c r="J50" i="22"/>
  <c r="J49" i="22"/>
  <c r="I49" i="22" s="1"/>
  <c r="J48" i="22"/>
  <c r="I48" i="22" s="1"/>
  <c r="J47" i="22"/>
  <c r="J46" i="22"/>
  <c r="J45" i="22"/>
  <c r="I45" i="22" s="1"/>
  <c r="J44" i="22"/>
  <c r="K44" i="22" s="1"/>
  <c r="J43" i="22"/>
  <c r="K43" i="22" s="1"/>
  <c r="J10" i="22"/>
  <c r="I10" i="22" s="1"/>
  <c r="J11" i="22"/>
  <c r="I11" i="22" s="1"/>
  <c r="J12" i="22"/>
  <c r="I12" i="22" s="1"/>
  <c r="J13" i="22"/>
  <c r="I13" i="22" s="1"/>
  <c r="J14" i="22"/>
  <c r="I14" i="22" s="1"/>
  <c r="J15" i="22"/>
  <c r="I15" i="22" s="1"/>
  <c r="J16" i="22"/>
  <c r="I16" i="22" s="1"/>
  <c r="J17" i="22"/>
  <c r="I17" i="22" s="1"/>
  <c r="J18" i="22"/>
  <c r="I18" i="22" s="1"/>
  <c r="J19" i="22"/>
  <c r="I19" i="22" s="1"/>
  <c r="J20" i="22"/>
  <c r="I20" i="22" s="1"/>
  <c r="J21" i="22"/>
  <c r="I21" i="22" s="1"/>
  <c r="J22" i="22"/>
  <c r="I22" i="22" s="1"/>
  <c r="J23" i="22"/>
  <c r="I23" i="22" s="1"/>
  <c r="J24" i="22"/>
  <c r="I24" i="22" s="1"/>
  <c r="J25" i="22"/>
  <c r="I25" i="22" s="1"/>
  <c r="J26" i="22"/>
  <c r="I26" i="22" s="1"/>
  <c r="J27" i="22"/>
  <c r="I27" i="22" s="1"/>
  <c r="J9" i="22"/>
  <c r="I9" i="22" s="1"/>
  <c r="N157" i="21"/>
  <c r="L157" i="21"/>
  <c r="M157" i="21" s="1"/>
  <c r="L156" i="21"/>
  <c r="K156" i="21" s="1"/>
  <c r="L155" i="21"/>
  <c r="M155" i="21" s="1"/>
  <c r="L154" i="21"/>
  <c r="M154" i="21" s="1"/>
  <c r="L153" i="21"/>
  <c r="K153" i="21" s="1"/>
  <c r="L152" i="21"/>
  <c r="K152" i="21" s="1"/>
  <c r="L151" i="21"/>
  <c r="M151" i="21" s="1"/>
  <c r="L150" i="21"/>
  <c r="K150" i="21" s="1"/>
  <c r="L149" i="21"/>
  <c r="M149" i="21" s="1"/>
  <c r="L148" i="21"/>
  <c r="K148" i="21" s="1"/>
  <c r="L147" i="21"/>
  <c r="M147" i="21" s="1"/>
  <c r="L146" i="21"/>
  <c r="M146" i="21" s="1"/>
  <c r="L145" i="21"/>
  <c r="K145" i="21" s="1"/>
  <c r="L144" i="21"/>
  <c r="K144" i="21" s="1"/>
  <c r="L143" i="21"/>
  <c r="M143" i="21" s="1"/>
  <c r="C140" i="21"/>
  <c r="C139" i="21"/>
  <c r="A137" i="21"/>
  <c r="N130" i="21"/>
  <c r="L130" i="21"/>
  <c r="L129" i="21"/>
  <c r="M129" i="21" s="1"/>
  <c r="L128" i="21"/>
  <c r="M128" i="21" s="1"/>
  <c r="L127" i="21"/>
  <c r="K127" i="21" s="1"/>
  <c r="L126" i="21"/>
  <c r="M126" i="21" s="1"/>
  <c r="L125" i="21"/>
  <c r="K125" i="21" s="1"/>
  <c r="L124" i="21"/>
  <c r="K124" i="21" s="1"/>
  <c r="L123" i="21"/>
  <c r="M123" i="21" s="1"/>
  <c r="L122" i="21"/>
  <c r="L121" i="21"/>
  <c r="M121" i="21" s="1"/>
  <c r="L120" i="21"/>
  <c r="M120" i="21" s="1"/>
  <c r="L119" i="21"/>
  <c r="K119" i="21" s="1"/>
  <c r="L118" i="21"/>
  <c r="M118" i="21" s="1"/>
  <c r="L117" i="21"/>
  <c r="M117" i="21" s="1"/>
  <c r="L116" i="21"/>
  <c r="K116" i="21" s="1"/>
  <c r="C113" i="21"/>
  <c r="C112" i="21"/>
  <c r="A110" i="21"/>
  <c r="N103" i="21"/>
  <c r="L103" i="21"/>
  <c r="K103" i="21" s="1"/>
  <c r="L102" i="21"/>
  <c r="K102" i="21" s="1"/>
  <c r="L101" i="21"/>
  <c r="M101" i="21" s="1"/>
  <c r="K101" i="21"/>
  <c r="L100" i="21"/>
  <c r="M100" i="21" s="1"/>
  <c r="L99" i="21"/>
  <c r="M99" i="21" s="1"/>
  <c r="L98" i="21"/>
  <c r="K98" i="21" s="1"/>
  <c r="L97" i="21"/>
  <c r="M97" i="21" s="1"/>
  <c r="L96" i="21"/>
  <c r="M96" i="21" s="1"/>
  <c r="L95" i="21"/>
  <c r="K95" i="21" s="1"/>
  <c r="L94" i="21"/>
  <c r="K94" i="21" s="1"/>
  <c r="L93" i="21"/>
  <c r="M93" i="21" s="1"/>
  <c r="L92" i="21"/>
  <c r="M92" i="21" s="1"/>
  <c r="K92" i="21"/>
  <c r="L91" i="21"/>
  <c r="M91" i="21" s="1"/>
  <c r="L90" i="21"/>
  <c r="K90" i="21" s="1"/>
  <c r="L89" i="21"/>
  <c r="M89" i="21" s="1"/>
  <c r="C86" i="21"/>
  <c r="C85" i="21"/>
  <c r="A83" i="21"/>
  <c r="N76" i="21"/>
  <c r="L76" i="21"/>
  <c r="M76" i="21" s="1"/>
  <c r="L75" i="21"/>
  <c r="K75" i="21" s="1"/>
  <c r="L74" i="21"/>
  <c r="L73" i="21"/>
  <c r="M73" i="21" s="1"/>
  <c r="L72" i="21"/>
  <c r="M72" i="21" s="1"/>
  <c r="L71" i="21"/>
  <c r="M71" i="21" s="1"/>
  <c r="L70" i="21"/>
  <c r="M70" i="21" s="1"/>
  <c r="L69" i="21"/>
  <c r="K69" i="21" s="1"/>
  <c r="L68" i="21"/>
  <c r="M68" i="21" s="1"/>
  <c r="L67" i="21"/>
  <c r="K67" i="21" s="1"/>
  <c r="L66" i="21"/>
  <c r="L65" i="21"/>
  <c r="M65" i="21" s="1"/>
  <c r="L64" i="21"/>
  <c r="M64" i="21" s="1"/>
  <c r="L63" i="21"/>
  <c r="M63" i="21" s="1"/>
  <c r="L62" i="21"/>
  <c r="M62" i="21" s="1"/>
  <c r="C59" i="21"/>
  <c r="C58" i="21"/>
  <c r="A56" i="21"/>
  <c r="N49" i="21"/>
  <c r="L49" i="21"/>
  <c r="M49" i="21" s="1"/>
  <c r="L48" i="21"/>
  <c r="K48" i="21" s="1"/>
  <c r="L47" i="21"/>
  <c r="M47" i="21" s="1"/>
  <c r="L46" i="21"/>
  <c r="M46" i="21" s="1"/>
  <c r="L45" i="21"/>
  <c r="K45" i="21" s="1"/>
  <c r="L44" i="21"/>
  <c r="M44" i="21" s="1"/>
  <c r="K44" i="21"/>
  <c r="L43" i="21"/>
  <c r="L42" i="21"/>
  <c r="M42" i="21" s="1"/>
  <c r="L41" i="21"/>
  <c r="M41" i="21" s="1"/>
  <c r="L40" i="21"/>
  <c r="K40" i="21" s="1"/>
  <c r="L39" i="21"/>
  <c r="M39" i="21" s="1"/>
  <c r="L38" i="21"/>
  <c r="M38" i="21" s="1"/>
  <c r="K38" i="21"/>
  <c r="L37" i="21"/>
  <c r="K37" i="21" s="1"/>
  <c r="L36" i="21"/>
  <c r="M36" i="21" s="1"/>
  <c r="L35" i="21"/>
  <c r="M35" i="21" s="1"/>
  <c r="K35" i="21"/>
  <c r="C32" i="21"/>
  <c r="C31" i="21"/>
  <c r="A29" i="21"/>
  <c r="J23" i="21"/>
  <c r="J50" i="21" s="1"/>
  <c r="J77" i="21" s="1"/>
  <c r="J104" i="21" s="1"/>
  <c r="J131" i="21" s="1"/>
  <c r="J158" i="21" s="1"/>
  <c r="L158" i="21" s="1"/>
  <c r="L22" i="21"/>
  <c r="K22" i="21" s="1"/>
  <c r="L21" i="21"/>
  <c r="K21" i="21" s="1"/>
  <c r="L20" i="21"/>
  <c r="M20" i="21" s="1"/>
  <c r="L19" i="21"/>
  <c r="L18" i="21"/>
  <c r="M18" i="21" s="1"/>
  <c r="L17" i="21"/>
  <c r="M17" i="21" s="1"/>
  <c r="L16" i="21"/>
  <c r="K16" i="21" s="1"/>
  <c r="L15" i="21"/>
  <c r="M15" i="21" s="1"/>
  <c r="L14" i="21"/>
  <c r="K14" i="21" s="1"/>
  <c r="L13" i="21"/>
  <c r="K13" i="21" s="1"/>
  <c r="L12" i="21"/>
  <c r="M12" i="21" s="1"/>
  <c r="L11" i="21"/>
  <c r="M11" i="21" s="1"/>
  <c r="L10" i="21"/>
  <c r="M10" i="21" s="1"/>
  <c r="L9" i="21"/>
  <c r="M9" i="21" s="1"/>
  <c r="L8" i="21"/>
  <c r="K8" i="21" s="1"/>
  <c r="C5" i="21"/>
  <c r="C4" i="21"/>
  <c r="A2" i="21"/>
  <c r="L157" i="19"/>
  <c r="K157" i="19" s="1"/>
  <c r="L156" i="19"/>
  <c r="M156" i="19" s="1"/>
  <c r="L155" i="19"/>
  <c r="K155" i="19" s="1"/>
  <c r="L154" i="19"/>
  <c r="K154" i="19" s="1"/>
  <c r="L153" i="19"/>
  <c r="M153" i="19" s="1"/>
  <c r="K153" i="19"/>
  <c r="L152" i="19"/>
  <c r="K152" i="19" s="1"/>
  <c r="L151" i="19"/>
  <c r="K151" i="19" s="1"/>
  <c r="L150" i="19"/>
  <c r="M150" i="19" s="1"/>
  <c r="M149" i="19"/>
  <c r="L149" i="19"/>
  <c r="K149" i="19" s="1"/>
  <c r="L148" i="19"/>
  <c r="M148" i="19" s="1"/>
  <c r="L147" i="19"/>
  <c r="M147" i="19" s="1"/>
  <c r="L146" i="19"/>
  <c r="K146" i="19" s="1"/>
  <c r="L145" i="19"/>
  <c r="M145" i="19" s="1"/>
  <c r="L144" i="19"/>
  <c r="K144" i="19" s="1"/>
  <c r="L143" i="19"/>
  <c r="L130" i="19"/>
  <c r="M130" i="19" s="1"/>
  <c r="L129" i="19"/>
  <c r="M129" i="19" s="1"/>
  <c r="L128" i="19"/>
  <c r="K128" i="19" s="1"/>
  <c r="L127" i="19"/>
  <c r="L126" i="19"/>
  <c r="K126" i="19" s="1"/>
  <c r="L125" i="19"/>
  <c r="K125" i="19" s="1"/>
  <c r="L124" i="19"/>
  <c r="K124" i="19" s="1"/>
  <c r="L123" i="19"/>
  <c r="M123" i="19" s="1"/>
  <c r="L122" i="19"/>
  <c r="M122" i="19" s="1"/>
  <c r="L121" i="19"/>
  <c r="M121" i="19" s="1"/>
  <c r="L120" i="19"/>
  <c r="K120" i="19" s="1"/>
  <c r="L119" i="19"/>
  <c r="K119" i="19" s="1"/>
  <c r="L118" i="19"/>
  <c r="K118" i="19" s="1"/>
  <c r="L117" i="19"/>
  <c r="K117" i="19" s="1"/>
  <c r="L116" i="19"/>
  <c r="K116" i="19" s="1"/>
  <c r="L103" i="19"/>
  <c r="K103" i="19" s="1"/>
  <c r="L102" i="19"/>
  <c r="M102" i="19" s="1"/>
  <c r="L101" i="19"/>
  <c r="M101" i="19" s="1"/>
  <c r="L100" i="19"/>
  <c r="K100" i="19" s="1"/>
  <c r="L99" i="19"/>
  <c r="K99" i="19" s="1"/>
  <c r="L98" i="19"/>
  <c r="M98" i="19" s="1"/>
  <c r="L97" i="19"/>
  <c r="M97" i="19" s="1"/>
  <c r="L96" i="19"/>
  <c r="K96" i="19" s="1"/>
  <c r="L95" i="19"/>
  <c r="K95" i="19" s="1"/>
  <c r="L94" i="19"/>
  <c r="M94" i="19" s="1"/>
  <c r="L93" i="19"/>
  <c r="M93" i="19" s="1"/>
  <c r="L92" i="19"/>
  <c r="K92" i="19" s="1"/>
  <c r="L91" i="19"/>
  <c r="K91" i="19" s="1"/>
  <c r="L90" i="19"/>
  <c r="M90" i="19" s="1"/>
  <c r="L89" i="19"/>
  <c r="M89" i="19" s="1"/>
  <c r="K89" i="19"/>
  <c r="L76" i="19"/>
  <c r="M76" i="19" s="1"/>
  <c r="L75" i="19"/>
  <c r="M75" i="19" s="1"/>
  <c r="L74" i="19"/>
  <c r="K74" i="19" s="1"/>
  <c r="L73" i="19"/>
  <c r="K73" i="19" s="1"/>
  <c r="L72" i="19"/>
  <c r="K72" i="19" s="1"/>
  <c r="L71" i="19"/>
  <c r="M71" i="19" s="1"/>
  <c r="L70" i="19"/>
  <c r="M70" i="19" s="1"/>
  <c r="L69" i="19"/>
  <c r="K69" i="19" s="1"/>
  <c r="L68" i="19"/>
  <c r="M68" i="19" s="1"/>
  <c r="L67" i="19"/>
  <c r="M67" i="19" s="1"/>
  <c r="L66" i="19"/>
  <c r="M66" i="19" s="1"/>
  <c r="L65" i="19"/>
  <c r="M65" i="19" s="1"/>
  <c r="M64" i="19"/>
  <c r="L64" i="19"/>
  <c r="K64" i="19" s="1"/>
  <c r="L63" i="19"/>
  <c r="M63" i="19" s="1"/>
  <c r="L62" i="19"/>
  <c r="K62" i="19" s="1"/>
  <c r="L49" i="19"/>
  <c r="M49" i="19" s="1"/>
  <c r="L48" i="19"/>
  <c r="M48" i="19" s="1"/>
  <c r="L47" i="19"/>
  <c r="K47" i="19" s="1"/>
  <c r="L46" i="19"/>
  <c r="M46" i="19" s="1"/>
  <c r="L45" i="19"/>
  <c r="M45" i="19" s="1"/>
  <c r="L44" i="19"/>
  <c r="M44" i="19" s="1"/>
  <c r="L43" i="19"/>
  <c r="K43" i="19" s="1"/>
  <c r="L42" i="19"/>
  <c r="M42" i="19" s="1"/>
  <c r="L41" i="19"/>
  <c r="M41" i="19" s="1"/>
  <c r="L40" i="19"/>
  <c r="M40" i="19" s="1"/>
  <c r="L39" i="19"/>
  <c r="M39" i="19" s="1"/>
  <c r="L38" i="19"/>
  <c r="M38" i="19" s="1"/>
  <c r="L37" i="19"/>
  <c r="M37" i="19" s="1"/>
  <c r="L36" i="19"/>
  <c r="M36" i="19" s="1"/>
  <c r="L35" i="19"/>
  <c r="K35" i="19" s="1"/>
  <c r="L9" i="19"/>
  <c r="K9" i="19" s="1"/>
  <c r="L10" i="19"/>
  <c r="K10" i="19" s="1"/>
  <c r="L11" i="19"/>
  <c r="K11" i="19" s="1"/>
  <c r="L12" i="19"/>
  <c r="L13" i="19"/>
  <c r="K13" i="19" s="1"/>
  <c r="L14" i="19"/>
  <c r="K14" i="19" s="1"/>
  <c r="L15" i="19"/>
  <c r="K15" i="19" s="1"/>
  <c r="L16" i="19"/>
  <c r="K16" i="19" s="1"/>
  <c r="L17" i="19"/>
  <c r="K17" i="19" s="1"/>
  <c r="L18" i="19"/>
  <c r="K18" i="19" s="1"/>
  <c r="L19" i="19"/>
  <c r="L20" i="19"/>
  <c r="K20" i="19" s="1"/>
  <c r="L21" i="19"/>
  <c r="K21" i="19" s="1"/>
  <c r="L22" i="19"/>
  <c r="K22" i="19" s="1"/>
  <c r="L8" i="19"/>
  <c r="K8" i="19" s="1"/>
  <c r="K12" i="19"/>
  <c r="K19" i="19"/>
  <c r="C140" i="19"/>
  <c r="C139" i="19"/>
  <c r="C113" i="19"/>
  <c r="C112" i="19"/>
  <c r="C86" i="19"/>
  <c r="C85" i="19"/>
  <c r="C59" i="19"/>
  <c r="C58" i="19"/>
  <c r="C32" i="19"/>
  <c r="C31" i="19"/>
  <c r="C185" i="15"/>
  <c r="C184" i="15"/>
  <c r="C155" i="15"/>
  <c r="C154" i="15"/>
  <c r="C125" i="15"/>
  <c r="C124" i="15"/>
  <c r="C95" i="15"/>
  <c r="C94" i="15"/>
  <c r="C65" i="15"/>
  <c r="C64" i="15"/>
  <c r="C35" i="15"/>
  <c r="C34" i="15"/>
  <c r="J202" i="15"/>
  <c r="K202" i="15" s="1"/>
  <c r="J201" i="15"/>
  <c r="K201" i="15" s="1"/>
  <c r="J200" i="15"/>
  <c r="K200" i="15" s="1"/>
  <c r="J199" i="15"/>
  <c r="I199" i="15" s="1"/>
  <c r="J198" i="15"/>
  <c r="I198" i="15" s="1"/>
  <c r="J197" i="15"/>
  <c r="K197" i="15" s="1"/>
  <c r="J196" i="15"/>
  <c r="K196" i="15" s="1"/>
  <c r="J195" i="15"/>
  <c r="I195" i="15" s="1"/>
  <c r="J194" i="15"/>
  <c r="K194" i="15" s="1"/>
  <c r="J193" i="15"/>
  <c r="K193" i="15" s="1"/>
  <c r="J192" i="15"/>
  <c r="I192" i="15" s="1"/>
  <c r="J191" i="15"/>
  <c r="I191" i="15" s="1"/>
  <c r="J190" i="15"/>
  <c r="I190" i="15" s="1"/>
  <c r="J189" i="15"/>
  <c r="K189" i="15" s="1"/>
  <c r="J188" i="15"/>
  <c r="I188" i="15" s="1"/>
  <c r="J172" i="15"/>
  <c r="K172" i="15" s="1"/>
  <c r="J171" i="15"/>
  <c r="K171" i="15" s="1"/>
  <c r="J170" i="15"/>
  <c r="K170" i="15" s="1"/>
  <c r="J169" i="15"/>
  <c r="K169" i="15" s="1"/>
  <c r="J168" i="15"/>
  <c r="K168" i="15" s="1"/>
  <c r="J167" i="15"/>
  <c r="K167" i="15" s="1"/>
  <c r="J166" i="15"/>
  <c r="K166" i="15" s="1"/>
  <c r="J165" i="15"/>
  <c r="I165" i="15" s="1"/>
  <c r="J164" i="15"/>
  <c r="K164" i="15" s="1"/>
  <c r="J163" i="15"/>
  <c r="K163" i="15" s="1"/>
  <c r="J162" i="15"/>
  <c r="K162" i="15" s="1"/>
  <c r="J161" i="15"/>
  <c r="K161" i="15" s="1"/>
  <c r="J160" i="15"/>
  <c r="I160" i="15" s="1"/>
  <c r="J159" i="15"/>
  <c r="K159" i="15" s="1"/>
  <c r="J158" i="15"/>
  <c r="K158" i="15" s="1"/>
  <c r="J142" i="15"/>
  <c r="I142" i="15" s="1"/>
  <c r="J141" i="15"/>
  <c r="K141" i="15" s="1"/>
  <c r="J140" i="15"/>
  <c r="K140" i="15" s="1"/>
  <c r="J139" i="15"/>
  <c r="K139" i="15" s="1"/>
  <c r="J138" i="15"/>
  <c r="I138" i="15" s="1"/>
  <c r="J137" i="15"/>
  <c r="K137" i="15" s="1"/>
  <c r="J136" i="15"/>
  <c r="K136" i="15" s="1"/>
  <c r="J135" i="15"/>
  <c r="I135" i="15" s="1"/>
  <c r="J134" i="15"/>
  <c r="I134" i="15" s="1"/>
  <c r="J133" i="15"/>
  <c r="K133" i="15" s="1"/>
  <c r="J132" i="15"/>
  <c r="K132" i="15" s="1"/>
  <c r="J131" i="15"/>
  <c r="K131" i="15" s="1"/>
  <c r="J130" i="15"/>
  <c r="I130" i="15" s="1"/>
  <c r="J129" i="15"/>
  <c r="K129" i="15" s="1"/>
  <c r="J128" i="15"/>
  <c r="K128" i="15" s="1"/>
  <c r="J112" i="15"/>
  <c r="I112" i="15" s="1"/>
  <c r="J111" i="15"/>
  <c r="K111" i="15" s="1"/>
  <c r="J110" i="15"/>
  <c r="K110" i="15" s="1"/>
  <c r="J109" i="15"/>
  <c r="K109" i="15" s="1"/>
  <c r="J108" i="15"/>
  <c r="I108" i="15" s="1"/>
  <c r="J107" i="15"/>
  <c r="K107" i="15" s="1"/>
  <c r="J106" i="15"/>
  <c r="I106" i="15" s="1"/>
  <c r="J105" i="15"/>
  <c r="I105" i="15" s="1"/>
  <c r="J104" i="15"/>
  <c r="K104" i="15" s="1"/>
  <c r="J103" i="15"/>
  <c r="K103" i="15" s="1"/>
  <c r="J102" i="15"/>
  <c r="K102" i="15" s="1"/>
  <c r="J101" i="15"/>
  <c r="K101" i="15" s="1"/>
  <c r="K100" i="15"/>
  <c r="J100" i="15"/>
  <c r="J99" i="15"/>
  <c r="K99" i="15" s="1"/>
  <c r="J98" i="15"/>
  <c r="I98" i="15" s="1"/>
  <c r="J82" i="15"/>
  <c r="I82" i="15" s="1"/>
  <c r="J81" i="15"/>
  <c r="K81" i="15" s="1"/>
  <c r="J80" i="15"/>
  <c r="K80" i="15" s="1"/>
  <c r="J79" i="15"/>
  <c r="K79" i="15" s="1"/>
  <c r="J78" i="15"/>
  <c r="I78" i="15" s="1"/>
  <c r="J77" i="15"/>
  <c r="K77" i="15" s="1"/>
  <c r="J76" i="15"/>
  <c r="K76" i="15" s="1"/>
  <c r="J75" i="15"/>
  <c r="I75" i="15" s="1"/>
  <c r="J74" i="15"/>
  <c r="I74" i="15" s="1"/>
  <c r="J73" i="15"/>
  <c r="K73" i="15" s="1"/>
  <c r="J72" i="15"/>
  <c r="K72" i="15" s="1"/>
  <c r="J71" i="15"/>
  <c r="K71" i="15" s="1"/>
  <c r="J70" i="15"/>
  <c r="I70" i="15" s="1"/>
  <c r="J69" i="15"/>
  <c r="K69" i="15" s="1"/>
  <c r="J68" i="15"/>
  <c r="K68" i="15" s="1"/>
  <c r="J52" i="15"/>
  <c r="I52" i="15" s="1"/>
  <c r="J51" i="15"/>
  <c r="K51" i="15" s="1"/>
  <c r="J50" i="15"/>
  <c r="I50" i="15" s="1"/>
  <c r="J49" i="15"/>
  <c r="I49" i="15" s="1"/>
  <c r="J48" i="15"/>
  <c r="K48" i="15" s="1"/>
  <c r="J47" i="15"/>
  <c r="K47" i="15" s="1"/>
  <c r="J46" i="15"/>
  <c r="K46" i="15" s="1"/>
  <c r="J45" i="15"/>
  <c r="K45" i="15" s="1"/>
  <c r="J44" i="15"/>
  <c r="I44" i="15" s="1"/>
  <c r="J43" i="15"/>
  <c r="K43" i="15" s="1"/>
  <c r="J42" i="15"/>
  <c r="I42" i="15" s="1"/>
  <c r="J41" i="15"/>
  <c r="I41" i="15" s="1"/>
  <c r="J40" i="15"/>
  <c r="K40" i="15" s="1"/>
  <c r="J39" i="15"/>
  <c r="K39" i="15" s="1"/>
  <c r="J38" i="15"/>
  <c r="K38" i="15" s="1"/>
  <c r="J9" i="15"/>
  <c r="I9" i="15" s="1"/>
  <c r="J10" i="15"/>
  <c r="J11" i="15"/>
  <c r="I11" i="15" s="1"/>
  <c r="J12" i="15"/>
  <c r="I12" i="15" s="1"/>
  <c r="J13" i="15"/>
  <c r="I13" i="15" s="1"/>
  <c r="J14" i="15"/>
  <c r="I14" i="15" s="1"/>
  <c r="J15" i="15"/>
  <c r="I15" i="15" s="1"/>
  <c r="J16" i="15"/>
  <c r="J17" i="15"/>
  <c r="I17" i="15" s="1"/>
  <c r="J18" i="15"/>
  <c r="I18" i="15" s="1"/>
  <c r="J19" i="15"/>
  <c r="I19" i="15" s="1"/>
  <c r="J20" i="15"/>
  <c r="I20" i="15" s="1"/>
  <c r="J21" i="15"/>
  <c r="I21" i="15" s="1"/>
  <c r="J22" i="15"/>
  <c r="I22" i="15" s="1"/>
  <c r="I200" i="15"/>
  <c r="I197" i="15"/>
  <c r="I194" i="15"/>
  <c r="I159" i="15"/>
  <c r="I158" i="15"/>
  <c r="I133" i="15"/>
  <c r="I132" i="15"/>
  <c r="I128" i="15"/>
  <c r="I107" i="15"/>
  <c r="I102" i="15"/>
  <c r="I100" i="15"/>
  <c r="I77" i="15"/>
  <c r="I73" i="15"/>
  <c r="I69" i="15"/>
  <c r="I16" i="15"/>
  <c r="I10" i="15"/>
  <c r="J8" i="15"/>
  <c r="I8" i="15" s="1"/>
  <c r="I129" i="15" l="1"/>
  <c r="K160" i="15"/>
  <c r="M67" i="21"/>
  <c r="K73" i="21"/>
  <c r="M94" i="21"/>
  <c r="K123" i="21"/>
  <c r="I225" i="22"/>
  <c r="I261" i="22"/>
  <c r="K117" i="21"/>
  <c r="I152" i="22"/>
  <c r="K158" i="22"/>
  <c r="K96" i="21"/>
  <c r="I88" i="22"/>
  <c r="I117" i="22"/>
  <c r="I352" i="22"/>
  <c r="I388" i="22"/>
  <c r="I621" i="22"/>
  <c r="I794" i="22"/>
  <c r="I137" i="15"/>
  <c r="K42" i="21"/>
  <c r="K71" i="21"/>
  <c r="I732" i="22"/>
  <c r="K767" i="22"/>
  <c r="M150" i="21"/>
  <c r="K71" i="19"/>
  <c r="K72" i="21"/>
  <c r="K151" i="21"/>
  <c r="I128" i="22"/>
  <c r="I467" i="22"/>
  <c r="I604" i="22"/>
  <c r="I697" i="22"/>
  <c r="I111" i="15"/>
  <c r="I99" i="15"/>
  <c r="I164" i="15"/>
  <c r="I202" i="15"/>
  <c r="K106" i="15"/>
  <c r="K44" i="19"/>
  <c r="M118" i="19"/>
  <c r="M151" i="19"/>
  <c r="K12" i="21"/>
  <c r="K46" i="21"/>
  <c r="K93" i="21"/>
  <c r="M124" i="21"/>
  <c r="I418" i="22"/>
  <c r="I526" i="22"/>
  <c r="I666" i="22"/>
  <c r="I832" i="22"/>
  <c r="K52" i="15"/>
  <c r="M155" i="19"/>
  <c r="K658" i="22"/>
  <c r="K587" i="22"/>
  <c r="I166" i="15"/>
  <c r="K654" i="22"/>
  <c r="I38" i="15"/>
  <c r="I168" i="15"/>
  <c r="M62" i="19"/>
  <c r="M119" i="19"/>
  <c r="K154" i="21"/>
  <c r="K184" i="22"/>
  <c r="I192" i="22"/>
  <c r="I255" i="22"/>
  <c r="I320" i="22"/>
  <c r="I399" i="22"/>
  <c r="K455" i="22"/>
  <c r="I499" i="22"/>
  <c r="I570" i="22"/>
  <c r="K603" i="22"/>
  <c r="K656" i="22"/>
  <c r="K661" i="22"/>
  <c r="I689" i="22"/>
  <c r="M47" i="19"/>
  <c r="I48" i="15"/>
  <c r="I136" i="15"/>
  <c r="M69" i="19"/>
  <c r="M13" i="21"/>
  <c r="K143" i="21"/>
  <c r="K53" i="22"/>
  <c r="I104" i="15"/>
  <c r="I172" i="15"/>
  <c r="I189" i="15"/>
  <c r="K70" i="19"/>
  <c r="K64" i="21"/>
  <c r="M116" i="21"/>
  <c r="I144" i="22"/>
  <c r="I229" i="22"/>
  <c r="I293" i="22"/>
  <c r="I321" i="22"/>
  <c r="K428" i="22"/>
  <c r="M102" i="21"/>
  <c r="K639" i="22"/>
  <c r="I103" i="15"/>
  <c r="I171" i="15"/>
  <c r="K108" i="15"/>
  <c r="K190" i="15"/>
  <c r="K39" i="19"/>
  <c r="M43" i="19"/>
  <c r="K48" i="19"/>
  <c r="M72" i="19"/>
  <c r="M116" i="19"/>
  <c r="M125" i="19"/>
  <c r="K145" i="19"/>
  <c r="M157" i="19"/>
  <c r="M22" i="21"/>
  <c r="K63" i="21"/>
  <c r="M125" i="21"/>
  <c r="I112" i="22"/>
  <c r="I123" i="22"/>
  <c r="I221" i="22"/>
  <c r="K265" i="22"/>
  <c r="K430" i="22"/>
  <c r="K525" i="22"/>
  <c r="I530" i="22"/>
  <c r="I556" i="22"/>
  <c r="I588" i="22"/>
  <c r="K764" i="22"/>
  <c r="K769" i="22"/>
  <c r="I825" i="22"/>
  <c r="I162" i="15"/>
  <c r="M99" i="19"/>
  <c r="M154" i="19"/>
  <c r="I40" i="15"/>
  <c r="I81" i="15"/>
  <c r="I163" i="15"/>
  <c r="K192" i="15"/>
  <c r="M35" i="19"/>
  <c r="K40" i="19"/>
  <c r="K66" i="19"/>
  <c r="K123" i="19"/>
  <c r="M146" i="19"/>
  <c r="K119" i="22"/>
  <c r="I125" i="22"/>
  <c r="I151" i="22"/>
  <c r="I163" i="22"/>
  <c r="I217" i="22"/>
  <c r="K249" i="22"/>
  <c r="I454" i="22"/>
  <c r="I527" i="22"/>
  <c r="K826" i="22"/>
  <c r="I833" i="22"/>
  <c r="I840" i="22"/>
  <c r="K98" i="15"/>
  <c r="I46" i="15"/>
  <c r="K36" i="19"/>
  <c r="K147" i="19"/>
  <c r="K20" i="21"/>
  <c r="K65" i="21"/>
  <c r="K100" i="21"/>
  <c r="I115" i="22"/>
  <c r="I120" i="22"/>
  <c r="I263" i="22"/>
  <c r="I354" i="22"/>
  <c r="I389" i="22"/>
  <c r="I396" i="22"/>
  <c r="I422" i="22"/>
  <c r="I434" i="22"/>
  <c r="I490" i="22"/>
  <c r="I523" i="22"/>
  <c r="I553" i="22"/>
  <c r="I591" i="22"/>
  <c r="I705" i="22"/>
  <c r="I110" i="15"/>
  <c r="I140" i="15"/>
  <c r="I496" i="22"/>
  <c r="I534" i="22"/>
  <c r="I629" i="22"/>
  <c r="I763" i="22"/>
  <c r="I768" i="22"/>
  <c r="I802" i="22"/>
  <c r="K198" i="15"/>
  <c r="I51" i="15"/>
  <c r="I141" i="15"/>
  <c r="K63" i="19"/>
  <c r="K68" i="19"/>
  <c r="M96" i="19"/>
  <c r="M124" i="19"/>
  <c r="K10" i="21"/>
  <c r="M75" i="21"/>
  <c r="I147" i="22"/>
  <c r="I159" i="22"/>
  <c r="I213" i="22"/>
  <c r="I246" i="22"/>
  <c r="I285" i="22"/>
  <c r="I397" i="22"/>
  <c r="I491" i="22"/>
  <c r="I561" i="22"/>
  <c r="M117" i="19"/>
  <c r="I170" i="15"/>
  <c r="K672" i="22"/>
  <c r="I803" i="22"/>
  <c r="M122" i="21"/>
  <c r="K122" i="21"/>
  <c r="K80" i="22"/>
  <c r="I80" i="22"/>
  <c r="K155" i="22"/>
  <c r="I155" i="22"/>
  <c r="K182" i="22"/>
  <c r="I182" i="22"/>
  <c r="I257" i="22"/>
  <c r="K257" i="22"/>
  <c r="K326" i="22"/>
  <c r="I326" i="22"/>
  <c r="K841" i="22"/>
  <c r="I841" i="22"/>
  <c r="G13" i="24"/>
  <c r="I43" i="15"/>
  <c r="I72" i="15"/>
  <c r="I80" i="15"/>
  <c r="I196" i="15"/>
  <c r="I201" i="15"/>
  <c r="K44" i="15"/>
  <c r="K112" i="15"/>
  <c r="K188" i="15"/>
  <c r="M92" i="19"/>
  <c r="K97" i="19"/>
  <c r="M100" i="19"/>
  <c r="M126" i="19"/>
  <c r="M21" i="21"/>
  <c r="M37" i="21"/>
  <c r="K66" i="21"/>
  <c r="M66" i="21"/>
  <c r="M130" i="21"/>
  <c r="K130" i="21"/>
  <c r="M144" i="21"/>
  <c r="I127" i="22"/>
  <c r="K127" i="22"/>
  <c r="I216" i="22"/>
  <c r="K216" i="22"/>
  <c r="K292" i="22"/>
  <c r="I292" i="22"/>
  <c r="I390" i="22"/>
  <c r="K390" i="22"/>
  <c r="K531" i="22"/>
  <c r="I531" i="22"/>
  <c r="K557" i="22"/>
  <c r="I557" i="22"/>
  <c r="K592" i="22"/>
  <c r="I592" i="22"/>
  <c r="K599" i="22"/>
  <c r="I599" i="22"/>
  <c r="I602" i="22"/>
  <c r="K602" i="22"/>
  <c r="I703" i="22"/>
  <c r="K703" i="22"/>
  <c r="K728" i="22"/>
  <c r="I728" i="22"/>
  <c r="K795" i="22"/>
  <c r="I795" i="22"/>
  <c r="M19" i="21"/>
  <c r="K19" i="21"/>
  <c r="I146" i="22"/>
  <c r="K146" i="22"/>
  <c r="I188" i="22"/>
  <c r="K188" i="22"/>
  <c r="I212" i="22"/>
  <c r="K212" i="22"/>
  <c r="I228" i="22"/>
  <c r="K228" i="22"/>
  <c r="K284" i="22"/>
  <c r="I284" i="22"/>
  <c r="K298" i="22"/>
  <c r="I298" i="22"/>
  <c r="I330" i="22"/>
  <c r="K330" i="22"/>
  <c r="K358" i="22"/>
  <c r="I358" i="22"/>
  <c r="I426" i="22"/>
  <c r="K426" i="22"/>
  <c r="K560" i="22"/>
  <c r="I560" i="22"/>
  <c r="I635" i="22"/>
  <c r="K635" i="22"/>
  <c r="I695" i="22"/>
  <c r="K695" i="22"/>
  <c r="I804" i="22"/>
  <c r="K804" i="22"/>
  <c r="I167" i="15"/>
  <c r="K37" i="19"/>
  <c r="K45" i="19"/>
  <c r="M91" i="19"/>
  <c r="K93" i="19"/>
  <c r="K101" i="19"/>
  <c r="K127" i="19"/>
  <c r="M127" i="19"/>
  <c r="M143" i="19"/>
  <c r="K143" i="19"/>
  <c r="K11" i="21"/>
  <c r="M14" i="21"/>
  <c r="K18" i="21"/>
  <c r="K36" i="21"/>
  <c r="M43" i="21"/>
  <c r="K43" i="21"/>
  <c r="M45" i="21"/>
  <c r="K74" i="21"/>
  <c r="M74" i="21"/>
  <c r="O1" i="21"/>
  <c r="K121" i="21"/>
  <c r="M152" i="21"/>
  <c r="I180" i="22"/>
  <c r="K180" i="22"/>
  <c r="K190" i="22"/>
  <c r="I190" i="22"/>
  <c r="I196" i="22"/>
  <c r="K196" i="22"/>
  <c r="I220" i="22"/>
  <c r="K220" i="22"/>
  <c r="K282" i="22"/>
  <c r="I282" i="22"/>
  <c r="K318" i="22"/>
  <c r="I318" i="22"/>
  <c r="I424" i="22"/>
  <c r="K424" i="22"/>
  <c r="K489" i="22"/>
  <c r="I489" i="22"/>
  <c r="K552" i="22"/>
  <c r="I552" i="22"/>
  <c r="K596" i="22"/>
  <c r="I596" i="22"/>
  <c r="I637" i="22"/>
  <c r="K637" i="22"/>
  <c r="K824" i="22"/>
  <c r="I824" i="22"/>
  <c r="I68" i="15"/>
  <c r="I76" i="15"/>
  <c r="I193" i="15"/>
  <c r="K41" i="19"/>
  <c r="K49" i="19"/>
  <c r="K76" i="19"/>
  <c r="K90" i="19"/>
  <c r="K98" i="19"/>
  <c r="K148" i="19"/>
  <c r="K156" i="19"/>
  <c r="K129" i="21"/>
  <c r="K146" i="21"/>
  <c r="I47" i="22"/>
  <c r="K47" i="22"/>
  <c r="K160" i="22"/>
  <c r="I160" i="22"/>
  <c r="I224" i="22"/>
  <c r="K224" i="22"/>
  <c r="K290" i="22"/>
  <c r="I290" i="22"/>
  <c r="K361" i="22"/>
  <c r="I361" i="22"/>
  <c r="I382" i="22"/>
  <c r="K382" i="22"/>
  <c r="I398" i="22"/>
  <c r="K398" i="22"/>
  <c r="K498" i="22"/>
  <c r="I498" i="22"/>
  <c r="K565" i="22"/>
  <c r="I565" i="22"/>
  <c r="I586" i="22"/>
  <c r="K586" i="22"/>
  <c r="K663" i="22"/>
  <c r="I663" i="22"/>
  <c r="I670" i="22"/>
  <c r="K670" i="22"/>
  <c r="I772" i="22"/>
  <c r="K772" i="22"/>
  <c r="K154" i="22"/>
  <c r="K215" i="22"/>
  <c r="K219" i="22"/>
  <c r="K223" i="22"/>
  <c r="K227" i="22"/>
  <c r="K248" i="22"/>
  <c r="K283" i="22"/>
  <c r="K291" i="22"/>
  <c r="K348" i="22"/>
  <c r="K420" i="22"/>
  <c r="K463" i="22"/>
  <c r="K537" i="22"/>
  <c r="K623" i="22"/>
  <c r="K664" i="22"/>
  <c r="K669" i="22"/>
  <c r="I688" i="22"/>
  <c r="I694" i="22"/>
  <c r="I696" i="22"/>
  <c r="I702" i="22"/>
  <c r="I704" i="22"/>
  <c r="I724" i="22"/>
  <c r="I740" i="22"/>
  <c r="K756" i="22"/>
  <c r="K796" i="22"/>
  <c r="M95" i="21"/>
  <c r="M103" i="21"/>
  <c r="M145" i="21"/>
  <c r="M153" i="21"/>
  <c r="K45" i="22"/>
  <c r="K111" i="22"/>
  <c r="K150" i="22"/>
  <c r="K162" i="22"/>
  <c r="K314" i="22"/>
  <c r="K322" i="22"/>
  <c r="K387" i="22"/>
  <c r="K395" i="22"/>
  <c r="K416" i="22"/>
  <c r="K432" i="22"/>
  <c r="K457" i="22"/>
  <c r="K533" i="22"/>
  <c r="K594" i="22"/>
  <c r="K631" i="22"/>
  <c r="K834" i="22"/>
  <c r="N23" i="27"/>
  <c r="G16" i="24" s="1"/>
  <c r="G15" i="24"/>
  <c r="I8" i="22"/>
  <c r="K55" i="22"/>
  <c r="I76" i="22"/>
  <c r="K79" i="22"/>
  <c r="I84" i="22"/>
  <c r="K87" i="22"/>
  <c r="I92" i="22"/>
  <c r="K95" i="22"/>
  <c r="I148" i="22"/>
  <c r="I156" i="22"/>
  <c r="I178" i="22"/>
  <c r="I186" i="22"/>
  <c r="I194" i="22"/>
  <c r="I247" i="22"/>
  <c r="I281" i="22"/>
  <c r="I289" i="22"/>
  <c r="I297" i="22"/>
  <c r="I329" i="22"/>
  <c r="I353" i="22"/>
  <c r="K356" i="22"/>
  <c r="I366" i="22"/>
  <c r="I384" i="22"/>
  <c r="I392" i="22"/>
  <c r="K453" i="22"/>
  <c r="I462" i="22"/>
  <c r="K465" i="22"/>
  <c r="I518" i="22"/>
  <c r="I522" i="22"/>
  <c r="I569" i="22"/>
  <c r="I693" i="22"/>
  <c r="I701" i="22"/>
  <c r="K762" i="22"/>
  <c r="K770" i="22"/>
  <c r="K797" i="22"/>
  <c r="K805" i="22"/>
  <c r="K827" i="22"/>
  <c r="K835" i="22"/>
  <c r="K110" i="22"/>
  <c r="K118" i="22"/>
  <c r="K126" i="22"/>
  <c r="K264" i="22"/>
  <c r="K759" i="22"/>
  <c r="K58" i="22"/>
  <c r="I77" i="22"/>
  <c r="I85" i="22"/>
  <c r="I93" i="22"/>
  <c r="K256" i="22"/>
  <c r="I327" i="22"/>
  <c r="I350" i="22"/>
  <c r="I459" i="22"/>
  <c r="I488" i="22"/>
  <c r="I519" i="22"/>
  <c r="I554" i="22"/>
  <c r="I558" i="22"/>
  <c r="I562" i="22"/>
  <c r="I566" i="22"/>
  <c r="I593" i="22"/>
  <c r="I601" i="22"/>
  <c r="K622" i="22"/>
  <c r="K630" i="22"/>
  <c r="K638" i="22"/>
  <c r="I660" i="22"/>
  <c r="I668" i="22"/>
  <c r="I760" i="22"/>
  <c r="I81" i="22"/>
  <c r="I89" i="22"/>
  <c r="I262" i="22"/>
  <c r="I319" i="22"/>
  <c r="I363" i="22"/>
  <c r="I451" i="22"/>
  <c r="I497" i="22"/>
  <c r="I793" i="22"/>
  <c r="I801" i="22"/>
  <c r="I809" i="22"/>
  <c r="I831" i="22"/>
  <c r="I839" i="22"/>
  <c r="I842" i="22"/>
  <c r="I78" i="22"/>
  <c r="I86" i="22"/>
  <c r="I94" i="22"/>
  <c r="I116" i="22"/>
  <c r="I124" i="22"/>
  <c r="I185" i="22"/>
  <c r="I193" i="22"/>
  <c r="I254" i="22"/>
  <c r="I280" i="22"/>
  <c r="I288" i="22"/>
  <c r="I296" i="22"/>
  <c r="I328" i="22"/>
  <c r="I355" i="22"/>
  <c r="I360" i="22"/>
  <c r="I383" i="22"/>
  <c r="I391" i="22"/>
  <c r="I620" i="22"/>
  <c r="I628" i="22"/>
  <c r="I636" i="22"/>
  <c r="I692" i="22"/>
  <c r="I700" i="22"/>
  <c r="I722" i="22"/>
  <c r="I726" i="22"/>
  <c r="I730" i="22"/>
  <c r="I734" i="22"/>
  <c r="I738" i="22"/>
  <c r="I761" i="22"/>
  <c r="K49" i="22"/>
  <c r="K461" i="22"/>
  <c r="K484" i="22"/>
  <c r="K521" i="22"/>
  <c r="K568" i="22"/>
  <c r="I828" i="22"/>
  <c r="K830" i="22"/>
  <c r="I836" i="22"/>
  <c r="K838" i="22"/>
  <c r="I829" i="22"/>
  <c r="I837" i="22"/>
  <c r="I843" i="22"/>
  <c r="K791" i="22"/>
  <c r="K799" i="22"/>
  <c r="K807" i="22"/>
  <c r="I792" i="22"/>
  <c r="I800" i="22"/>
  <c r="I808" i="22"/>
  <c r="I790" i="22"/>
  <c r="I798" i="22"/>
  <c r="I806" i="22"/>
  <c r="K757" i="22"/>
  <c r="K765" i="22"/>
  <c r="K773" i="22"/>
  <c r="I758" i="22"/>
  <c r="I766" i="22"/>
  <c r="I774" i="22"/>
  <c r="I775" i="22"/>
  <c r="K723" i="22"/>
  <c r="I729" i="22"/>
  <c r="K731" i="22"/>
  <c r="I737" i="22"/>
  <c r="K739" i="22"/>
  <c r="I727" i="22"/>
  <c r="I735" i="22"/>
  <c r="I725" i="22"/>
  <c r="I733" i="22"/>
  <c r="I741" i="22"/>
  <c r="K699" i="22"/>
  <c r="K707" i="22"/>
  <c r="K691" i="22"/>
  <c r="I690" i="22"/>
  <c r="I698" i="22"/>
  <c r="I706" i="22"/>
  <c r="K671" i="22"/>
  <c r="I659" i="22"/>
  <c r="I667" i="22"/>
  <c r="I657" i="22"/>
  <c r="I665" i="22"/>
  <c r="I673" i="22"/>
  <c r="I624" i="22"/>
  <c r="K626" i="22"/>
  <c r="I632" i="22"/>
  <c r="K634" i="22"/>
  <c r="I625" i="22"/>
  <c r="I633" i="22"/>
  <c r="K589" i="22"/>
  <c r="K597" i="22"/>
  <c r="K605" i="22"/>
  <c r="I590" i="22"/>
  <c r="I598" i="22"/>
  <c r="I559" i="22"/>
  <c r="I567" i="22"/>
  <c r="I555" i="22"/>
  <c r="I563" i="22"/>
  <c r="I571" i="22"/>
  <c r="K524" i="22"/>
  <c r="K532" i="22"/>
  <c r="I520" i="22"/>
  <c r="I528" i="22"/>
  <c r="I536" i="22"/>
  <c r="K501" i="22"/>
  <c r="I486" i="22"/>
  <c r="I494" i="22"/>
  <c r="I502" i="22"/>
  <c r="I500" i="22"/>
  <c r="K485" i="22"/>
  <c r="K493" i="22"/>
  <c r="I487" i="22"/>
  <c r="I495" i="22"/>
  <c r="I503" i="22"/>
  <c r="K456" i="22"/>
  <c r="K464" i="22"/>
  <c r="I452" i="22"/>
  <c r="I460" i="22"/>
  <c r="I468" i="22"/>
  <c r="I450" i="22"/>
  <c r="I458" i="22"/>
  <c r="I466" i="22"/>
  <c r="I469" i="22"/>
  <c r="K417" i="22"/>
  <c r="I423" i="22"/>
  <c r="K425" i="22"/>
  <c r="I431" i="22"/>
  <c r="K433" i="22"/>
  <c r="I421" i="22"/>
  <c r="I429" i="22"/>
  <c r="I419" i="22"/>
  <c r="I427" i="22"/>
  <c r="I435" i="22"/>
  <c r="K385" i="22"/>
  <c r="K393" i="22"/>
  <c r="K401" i="22"/>
  <c r="I386" i="22"/>
  <c r="I394" i="22"/>
  <c r="I400" i="22"/>
  <c r="K349" i="22"/>
  <c r="K365" i="22"/>
  <c r="I364" i="22"/>
  <c r="K357" i="22"/>
  <c r="I351" i="22"/>
  <c r="I359" i="22"/>
  <c r="I367" i="22"/>
  <c r="K331" i="22"/>
  <c r="I316" i="22"/>
  <c r="I324" i="22"/>
  <c r="I332" i="22"/>
  <c r="K315" i="22"/>
  <c r="K323" i="22"/>
  <c r="I317" i="22"/>
  <c r="I325" i="22"/>
  <c r="I333" i="22"/>
  <c r="K286" i="22"/>
  <c r="K294" i="22"/>
  <c r="I287" i="22"/>
  <c r="I295" i="22"/>
  <c r="I299" i="22"/>
  <c r="I250" i="22"/>
  <c r="K252" i="22"/>
  <c r="I258" i="22"/>
  <c r="K260" i="22"/>
  <c r="I251" i="22"/>
  <c r="I259" i="22"/>
  <c r="K218" i="22"/>
  <c r="K226" i="22"/>
  <c r="I214" i="22"/>
  <c r="I222" i="22"/>
  <c r="I230" i="22"/>
  <c r="I231" i="22"/>
  <c r="K179" i="22"/>
  <c r="K187" i="22"/>
  <c r="K195" i="22"/>
  <c r="I183" i="22"/>
  <c r="I191" i="22"/>
  <c r="I181" i="22"/>
  <c r="I189" i="22"/>
  <c r="I197" i="22"/>
  <c r="K145" i="22"/>
  <c r="K153" i="22"/>
  <c r="K161" i="22"/>
  <c r="I149" i="22"/>
  <c r="I157" i="22"/>
  <c r="K113" i="22"/>
  <c r="K121" i="22"/>
  <c r="K129" i="22"/>
  <c r="I114" i="22"/>
  <c r="I122" i="22"/>
  <c r="K82" i="22"/>
  <c r="K90" i="22"/>
  <c r="I83" i="22"/>
  <c r="I91" i="22"/>
  <c r="I50" i="22"/>
  <c r="K50" i="22"/>
  <c r="K46" i="22"/>
  <c r="I46" i="22"/>
  <c r="K54" i="22"/>
  <c r="I54" i="22"/>
  <c r="I59" i="22"/>
  <c r="I43" i="22"/>
  <c r="I51" i="22"/>
  <c r="I57" i="22"/>
  <c r="K61" i="22"/>
  <c r="K42" i="22"/>
  <c r="I44" i="22"/>
  <c r="I52" i="22"/>
  <c r="I60" i="22"/>
  <c r="K56" i="22"/>
  <c r="K48" i="22"/>
  <c r="M16" i="21"/>
  <c r="M40" i="21"/>
  <c r="M127" i="21"/>
  <c r="M156" i="21"/>
  <c r="K9" i="21"/>
  <c r="K17" i="21"/>
  <c r="K41" i="21"/>
  <c r="K49" i="21"/>
  <c r="K62" i="21"/>
  <c r="K70" i="21"/>
  <c r="K91" i="21"/>
  <c r="K99" i="21"/>
  <c r="K120" i="21"/>
  <c r="K128" i="21"/>
  <c r="K149" i="21"/>
  <c r="K157" i="21"/>
  <c r="M69" i="21"/>
  <c r="K15" i="21"/>
  <c r="K39" i="21"/>
  <c r="K47" i="21"/>
  <c r="K68" i="21"/>
  <c r="K76" i="21"/>
  <c r="K89" i="21"/>
  <c r="K97" i="21"/>
  <c r="K118" i="21"/>
  <c r="K126" i="21"/>
  <c r="K147" i="21"/>
  <c r="K155" i="21"/>
  <c r="M8" i="21"/>
  <c r="M90" i="21"/>
  <c r="M119" i="21"/>
  <c r="M148" i="21"/>
  <c r="M98" i="21"/>
  <c r="M48" i="21"/>
  <c r="M144" i="19"/>
  <c r="K150" i="19"/>
  <c r="M152" i="19"/>
  <c r="M120" i="19"/>
  <c r="M128" i="19"/>
  <c r="K121" i="19"/>
  <c r="K129" i="19"/>
  <c r="K122" i="19"/>
  <c r="K130" i="19"/>
  <c r="M95" i="19"/>
  <c r="M103" i="19"/>
  <c r="K94" i="19"/>
  <c r="K102" i="19"/>
  <c r="M74" i="19"/>
  <c r="M73" i="19"/>
  <c r="K67" i="19"/>
  <c r="K75" i="19"/>
  <c r="K65" i="19"/>
  <c r="K42" i="19"/>
  <c r="K38" i="19"/>
  <c r="K46" i="19"/>
  <c r="K191" i="15"/>
  <c r="K195" i="15"/>
  <c r="K199" i="15"/>
  <c r="I161" i="15"/>
  <c r="I169" i="15"/>
  <c r="K165" i="15"/>
  <c r="K130" i="15"/>
  <c r="K134" i="15"/>
  <c r="K138" i="15"/>
  <c r="K142" i="15"/>
  <c r="I131" i="15"/>
  <c r="I139" i="15"/>
  <c r="K135" i="15"/>
  <c r="I109" i="15"/>
  <c r="K105" i="15"/>
  <c r="I101" i="15"/>
  <c r="K70" i="15"/>
  <c r="K74" i="15"/>
  <c r="K78" i="15"/>
  <c r="K82" i="15"/>
  <c r="I71" i="15"/>
  <c r="I79" i="15"/>
  <c r="K75" i="15"/>
  <c r="I45" i="15"/>
  <c r="K41" i="15"/>
  <c r="K49" i="15"/>
  <c r="I39" i="15"/>
  <c r="I47" i="15"/>
  <c r="K42" i="15"/>
  <c r="K50" i="15"/>
  <c r="A2" i="14" l="1"/>
  <c r="C4" i="14"/>
  <c r="C5" i="14"/>
  <c r="L20" i="14"/>
  <c r="L46" i="14" s="1"/>
  <c r="L72" i="14" s="1"/>
  <c r="L98" i="14" s="1"/>
  <c r="L124" i="14" s="1"/>
  <c r="L150" i="14" s="1"/>
  <c r="L176" i="14" s="1"/>
  <c r="L202" i="14" s="1"/>
  <c r="L228" i="14" s="1"/>
  <c r="A28" i="14"/>
  <c r="A54" i="14"/>
  <c r="A80" i="14"/>
  <c r="A106" i="14"/>
  <c r="A132" i="14"/>
  <c r="A158" i="14"/>
  <c r="A184" i="14"/>
  <c r="A210" i="14"/>
  <c r="C8" i="11" l="1"/>
  <c r="C9" i="11"/>
  <c r="C10" i="11"/>
  <c r="C11" i="11"/>
  <c r="C12" i="11"/>
  <c r="C13" i="11"/>
  <c r="C14" i="11"/>
  <c r="C15" i="11"/>
  <c r="C16" i="11"/>
  <c r="C17" i="11"/>
  <c r="C18" i="11"/>
  <c r="C19" i="11"/>
  <c r="C20" i="11"/>
  <c r="C21" i="11"/>
  <c r="C22" i="11"/>
  <c r="C23" i="11"/>
  <c r="C24" i="11"/>
  <c r="C25" i="11"/>
  <c r="C26" i="11"/>
  <c r="C27" i="11"/>
  <c r="B2" i="24" l="1"/>
  <c r="A818" i="22"/>
  <c r="A784" i="22"/>
  <c r="A750" i="22"/>
  <c r="A716" i="22"/>
  <c r="A682" i="22"/>
  <c r="A648" i="22"/>
  <c r="A614" i="22"/>
  <c r="A580" i="22"/>
  <c r="A546" i="22"/>
  <c r="A512" i="22"/>
  <c r="A478" i="22"/>
  <c r="A444" i="22"/>
  <c r="A410" i="22"/>
  <c r="A376" i="22"/>
  <c r="A342" i="22"/>
  <c r="A308" i="22"/>
  <c r="A274" i="22"/>
  <c r="A240" i="22"/>
  <c r="A206" i="22"/>
  <c r="A172" i="22"/>
  <c r="A138" i="22"/>
  <c r="A104" i="22"/>
  <c r="A70" i="22"/>
  <c r="A36" i="22"/>
  <c r="A2" i="22"/>
  <c r="A137" i="19"/>
  <c r="A110" i="19"/>
  <c r="A83" i="19"/>
  <c r="A56" i="19"/>
  <c r="A29" i="19"/>
  <c r="A2" i="19"/>
  <c r="A182" i="15"/>
  <c r="A152" i="15"/>
  <c r="A122" i="15"/>
  <c r="A92" i="15"/>
  <c r="A62" i="15"/>
  <c r="A32" i="15"/>
  <c r="A2" i="15"/>
  <c r="B27" i="4" l="1"/>
  <c r="L27" i="4" s="1"/>
  <c r="B26" i="4"/>
  <c r="L26" i="4" s="1"/>
  <c r="B25" i="4"/>
  <c r="L25" i="4" s="1"/>
  <c r="B24" i="4"/>
  <c r="L24" i="4" s="1"/>
  <c r="B23" i="4"/>
  <c r="L23" i="4" s="1"/>
  <c r="B22" i="4"/>
  <c r="L22" i="4" s="1"/>
  <c r="B21" i="4"/>
  <c r="L21" i="4" s="1"/>
  <c r="B20" i="4"/>
  <c r="L20" i="4" s="1"/>
  <c r="B19" i="4"/>
  <c r="L19" i="4" s="1"/>
  <c r="B18" i="4"/>
  <c r="L18" i="4" s="1"/>
  <c r="B17" i="4"/>
  <c r="L17" i="4" s="1"/>
  <c r="B16" i="4"/>
  <c r="L16" i="4" s="1"/>
  <c r="B15" i="4"/>
  <c r="L15" i="4" s="1"/>
  <c r="B14" i="4"/>
  <c r="L14" i="4" s="1"/>
  <c r="B13" i="4"/>
  <c r="L13" i="4" s="1"/>
  <c r="B12" i="4"/>
  <c r="L12" i="4" s="1"/>
  <c r="B11" i="4"/>
  <c r="L11" i="4" s="1"/>
  <c r="B10" i="4"/>
  <c r="L10" i="4" s="1"/>
  <c r="B9" i="4"/>
  <c r="L9" i="4" s="1"/>
  <c r="B8" i="4"/>
  <c r="A2" i="12"/>
  <c r="D7" i="1" l="1"/>
  <c r="A794" i="13"/>
  <c r="A761" i="13"/>
  <c r="A728" i="13"/>
  <c r="A695" i="13"/>
  <c r="A662" i="13"/>
  <c r="A629" i="13"/>
  <c r="A596" i="13"/>
  <c r="A563" i="13"/>
  <c r="A530" i="13"/>
  <c r="A497" i="13"/>
  <c r="A464" i="13"/>
  <c r="A431" i="13"/>
  <c r="A398" i="13"/>
  <c r="A365" i="13"/>
  <c r="A332" i="13"/>
  <c r="A299" i="13"/>
  <c r="A266" i="13"/>
  <c r="A233" i="13"/>
  <c r="A200" i="13"/>
  <c r="A167" i="13"/>
  <c r="A134" i="13"/>
  <c r="A101" i="13"/>
  <c r="A68" i="13"/>
  <c r="A35" i="13"/>
  <c r="A2" i="13"/>
  <c r="A2" i="11"/>
  <c r="A2" i="4"/>
  <c r="E7" i="1" l="1"/>
  <c r="D8" i="1" s="1"/>
  <c r="E8" i="1" s="1"/>
  <c r="D9" i="1" l="1"/>
  <c r="E9" i="1" s="1"/>
  <c r="D10" i="1" l="1"/>
  <c r="E10" i="1" s="1"/>
  <c r="D11" i="1" l="1"/>
  <c r="E11" i="1" s="1"/>
  <c r="N157" i="19"/>
  <c r="N130" i="19"/>
  <c r="N103" i="19"/>
  <c r="N76" i="19"/>
  <c r="N49" i="19"/>
  <c r="L202" i="15"/>
  <c r="L172" i="15"/>
  <c r="L142" i="15"/>
  <c r="L112" i="15"/>
  <c r="L82" i="15"/>
  <c r="L52" i="15"/>
  <c r="I31" i="1"/>
  <c r="H31" i="1"/>
  <c r="E3" i="10" l="1"/>
  <c r="M7" i="26"/>
  <c r="K7" i="26"/>
  <c r="E3" i="5"/>
  <c r="E3" i="8"/>
  <c r="H7" i="26"/>
  <c r="J7" i="26"/>
  <c r="L7" i="26"/>
  <c r="E3" i="9"/>
  <c r="D13" i="1"/>
  <c r="K9" i="12" s="1"/>
  <c r="I7" i="26"/>
  <c r="E3" i="7"/>
  <c r="J33" i="1"/>
  <c r="L33" i="1" s="1"/>
  <c r="J51" i="1"/>
  <c r="L51" i="1" s="1"/>
  <c r="J44" i="1"/>
  <c r="L44" i="1" s="1"/>
  <c r="J48" i="1"/>
  <c r="L48" i="1" s="1"/>
  <c r="J49" i="1"/>
  <c r="L49" i="1" s="1"/>
  <c r="J54" i="1"/>
  <c r="L54" i="1" s="1"/>
  <c r="J52" i="1"/>
  <c r="L52" i="1" s="1"/>
  <c r="J47" i="1"/>
  <c r="L47" i="1" s="1"/>
  <c r="J45" i="1"/>
  <c r="L45" i="1" s="1"/>
  <c r="J35" i="1"/>
  <c r="L35" i="1" s="1"/>
  <c r="J42" i="1"/>
  <c r="L42" i="1" s="1"/>
  <c r="J38" i="1"/>
  <c r="L38" i="1" s="1"/>
  <c r="J53" i="1"/>
  <c r="L53" i="1" s="1"/>
  <c r="J39" i="1"/>
  <c r="L39" i="1" s="1"/>
  <c r="J34" i="1"/>
  <c r="L34" i="1" s="1"/>
  <c r="J55" i="1"/>
  <c r="L55" i="1" s="1"/>
  <c r="J37" i="1"/>
  <c r="L37" i="1" s="1"/>
  <c r="J41" i="1"/>
  <c r="L41" i="1" s="1"/>
  <c r="J50" i="1"/>
  <c r="L50" i="1" s="1"/>
  <c r="J36" i="1"/>
  <c r="L36" i="1" s="1"/>
  <c r="J32" i="1"/>
  <c r="L32" i="1" s="1"/>
  <c r="J46" i="1"/>
  <c r="L46" i="1" s="1"/>
  <c r="J43" i="1"/>
  <c r="L43" i="1" s="1"/>
  <c r="J40" i="1"/>
  <c r="L40" i="1" s="1"/>
  <c r="M1" i="15"/>
  <c r="O1" i="19"/>
  <c r="P1" i="13"/>
  <c r="E8" i="11"/>
  <c r="G8" i="11"/>
  <c r="I8" i="11"/>
  <c r="K8" i="11"/>
  <c r="M8" i="11"/>
  <c r="E9" i="11"/>
  <c r="G9" i="11"/>
  <c r="I9" i="11"/>
  <c r="K9" i="11"/>
  <c r="M9" i="11"/>
  <c r="E10" i="11"/>
  <c r="G10" i="11"/>
  <c r="I10" i="11"/>
  <c r="K10" i="11"/>
  <c r="M10" i="11"/>
  <c r="E11" i="11"/>
  <c r="G11" i="11"/>
  <c r="I11" i="11"/>
  <c r="K11" i="11"/>
  <c r="M11" i="11"/>
  <c r="E12" i="11"/>
  <c r="G12" i="11"/>
  <c r="I12" i="11"/>
  <c r="K12" i="11"/>
  <c r="M12" i="11"/>
  <c r="E13" i="11"/>
  <c r="G13" i="11"/>
  <c r="I13" i="11"/>
  <c r="K13" i="11"/>
  <c r="M13" i="11"/>
  <c r="E14" i="11"/>
  <c r="G14" i="11"/>
  <c r="I14" i="11"/>
  <c r="K14" i="11"/>
  <c r="M14" i="11"/>
  <c r="E15" i="11"/>
  <c r="G15" i="11"/>
  <c r="I15" i="11"/>
  <c r="K15" i="11"/>
  <c r="M15" i="11"/>
  <c r="E16" i="11"/>
  <c r="G16" i="11"/>
  <c r="I16" i="11"/>
  <c r="K16" i="11"/>
  <c r="M16" i="11"/>
  <c r="E17" i="11"/>
  <c r="G17" i="11"/>
  <c r="I17" i="11"/>
  <c r="K17" i="11"/>
  <c r="M17" i="11"/>
  <c r="E18" i="11"/>
  <c r="G18" i="11"/>
  <c r="I18" i="11"/>
  <c r="K18" i="11"/>
  <c r="M18" i="11"/>
  <c r="E19" i="11"/>
  <c r="G19" i="11"/>
  <c r="I19" i="11"/>
  <c r="K19" i="11"/>
  <c r="M19" i="11"/>
  <c r="E20" i="11"/>
  <c r="G20" i="11"/>
  <c r="I20" i="11"/>
  <c r="K20" i="11"/>
  <c r="M20" i="11"/>
  <c r="E21" i="11"/>
  <c r="G21" i="11"/>
  <c r="I21" i="11"/>
  <c r="K21" i="11"/>
  <c r="M21" i="11"/>
  <c r="E22" i="11"/>
  <c r="G22" i="11"/>
  <c r="I22" i="11"/>
  <c r="K22" i="11"/>
  <c r="M22" i="11"/>
  <c r="E23" i="11"/>
  <c r="G23" i="11"/>
  <c r="I23" i="11"/>
  <c r="K23" i="11"/>
  <c r="M23" i="11"/>
  <c r="E24" i="11"/>
  <c r="G24" i="11"/>
  <c r="I24" i="11"/>
  <c r="K24" i="11"/>
  <c r="M24" i="11"/>
  <c r="E25" i="11"/>
  <c r="G25" i="11"/>
  <c r="I25" i="11"/>
  <c r="K25" i="11"/>
  <c r="M25" i="11"/>
  <c r="E26" i="11"/>
  <c r="G26" i="11"/>
  <c r="I26" i="11"/>
  <c r="K26" i="11"/>
  <c r="M26" i="11"/>
  <c r="E27" i="11"/>
  <c r="G27" i="11"/>
  <c r="I27" i="11"/>
  <c r="K27" i="11"/>
  <c r="M27" i="11"/>
  <c r="P14" i="5" l="1"/>
  <c r="T14" i="5" s="1"/>
  <c r="P22" i="9"/>
  <c r="T22" i="9" s="1"/>
  <c r="O16" i="8"/>
  <c r="S16" i="8" s="1"/>
  <c r="O16" i="5"/>
  <c r="S16" i="5" s="1"/>
  <c r="O10" i="5"/>
  <c r="S10" i="5" s="1"/>
  <c r="O27" i="7"/>
  <c r="S27" i="7" s="1"/>
  <c r="P12" i="8"/>
  <c r="T12" i="8" s="1"/>
  <c r="P21" i="5"/>
  <c r="T21" i="5" s="1"/>
  <c r="P26" i="9"/>
  <c r="T26" i="9" s="1"/>
  <c r="P15" i="9"/>
  <c r="T15" i="9" s="1"/>
  <c r="O26" i="9"/>
  <c r="S26" i="9" s="1"/>
  <c r="P25" i="8"/>
  <c r="T25" i="8" s="1"/>
  <c r="P13" i="8"/>
  <c r="T13" i="8" s="1"/>
  <c r="P22" i="8"/>
  <c r="T22" i="8" s="1"/>
  <c r="O26" i="10"/>
  <c r="S26" i="10" s="1"/>
  <c r="P17" i="10"/>
  <c r="T17" i="10" s="1"/>
  <c r="P10" i="9"/>
  <c r="T10" i="9" s="1"/>
  <c r="O26" i="8"/>
  <c r="S26" i="8" s="1"/>
  <c r="P25" i="7"/>
  <c r="T25" i="7" s="1"/>
  <c r="P19" i="8"/>
  <c r="T19" i="8" s="1"/>
  <c r="P13" i="7"/>
  <c r="T13" i="7" s="1"/>
  <c r="P16" i="5"/>
  <c r="T16" i="5" s="1"/>
  <c r="P11" i="10"/>
  <c r="T11" i="10" s="1"/>
  <c r="P11" i="7"/>
  <c r="T11" i="7" s="1"/>
  <c r="P24" i="10"/>
  <c r="T24" i="10" s="1"/>
  <c r="P9" i="10"/>
  <c r="T9" i="10" s="1"/>
  <c r="P16" i="7"/>
  <c r="T16" i="7" s="1"/>
  <c r="O22" i="5"/>
  <c r="S22" i="5" s="1"/>
  <c r="O25" i="10"/>
  <c r="S25" i="10" s="1"/>
  <c r="P17" i="9"/>
  <c r="T17" i="9" s="1"/>
  <c r="P18" i="5"/>
  <c r="T18" i="5" s="1"/>
  <c r="P16" i="9"/>
  <c r="T16" i="9" s="1"/>
  <c r="P23" i="10"/>
  <c r="T23" i="10" s="1"/>
  <c r="P19" i="9"/>
  <c r="T19" i="9" s="1"/>
  <c r="O11" i="8"/>
  <c r="S11" i="8" s="1"/>
  <c r="O26" i="5"/>
  <c r="S26" i="5" s="1"/>
  <c r="P15" i="8"/>
  <c r="T15" i="8" s="1"/>
  <c r="P14" i="8"/>
  <c r="T14" i="8" s="1"/>
  <c r="P10" i="7"/>
  <c r="T10" i="7" s="1"/>
  <c r="P8" i="10"/>
  <c r="T8" i="10" s="1"/>
  <c r="O15" i="5"/>
  <c r="S15" i="5" s="1"/>
  <c r="P12" i="10"/>
  <c r="T12" i="10" s="1"/>
  <c r="P13" i="9"/>
  <c r="T13" i="9" s="1"/>
  <c r="P20" i="10"/>
  <c r="T20" i="10" s="1"/>
  <c r="P23" i="5"/>
  <c r="T23" i="5" s="1"/>
  <c r="O10" i="7"/>
  <c r="S10" i="7" s="1"/>
  <c r="O26" i="7"/>
  <c r="S26" i="7" s="1"/>
  <c r="P27" i="8"/>
  <c r="T27" i="8" s="1"/>
  <c r="P12" i="9"/>
  <c r="T12" i="9" s="1"/>
  <c r="P22" i="7"/>
  <c r="T22" i="7" s="1"/>
  <c r="O12" i="5"/>
  <c r="S12" i="5" s="1"/>
  <c r="O12" i="9"/>
  <c r="S12" i="9" s="1"/>
  <c r="O9" i="8"/>
  <c r="S9" i="8" s="1"/>
  <c r="O20" i="8"/>
  <c r="S20" i="8" s="1"/>
  <c r="O16" i="7"/>
  <c r="S16" i="7" s="1"/>
  <c r="O24" i="10"/>
  <c r="S24" i="10" s="1"/>
  <c r="O10" i="10"/>
  <c r="S10" i="10" s="1"/>
  <c r="P20" i="9"/>
  <c r="T20" i="9" s="1"/>
  <c r="P16" i="10"/>
  <c r="T16" i="10" s="1"/>
  <c r="P19" i="5"/>
  <c r="T19" i="5" s="1"/>
  <c r="P15" i="7"/>
  <c r="T15" i="7" s="1"/>
  <c r="P26" i="8"/>
  <c r="T26" i="8" s="1"/>
  <c r="P20" i="8"/>
  <c r="T20" i="8" s="1"/>
  <c r="P9" i="8"/>
  <c r="T9" i="8" s="1"/>
  <c r="P15" i="10"/>
  <c r="T15" i="10" s="1"/>
  <c r="P8" i="9"/>
  <c r="T8" i="9" s="1"/>
  <c r="O13" i="5"/>
  <c r="S13" i="5" s="1"/>
  <c r="O8" i="5"/>
  <c r="S8" i="5" s="1"/>
  <c r="L8" i="5" s="1"/>
  <c r="L28" i="5" s="1"/>
  <c r="O18" i="9"/>
  <c r="S18" i="9" s="1"/>
  <c r="O11" i="9"/>
  <c r="S11" i="9" s="1"/>
  <c r="O21" i="9"/>
  <c r="S21" i="9" s="1"/>
  <c r="O20" i="7"/>
  <c r="S20" i="7" s="1"/>
  <c r="O22" i="7"/>
  <c r="S22" i="7" s="1"/>
  <c r="P18" i="9"/>
  <c r="T18" i="9" s="1"/>
  <c r="P24" i="5"/>
  <c r="T24" i="5" s="1"/>
  <c r="P24" i="7"/>
  <c r="T24" i="7" s="1"/>
  <c r="O11" i="10"/>
  <c r="S11" i="10" s="1"/>
  <c r="O13" i="10"/>
  <c r="S13" i="10" s="1"/>
  <c r="O14" i="9"/>
  <c r="S14" i="9" s="1"/>
  <c r="O21" i="7"/>
  <c r="S21" i="7" s="1"/>
  <c r="P26" i="10"/>
  <c r="T26" i="10" s="1"/>
  <c r="P25" i="5"/>
  <c r="T25" i="5" s="1"/>
  <c r="P19" i="7"/>
  <c r="T19" i="7" s="1"/>
  <c r="P15" i="5"/>
  <c r="T15" i="5" s="1"/>
  <c r="O23" i="8"/>
  <c r="S23" i="8" s="1"/>
  <c r="O27" i="5"/>
  <c r="S27" i="5" s="1"/>
  <c r="O12" i="8"/>
  <c r="S12" i="8" s="1"/>
  <c r="O21" i="8"/>
  <c r="S21" i="8" s="1"/>
  <c r="O18" i="7"/>
  <c r="S18" i="7" s="1"/>
  <c r="O16" i="10"/>
  <c r="S16" i="10" s="1"/>
  <c r="O21" i="5"/>
  <c r="S21" i="5" s="1"/>
  <c r="P18" i="7"/>
  <c r="T18" i="7" s="1"/>
  <c r="P18" i="10"/>
  <c r="T18" i="10" s="1"/>
  <c r="P25" i="10"/>
  <c r="T25" i="10" s="1"/>
  <c r="P22" i="5"/>
  <c r="T22" i="5" s="1"/>
  <c r="P11" i="8"/>
  <c r="T11" i="8" s="1"/>
  <c r="P8" i="7"/>
  <c r="T8" i="7" s="1"/>
  <c r="O24" i="9"/>
  <c r="S24" i="9" s="1"/>
  <c r="O22" i="10"/>
  <c r="S22" i="10" s="1"/>
  <c r="P11" i="5"/>
  <c r="T11" i="5" s="1"/>
  <c r="P16" i="8"/>
  <c r="T16" i="8" s="1"/>
  <c r="M16" i="8" s="1"/>
  <c r="P19" i="10"/>
  <c r="T19" i="10" s="1"/>
  <c r="P13" i="10"/>
  <c r="T13" i="10" s="1"/>
  <c r="P12" i="5"/>
  <c r="T12" i="5" s="1"/>
  <c r="P17" i="8"/>
  <c r="T17" i="8" s="1"/>
  <c r="P23" i="9"/>
  <c r="T23" i="9" s="1"/>
  <c r="P27" i="5"/>
  <c r="T27" i="5" s="1"/>
  <c r="P17" i="5"/>
  <c r="T17" i="5" s="1"/>
  <c r="P22" i="10"/>
  <c r="T22" i="10" s="1"/>
  <c r="P13" i="5"/>
  <c r="T13" i="5" s="1"/>
  <c r="P9" i="9"/>
  <c r="T9" i="9" s="1"/>
  <c r="O11" i="7"/>
  <c r="S11" i="7" s="1"/>
  <c r="M11" i="7" s="1"/>
  <c r="O15" i="8"/>
  <c r="S15" i="8" s="1"/>
  <c r="O18" i="5"/>
  <c r="S18" i="5" s="1"/>
  <c r="O9" i="7"/>
  <c r="S9" i="7" s="1"/>
  <c r="O27" i="8"/>
  <c r="S27" i="8" s="1"/>
  <c r="O9" i="10"/>
  <c r="S9" i="10" s="1"/>
  <c r="O13" i="7"/>
  <c r="S13" i="7" s="1"/>
  <c r="O24" i="5"/>
  <c r="S24" i="5" s="1"/>
  <c r="O23" i="5"/>
  <c r="S23" i="5" s="1"/>
  <c r="O19" i="9"/>
  <c r="S19" i="9" s="1"/>
  <c r="O15" i="9"/>
  <c r="S15" i="9" s="1"/>
  <c r="M15" i="9" s="1"/>
  <c r="O15" i="7"/>
  <c r="S15" i="7" s="1"/>
  <c r="O18" i="8"/>
  <c r="S18" i="8" s="1"/>
  <c r="O13" i="9"/>
  <c r="S13" i="9" s="1"/>
  <c r="P17" i="7"/>
  <c r="T17" i="7" s="1"/>
  <c r="P21" i="7"/>
  <c r="T21" i="7" s="1"/>
  <c r="P8" i="8"/>
  <c r="T8" i="8" s="1"/>
  <c r="O14" i="10"/>
  <c r="S14" i="10" s="1"/>
  <c r="O8" i="7"/>
  <c r="S8" i="7" s="1"/>
  <c r="O19" i="5"/>
  <c r="S19" i="5" s="1"/>
  <c r="O16" i="9"/>
  <c r="S16" i="9" s="1"/>
  <c r="O23" i="7"/>
  <c r="S23" i="7" s="1"/>
  <c r="O19" i="10"/>
  <c r="S19" i="10" s="1"/>
  <c r="M19" i="10" s="1"/>
  <c r="O17" i="5"/>
  <c r="S17" i="5" s="1"/>
  <c r="O21" i="10"/>
  <c r="S21" i="10" s="1"/>
  <c r="O8" i="9"/>
  <c r="S8" i="9" s="1"/>
  <c r="O17" i="7"/>
  <c r="S17" i="7" s="1"/>
  <c r="O25" i="5"/>
  <c r="S25" i="5" s="1"/>
  <c r="P10" i="8"/>
  <c r="T10" i="8" s="1"/>
  <c r="P14" i="9"/>
  <c r="T14" i="9" s="1"/>
  <c r="P14" i="10"/>
  <c r="T14" i="10" s="1"/>
  <c r="P10" i="10"/>
  <c r="T10" i="10" s="1"/>
  <c r="O25" i="7"/>
  <c r="S25" i="7" s="1"/>
  <c r="O8" i="10"/>
  <c r="S8" i="10" s="1"/>
  <c r="L8" i="10" s="1"/>
  <c r="L28" i="10" s="1"/>
  <c r="O10" i="8"/>
  <c r="S10" i="8" s="1"/>
  <c r="O24" i="8"/>
  <c r="S24" i="8" s="1"/>
  <c r="O23" i="10"/>
  <c r="S23" i="10" s="1"/>
  <c r="O18" i="10"/>
  <c r="S18" i="10" s="1"/>
  <c r="M18" i="10" s="1"/>
  <c r="O9" i="5"/>
  <c r="S9" i="5" s="1"/>
  <c r="O9" i="9"/>
  <c r="S9" i="9" s="1"/>
  <c r="O12" i="7"/>
  <c r="S12" i="7" s="1"/>
  <c r="O20" i="9"/>
  <c r="S20" i="9" s="1"/>
  <c r="P27" i="10"/>
  <c r="T27" i="10" s="1"/>
  <c r="P18" i="8"/>
  <c r="T18" i="8" s="1"/>
  <c r="P14" i="7"/>
  <c r="T14" i="7" s="1"/>
  <c r="P20" i="7"/>
  <c r="T20" i="7" s="1"/>
  <c r="P11" i="9"/>
  <c r="T11" i="9" s="1"/>
  <c r="M11" i="9" s="1"/>
  <c r="P23" i="7"/>
  <c r="T23" i="7" s="1"/>
  <c r="P21" i="8"/>
  <c r="T21" i="8" s="1"/>
  <c r="M21" i="8" s="1"/>
  <c r="P27" i="9"/>
  <c r="T27" i="9" s="1"/>
  <c r="P10" i="5"/>
  <c r="T10" i="5" s="1"/>
  <c r="P23" i="8"/>
  <c r="T23" i="8" s="1"/>
  <c r="P20" i="5"/>
  <c r="T20" i="5" s="1"/>
  <c r="P8" i="5"/>
  <c r="T8" i="5" s="1"/>
  <c r="O22" i="8"/>
  <c r="S22" i="8" s="1"/>
  <c r="O19" i="8"/>
  <c r="S19" i="8" s="1"/>
  <c r="O14" i="8"/>
  <c r="S14" i="8" s="1"/>
  <c r="O22" i="9"/>
  <c r="S22" i="9" s="1"/>
  <c r="O20" i="5"/>
  <c r="S20" i="5" s="1"/>
  <c r="O27" i="10"/>
  <c r="S27" i="10" s="1"/>
  <c r="O19" i="7"/>
  <c r="S19" i="7" s="1"/>
  <c r="O24" i="7"/>
  <c r="S24" i="7" s="1"/>
  <c r="O20" i="10"/>
  <c r="S20" i="10" s="1"/>
  <c r="O17" i="8"/>
  <c r="S17" i="8" s="1"/>
  <c r="O17" i="10"/>
  <c r="S17" i="10" s="1"/>
  <c r="O8" i="8"/>
  <c r="S8" i="8" s="1"/>
  <c r="P12" i="7"/>
  <c r="T12" i="7" s="1"/>
  <c r="P27" i="7"/>
  <c r="T27" i="7" s="1"/>
  <c r="P25" i="9"/>
  <c r="T25" i="9" s="1"/>
  <c r="P9" i="5"/>
  <c r="T9" i="5" s="1"/>
  <c r="P24" i="8"/>
  <c r="T24" i="8" s="1"/>
  <c r="P24" i="9"/>
  <c r="T24" i="9" s="1"/>
  <c r="P21" i="10"/>
  <c r="T21" i="10" s="1"/>
  <c r="M21" i="10" s="1"/>
  <c r="P26" i="7"/>
  <c r="T26" i="7" s="1"/>
  <c r="P26" i="5"/>
  <c r="T26" i="5" s="1"/>
  <c r="P21" i="9"/>
  <c r="T21" i="9" s="1"/>
  <c r="P9" i="7"/>
  <c r="T9" i="7" s="1"/>
  <c r="O15" i="10"/>
  <c r="S15" i="10" s="1"/>
  <c r="O17" i="9"/>
  <c r="S17" i="9" s="1"/>
  <c r="M17" i="9" s="1"/>
  <c r="O27" i="9"/>
  <c r="S27" i="9" s="1"/>
  <c r="O23" i="9"/>
  <c r="S23" i="9" s="1"/>
  <c r="O12" i="10"/>
  <c r="S12" i="10" s="1"/>
  <c r="O14" i="5"/>
  <c r="S14" i="5" s="1"/>
  <c r="M14" i="5" s="1"/>
  <c r="O11" i="5"/>
  <c r="S11" i="5" s="1"/>
  <c r="O10" i="9"/>
  <c r="S10" i="9" s="1"/>
  <c r="O14" i="7"/>
  <c r="S14" i="7" s="1"/>
  <c r="O25" i="8"/>
  <c r="S25" i="8" s="1"/>
  <c r="M25" i="8" s="1"/>
  <c r="O13" i="8"/>
  <c r="S13" i="8" s="1"/>
  <c r="O25" i="9"/>
  <c r="S25" i="9" s="1"/>
  <c r="L8" i="9"/>
  <c r="L28" i="9" s="1"/>
  <c r="L8" i="8"/>
  <c r="L28" i="8" s="1"/>
  <c r="F28" i="5"/>
  <c r="G28" i="5"/>
  <c r="D28" i="5"/>
  <c r="J28" i="5"/>
  <c r="E28" i="5"/>
  <c r="C28" i="5"/>
  <c r="K28" i="5"/>
  <c r="I28" i="5"/>
  <c r="H28" i="5"/>
  <c r="L8" i="7"/>
  <c r="L28" i="7" s="1"/>
  <c r="H28" i="10"/>
  <c r="C28" i="10"/>
  <c r="I28" i="10"/>
  <c r="G28" i="10"/>
  <c r="J28" i="10"/>
  <c r="D28" i="10"/>
  <c r="F28" i="10"/>
  <c r="K28" i="10"/>
  <c r="E28" i="10"/>
  <c r="D28" i="9"/>
  <c r="G28" i="9"/>
  <c r="K28" i="9"/>
  <c r="J28" i="9"/>
  <c r="C28" i="9"/>
  <c r="I28" i="9"/>
  <c r="H28" i="9"/>
  <c r="F28" i="9"/>
  <c r="E28" i="9"/>
  <c r="O8" i="11"/>
  <c r="Q8" i="11" s="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M22" i="9" l="1"/>
  <c r="M12" i="8"/>
  <c r="M22" i="8"/>
  <c r="M27" i="7"/>
  <c r="M13" i="7"/>
  <c r="M10" i="5"/>
  <c r="M25" i="5"/>
  <c r="M16" i="9"/>
  <c r="M21" i="5"/>
  <c r="M16" i="5"/>
  <c r="M18" i="5"/>
  <c r="M26" i="10"/>
  <c r="M9" i="10"/>
  <c r="M11" i="10"/>
  <c r="M9" i="9"/>
  <c r="M26" i="9"/>
  <c r="M23" i="5"/>
  <c r="M27" i="8"/>
  <c r="M20" i="8"/>
  <c r="M12" i="10"/>
  <c r="M26" i="7"/>
  <c r="M15" i="7"/>
  <c r="M23" i="8"/>
  <c r="M15" i="8"/>
  <c r="M10" i="10"/>
  <c r="M14" i="8"/>
  <c r="M9" i="8"/>
  <c r="M13" i="8"/>
  <c r="M24" i="10"/>
  <c r="M15" i="10"/>
  <c r="M10" i="9"/>
  <c r="M23" i="10"/>
  <c r="M15" i="5"/>
  <c r="M12" i="9"/>
  <c r="M24" i="5"/>
  <c r="M16" i="10"/>
  <c r="M12" i="5"/>
  <c r="M11" i="8"/>
  <c r="M16" i="7"/>
  <c r="M25" i="7"/>
  <c r="M26" i="5"/>
  <c r="M18" i="9"/>
  <c r="M22" i="7"/>
  <c r="M22" i="5"/>
  <c r="M8" i="8"/>
  <c r="M14" i="10"/>
  <c r="M19" i="9"/>
  <c r="M25" i="10"/>
  <c r="M26" i="8"/>
  <c r="M17" i="10"/>
  <c r="M24" i="9"/>
  <c r="M17" i="8"/>
  <c r="M19" i="8"/>
  <c r="M21" i="7"/>
  <c r="M20" i="10"/>
  <c r="M10" i="7"/>
  <c r="M20" i="7"/>
  <c r="M8" i="10"/>
  <c r="M27" i="5"/>
  <c r="M14" i="9"/>
  <c r="M13" i="9"/>
  <c r="M13" i="10"/>
  <c r="M19" i="7"/>
  <c r="M20" i="5"/>
  <c r="M18" i="8"/>
  <c r="M17" i="5"/>
  <c r="M18" i="7"/>
  <c r="M12" i="7"/>
  <c r="M8" i="7"/>
  <c r="M21" i="9"/>
  <c r="M11" i="5"/>
  <c r="M19" i="5"/>
  <c r="M9" i="7"/>
  <c r="M22" i="10"/>
  <c r="M13" i="5"/>
  <c r="M8" i="9"/>
  <c r="M14" i="7"/>
  <c r="M24" i="7"/>
  <c r="M8" i="5"/>
  <c r="M9" i="5"/>
  <c r="M17" i="7"/>
  <c r="M20" i="9"/>
  <c r="M23" i="9"/>
  <c r="M10" i="8"/>
  <c r="M27" i="10"/>
  <c r="M25" i="9"/>
  <c r="M27" i="9"/>
  <c r="M23" i="7"/>
  <c r="M24" i="8"/>
  <c r="K28" i="7"/>
  <c r="G28" i="7"/>
  <c r="F28" i="7"/>
  <c r="C28" i="7"/>
  <c r="J28" i="7"/>
  <c r="D28" i="7"/>
  <c r="E28" i="7"/>
  <c r="H28" i="7"/>
  <c r="I28" i="7"/>
  <c r="E28" i="8"/>
  <c r="F28" i="8"/>
  <c r="D28" i="8"/>
  <c r="J28" i="8"/>
  <c r="I28" i="8"/>
  <c r="H28" i="8"/>
  <c r="C28" i="8"/>
  <c r="K28" i="8"/>
  <c r="G28" i="8"/>
  <c r="K16" i="22"/>
  <c r="K18" i="22"/>
  <c r="K24" i="22"/>
  <c r="K23" i="22"/>
  <c r="K15" i="22"/>
  <c r="K22" i="22"/>
  <c r="K14" i="22"/>
  <c r="K26" i="22"/>
  <c r="K10" i="22"/>
  <c r="K20" i="22"/>
  <c r="K12" i="22"/>
  <c r="K27" i="22"/>
  <c r="K19" i="22"/>
  <c r="K11" i="22"/>
  <c r="K25" i="22"/>
  <c r="K21" i="22"/>
  <c r="K17" i="22"/>
  <c r="K13" i="22"/>
  <c r="K9" i="22"/>
  <c r="M15" i="19"/>
  <c r="M16" i="19"/>
  <c r="M17" i="19"/>
  <c r="M19" i="19"/>
  <c r="M20" i="19"/>
  <c r="M21" i="19"/>
  <c r="M10" i="19"/>
  <c r="M11" i="19"/>
  <c r="M8" i="19"/>
  <c r="M9" i="19" l="1"/>
  <c r="M13" i="19"/>
  <c r="M12" i="19"/>
  <c r="M22" i="19"/>
  <c r="M18" i="19"/>
  <c r="M14" i="19"/>
  <c r="K11" i="15"/>
  <c r="K14" i="15"/>
  <c r="K15" i="15"/>
  <c r="K18" i="15"/>
  <c r="K19" i="15"/>
  <c r="K22" i="15"/>
  <c r="K8" i="15"/>
  <c r="K20" i="15" l="1"/>
  <c r="K16" i="15"/>
  <c r="K10" i="15"/>
  <c r="K12" i="15"/>
  <c r="K21" i="15"/>
  <c r="K17" i="15"/>
  <c r="K13" i="15"/>
  <c r="K9" i="15"/>
  <c r="C6" i="12" l="1"/>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C5" i="24" l="1"/>
  <c r="C4" i="24"/>
  <c r="C5" i="22" l="1"/>
  <c r="C4" i="22"/>
  <c r="J23" i="19" l="1"/>
  <c r="C5" i="19"/>
  <c r="C4" i="19"/>
  <c r="J50" i="19" l="1"/>
  <c r="H23" i="15"/>
  <c r="C5" i="15"/>
  <c r="C4" i="15"/>
  <c r="H53" i="15" l="1"/>
  <c r="J77" i="19"/>
  <c r="H83" i="15" l="1"/>
  <c r="J104" i="19"/>
  <c r="H113" i="15" l="1"/>
  <c r="J131" i="19"/>
  <c r="J158" i="19" s="1"/>
  <c r="G12" i="24" l="1"/>
  <c r="L158" i="19"/>
  <c r="H143" i="15"/>
  <c r="C5" i="13"/>
  <c r="C4" i="13"/>
  <c r="U9" i="11"/>
  <c r="V9" i="11"/>
  <c r="W9" i="11"/>
  <c r="X9" i="11"/>
  <c r="Y9" i="11"/>
  <c r="U10" i="11"/>
  <c r="V10" i="11"/>
  <c r="W10" i="11"/>
  <c r="X10" i="11"/>
  <c r="U11" i="11"/>
  <c r="V11" i="11"/>
  <c r="W11" i="11"/>
  <c r="X11" i="11"/>
  <c r="Y11" i="11"/>
  <c r="U12" i="11"/>
  <c r="V12" i="11"/>
  <c r="W12" i="11"/>
  <c r="X12" i="11"/>
  <c r="Y12" i="11"/>
  <c r="U13" i="11"/>
  <c r="V13" i="11"/>
  <c r="W13" i="11"/>
  <c r="X13" i="11"/>
  <c r="Y13" i="11"/>
  <c r="U14" i="11"/>
  <c r="V14" i="11"/>
  <c r="W14" i="11"/>
  <c r="X14" i="11"/>
  <c r="Y14" i="11"/>
  <c r="U15" i="11"/>
  <c r="V15" i="11"/>
  <c r="W15" i="11"/>
  <c r="X15" i="11"/>
  <c r="Y15" i="11"/>
  <c r="V16" i="11"/>
  <c r="W16" i="11"/>
  <c r="X16" i="11"/>
  <c r="Y16" i="11"/>
  <c r="U17" i="11"/>
  <c r="V17" i="11"/>
  <c r="W17" i="11"/>
  <c r="X17" i="11"/>
  <c r="Y17" i="11"/>
  <c r="V18" i="11"/>
  <c r="W18" i="11"/>
  <c r="X18" i="11"/>
  <c r="Y18" i="11"/>
  <c r="U19" i="11"/>
  <c r="V19" i="11"/>
  <c r="W19" i="11"/>
  <c r="X19" i="11"/>
  <c r="Y19" i="11"/>
  <c r="V20" i="11"/>
  <c r="W20" i="11"/>
  <c r="X20" i="11"/>
  <c r="Y20" i="11"/>
  <c r="U21" i="11"/>
  <c r="V21" i="11"/>
  <c r="W21" i="11"/>
  <c r="X21" i="11"/>
  <c r="Y21" i="11"/>
  <c r="V22" i="11"/>
  <c r="W22" i="11"/>
  <c r="X22" i="11"/>
  <c r="Y22" i="11"/>
  <c r="U23" i="11"/>
  <c r="V23" i="11"/>
  <c r="W23" i="11"/>
  <c r="X23" i="11"/>
  <c r="Y23" i="11"/>
  <c r="V24" i="11"/>
  <c r="W24" i="11"/>
  <c r="X24" i="11"/>
  <c r="Y24" i="11"/>
  <c r="U25" i="11"/>
  <c r="V25" i="11"/>
  <c r="W25" i="11"/>
  <c r="X25" i="11"/>
  <c r="Y25" i="11"/>
  <c r="V26" i="11"/>
  <c r="W26" i="11"/>
  <c r="X26" i="11"/>
  <c r="Y26" i="11"/>
  <c r="U27" i="11"/>
  <c r="V27" i="11"/>
  <c r="W27" i="11"/>
  <c r="X27" i="11"/>
  <c r="Y27" i="11"/>
  <c r="T9" i="11"/>
  <c r="T10" i="11"/>
  <c r="T11" i="11"/>
  <c r="T12" i="11"/>
  <c r="T13" i="11"/>
  <c r="T14" i="11"/>
  <c r="T15" i="11"/>
  <c r="T16" i="11"/>
  <c r="T17" i="11"/>
  <c r="T18" i="11"/>
  <c r="T19" i="11"/>
  <c r="T20" i="11"/>
  <c r="T21" i="11"/>
  <c r="T22" i="11"/>
  <c r="T23" i="11"/>
  <c r="T24" i="11"/>
  <c r="T25" i="11"/>
  <c r="T26" i="11"/>
  <c r="T27" i="11"/>
  <c r="H173" i="15" l="1"/>
  <c r="Z14" i="11"/>
  <c r="Z27" i="11"/>
  <c r="Z23" i="11"/>
  <c r="Z19" i="11"/>
  <c r="Z15" i="11"/>
  <c r="Z11" i="11"/>
  <c r="U24" i="11"/>
  <c r="Z24" i="11" s="1"/>
  <c r="U16" i="11"/>
  <c r="Z16" i="11" s="1"/>
  <c r="U26" i="11"/>
  <c r="Z26" i="11" s="1"/>
  <c r="Z21" i="11"/>
  <c r="Z13" i="11"/>
  <c r="U20" i="11"/>
  <c r="Z20" i="11" s="1"/>
  <c r="U18" i="11"/>
  <c r="Z18" i="11" s="1"/>
  <c r="Z25" i="11"/>
  <c r="Z17" i="11"/>
  <c r="Z9" i="11"/>
  <c r="Z12" i="11"/>
  <c r="U22" i="11"/>
  <c r="Z22" i="11" s="1"/>
  <c r="Y10" i="11"/>
  <c r="Z10" i="11" s="1"/>
  <c r="J11" i="12"/>
  <c r="J12" i="12"/>
  <c r="J13" i="12"/>
  <c r="J14" i="12"/>
  <c r="J15" i="12"/>
  <c r="J16" i="12"/>
  <c r="J17" i="12"/>
  <c r="J18" i="12"/>
  <c r="J19" i="12"/>
  <c r="J20" i="12"/>
  <c r="J21" i="12"/>
  <c r="J22" i="12"/>
  <c r="J23" i="12"/>
  <c r="J24" i="12"/>
  <c r="J25" i="12"/>
  <c r="J26" i="12"/>
  <c r="J27" i="12"/>
  <c r="J28" i="12"/>
  <c r="J10" i="12"/>
  <c r="J9" i="12"/>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B9" i="12"/>
  <c r="C5" i="12"/>
  <c r="C4" i="12"/>
  <c r="H203" i="15" l="1"/>
  <c r="Y8" i="11"/>
  <c r="X8" i="11"/>
  <c r="W8" i="11"/>
  <c r="V8" i="11"/>
  <c r="U8" i="11"/>
  <c r="T8" i="11"/>
  <c r="B9" i="11"/>
  <c r="B10" i="11"/>
  <c r="B11" i="11"/>
  <c r="B12" i="11"/>
  <c r="B13" i="11"/>
  <c r="B14" i="11"/>
  <c r="B15" i="11"/>
  <c r="B16" i="11"/>
  <c r="B17" i="11"/>
  <c r="B18" i="11"/>
  <c r="B19" i="11"/>
  <c r="B20" i="11"/>
  <c r="B21" i="11"/>
  <c r="B22" i="11"/>
  <c r="B23" i="11"/>
  <c r="B24" i="11"/>
  <c r="B25" i="11"/>
  <c r="B26" i="11"/>
  <c r="B27" i="11"/>
  <c r="B8" i="11"/>
  <c r="B5" i="11"/>
  <c r="B4" i="11"/>
  <c r="L819" i="13" l="1"/>
  <c r="G819" i="13" s="1"/>
  <c r="L815" i="13"/>
  <c r="G815" i="13" s="1"/>
  <c r="L811" i="13"/>
  <c r="G811" i="13" s="1"/>
  <c r="L807" i="13"/>
  <c r="G807" i="13" s="1"/>
  <c r="L803" i="13"/>
  <c r="G803" i="13" s="1"/>
  <c r="L784" i="13"/>
  <c r="G784" i="13" s="1"/>
  <c r="L780" i="13"/>
  <c r="G780" i="13" s="1"/>
  <c r="L776" i="13"/>
  <c r="G776" i="13" s="1"/>
  <c r="L772" i="13"/>
  <c r="G772" i="13" s="1"/>
  <c r="L768" i="13"/>
  <c r="G768" i="13" s="1"/>
  <c r="L753" i="13"/>
  <c r="G753" i="13" s="1"/>
  <c r="L749" i="13"/>
  <c r="G749" i="13" s="1"/>
  <c r="L745" i="13"/>
  <c r="G745" i="13" s="1"/>
  <c r="L741" i="13"/>
  <c r="G741" i="13" s="1"/>
  <c r="L737" i="13"/>
  <c r="G737" i="13" s="1"/>
  <c r="L718" i="13"/>
  <c r="G718" i="13" s="1"/>
  <c r="L714" i="13"/>
  <c r="G714" i="13" s="1"/>
  <c r="L710" i="13"/>
  <c r="G710" i="13" s="1"/>
  <c r="L706" i="13"/>
  <c r="G706" i="13" s="1"/>
  <c r="L702" i="13"/>
  <c r="G702" i="13" s="1"/>
  <c r="L687" i="13"/>
  <c r="G687" i="13" s="1"/>
  <c r="L683" i="13"/>
  <c r="G683" i="13" s="1"/>
  <c r="L679" i="13"/>
  <c r="G679" i="13" s="1"/>
  <c r="L675" i="13"/>
  <c r="G675" i="13" s="1"/>
  <c r="L671" i="13"/>
  <c r="G671" i="13" s="1"/>
  <c r="L652" i="13"/>
  <c r="G652" i="13" s="1"/>
  <c r="L816" i="13"/>
  <c r="G816" i="13" s="1"/>
  <c r="L812" i="13"/>
  <c r="G812" i="13" s="1"/>
  <c r="L808" i="13"/>
  <c r="G808" i="13" s="1"/>
  <c r="L804" i="13"/>
  <c r="G804" i="13" s="1"/>
  <c r="L800" i="13"/>
  <c r="G800" i="13" s="1"/>
  <c r="L785" i="13"/>
  <c r="G785" i="13" s="1"/>
  <c r="L781" i="13"/>
  <c r="G781" i="13" s="1"/>
  <c r="L777" i="13"/>
  <c r="G777" i="13" s="1"/>
  <c r="L773" i="13"/>
  <c r="G773" i="13" s="1"/>
  <c r="L769" i="13"/>
  <c r="G769" i="13" s="1"/>
  <c r="L750" i="13"/>
  <c r="G750" i="13" s="1"/>
  <c r="L746" i="13"/>
  <c r="G746" i="13" s="1"/>
  <c r="L742" i="13"/>
  <c r="G742" i="13" s="1"/>
  <c r="L738" i="13"/>
  <c r="G738" i="13" s="1"/>
  <c r="L734" i="13"/>
  <c r="G734" i="13" s="1"/>
  <c r="L719" i="13"/>
  <c r="G719" i="13" s="1"/>
  <c r="L715" i="13"/>
  <c r="G715" i="13" s="1"/>
  <c r="L711" i="13"/>
  <c r="G711" i="13" s="1"/>
  <c r="L707" i="13"/>
  <c r="G707" i="13" s="1"/>
  <c r="L703" i="13"/>
  <c r="G703" i="13" s="1"/>
  <c r="L684" i="13"/>
  <c r="G684" i="13" s="1"/>
  <c r="L680" i="13"/>
  <c r="G680" i="13" s="1"/>
  <c r="L676" i="13"/>
  <c r="G676" i="13" s="1"/>
  <c r="L672" i="13"/>
  <c r="G672" i="13" s="1"/>
  <c r="L653" i="13"/>
  <c r="G653" i="13" s="1"/>
  <c r="L649" i="13"/>
  <c r="G649" i="13" s="1"/>
  <c r="L645" i="13"/>
  <c r="G645" i="13" s="1"/>
  <c r="L817" i="13"/>
  <c r="G817" i="13" s="1"/>
  <c r="L809" i="13"/>
  <c r="G809" i="13" s="1"/>
  <c r="L801" i="13"/>
  <c r="G801" i="13" s="1"/>
  <c r="L782" i="13"/>
  <c r="G782" i="13" s="1"/>
  <c r="L774" i="13"/>
  <c r="G774" i="13" s="1"/>
  <c r="L751" i="13"/>
  <c r="G751" i="13" s="1"/>
  <c r="L743" i="13"/>
  <c r="G743" i="13" s="1"/>
  <c r="L735" i="13"/>
  <c r="G735" i="13" s="1"/>
  <c r="L716" i="13"/>
  <c r="G716" i="13" s="1"/>
  <c r="L708" i="13"/>
  <c r="G708" i="13" s="1"/>
  <c r="L685" i="13"/>
  <c r="G685" i="13" s="1"/>
  <c r="L677" i="13"/>
  <c r="G677" i="13" s="1"/>
  <c r="L669" i="13"/>
  <c r="G669" i="13" s="1"/>
  <c r="L650" i="13"/>
  <c r="G650" i="13" s="1"/>
  <c r="L648" i="13"/>
  <c r="G648" i="13" s="1"/>
  <c r="L646" i="13"/>
  <c r="G646" i="13" s="1"/>
  <c r="L643" i="13"/>
  <c r="G643" i="13" s="1"/>
  <c r="L639" i="13"/>
  <c r="G639" i="13" s="1"/>
  <c r="L635" i="13"/>
  <c r="G635" i="13" s="1"/>
  <c r="L620" i="13"/>
  <c r="G620" i="13" s="1"/>
  <c r="L616" i="13"/>
  <c r="G616" i="13" s="1"/>
  <c r="L612" i="13"/>
  <c r="G612" i="13" s="1"/>
  <c r="L608" i="13"/>
  <c r="G608" i="13" s="1"/>
  <c r="L604" i="13"/>
  <c r="G604" i="13" s="1"/>
  <c r="L585" i="13"/>
  <c r="G585" i="13" s="1"/>
  <c r="L581" i="13"/>
  <c r="G581" i="13" s="1"/>
  <c r="L577" i="13"/>
  <c r="G577" i="13" s="1"/>
  <c r="L573" i="13"/>
  <c r="G573" i="13" s="1"/>
  <c r="L569" i="13"/>
  <c r="G569" i="13" s="1"/>
  <c r="L554" i="13"/>
  <c r="G554" i="13" s="1"/>
  <c r="L814" i="13"/>
  <c r="G814" i="13" s="1"/>
  <c r="L806" i="13"/>
  <c r="G806" i="13" s="1"/>
  <c r="L779" i="13"/>
  <c r="G779" i="13" s="1"/>
  <c r="L771" i="13"/>
  <c r="G771" i="13" s="1"/>
  <c r="L748" i="13"/>
  <c r="G748" i="13" s="1"/>
  <c r="L740" i="13"/>
  <c r="G740" i="13" s="1"/>
  <c r="L713" i="13"/>
  <c r="G713" i="13" s="1"/>
  <c r="L705" i="13"/>
  <c r="G705" i="13" s="1"/>
  <c r="L682" i="13"/>
  <c r="G682" i="13" s="1"/>
  <c r="L674" i="13"/>
  <c r="G674" i="13" s="1"/>
  <c r="L644" i="13"/>
  <c r="G644" i="13" s="1"/>
  <c r="L818" i="13"/>
  <c r="G818" i="13" s="1"/>
  <c r="L810" i="13"/>
  <c r="G810" i="13" s="1"/>
  <c r="L802" i="13"/>
  <c r="G802" i="13" s="1"/>
  <c r="L783" i="13"/>
  <c r="G783" i="13" s="1"/>
  <c r="L775" i="13"/>
  <c r="G775" i="13" s="1"/>
  <c r="L767" i="13"/>
  <c r="G767" i="13" s="1"/>
  <c r="L752" i="13"/>
  <c r="G752" i="13" s="1"/>
  <c r="L744" i="13"/>
  <c r="G744" i="13" s="1"/>
  <c r="L736" i="13"/>
  <c r="G736" i="13" s="1"/>
  <c r="L717" i="13"/>
  <c r="G717" i="13" s="1"/>
  <c r="L709" i="13"/>
  <c r="G709" i="13" s="1"/>
  <c r="L701" i="13"/>
  <c r="G701" i="13" s="1"/>
  <c r="L686" i="13"/>
  <c r="G686" i="13" s="1"/>
  <c r="L678" i="13"/>
  <c r="G678" i="13" s="1"/>
  <c r="L670" i="13"/>
  <c r="G670" i="13" s="1"/>
  <c r="L651" i="13"/>
  <c r="G651" i="13" s="1"/>
  <c r="L642" i="13"/>
  <c r="G642" i="13" s="1"/>
  <c r="L638" i="13"/>
  <c r="G638" i="13" s="1"/>
  <c r="L619" i="13"/>
  <c r="G619" i="13" s="1"/>
  <c r="L615" i="13"/>
  <c r="G615" i="13" s="1"/>
  <c r="L611" i="13"/>
  <c r="G611" i="13" s="1"/>
  <c r="L607" i="13"/>
  <c r="G607" i="13" s="1"/>
  <c r="L603" i="13"/>
  <c r="G603" i="13" s="1"/>
  <c r="L588" i="13"/>
  <c r="G588" i="13" s="1"/>
  <c r="L584" i="13"/>
  <c r="G584" i="13" s="1"/>
  <c r="L580" i="13"/>
  <c r="G580" i="13" s="1"/>
  <c r="L576" i="13"/>
  <c r="G576" i="13" s="1"/>
  <c r="L572" i="13"/>
  <c r="G572" i="13" s="1"/>
  <c r="L553" i="13"/>
  <c r="G553" i="13" s="1"/>
  <c r="L640" i="13"/>
  <c r="G640" i="13" s="1"/>
  <c r="L621" i="13"/>
  <c r="G621" i="13" s="1"/>
  <c r="L613" i="13"/>
  <c r="G613" i="13" s="1"/>
  <c r="L605" i="13"/>
  <c r="G605" i="13" s="1"/>
  <c r="L582" i="13"/>
  <c r="G582" i="13" s="1"/>
  <c r="L574" i="13"/>
  <c r="G574" i="13" s="1"/>
  <c r="L555" i="13"/>
  <c r="G555" i="13" s="1"/>
  <c r="L548" i="13"/>
  <c r="G548" i="13" s="1"/>
  <c r="L544" i="13"/>
  <c r="G544" i="13" s="1"/>
  <c r="L540" i="13"/>
  <c r="G540" i="13" s="1"/>
  <c r="L536" i="13"/>
  <c r="G536" i="13" s="1"/>
  <c r="L521" i="13"/>
  <c r="G521" i="13" s="1"/>
  <c r="L517" i="13"/>
  <c r="G517" i="13" s="1"/>
  <c r="L513" i="13"/>
  <c r="G513" i="13" s="1"/>
  <c r="L509" i="13"/>
  <c r="G509" i="13" s="1"/>
  <c r="L505" i="13"/>
  <c r="G505" i="13" s="1"/>
  <c r="L486" i="13"/>
  <c r="G486" i="13" s="1"/>
  <c r="L482" i="13"/>
  <c r="G482" i="13" s="1"/>
  <c r="L478" i="13"/>
  <c r="G478" i="13" s="1"/>
  <c r="L474" i="13"/>
  <c r="G474" i="13" s="1"/>
  <c r="L470" i="13"/>
  <c r="G470" i="13" s="1"/>
  <c r="L770" i="13"/>
  <c r="G770" i="13" s="1"/>
  <c r="L704" i="13"/>
  <c r="G704" i="13" s="1"/>
  <c r="L637" i="13"/>
  <c r="G637" i="13" s="1"/>
  <c r="L618" i="13"/>
  <c r="G618" i="13" s="1"/>
  <c r="L610" i="13"/>
  <c r="G610" i="13" s="1"/>
  <c r="L602" i="13"/>
  <c r="G602" i="13" s="1"/>
  <c r="L587" i="13"/>
  <c r="G587" i="13" s="1"/>
  <c r="L579" i="13"/>
  <c r="G579" i="13" s="1"/>
  <c r="L571" i="13"/>
  <c r="G571" i="13" s="1"/>
  <c r="L552" i="13"/>
  <c r="G552" i="13" s="1"/>
  <c r="L549" i="13"/>
  <c r="G549" i="13" s="1"/>
  <c r="L545" i="13"/>
  <c r="G545" i="13" s="1"/>
  <c r="L541" i="13"/>
  <c r="G541" i="13" s="1"/>
  <c r="L537" i="13"/>
  <c r="G537" i="13" s="1"/>
  <c r="L522" i="13"/>
  <c r="G522" i="13" s="1"/>
  <c r="L518" i="13"/>
  <c r="G518" i="13" s="1"/>
  <c r="L514" i="13"/>
  <c r="G514" i="13" s="1"/>
  <c r="L510" i="13"/>
  <c r="G510" i="13" s="1"/>
  <c r="L506" i="13"/>
  <c r="G506" i="13" s="1"/>
  <c r="L487" i="13"/>
  <c r="G487" i="13" s="1"/>
  <c r="L483" i="13"/>
  <c r="G483" i="13" s="1"/>
  <c r="L479" i="13"/>
  <c r="G479" i="13" s="1"/>
  <c r="L805" i="13"/>
  <c r="G805" i="13" s="1"/>
  <c r="L778" i="13"/>
  <c r="G778" i="13" s="1"/>
  <c r="L739" i="13"/>
  <c r="G739" i="13" s="1"/>
  <c r="L712" i="13"/>
  <c r="G712" i="13" s="1"/>
  <c r="L673" i="13"/>
  <c r="G673" i="13" s="1"/>
  <c r="L647" i="13"/>
  <c r="G647" i="13" s="1"/>
  <c r="L636" i="13"/>
  <c r="G636" i="13" s="1"/>
  <c r="L617" i="13"/>
  <c r="G617" i="13" s="1"/>
  <c r="L609" i="13"/>
  <c r="G609" i="13" s="1"/>
  <c r="L586" i="13"/>
  <c r="G586" i="13" s="1"/>
  <c r="L578" i="13"/>
  <c r="G578" i="13" s="1"/>
  <c r="L570" i="13"/>
  <c r="G570" i="13" s="1"/>
  <c r="L550" i="13"/>
  <c r="G550" i="13" s="1"/>
  <c r="L546" i="13"/>
  <c r="G546" i="13" s="1"/>
  <c r="L542" i="13"/>
  <c r="G542" i="13" s="1"/>
  <c r="L538" i="13"/>
  <c r="G538" i="13" s="1"/>
  <c r="L519" i="13"/>
  <c r="G519" i="13" s="1"/>
  <c r="L515" i="13"/>
  <c r="G515" i="13" s="1"/>
  <c r="L511" i="13"/>
  <c r="G511" i="13" s="1"/>
  <c r="L507" i="13"/>
  <c r="G507" i="13" s="1"/>
  <c r="L488" i="13"/>
  <c r="G488" i="13" s="1"/>
  <c r="L484" i="13"/>
  <c r="G484" i="13" s="1"/>
  <c r="L480" i="13"/>
  <c r="G480" i="13" s="1"/>
  <c r="L476" i="13"/>
  <c r="G476" i="13" s="1"/>
  <c r="L472" i="13"/>
  <c r="G472" i="13" s="1"/>
  <c r="L453" i="13"/>
  <c r="G453" i="13" s="1"/>
  <c r="L449" i="13"/>
  <c r="G449" i="13" s="1"/>
  <c r="L445" i="13"/>
  <c r="G445" i="13" s="1"/>
  <c r="L441" i="13"/>
  <c r="G441" i="13" s="1"/>
  <c r="L813" i="13"/>
  <c r="G813" i="13" s="1"/>
  <c r="L786" i="13"/>
  <c r="G786" i="13" s="1"/>
  <c r="L747" i="13"/>
  <c r="G747" i="13" s="1"/>
  <c r="L720" i="13"/>
  <c r="G720" i="13" s="1"/>
  <c r="L681" i="13"/>
  <c r="G681" i="13" s="1"/>
  <c r="L654" i="13"/>
  <c r="G654" i="13" s="1"/>
  <c r="L606" i="13"/>
  <c r="G606" i="13" s="1"/>
  <c r="L575" i="13"/>
  <c r="G575" i="13" s="1"/>
  <c r="L543" i="13"/>
  <c r="G543" i="13" s="1"/>
  <c r="L516" i="13"/>
  <c r="G516" i="13" s="1"/>
  <c r="L485" i="13"/>
  <c r="G485" i="13" s="1"/>
  <c r="L471" i="13"/>
  <c r="G471" i="13" s="1"/>
  <c r="L451" i="13"/>
  <c r="G451" i="13" s="1"/>
  <c r="L444" i="13"/>
  <c r="G444" i="13" s="1"/>
  <c r="L442" i="13"/>
  <c r="G442" i="13" s="1"/>
  <c r="L421" i="13"/>
  <c r="G421" i="13" s="1"/>
  <c r="L417" i="13"/>
  <c r="G417" i="13" s="1"/>
  <c r="L413" i="13"/>
  <c r="G413" i="13" s="1"/>
  <c r="L409" i="13"/>
  <c r="G409" i="13" s="1"/>
  <c r="L405" i="13"/>
  <c r="G405" i="13" s="1"/>
  <c r="L390" i="13"/>
  <c r="G390" i="13" s="1"/>
  <c r="L386" i="13"/>
  <c r="G386" i="13" s="1"/>
  <c r="L382" i="13"/>
  <c r="G382" i="13" s="1"/>
  <c r="L378" i="13"/>
  <c r="G378" i="13" s="1"/>
  <c r="L374" i="13"/>
  <c r="G374" i="13" s="1"/>
  <c r="L355" i="13"/>
  <c r="G355" i="13" s="1"/>
  <c r="L351" i="13"/>
  <c r="G351" i="13" s="1"/>
  <c r="L347" i="13"/>
  <c r="G347" i="13" s="1"/>
  <c r="L343" i="13"/>
  <c r="G343" i="13" s="1"/>
  <c r="L339" i="13"/>
  <c r="G339" i="13" s="1"/>
  <c r="L324" i="13"/>
  <c r="G324" i="13" s="1"/>
  <c r="L320" i="13"/>
  <c r="G320" i="13" s="1"/>
  <c r="L614" i="13"/>
  <c r="G614" i="13" s="1"/>
  <c r="L583" i="13"/>
  <c r="G583" i="13" s="1"/>
  <c r="L547" i="13"/>
  <c r="G547" i="13" s="1"/>
  <c r="L520" i="13"/>
  <c r="G520" i="13" s="1"/>
  <c r="L504" i="13"/>
  <c r="G504" i="13" s="1"/>
  <c r="L489" i="13"/>
  <c r="G489" i="13" s="1"/>
  <c r="L473" i="13"/>
  <c r="G473" i="13" s="1"/>
  <c r="L456" i="13"/>
  <c r="G456" i="13" s="1"/>
  <c r="L454" i="13"/>
  <c r="G454" i="13" s="1"/>
  <c r="L447" i="13"/>
  <c r="G447" i="13" s="1"/>
  <c r="L440" i="13"/>
  <c r="G440" i="13" s="1"/>
  <c r="L437" i="13"/>
  <c r="G437" i="13" s="1"/>
  <c r="L422" i="13"/>
  <c r="G422" i="13" s="1"/>
  <c r="L418" i="13"/>
  <c r="G418" i="13" s="1"/>
  <c r="L414" i="13"/>
  <c r="G414" i="13" s="1"/>
  <c r="L410" i="13"/>
  <c r="G410" i="13" s="1"/>
  <c r="L406" i="13"/>
  <c r="G406" i="13" s="1"/>
  <c r="L387" i="13"/>
  <c r="G387" i="13" s="1"/>
  <c r="L383" i="13"/>
  <c r="G383" i="13" s="1"/>
  <c r="L379" i="13"/>
  <c r="G379" i="13" s="1"/>
  <c r="L375" i="13"/>
  <c r="G375" i="13" s="1"/>
  <c r="L371" i="13"/>
  <c r="G371" i="13" s="1"/>
  <c r="L356" i="13"/>
  <c r="G356" i="13" s="1"/>
  <c r="L352" i="13"/>
  <c r="G352" i="13" s="1"/>
  <c r="L348" i="13"/>
  <c r="G348" i="13" s="1"/>
  <c r="L344" i="13"/>
  <c r="G344" i="13" s="1"/>
  <c r="L340" i="13"/>
  <c r="G340" i="13" s="1"/>
  <c r="L321" i="13"/>
  <c r="G321" i="13" s="1"/>
  <c r="L317" i="13"/>
  <c r="G317" i="13" s="1"/>
  <c r="L641" i="13"/>
  <c r="G641" i="13" s="1"/>
  <c r="L551" i="13"/>
  <c r="G551" i="13" s="1"/>
  <c r="L508" i="13"/>
  <c r="G508" i="13" s="1"/>
  <c r="L475" i="13"/>
  <c r="G475" i="13" s="1"/>
  <c r="L452" i="13"/>
  <c r="G452" i="13" s="1"/>
  <c r="L450" i="13"/>
  <c r="G450" i="13" s="1"/>
  <c r="L443" i="13"/>
  <c r="G443" i="13" s="1"/>
  <c r="L438" i="13"/>
  <c r="G438" i="13" s="1"/>
  <c r="L423" i="13"/>
  <c r="G423" i="13" s="1"/>
  <c r="L419" i="13"/>
  <c r="G419" i="13" s="1"/>
  <c r="L415" i="13"/>
  <c r="G415" i="13" s="1"/>
  <c r="L411" i="13"/>
  <c r="G411" i="13" s="1"/>
  <c r="L407" i="13"/>
  <c r="G407" i="13" s="1"/>
  <c r="L388" i="13"/>
  <c r="G388" i="13" s="1"/>
  <c r="L384" i="13"/>
  <c r="G384" i="13" s="1"/>
  <c r="L380" i="13"/>
  <c r="G380" i="13" s="1"/>
  <c r="L376" i="13"/>
  <c r="G376" i="13" s="1"/>
  <c r="L477" i="13"/>
  <c r="G477" i="13" s="1"/>
  <c r="L416" i="13"/>
  <c r="G416" i="13" s="1"/>
  <c r="L389" i="13"/>
  <c r="G389" i="13" s="1"/>
  <c r="L350" i="13"/>
  <c r="G350" i="13" s="1"/>
  <c r="L342" i="13"/>
  <c r="G342" i="13" s="1"/>
  <c r="L319" i="13"/>
  <c r="G319" i="13" s="1"/>
  <c r="K319" i="13" s="1"/>
  <c r="L315" i="13"/>
  <c r="G315" i="13" s="1"/>
  <c r="L311" i="13"/>
  <c r="G311" i="13" s="1"/>
  <c r="L307" i="13"/>
  <c r="G307" i="13" s="1"/>
  <c r="L288" i="13"/>
  <c r="G288" i="13" s="1"/>
  <c r="L284" i="13"/>
  <c r="G284" i="13" s="1"/>
  <c r="L280" i="13"/>
  <c r="G280" i="13" s="1"/>
  <c r="L276" i="13"/>
  <c r="G276" i="13" s="1"/>
  <c r="K276" i="13" s="1"/>
  <c r="L272" i="13"/>
  <c r="G272" i="13" s="1"/>
  <c r="L257" i="13"/>
  <c r="G257" i="13" s="1"/>
  <c r="L253" i="13"/>
  <c r="G253" i="13" s="1"/>
  <c r="L249" i="13"/>
  <c r="G249" i="13" s="1"/>
  <c r="L245" i="13"/>
  <c r="G245" i="13" s="1"/>
  <c r="L241" i="13"/>
  <c r="G241" i="13" s="1"/>
  <c r="L222" i="13"/>
  <c r="G222" i="13" s="1"/>
  <c r="L218" i="13"/>
  <c r="G218" i="13" s="1"/>
  <c r="L214" i="13"/>
  <c r="G214" i="13" s="1"/>
  <c r="L210" i="13"/>
  <c r="G210" i="13" s="1"/>
  <c r="L206" i="13"/>
  <c r="G206" i="13" s="1"/>
  <c r="L191" i="13"/>
  <c r="G191" i="13" s="1"/>
  <c r="L187" i="13"/>
  <c r="G187" i="13" s="1"/>
  <c r="L183" i="13"/>
  <c r="G183" i="13" s="1"/>
  <c r="L179" i="13"/>
  <c r="G179" i="13" s="1"/>
  <c r="L175" i="13"/>
  <c r="G175" i="13" s="1"/>
  <c r="L156" i="13"/>
  <c r="G156" i="13" s="1"/>
  <c r="L152" i="13"/>
  <c r="G152" i="13" s="1"/>
  <c r="L148" i="13"/>
  <c r="G148" i="13" s="1"/>
  <c r="L144" i="13"/>
  <c r="G144" i="13" s="1"/>
  <c r="L140" i="13"/>
  <c r="G140" i="13" s="1"/>
  <c r="L125" i="13"/>
  <c r="G125" i="13" s="1"/>
  <c r="L121" i="13"/>
  <c r="G121" i="13" s="1"/>
  <c r="L117" i="13"/>
  <c r="G117" i="13" s="1"/>
  <c r="L113" i="13"/>
  <c r="G113" i="13" s="1"/>
  <c r="L109" i="13"/>
  <c r="G109" i="13" s="1"/>
  <c r="L90" i="13"/>
  <c r="G90" i="13" s="1"/>
  <c r="L86" i="13"/>
  <c r="G86" i="13" s="1"/>
  <c r="L82" i="13"/>
  <c r="G82" i="13" s="1"/>
  <c r="L78" i="13"/>
  <c r="G78" i="13" s="1"/>
  <c r="L74" i="13"/>
  <c r="G74" i="13" s="1"/>
  <c r="L59" i="13"/>
  <c r="G59" i="13" s="1"/>
  <c r="L55" i="13"/>
  <c r="G55" i="13" s="1"/>
  <c r="L51" i="13"/>
  <c r="G51" i="13" s="1"/>
  <c r="L47" i="13"/>
  <c r="G47" i="13" s="1"/>
  <c r="L43" i="13"/>
  <c r="G43" i="13" s="1"/>
  <c r="L79" i="13"/>
  <c r="G79" i="13" s="1"/>
  <c r="L56" i="13"/>
  <c r="G56" i="13" s="1"/>
  <c r="L44" i="13"/>
  <c r="G44" i="13" s="1"/>
  <c r="L274" i="13"/>
  <c r="G274" i="13" s="1"/>
  <c r="L255" i="13"/>
  <c r="G255" i="13" s="1"/>
  <c r="L455" i="13"/>
  <c r="G455" i="13" s="1"/>
  <c r="L448" i="13"/>
  <c r="G448" i="13" s="1"/>
  <c r="L420" i="13"/>
  <c r="G420" i="13" s="1"/>
  <c r="L404" i="13"/>
  <c r="G404" i="13" s="1"/>
  <c r="L377" i="13"/>
  <c r="G377" i="13" s="1"/>
  <c r="L357" i="13"/>
  <c r="G357" i="13" s="1"/>
  <c r="L349" i="13"/>
  <c r="G349" i="13" s="1"/>
  <c r="L341" i="13"/>
  <c r="G341" i="13" s="1"/>
  <c r="L318" i="13"/>
  <c r="G318" i="13" s="1"/>
  <c r="K318" i="13" s="1"/>
  <c r="L316" i="13"/>
  <c r="G316" i="13" s="1"/>
  <c r="K316" i="13" s="1"/>
  <c r="L312" i="13"/>
  <c r="G312" i="13" s="1"/>
  <c r="K312" i="13" s="1"/>
  <c r="L308" i="13"/>
  <c r="G308" i="13" s="1"/>
  <c r="K308" i="13" s="1"/>
  <c r="L289" i="13"/>
  <c r="G289" i="13" s="1"/>
  <c r="L285" i="13"/>
  <c r="G285" i="13" s="1"/>
  <c r="K285" i="13" s="1"/>
  <c r="L281" i="13"/>
  <c r="G281" i="13" s="1"/>
  <c r="K281" i="13" s="1"/>
  <c r="L277" i="13"/>
  <c r="G277" i="13" s="1"/>
  <c r="K277" i="13" s="1"/>
  <c r="L273" i="13"/>
  <c r="G273" i="13" s="1"/>
  <c r="K273" i="13" s="1"/>
  <c r="L258" i="13"/>
  <c r="G258" i="13" s="1"/>
  <c r="K258" i="13" s="1"/>
  <c r="L254" i="13"/>
  <c r="G254" i="13" s="1"/>
  <c r="L250" i="13"/>
  <c r="G250" i="13" s="1"/>
  <c r="K250" i="13" s="1"/>
  <c r="L246" i="13"/>
  <c r="G246" i="13" s="1"/>
  <c r="K246" i="13" s="1"/>
  <c r="L242" i="13"/>
  <c r="G242" i="13" s="1"/>
  <c r="K242" i="13" s="1"/>
  <c r="L223" i="13"/>
  <c r="G223" i="13" s="1"/>
  <c r="K223" i="13" s="1"/>
  <c r="L219" i="13"/>
  <c r="G219" i="13" s="1"/>
  <c r="K219" i="13" s="1"/>
  <c r="L215" i="13"/>
  <c r="G215" i="13" s="1"/>
  <c r="K215" i="13" s="1"/>
  <c r="L211" i="13"/>
  <c r="G211" i="13" s="1"/>
  <c r="K211" i="13" s="1"/>
  <c r="L207" i="13"/>
  <c r="G207" i="13" s="1"/>
  <c r="L192" i="13"/>
  <c r="G192" i="13" s="1"/>
  <c r="K192" i="13" s="1"/>
  <c r="L188" i="13"/>
  <c r="G188" i="13" s="1"/>
  <c r="K188" i="13" s="1"/>
  <c r="L184" i="13"/>
  <c r="G184" i="13" s="1"/>
  <c r="K184" i="13" s="1"/>
  <c r="L180" i="13"/>
  <c r="G180" i="13" s="1"/>
  <c r="K180" i="13" s="1"/>
  <c r="L176" i="13"/>
  <c r="G176" i="13" s="1"/>
  <c r="K176" i="13" s="1"/>
  <c r="L157" i="13"/>
  <c r="G157" i="13" s="1"/>
  <c r="L153" i="13"/>
  <c r="G153" i="13" s="1"/>
  <c r="L149" i="13"/>
  <c r="G149" i="13" s="1"/>
  <c r="L145" i="13"/>
  <c r="G145" i="13" s="1"/>
  <c r="K145" i="13" s="1"/>
  <c r="L141" i="13"/>
  <c r="G141" i="13" s="1"/>
  <c r="L126" i="13"/>
  <c r="G126" i="13" s="1"/>
  <c r="L122" i="13"/>
  <c r="G122" i="13" s="1"/>
  <c r="L118" i="13"/>
  <c r="G118" i="13" s="1"/>
  <c r="L114" i="13"/>
  <c r="G114" i="13" s="1"/>
  <c r="L110" i="13"/>
  <c r="G110" i="13" s="1"/>
  <c r="L91" i="13"/>
  <c r="G91" i="13" s="1"/>
  <c r="L87" i="13"/>
  <c r="G87" i="13" s="1"/>
  <c r="L83" i="13"/>
  <c r="G83" i="13" s="1"/>
  <c r="L75" i="13"/>
  <c r="G75" i="13" s="1"/>
  <c r="L60" i="13"/>
  <c r="G60" i="13" s="1"/>
  <c r="L52" i="13"/>
  <c r="G52" i="13" s="1"/>
  <c r="L48" i="13"/>
  <c r="G48" i="13" s="1"/>
  <c r="L286" i="13"/>
  <c r="G286" i="13" s="1"/>
  <c r="K286" i="13" s="1"/>
  <c r="L278" i="13"/>
  <c r="G278" i="13" s="1"/>
  <c r="L251" i="13"/>
  <c r="G251" i="13" s="1"/>
  <c r="K251" i="13" s="1"/>
  <c r="L539" i="13"/>
  <c r="G539" i="13" s="1"/>
  <c r="L512" i="13"/>
  <c r="G512" i="13" s="1"/>
  <c r="L446" i="13"/>
  <c r="G446" i="13" s="1"/>
  <c r="L439" i="13"/>
  <c r="G439" i="13" s="1"/>
  <c r="L408" i="13"/>
  <c r="G408" i="13" s="1"/>
  <c r="L381" i="13"/>
  <c r="G381" i="13" s="1"/>
  <c r="L373" i="13"/>
  <c r="G373" i="13" s="1"/>
  <c r="L354" i="13"/>
  <c r="G354" i="13" s="1"/>
  <c r="L346" i="13"/>
  <c r="G346" i="13" s="1"/>
  <c r="L323" i="13"/>
  <c r="G323" i="13" s="1"/>
  <c r="L313" i="13"/>
  <c r="G313" i="13" s="1"/>
  <c r="L309" i="13"/>
  <c r="G309" i="13" s="1"/>
  <c r="L305" i="13"/>
  <c r="G305" i="13" s="1"/>
  <c r="L290" i="13"/>
  <c r="G290" i="13" s="1"/>
  <c r="L282" i="13"/>
  <c r="G282" i="13" s="1"/>
  <c r="L306" i="13"/>
  <c r="G306" i="13" s="1"/>
  <c r="L291" i="13"/>
  <c r="G291" i="13" s="1"/>
  <c r="L275" i="13"/>
  <c r="G275" i="13" s="1"/>
  <c r="L248" i="13"/>
  <c r="G248" i="13" s="1"/>
  <c r="L240" i="13"/>
  <c r="G240" i="13" s="1"/>
  <c r="L220" i="13"/>
  <c r="G220" i="13" s="1"/>
  <c r="L212" i="13"/>
  <c r="G212" i="13" s="1"/>
  <c r="L190" i="13"/>
  <c r="G190" i="13" s="1"/>
  <c r="L182" i="13"/>
  <c r="G182" i="13" s="1"/>
  <c r="L174" i="13"/>
  <c r="G174" i="13" s="1"/>
  <c r="L154" i="13"/>
  <c r="G154" i="13" s="1"/>
  <c r="L146" i="13"/>
  <c r="G146" i="13" s="1"/>
  <c r="L124" i="13"/>
  <c r="G124" i="13" s="1"/>
  <c r="L116" i="13"/>
  <c r="G116" i="13" s="1"/>
  <c r="L108" i="13"/>
  <c r="G108" i="13" s="1"/>
  <c r="L88" i="13"/>
  <c r="G88" i="13" s="1"/>
  <c r="L80" i="13"/>
  <c r="G80" i="13" s="1"/>
  <c r="L58" i="13"/>
  <c r="G58" i="13" s="1"/>
  <c r="L50" i="13"/>
  <c r="G50" i="13" s="1"/>
  <c r="L42" i="13"/>
  <c r="G42" i="13" s="1"/>
  <c r="L481" i="13"/>
  <c r="G481" i="13" s="1"/>
  <c r="L345" i="13"/>
  <c r="G345" i="13" s="1"/>
  <c r="L310" i="13"/>
  <c r="G310" i="13" s="1"/>
  <c r="K310" i="13" s="1"/>
  <c r="L279" i="13"/>
  <c r="G279" i="13" s="1"/>
  <c r="L252" i="13"/>
  <c r="G252" i="13" s="1"/>
  <c r="L247" i="13"/>
  <c r="G247" i="13" s="1"/>
  <c r="L239" i="13"/>
  <c r="G239" i="13" s="1"/>
  <c r="L225" i="13"/>
  <c r="G225" i="13" s="1"/>
  <c r="L217" i="13"/>
  <c r="G217" i="13" s="1"/>
  <c r="L209" i="13"/>
  <c r="G209" i="13" s="1"/>
  <c r="K209" i="13" s="1"/>
  <c r="L189" i="13"/>
  <c r="G189" i="13" s="1"/>
  <c r="K189" i="13" s="1"/>
  <c r="L181" i="13"/>
  <c r="G181" i="13" s="1"/>
  <c r="L173" i="13"/>
  <c r="G173" i="13" s="1"/>
  <c r="L159" i="13"/>
  <c r="G159" i="13" s="1"/>
  <c r="L151" i="13"/>
  <c r="G151" i="13" s="1"/>
  <c r="L143" i="13"/>
  <c r="G143" i="13" s="1"/>
  <c r="L123" i="13"/>
  <c r="G123" i="13" s="1"/>
  <c r="L115" i="13"/>
  <c r="G115" i="13" s="1"/>
  <c r="L107" i="13"/>
  <c r="G107" i="13" s="1"/>
  <c r="L93" i="13"/>
  <c r="G93" i="13" s="1"/>
  <c r="L85" i="13"/>
  <c r="G85" i="13" s="1"/>
  <c r="L77" i="13"/>
  <c r="G77" i="13" s="1"/>
  <c r="L57" i="13"/>
  <c r="G57" i="13" s="1"/>
  <c r="L49" i="13"/>
  <c r="G49" i="13" s="1"/>
  <c r="L412" i="13"/>
  <c r="G412" i="13" s="1"/>
  <c r="L221" i="13"/>
  <c r="G221" i="13" s="1"/>
  <c r="L185" i="13"/>
  <c r="G185" i="13" s="1"/>
  <c r="K185" i="13" s="1"/>
  <c r="L155" i="13"/>
  <c r="G155" i="13" s="1"/>
  <c r="L119" i="13"/>
  <c r="G119" i="13" s="1"/>
  <c r="L89" i="13"/>
  <c r="G89" i="13" s="1"/>
  <c r="L53" i="13"/>
  <c r="G53" i="13" s="1"/>
  <c r="L372" i="13"/>
  <c r="G372" i="13" s="1"/>
  <c r="L353" i="13"/>
  <c r="G353" i="13" s="1"/>
  <c r="L322" i="13"/>
  <c r="G322" i="13" s="1"/>
  <c r="K322" i="13" s="1"/>
  <c r="L314" i="13"/>
  <c r="G314" i="13" s="1"/>
  <c r="K314" i="13" s="1"/>
  <c r="L283" i="13"/>
  <c r="G283" i="13" s="1"/>
  <c r="L256" i="13"/>
  <c r="G256" i="13" s="1"/>
  <c r="L244" i="13"/>
  <c r="G244" i="13" s="1"/>
  <c r="L224" i="13"/>
  <c r="G224" i="13" s="1"/>
  <c r="K224" i="13" s="1"/>
  <c r="L216" i="13"/>
  <c r="G216" i="13" s="1"/>
  <c r="K216" i="13" s="1"/>
  <c r="L208" i="13"/>
  <c r="G208" i="13" s="1"/>
  <c r="L186" i="13"/>
  <c r="G186" i="13" s="1"/>
  <c r="K186" i="13" s="1"/>
  <c r="L178" i="13"/>
  <c r="G178" i="13" s="1"/>
  <c r="L158" i="13"/>
  <c r="G158" i="13" s="1"/>
  <c r="L150" i="13"/>
  <c r="G150" i="13" s="1"/>
  <c r="L142" i="13"/>
  <c r="G142" i="13" s="1"/>
  <c r="K142" i="13" s="1"/>
  <c r="L120" i="13"/>
  <c r="G120" i="13" s="1"/>
  <c r="L112" i="13"/>
  <c r="G112" i="13" s="1"/>
  <c r="L92" i="13"/>
  <c r="G92" i="13" s="1"/>
  <c r="L84" i="13"/>
  <c r="G84" i="13" s="1"/>
  <c r="L76" i="13"/>
  <c r="G76" i="13" s="1"/>
  <c r="L54" i="13"/>
  <c r="G54" i="13" s="1"/>
  <c r="L46" i="13"/>
  <c r="G46" i="13" s="1"/>
  <c r="L385" i="13"/>
  <c r="G385" i="13" s="1"/>
  <c r="L287" i="13"/>
  <c r="G287" i="13" s="1"/>
  <c r="L243" i="13"/>
  <c r="G243" i="13" s="1"/>
  <c r="K243" i="13" s="1"/>
  <c r="L213" i="13"/>
  <c r="G213" i="13" s="1"/>
  <c r="L177" i="13"/>
  <c r="G177" i="13" s="1"/>
  <c r="L147" i="13"/>
  <c r="G147" i="13" s="1"/>
  <c r="L111" i="13"/>
  <c r="G111" i="13" s="1"/>
  <c r="L81" i="13"/>
  <c r="G81" i="13" s="1"/>
  <c r="L45" i="13"/>
  <c r="G45" i="13" s="1"/>
  <c r="L10" i="13"/>
  <c r="G10" i="13" s="1"/>
  <c r="L14" i="13"/>
  <c r="G14" i="13" s="1"/>
  <c r="L18" i="13"/>
  <c r="G18" i="13" s="1"/>
  <c r="L22" i="13"/>
  <c r="G22" i="13" s="1"/>
  <c r="L26" i="13"/>
  <c r="G26" i="13" s="1"/>
  <c r="L11" i="13"/>
  <c r="G11" i="13" s="1"/>
  <c r="L23" i="13"/>
  <c r="G23" i="13" s="1"/>
  <c r="L16" i="13"/>
  <c r="G16" i="13" s="1"/>
  <c r="L15" i="13"/>
  <c r="G15" i="13" s="1"/>
  <c r="L19" i="13"/>
  <c r="G19" i="13" s="1"/>
  <c r="L27" i="13"/>
  <c r="G27" i="13" s="1"/>
  <c r="L24" i="13"/>
  <c r="G24" i="13" s="1"/>
  <c r="L12" i="13"/>
  <c r="G12" i="13" s="1"/>
  <c r="L20" i="13"/>
  <c r="G20" i="13" s="1"/>
  <c r="L21" i="13"/>
  <c r="G21" i="13" s="1"/>
  <c r="L25" i="13"/>
  <c r="G25" i="13" s="1"/>
  <c r="L13" i="13"/>
  <c r="G13" i="13" s="1"/>
  <c r="L17" i="13"/>
  <c r="G17" i="13" s="1"/>
  <c r="G10" i="24"/>
  <c r="G11" i="24"/>
  <c r="L9" i="13"/>
  <c r="G9" i="13" s="1"/>
  <c r="Z8" i="11"/>
  <c r="L8" i="13" s="1"/>
  <c r="G8" i="13" s="1"/>
  <c r="L41" i="13" l="1"/>
  <c r="G41" i="13" s="1"/>
  <c r="G61" i="13" s="1"/>
  <c r="L503" i="13"/>
  <c r="G503" i="13" s="1"/>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141" i="13"/>
  <c r="M14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K455" i="13"/>
  <c r="M455" i="13" s="1"/>
  <c r="L668" i="13"/>
  <c r="G668" i="13" s="1"/>
  <c r="G688" i="13" s="1"/>
  <c r="L338" i="13"/>
  <c r="G338" i="13" s="1"/>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K140" i="13"/>
  <c r="M140" i="13" s="1"/>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B5" i="4"/>
  <c r="B4" i="4"/>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N9" i="4"/>
  <c r="N10" i="4"/>
  <c r="N11" i="4"/>
  <c r="N12" i="4"/>
  <c r="N13" i="4"/>
  <c r="N14" i="4"/>
  <c r="N15" i="4"/>
  <c r="N16" i="4"/>
  <c r="N17" i="4"/>
  <c r="N18" i="4"/>
  <c r="N19" i="4"/>
  <c r="N20" i="4"/>
  <c r="N21" i="4"/>
  <c r="N22" i="4"/>
  <c r="N23" i="4"/>
  <c r="N24" i="4"/>
  <c r="N25" i="4"/>
  <c r="N26" i="4"/>
  <c r="N27" i="4"/>
  <c r="Q18" i="4" l="1"/>
  <c r="O18" i="4"/>
  <c r="Q16" i="4"/>
  <c r="O16" i="4"/>
  <c r="Q23" i="4"/>
  <c r="O23" i="4"/>
  <c r="Q15" i="4"/>
  <c r="O15" i="4"/>
  <c r="Q17" i="4"/>
  <c r="O17" i="4"/>
  <c r="Q24" i="4"/>
  <c r="O24" i="4"/>
  <c r="Q22" i="4"/>
  <c r="O22" i="4"/>
  <c r="Q14" i="4"/>
  <c r="O14" i="4"/>
  <c r="Q10" i="4"/>
  <c r="O10" i="4"/>
  <c r="Q9" i="4"/>
  <c r="O9" i="4"/>
  <c r="Q13" i="4"/>
  <c r="O13" i="4"/>
  <c r="Q20" i="4"/>
  <c r="O20" i="4"/>
  <c r="Q12" i="4"/>
  <c r="O12" i="4"/>
  <c r="Q26" i="4"/>
  <c r="O26" i="4"/>
  <c r="Q25" i="4"/>
  <c r="O25" i="4"/>
  <c r="Q21" i="4"/>
  <c r="O21" i="4"/>
  <c r="Q27" i="4"/>
  <c r="O27" i="4"/>
  <c r="Q19" i="4"/>
  <c r="O19" i="4"/>
  <c r="Q11" i="4"/>
  <c r="O11" i="4"/>
  <c r="P24" i="4"/>
  <c r="P10" i="4"/>
  <c r="P23" i="4"/>
  <c r="P26" i="4"/>
  <c r="P18" i="4"/>
  <c r="P25" i="4"/>
  <c r="P17" i="4"/>
  <c r="P9" i="4"/>
  <c r="P15" i="4"/>
  <c r="P22" i="4"/>
  <c r="P14" i="4"/>
  <c r="P21" i="4"/>
  <c r="P20" i="4"/>
  <c r="P12" i="4"/>
  <c r="P16" i="4"/>
  <c r="P13" i="4"/>
  <c r="P27" i="4"/>
  <c r="P19" i="4"/>
  <c r="P11" i="4"/>
  <c r="R21" i="4"/>
  <c r="R13" i="4"/>
  <c r="R20" i="4"/>
  <c r="R12" i="4"/>
  <c r="R27" i="4"/>
  <c r="R23" i="4"/>
  <c r="R19" i="4"/>
  <c r="R15" i="4"/>
  <c r="R11" i="4"/>
  <c r="R25" i="4"/>
  <c r="R17" i="4"/>
  <c r="R24" i="4"/>
  <c r="R16" i="4"/>
  <c r="R26" i="4"/>
  <c r="R22" i="4"/>
  <c r="R18" i="4"/>
  <c r="R14" i="4"/>
  <c r="R10" i="4"/>
  <c r="R9" i="4"/>
  <c r="N8" i="4"/>
  <c r="Q8" i="4" l="1"/>
  <c r="O8" i="4"/>
  <c r="P8" i="4"/>
  <c r="R8" i="4"/>
  <c r="B8" i="24" l="1"/>
  <c r="M9" i="12" l="1"/>
  <c r="R1" i="12" l="1"/>
  <c r="H244" i="13" l="1"/>
  <c r="I244" i="13" s="1"/>
  <c r="H316" i="13"/>
  <c r="I316" i="13" s="1"/>
  <c r="H252" i="13"/>
  <c r="I252" i="13" s="1"/>
  <c r="H319" i="13"/>
  <c r="I319" i="13" s="1"/>
  <c r="H317" i="13"/>
  <c r="I317" i="13" s="1"/>
  <c r="H324" i="13"/>
  <c r="I324" i="13" s="1"/>
  <c r="H318" i="13"/>
  <c r="I318" i="13" s="1"/>
  <c r="H313" i="13"/>
  <c r="I313" i="13" s="1"/>
  <c r="H322" i="13"/>
  <c r="I322" i="13" s="1"/>
  <c r="H314" i="13"/>
  <c r="I314" i="13" s="1"/>
  <c r="H323" i="13"/>
  <c r="I323" i="13" s="1"/>
  <c r="H311" i="13"/>
  <c r="I311" i="13" s="1"/>
  <c r="H315" i="13"/>
  <c r="I315" i="13" s="1"/>
  <c r="H321" i="13"/>
  <c r="I321" i="13" s="1"/>
  <c r="H320" i="13"/>
  <c r="I320" i="13" s="1"/>
  <c r="H312" i="13"/>
  <c r="I312" i="13" s="1"/>
  <c r="H280" i="13"/>
  <c r="I280" i="13" s="1"/>
  <c r="H281" i="13"/>
  <c r="I281" i="13" s="1"/>
  <c r="H277" i="13"/>
  <c r="I277" i="13" s="1"/>
  <c r="H284" i="13"/>
  <c r="I284" i="13" s="1"/>
  <c r="H283" i="13"/>
  <c r="I283" i="13" s="1"/>
  <c r="H275" i="13"/>
  <c r="I275" i="13" s="1"/>
  <c r="H278" i="13"/>
  <c r="I278" i="13" s="1"/>
  <c r="H279" i="13"/>
  <c r="I279" i="13" s="1"/>
  <c r="H276" i="13"/>
  <c r="I276" i="13" s="1"/>
  <c r="H285" i="13"/>
  <c r="I285" i="13" s="1"/>
  <c r="H249" i="13"/>
  <c r="I249" i="13" s="1"/>
  <c r="H580" i="13"/>
  <c r="I580" i="13" s="1"/>
  <c r="H250" i="13"/>
  <c r="I250" i="13" s="1"/>
  <c r="H247" i="13"/>
  <c r="I247" i="13" s="1"/>
  <c r="H577" i="13"/>
  <c r="I577" i="13" s="1"/>
  <c r="H574" i="13"/>
  <c r="I574" i="13" s="1"/>
  <c r="H251" i="13"/>
  <c r="I251" i="13" s="1"/>
  <c r="H581" i="13"/>
  <c r="I581" i="13" s="1"/>
  <c r="H576" i="13"/>
  <c r="I576" i="13" s="1"/>
  <c r="H246" i="13"/>
  <c r="I246" i="13" s="1"/>
  <c r="H578" i="13"/>
  <c r="I578" i="13" s="1"/>
  <c r="H248" i="13"/>
  <c r="I248" i="13" s="1"/>
  <c r="H575" i="13"/>
  <c r="I575" i="13" s="1"/>
  <c r="H245" i="13"/>
  <c r="I245" i="13" s="1"/>
  <c r="H583" i="13"/>
  <c r="I583" i="13" s="1"/>
  <c r="H253" i="13"/>
  <c r="I253" i="13" s="1"/>
  <c r="H546" i="13"/>
  <c r="I546" i="13" s="1"/>
  <c r="H216" i="13"/>
  <c r="I216" i="13" s="1"/>
  <c r="H547" i="13"/>
  <c r="I547" i="13" s="1"/>
  <c r="H217" i="13"/>
  <c r="I217" i="13" s="1"/>
  <c r="H215" i="13"/>
  <c r="I215" i="13" s="1"/>
  <c r="H545" i="13"/>
  <c r="I545" i="13" s="1"/>
  <c r="H544" i="13"/>
  <c r="I544" i="13" s="1"/>
  <c r="H214" i="13"/>
  <c r="I214" i="13" s="1"/>
  <c r="H742" i="13"/>
  <c r="I742" i="13" s="1"/>
  <c r="H412" i="13"/>
  <c r="I412" i="13" s="1"/>
  <c r="H82" i="13"/>
  <c r="I82" i="13" s="1"/>
  <c r="H743" i="13"/>
  <c r="I743" i="13" s="1"/>
  <c r="H413" i="13"/>
  <c r="I413" i="13" s="1"/>
  <c r="H83" i="13"/>
  <c r="I83" i="13" s="1"/>
  <c r="H80" i="13"/>
  <c r="I80" i="13" s="1"/>
  <c r="H740" i="13"/>
  <c r="I740" i="13" s="1"/>
  <c r="H410" i="13"/>
  <c r="I410" i="13" s="1"/>
  <c r="H738" i="13"/>
  <c r="I738" i="13" s="1"/>
  <c r="H78" i="13"/>
  <c r="I78" i="13" s="1"/>
  <c r="H408" i="13"/>
  <c r="I408" i="13" s="1"/>
  <c r="H750" i="13"/>
  <c r="I750" i="13" s="1"/>
  <c r="H90" i="13"/>
  <c r="I90" i="13" s="1"/>
  <c r="H420" i="13"/>
  <c r="I420" i="13" s="1"/>
  <c r="H422" i="13"/>
  <c r="I422" i="13" s="1"/>
  <c r="H92" i="13"/>
  <c r="I92" i="13" s="1"/>
  <c r="H752" i="13"/>
  <c r="I752" i="13" s="1"/>
  <c r="H748" i="13"/>
  <c r="I748" i="13" s="1"/>
  <c r="H418" i="13"/>
  <c r="I418" i="13" s="1"/>
  <c r="H88" i="13"/>
  <c r="I88" i="13" s="1"/>
  <c r="H407" i="13"/>
  <c r="I407" i="13" s="1"/>
  <c r="H77" i="13"/>
  <c r="I77" i="13" s="1"/>
  <c r="H737" i="13"/>
  <c r="I737" i="13" s="1"/>
  <c r="H421" i="13"/>
  <c r="I421" i="13" s="1"/>
  <c r="H91" i="13"/>
  <c r="I91" i="13" s="1"/>
  <c r="H751" i="13"/>
  <c r="I751" i="13" s="1"/>
  <c r="H411" i="13"/>
  <c r="I411" i="13" s="1"/>
  <c r="H81" i="13"/>
  <c r="I81" i="13" s="1"/>
  <c r="H741" i="13"/>
  <c r="I741" i="13" s="1"/>
  <c r="H405" i="13"/>
  <c r="I405" i="13" s="1"/>
  <c r="H75" i="13"/>
  <c r="I75" i="13" s="1"/>
  <c r="H735" i="13"/>
  <c r="I735" i="13" s="1"/>
  <c r="H745" i="13"/>
  <c r="I745" i="13" s="1"/>
  <c r="H85" i="13"/>
  <c r="I85" i="13" s="1"/>
  <c r="H415" i="13"/>
  <c r="I415" i="13" s="1"/>
  <c r="H753" i="13"/>
  <c r="I753" i="13" s="1"/>
  <c r="H423" i="13"/>
  <c r="I423" i="13" s="1"/>
  <c r="H93" i="13"/>
  <c r="I93" i="13" s="1"/>
  <c r="H416" i="13"/>
  <c r="I416" i="13" s="1"/>
  <c r="H86" i="13"/>
  <c r="I86" i="13" s="1"/>
  <c r="H746" i="13"/>
  <c r="I746" i="13" s="1"/>
  <c r="H79" i="13"/>
  <c r="I79" i="13" s="1"/>
  <c r="H739" i="13"/>
  <c r="I739" i="13" s="1"/>
  <c r="H409" i="13"/>
  <c r="I409" i="13" s="1"/>
  <c r="H749" i="13"/>
  <c r="I749" i="13" s="1"/>
  <c r="H419" i="13"/>
  <c r="I419" i="13" s="1"/>
  <c r="H89" i="13"/>
  <c r="I89" i="13" s="1"/>
  <c r="H719" i="13"/>
  <c r="I719" i="13" s="1"/>
  <c r="H389" i="13"/>
  <c r="I389" i="13" s="1"/>
  <c r="H380" i="13"/>
  <c r="I380" i="13" s="1"/>
  <c r="H710" i="13"/>
  <c r="I710" i="13" s="1"/>
  <c r="H377" i="13"/>
  <c r="I377" i="13" s="1"/>
  <c r="H707" i="13"/>
  <c r="I707" i="13" s="1"/>
  <c r="H702" i="13"/>
  <c r="I702" i="13" s="1"/>
  <c r="H372" i="13"/>
  <c r="I372" i="13" s="1"/>
  <c r="H373" i="13"/>
  <c r="I373" i="13" s="1"/>
  <c r="H703" i="13"/>
  <c r="I703" i="13" s="1"/>
  <c r="H379" i="13"/>
  <c r="I379" i="13" s="1"/>
  <c r="H709" i="13"/>
  <c r="I709" i="13" s="1"/>
  <c r="H716" i="13"/>
  <c r="I716" i="13" s="1"/>
  <c r="H386" i="13"/>
  <c r="I386" i="13" s="1"/>
  <c r="H713" i="13"/>
  <c r="I713" i="13" s="1"/>
  <c r="H383" i="13"/>
  <c r="I383" i="13" s="1"/>
  <c r="H720" i="13"/>
  <c r="I720" i="13" s="1"/>
  <c r="H390" i="13"/>
  <c r="I390" i="13" s="1"/>
  <c r="H376" i="13"/>
  <c r="I376" i="13" s="1"/>
  <c r="H706" i="13"/>
  <c r="I706" i="13" s="1"/>
  <c r="H374" i="13"/>
  <c r="I374" i="13" s="1"/>
  <c r="H704" i="13"/>
  <c r="I704" i="13" s="1"/>
  <c r="H705" i="13"/>
  <c r="I705" i="13" s="1"/>
  <c r="H375" i="13"/>
  <c r="I375" i="13" s="1"/>
  <c r="H387" i="13"/>
  <c r="I387" i="13" s="1"/>
  <c r="H717" i="13"/>
  <c r="I717" i="13" s="1"/>
  <c r="H715" i="13"/>
  <c r="I715" i="13" s="1"/>
  <c r="H385" i="13"/>
  <c r="I385" i="13" s="1"/>
  <c r="H711" i="13"/>
  <c r="I711" i="13" s="1"/>
  <c r="H381" i="13"/>
  <c r="I381" i="13" s="1"/>
  <c r="H714" i="13"/>
  <c r="I714" i="13" s="1"/>
  <c r="H384" i="13"/>
  <c r="I384" i="13" s="1"/>
  <c r="H712" i="13"/>
  <c r="I712" i="13" s="1"/>
  <c r="H382" i="13"/>
  <c r="I382" i="13" s="1"/>
  <c r="H388" i="13"/>
  <c r="I388" i="13" s="1"/>
  <c r="H718" i="13"/>
  <c r="I718" i="13" s="1"/>
  <c r="H701" i="13"/>
  <c r="I701" i="13" s="1"/>
  <c r="H371" i="13"/>
  <c r="I371" i="13" s="1"/>
  <c r="H350" i="13"/>
  <c r="I350" i="13" s="1"/>
  <c r="H680" i="13"/>
  <c r="I680" i="13" s="1"/>
  <c r="H681" i="13"/>
  <c r="I681" i="13" s="1"/>
  <c r="H351" i="13"/>
  <c r="I351" i="13" s="1"/>
  <c r="H349" i="13"/>
  <c r="I349" i="13" s="1"/>
  <c r="H679" i="13"/>
  <c r="I679" i="13" s="1"/>
  <c r="H686" i="13"/>
  <c r="I686" i="13" s="1"/>
  <c r="H356" i="13"/>
  <c r="I356" i="13" s="1"/>
  <c r="H353" i="13"/>
  <c r="I353" i="13" s="1"/>
  <c r="H683" i="13"/>
  <c r="I683" i="13" s="1"/>
  <c r="H347" i="13"/>
  <c r="I347" i="13" s="1"/>
  <c r="H677" i="13"/>
  <c r="I677" i="13" s="1"/>
  <c r="H343" i="13"/>
  <c r="I343" i="13" s="1"/>
  <c r="H673" i="13"/>
  <c r="I673" i="13" s="1"/>
  <c r="H340" i="13"/>
  <c r="I340" i="13" s="1"/>
  <c r="H670" i="13"/>
  <c r="I670" i="13" s="1"/>
  <c r="H685" i="13"/>
  <c r="I685" i="13" s="1"/>
  <c r="H355" i="13"/>
  <c r="I355" i="13" s="1"/>
  <c r="H671" i="13"/>
  <c r="I671" i="13" s="1"/>
  <c r="H341" i="13"/>
  <c r="I341" i="13" s="1"/>
  <c r="H339" i="13"/>
  <c r="I339" i="13" s="1"/>
  <c r="H669" i="13"/>
  <c r="I669" i="13" s="1"/>
  <c r="H684" i="13"/>
  <c r="I684" i="13" s="1"/>
  <c r="H354" i="13"/>
  <c r="I354" i="13" s="1"/>
  <c r="H682" i="13"/>
  <c r="I682" i="13" s="1"/>
  <c r="H352" i="13"/>
  <c r="I352" i="13" s="1"/>
  <c r="H672" i="13"/>
  <c r="I672" i="13" s="1"/>
  <c r="H342" i="13"/>
  <c r="I342" i="13" s="1"/>
  <c r="H687" i="13"/>
  <c r="I687" i="13" s="1"/>
  <c r="H357" i="13"/>
  <c r="I357" i="13" s="1"/>
  <c r="H675" i="13"/>
  <c r="I675" i="13" s="1"/>
  <c r="H345" i="13"/>
  <c r="I345" i="13" s="1"/>
  <c r="H678" i="13"/>
  <c r="I678" i="13" s="1"/>
  <c r="H348" i="13"/>
  <c r="I348" i="13" s="1"/>
  <c r="H344" i="13"/>
  <c r="I344" i="13" s="1"/>
  <c r="H674" i="13"/>
  <c r="I674" i="13" s="1"/>
  <c r="H676" i="13"/>
  <c r="I676" i="13" s="1"/>
  <c r="H346" i="13"/>
  <c r="I346" i="13" s="1"/>
  <c r="H579" i="13"/>
  <c r="I579" i="13" s="1"/>
  <c r="H611" i="13"/>
  <c r="I611" i="13" s="1"/>
  <c r="H654" i="13"/>
  <c r="I654" i="13" s="1"/>
  <c r="H653" i="13"/>
  <c r="I653" i="13" s="1"/>
  <c r="H652" i="13"/>
  <c r="I652" i="13" s="1"/>
  <c r="H651" i="13"/>
  <c r="I651" i="13" s="1"/>
  <c r="H650" i="13"/>
  <c r="I650" i="13" s="1"/>
  <c r="H649" i="13"/>
  <c r="I649" i="13" s="1"/>
  <c r="H648" i="13"/>
  <c r="I648" i="13" s="1"/>
  <c r="H647" i="13"/>
  <c r="I647" i="13" s="1"/>
  <c r="H646" i="13"/>
  <c r="I646" i="13" s="1"/>
  <c r="H645" i="13"/>
  <c r="I645" i="13" s="1"/>
  <c r="H644" i="13"/>
  <c r="I644" i="13" s="1"/>
  <c r="H643" i="13"/>
  <c r="I643" i="13" s="1"/>
  <c r="H642" i="13"/>
  <c r="I642" i="13" s="1"/>
  <c r="H641" i="13"/>
  <c r="I641" i="13" s="1"/>
  <c r="H615" i="13"/>
  <c r="I615" i="13" s="1"/>
  <c r="H614" i="13"/>
  <c r="I614" i="13" s="1"/>
  <c r="H613" i="13"/>
  <c r="I613" i="13" s="1"/>
  <c r="H610" i="13"/>
  <c r="I610" i="13" s="1"/>
  <c r="H609" i="13"/>
  <c r="I609" i="13" s="1"/>
  <c r="H608" i="13"/>
  <c r="I608" i="13" s="1"/>
  <c r="H607" i="13"/>
  <c r="I607" i="13" s="1"/>
  <c r="H606" i="13"/>
  <c r="I606" i="13" s="1"/>
  <c r="H605" i="13"/>
  <c r="I605" i="13" s="1"/>
  <c r="H582" i="13" l="1"/>
  <c r="I582" i="13" s="1"/>
  <c r="H747" i="13"/>
  <c r="I747" i="13" s="1"/>
  <c r="H417" i="13"/>
  <c r="I417" i="13" s="1"/>
  <c r="H309" i="13"/>
  <c r="I309" i="13" s="1"/>
  <c r="H639" i="13"/>
  <c r="I639" i="13" s="1"/>
  <c r="H636" i="13"/>
  <c r="I636" i="13" s="1"/>
  <c r="H306" i="13"/>
  <c r="I306" i="13" s="1"/>
  <c r="H310" i="13"/>
  <c r="I310" i="13" s="1"/>
  <c r="H640" i="13"/>
  <c r="I640" i="13" s="1"/>
  <c r="H635" i="13"/>
  <c r="I635" i="13" s="1"/>
  <c r="H305" i="13"/>
  <c r="I305" i="13" s="1"/>
  <c r="H637" i="13"/>
  <c r="I637" i="13" s="1"/>
  <c r="H307" i="13"/>
  <c r="I307" i="13" s="1"/>
  <c r="H604" i="13"/>
  <c r="I604" i="13" s="1"/>
  <c r="H274" i="13"/>
  <c r="I274" i="13" s="1"/>
  <c r="H619" i="13"/>
  <c r="I619" i="13" s="1"/>
  <c r="H289" i="13"/>
  <c r="I289" i="13" s="1"/>
  <c r="H620" i="13"/>
  <c r="I620" i="13" s="1"/>
  <c r="H290" i="13"/>
  <c r="I290" i="13" s="1"/>
  <c r="H617" i="13"/>
  <c r="I617" i="13" s="1"/>
  <c r="H287" i="13"/>
  <c r="I287" i="13" s="1"/>
  <c r="H282" i="13"/>
  <c r="I282" i="13" s="1"/>
  <c r="H612" i="13"/>
  <c r="I612" i="13" s="1"/>
  <c r="H621" i="13"/>
  <c r="I621" i="13" s="1"/>
  <c r="H291" i="13"/>
  <c r="I291" i="13" s="1"/>
  <c r="H272" i="13"/>
  <c r="I272" i="13" s="1"/>
  <c r="H602" i="13"/>
  <c r="I602" i="13" s="1"/>
  <c r="H273" i="13"/>
  <c r="I273" i="13" s="1"/>
  <c r="H603" i="13"/>
  <c r="I603" i="13" s="1"/>
  <c r="H286" i="13"/>
  <c r="I286" i="13" s="1"/>
  <c r="H616" i="13"/>
  <c r="I616" i="13" s="1"/>
  <c r="H618" i="13"/>
  <c r="I618" i="13" s="1"/>
  <c r="H288" i="13"/>
  <c r="I288" i="13" s="1"/>
  <c r="H588" i="13"/>
  <c r="I588" i="13" s="1"/>
  <c r="H258" i="13"/>
  <c r="I258" i="13" s="1"/>
  <c r="H570" i="13"/>
  <c r="I570" i="13" s="1"/>
  <c r="H240" i="13"/>
  <c r="I240" i="13" s="1"/>
  <c r="H572" i="13"/>
  <c r="I572" i="13" s="1"/>
  <c r="H242" i="13"/>
  <c r="I242" i="13" s="1"/>
  <c r="H573" i="13"/>
  <c r="I573" i="13" s="1"/>
  <c r="H243" i="13"/>
  <c r="I243" i="13" s="1"/>
  <c r="H587" i="13"/>
  <c r="I587" i="13" s="1"/>
  <c r="H257" i="13"/>
  <c r="I257" i="13" s="1"/>
  <c r="H254" i="13"/>
  <c r="I254" i="13" s="1"/>
  <c r="H584" i="13"/>
  <c r="I584" i="13" s="1"/>
  <c r="H586" i="13"/>
  <c r="I586" i="13" s="1"/>
  <c r="H256" i="13"/>
  <c r="I256" i="13" s="1"/>
  <c r="H585" i="13"/>
  <c r="I585" i="13" s="1"/>
  <c r="H255" i="13"/>
  <c r="I255" i="13" s="1"/>
  <c r="H569" i="13"/>
  <c r="I569" i="13" s="1"/>
  <c r="H239" i="13"/>
  <c r="I239" i="13" s="1"/>
  <c r="H571" i="13"/>
  <c r="I571" i="13" s="1"/>
  <c r="H241" i="13"/>
  <c r="I241" i="13" s="1"/>
  <c r="H550" i="13"/>
  <c r="I550" i="13" s="1"/>
  <c r="H220" i="13"/>
  <c r="I220" i="13" s="1"/>
  <c r="H554" i="13"/>
  <c r="I554" i="13" s="1"/>
  <c r="H224" i="13"/>
  <c r="I224" i="13" s="1"/>
  <c r="H206" i="13"/>
  <c r="I206" i="13" s="1"/>
  <c r="H536" i="13"/>
  <c r="I536" i="13" s="1"/>
  <c r="H542" i="13"/>
  <c r="I542" i="13" s="1"/>
  <c r="H212" i="13"/>
  <c r="I212" i="13" s="1"/>
  <c r="H549" i="13"/>
  <c r="I549" i="13" s="1"/>
  <c r="H219" i="13"/>
  <c r="I219" i="13" s="1"/>
  <c r="H551" i="13"/>
  <c r="I551" i="13" s="1"/>
  <c r="H221" i="13"/>
  <c r="I221" i="13" s="1"/>
  <c r="H223" i="13"/>
  <c r="I223" i="13" s="1"/>
  <c r="H553" i="13"/>
  <c r="I553" i="13" s="1"/>
  <c r="H555" i="13"/>
  <c r="I555" i="13" s="1"/>
  <c r="H225" i="13"/>
  <c r="I225" i="13" s="1"/>
  <c r="H548" i="13"/>
  <c r="I548" i="13" s="1"/>
  <c r="H218" i="13"/>
  <c r="I218" i="13" s="1"/>
  <c r="H552" i="13"/>
  <c r="I552" i="13" s="1"/>
  <c r="H222" i="13"/>
  <c r="I222" i="13" s="1"/>
  <c r="H538" i="13"/>
  <c r="I538" i="13" s="1"/>
  <c r="H208" i="13"/>
  <c r="I208" i="13" s="1"/>
  <c r="H540" i="13"/>
  <c r="I540" i="13" s="1"/>
  <c r="H210" i="13"/>
  <c r="I210" i="13" s="1"/>
  <c r="H207" i="13"/>
  <c r="I207" i="13" s="1"/>
  <c r="H537" i="13"/>
  <c r="I537" i="13" s="1"/>
  <c r="H539" i="13"/>
  <c r="I539" i="13" s="1"/>
  <c r="H209" i="13"/>
  <c r="I209" i="13" s="1"/>
  <c r="H541" i="13"/>
  <c r="I541" i="13" s="1"/>
  <c r="H211" i="13"/>
  <c r="I211" i="13" s="1"/>
  <c r="H543" i="13"/>
  <c r="I543" i="13" s="1"/>
  <c r="H213" i="13"/>
  <c r="I213" i="13" s="1"/>
  <c r="H508" i="13"/>
  <c r="I508" i="13" s="1"/>
  <c r="H178" i="13"/>
  <c r="I178" i="13" s="1"/>
  <c r="H512" i="13"/>
  <c r="I512" i="13" s="1"/>
  <c r="H182" i="13"/>
  <c r="I182" i="13" s="1"/>
  <c r="H184" i="13"/>
  <c r="I184" i="13" s="1"/>
  <c r="H514" i="13"/>
  <c r="I514" i="13" s="1"/>
  <c r="H516" i="13"/>
  <c r="I516" i="13" s="1"/>
  <c r="H186" i="13"/>
  <c r="I186" i="13" s="1"/>
  <c r="H518" i="13"/>
  <c r="I518" i="13" s="1"/>
  <c r="H188" i="13"/>
  <c r="I188" i="13" s="1"/>
  <c r="H520" i="13"/>
  <c r="I520" i="13" s="1"/>
  <c r="H190" i="13"/>
  <c r="I190" i="13" s="1"/>
  <c r="H522" i="13"/>
  <c r="I522" i="13" s="1"/>
  <c r="H192" i="13"/>
  <c r="I192" i="13" s="1"/>
  <c r="H504" i="13"/>
  <c r="I504" i="13" s="1"/>
  <c r="H174" i="13"/>
  <c r="I174" i="13" s="1"/>
  <c r="H506" i="13"/>
  <c r="I506" i="13" s="1"/>
  <c r="H176" i="13"/>
  <c r="I176" i="13" s="1"/>
  <c r="H510" i="13"/>
  <c r="I510" i="13" s="1"/>
  <c r="H180" i="13"/>
  <c r="I180" i="13" s="1"/>
  <c r="H503" i="13"/>
  <c r="I503" i="13" s="1"/>
  <c r="H173" i="13"/>
  <c r="I173" i="13" s="1"/>
  <c r="H175" i="13"/>
  <c r="I175" i="13" s="1"/>
  <c r="H505" i="13"/>
  <c r="I505" i="13" s="1"/>
  <c r="H507" i="13"/>
  <c r="I507" i="13" s="1"/>
  <c r="H177" i="13"/>
  <c r="I177" i="13" s="1"/>
  <c r="H179" i="13"/>
  <c r="I179" i="13" s="1"/>
  <c r="H509" i="13"/>
  <c r="I509" i="13" s="1"/>
  <c r="H181" i="13"/>
  <c r="I181" i="13" s="1"/>
  <c r="H511" i="13"/>
  <c r="I511" i="13" s="1"/>
  <c r="H513" i="13"/>
  <c r="I513" i="13" s="1"/>
  <c r="H183" i="13"/>
  <c r="I183" i="13" s="1"/>
  <c r="H185" i="13"/>
  <c r="I185" i="13" s="1"/>
  <c r="H515" i="13"/>
  <c r="I515" i="13" s="1"/>
  <c r="H187" i="13"/>
  <c r="I187" i="13" s="1"/>
  <c r="H517" i="13"/>
  <c r="I517" i="13" s="1"/>
  <c r="H519" i="13"/>
  <c r="I519" i="13" s="1"/>
  <c r="H189" i="13"/>
  <c r="I189" i="13" s="1"/>
  <c r="H191" i="13"/>
  <c r="I191" i="13" s="1"/>
  <c r="H521" i="13"/>
  <c r="I521" i="13" s="1"/>
  <c r="H801" i="13"/>
  <c r="I801" i="13" s="1"/>
  <c r="H471" i="13"/>
  <c r="I471" i="13" s="1"/>
  <c r="H141" i="13"/>
  <c r="I141" i="13" s="1"/>
  <c r="H815" i="13"/>
  <c r="I815" i="13" s="1"/>
  <c r="H485" i="13"/>
  <c r="I485" i="13" s="1"/>
  <c r="H155" i="13"/>
  <c r="I155" i="13" s="1"/>
  <c r="H146" i="13"/>
  <c r="I146" i="13" s="1"/>
  <c r="H806" i="13"/>
  <c r="I806" i="13" s="1"/>
  <c r="H476" i="13"/>
  <c r="I476" i="13" s="1"/>
  <c r="H478" i="13"/>
  <c r="I478" i="13" s="1"/>
  <c r="H148" i="13"/>
  <c r="I148" i="13" s="1"/>
  <c r="H808" i="13"/>
  <c r="I808" i="13" s="1"/>
  <c r="H150" i="13"/>
  <c r="I150" i="13" s="1"/>
  <c r="H810" i="13"/>
  <c r="I810" i="13" s="1"/>
  <c r="H480" i="13"/>
  <c r="I480" i="13" s="1"/>
  <c r="H812" i="13"/>
  <c r="I812" i="13" s="1"/>
  <c r="H152" i="13"/>
  <c r="I152" i="13" s="1"/>
  <c r="H482" i="13"/>
  <c r="I482" i="13" s="1"/>
  <c r="H156" i="13"/>
  <c r="I156" i="13" s="1"/>
  <c r="H816" i="13"/>
  <c r="I816" i="13" s="1"/>
  <c r="H486" i="13"/>
  <c r="I486" i="13" s="1"/>
  <c r="H803" i="13"/>
  <c r="I803" i="13" s="1"/>
  <c r="H473" i="13"/>
  <c r="I473" i="13" s="1"/>
  <c r="H143" i="13"/>
  <c r="I143" i="13" s="1"/>
  <c r="H483" i="13"/>
  <c r="I483" i="13" s="1"/>
  <c r="H813" i="13"/>
  <c r="I813" i="13" s="1"/>
  <c r="H153" i="13"/>
  <c r="I153" i="13" s="1"/>
  <c r="H475" i="13"/>
  <c r="I475" i="13" s="1"/>
  <c r="H145" i="13"/>
  <c r="I145" i="13" s="1"/>
  <c r="H805" i="13"/>
  <c r="I805" i="13" s="1"/>
  <c r="H800" i="13"/>
  <c r="I800" i="13" s="1"/>
  <c r="H470" i="13"/>
  <c r="I470" i="13" s="1"/>
  <c r="H140" i="13"/>
  <c r="I140" i="13" s="1"/>
  <c r="H142" i="13"/>
  <c r="I142" i="13" s="1"/>
  <c r="H802" i="13"/>
  <c r="I802" i="13" s="1"/>
  <c r="H472" i="13"/>
  <c r="I472" i="13" s="1"/>
  <c r="H474" i="13"/>
  <c r="I474" i="13" s="1"/>
  <c r="H804" i="13"/>
  <c r="I804" i="13" s="1"/>
  <c r="H144" i="13"/>
  <c r="I144" i="13" s="1"/>
  <c r="H817" i="13"/>
  <c r="I817" i="13" s="1"/>
  <c r="H157" i="13"/>
  <c r="I157" i="13" s="1"/>
  <c r="H487" i="13"/>
  <c r="I487" i="13" s="1"/>
  <c r="H147" i="13"/>
  <c r="I147" i="13" s="1"/>
  <c r="H477" i="13"/>
  <c r="I477" i="13" s="1"/>
  <c r="H807" i="13"/>
  <c r="I807" i="13" s="1"/>
  <c r="H479" i="13"/>
  <c r="I479" i="13" s="1"/>
  <c r="H809" i="13"/>
  <c r="I809" i="13" s="1"/>
  <c r="H149" i="13"/>
  <c r="I149" i="13" s="1"/>
  <c r="H811" i="13"/>
  <c r="I811" i="13" s="1"/>
  <c r="H481" i="13"/>
  <c r="I481" i="13" s="1"/>
  <c r="H151" i="13"/>
  <c r="I151" i="13" s="1"/>
  <c r="H814" i="13"/>
  <c r="I814" i="13" s="1"/>
  <c r="H484" i="13"/>
  <c r="I484" i="13" s="1"/>
  <c r="H154" i="13"/>
  <c r="I154" i="13" s="1"/>
  <c r="H158" i="13"/>
  <c r="I158" i="13" s="1"/>
  <c r="H818" i="13"/>
  <c r="I818" i="13" s="1"/>
  <c r="H488" i="13"/>
  <c r="I488" i="13" s="1"/>
  <c r="H819" i="13"/>
  <c r="I819" i="13" s="1"/>
  <c r="H489" i="13"/>
  <c r="I489" i="13" s="1"/>
  <c r="H159" i="13"/>
  <c r="I159" i="13" s="1"/>
  <c r="H771" i="13"/>
  <c r="I771" i="13" s="1"/>
  <c r="H441" i="13"/>
  <c r="I441" i="13" s="1"/>
  <c r="H111" i="13"/>
  <c r="I111" i="13" s="1"/>
  <c r="H773" i="13"/>
  <c r="I773" i="13" s="1"/>
  <c r="H443" i="13"/>
  <c r="I443" i="13" s="1"/>
  <c r="H113" i="13"/>
  <c r="I113" i="13" s="1"/>
  <c r="H778" i="13"/>
  <c r="I778" i="13" s="1"/>
  <c r="H448" i="13"/>
  <c r="I448" i="13" s="1"/>
  <c r="H118" i="13"/>
  <c r="I118" i="13" s="1"/>
  <c r="H122" i="13"/>
  <c r="I122" i="13" s="1"/>
  <c r="H782" i="13"/>
  <c r="I782" i="13" s="1"/>
  <c r="H452" i="13"/>
  <c r="I452" i="13" s="1"/>
  <c r="H776" i="13"/>
  <c r="I776" i="13" s="1"/>
  <c r="H116" i="13"/>
  <c r="I116" i="13" s="1"/>
  <c r="H446" i="13"/>
  <c r="I446" i="13" s="1"/>
  <c r="H108" i="13"/>
  <c r="I108" i="13" s="1"/>
  <c r="H438" i="13"/>
  <c r="I438" i="13" s="1"/>
  <c r="H768" i="13"/>
  <c r="I768" i="13" s="1"/>
  <c r="H774" i="13"/>
  <c r="I774" i="13" s="1"/>
  <c r="H444" i="13"/>
  <c r="I444" i="13" s="1"/>
  <c r="H114" i="13"/>
  <c r="I114" i="13" s="1"/>
  <c r="H119" i="13"/>
  <c r="I119" i="13" s="1"/>
  <c r="H779" i="13"/>
  <c r="I779" i="13" s="1"/>
  <c r="H449" i="13"/>
  <c r="I449" i="13" s="1"/>
  <c r="H123" i="13"/>
  <c r="I123" i="13" s="1"/>
  <c r="H783" i="13"/>
  <c r="I783" i="13" s="1"/>
  <c r="H453" i="13"/>
  <c r="I453" i="13" s="1"/>
  <c r="H786" i="13"/>
  <c r="I786" i="13" s="1"/>
  <c r="H456" i="13"/>
  <c r="I456" i="13" s="1"/>
  <c r="H126" i="13"/>
  <c r="I126" i="13" s="1"/>
  <c r="H110" i="13"/>
  <c r="I110" i="13" s="1"/>
  <c r="H770" i="13"/>
  <c r="I770" i="13" s="1"/>
  <c r="H440" i="13"/>
  <c r="I440" i="13" s="1"/>
  <c r="H442" i="13"/>
  <c r="I442" i="13" s="1"/>
  <c r="H772" i="13"/>
  <c r="I772" i="13" s="1"/>
  <c r="H112" i="13"/>
  <c r="I112" i="13" s="1"/>
  <c r="H115" i="13"/>
  <c r="I115" i="13" s="1"/>
  <c r="H775" i="13"/>
  <c r="I775" i="13" s="1"/>
  <c r="H445" i="13"/>
  <c r="I445" i="13" s="1"/>
  <c r="H120" i="13"/>
  <c r="I120" i="13" s="1"/>
  <c r="H780" i="13"/>
  <c r="I780" i="13" s="1"/>
  <c r="H450" i="13"/>
  <c r="I450" i="13" s="1"/>
  <c r="H124" i="13"/>
  <c r="I124" i="13" s="1"/>
  <c r="H784" i="13"/>
  <c r="I784" i="13" s="1"/>
  <c r="H454" i="13"/>
  <c r="I454" i="13" s="1"/>
  <c r="H107" i="13"/>
  <c r="I107" i="13" s="1"/>
  <c r="H767" i="13"/>
  <c r="I767" i="13" s="1"/>
  <c r="H437" i="13"/>
  <c r="I437" i="13" s="1"/>
  <c r="H439" i="13"/>
  <c r="I439" i="13" s="1"/>
  <c r="H109" i="13"/>
  <c r="I109" i="13" s="1"/>
  <c r="H769" i="13"/>
  <c r="I769" i="13" s="1"/>
  <c r="H447" i="13"/>
  <c r="I447" i="13" s="1"/>
  <c r="H777" i="13"/>
  <c r="I777" i="13" s="1"/>
  <c r="H117" i="13"/>
  <c r="I117" i="13" s="1"/>
  <c r="H781" i="13"/>
  <c r="I781" i="13" s="1"/>
  <c r="H121" i="13"/>
  <c r="I121" i="13" s="1"/>
  <c r="H451" i="13"/>
  <c r="I451" i="13" s="1"/>
  <c r="H785" i="13"/>
  <c r="I785" i="13" s="1"/>
  <c r="H125" i="13"/>
  <c r="I125" i="13" s="1"/>
  <c r="H455" i="13"/>
  <c r="I455" i="13" s="1"/>
  <c r="H736" i="13"/>
  <c r="I736" i="13" s="1"/>
  <c r="H76" i="13"/>
  <c r="I76" i="13" s="1"/>
  <c r="H406" i="13"/>
  <c r="I406" i="13" s="1"/>
  <c r="H734" i="13"/>
  <c r="I734" i="13" s="1"/>
  <c r="H404" i="13"/>
  <c r="I404" i="13" s="1"/>
  <c r="H84" i="13"/>
  <c r="I84" i="13" s="1"/>
  <c r="H744" i="13"/>
  <c r="I744" i="13" s="1"/>
  <c r="H414" i="13"/>
  <c r="I414" i="13" s="1"/>
  <c r="H708" i="13"/>
  <c r="I708" i="13" s="1"/>
  <c r="H378" i="13"/>
  <c r="I378" i="13" s="1"/>
  <c r="H338" i="13"/>
  <c r="I338" i="13" s="1"/>
  <c r="H668" i="13"/>
  <c r="I668" i="13" s="1"/>
  <c r="H638" i="13" l="1"/>
  <c r="I638" i="13" s="1"/>
  <c r="H308" i="13"/>
  <c r="I308" i="13" s="1"/>
  <c r="H28" i="22" l="1"/>
  <c r="J28" i="22" l="1"/>
  <c r="H62" i="22"/>
  <c r="L62" i="22" s="1"/>
  <c r="J62" i="22" l="1"/>
  <c r="H96" i="22"/>
  <c r="L96" i="22" s="1"/>
  <c r="J96" i="22" l="1"/>
  <c r="H130" i="22"/>
  <c r="L130" i="22" s="1"/>
  <c r="J130" i="22" l="1"/>
  <c r="H164" i="22"/>
  <c r="L164" i="22" s="1"/>
  <c r="H198" i="22" l="1"/>
  <c r="L198" i="22" s="1"/>
  <c r="J164" i="22"/>
  <c r="J198" i="22" l="1"/>
  <c r="H232" i="22"/>
  <c r="L232" i="22" s="1"/>
  <c r="J232" i="22" l="1"/>
  <c r="H266" i="22"/>
  <c r="L266" i="22" s="1"/>
  <c r="J266" i="22" l="1"/>
  <c r="H300" i="22"/>
  <c r="L300" i="22" s="1"/>
  <c r="J300" i="22" l="1"/>
  <c r="H334" i="22"/>
  <c r="L334" i="22" s="1"/>
  <c r="H368" i="22" l="1"/>
  <c r="L368" i="22" s="1"/>
  <c r="J334" i="22"/>
  <c r="J368" i="22" l="1"/>
  <c r="H402" i="22"/>
  <c r="L402" i="22" s="1"/>
  <c r="J402" i="22" l="1"/>
  <c r="H436" i="22"/>
  <c r="L436" i="22" s="1"/>
  <c r="H470" i="22" l="1"/>
  <c r="L470" i="22" s="1"/>
  <c r="J436" i="22"/>
  <c r="H504" i="22" l="1"/>
  <c r="L504" i="22" s="1"/>
  <c r="J470" i="22"/>
  <c r="H538" i="22" l="1"/>
  <c r="L538" i="22" s="1"/>
  <c r="J504" i="22"/>
  <c r="J538" i="22" l="1"/>
  <c r="H572" i="22"/>
  <c r="L572" i="22" s="1"/>
  <c r="H606" i="22" l="1"/>
  <c r="L606" i="22" s="1"/>
  <c r="J572" i="22"/>
  <c r="H640" i="22" l="1"/>
  <c r="L640" i="22" s="1"/>
  <c r="J606" i="22"/>
  <c r="J640" i="22" l="1"/>
  <c r="H674" i="22"/>
  <c r="L674" i="22" s="1"/>
  <c r="J674" i="22" l="1"/>
  <c r="H708" i="22"/>
  <c r="L708" i="22" s="1"/>
  <c r="J708" i="22" l="1"/>
  <c r="H742" i="22"/>
  <c r="L742" i="22" s="1"/>
  <c r="H776" i="22" l="1"/>
  <c r="L776" i="22" s="1"/>
  <c r="J742" i="22"/>
  <c r="J776" i="22" l="1"/>
  <c r="H810" i="22"/>
  <c r="L810" i="22" l="1"/>
  <c r="H844" i="22"/>
  <c r="J810" i="22"/>
  <c r="L844" i="22" l="1"/>
  <c r="G14" i="24"/>
  <c r="J844" i="22"/>
  <c r="G28" i="13"/>
  <c r="E62" i="13" s="1"/>
  <c r="E29" i="13" l="1"/>
  <c r="E623" i="13"/>
  <c r="E293" i="13"/>
  <c r="E326" i="13"/>
  <c r="E128" i="13"/>
  <c r="E95" i="13"/>
  <c r="E359" i="13"/>
  <c r="E821" i="13"/>
  <c r="E590" i="13"/>
  <c r="E227" i="13"/>
  <c r="E260" i="13"/>
  <c r="E788" i="13"/>
  <c r="E689" i="13"/>
  <c r="E458" i="13"/>
  <c r="E557" i="13"/>
  <c r="E194" i="13"/>
  <c r="E722" i="13"/>
  <c r="E755" i="13"/>
  <c r="E656" i="13"/>
  <c r="E425" i="13"/>
  <c r="E392" i="13"/>
  <c r="E161" i="13"/>
  <c r="E524" i="13"/>
  <c r="E491" i="13"/>
  <c r="M1" i="22" l="1"/>
  <c r="K1" i="22"/>
  <c r="I87" i="13"/>
  <c r="H87" i="13"/>
  <c r="T24" i="4" l="1"/>
  <c r="T9" i="4"/>
  <c r="T16" i="4"/>
  <c r="T12" i="4"/>
  <c r="T25" i="4"/>
  <c r="T20" i="4"/>
  <c r="T19" i="4"/>
  <c r="T17" i="4"/>
  <c r="T26" i="4"/>
  <c r="T8" i="4"/>
  <c r="T23" i="4"/>
  <c r="T13" i="4"/>
  <c r="T18" i="4"/>
  <c r="T11" i="4"/>
  <c r="T22" i="4"/>
  <c r="S16" i="4"/>
  <c r="T27" i="4"/>
  <c r="T10" i="4"/>
  <c r="T21" i="4"/>
  <c r="T14" i="4"/>
  <c r="T15" i="4"/>
  <c r="J24" i="11" l="1"/>
  <c r="J11" i="11"/>
  <c r="J26" i="11"/>
  <c r="H19" i="11"/>
  <c r="N16" i="11"/>
  <c r="N19" i="11"/>
  <c r="F10" i="11"/>
  <c r="N26" i="11"/>
  <c r="L20" i="11"/>
  <c r="F24" i="11"/>
  <c r="N13" i="11"/>
  <c r="L12" i="11"/>
  <c r="L22" i="11"/>
  <c r="N23" i="11"/>
  <c r="L11" i="11"/>
  <c r="J19" i="11"/>
  <c r="N24" i="11"/>
  <c r="L26" i="11"/>
  <c r="H20" i="11"/>
  <c r="H25" i="11"/>
  <c r="M16" i="4"/>
  <c r="D16" i="11"/>
  <c r="N18" i="11"/>
  <c r="N12" i="11"/>
  <c r="J8" i="11"/>
  <c r="L14" i="11"/>
  <c r="H22" i="11"/>
  <c r="L15" i="11"/>
  <c r="L23" i="11"/>
  <c r="S23" i="4"/>
  <c r="S15" i="4"/>
  <c r="S14" i="4"/>
  <c r="S25" i="4"/>
  <c r="S20" i="4"/>
  <c r="S22" i="4"/>
  <c r="S9" i="4"/>
  <c r="S27" i="4"/>
  <c r="S21" i="4"/>
  <c r="S11" i="4"/>
  <c r="S8" i="4"/>
  <c r="L8" i="4" s="1"/>
  <c r="S26" i="4"/>
  <c r="S18" i="4"/>
  <c r="S19" i="4"/>
  <c r="S17" i="4"/>
  <c r="S24" i="4"/>
  <c r="S10" i="4"/>
  <c r="S12" i="4"/>
  <c r="S13" i="4"/>
  <c r="D8" i="11" l="1"/>
  <c r="L28" i="4"/>
  <c r="J28" i="4" s="1"/>
  <c r="E3" i="4"/>
  <c r="H13" i="11"/>
  <c r="M11" i="4"/>
  <c r="D11" i="11"/>
  <c r="F11" i="11"/>
  <c r="N14" i="11"/>
  <c r="F26" i="11"/>
  <c r="F19" i="11"/>
  <c r="J27" i="11"/>
  <c r="M22" i="4"/>
  <c r="D22" i="11"/>
  <c r="H17" i="11"/>
  <c r="F13" i="11"/>
  <c r="L18" i="11"/>
  <c r="N9" i="11"/>
  <c r="L24" i="11"/>
  <c r="H27" i="11"/>
  <c r="J22" i="11"/>
  <c r="F14" i="11"/>
  <c r="F23" i="11"/>
  <c r="H14" i="11"/>
  <c r="N25" i="11"/>
  <c r="F25" i="11"/>
  <c r="H15" i="11"/>
  <c r="M17" i="4"/>
  <c r="D17" i="11"/>
  <c r="H16" i="11"/>
  <c r="L16" i="11"/>
  <c r="J20" i="11"/>
  <c r="L10" i="11"/>
  <c r="M26" i="4"/>
  <c r="D26" i="11"/>
  <c r="J21" i="11"/>
  <c r="M21" i="4"/>
  <c r="D21" i="11"/>
  <c r="M27" i="4"/>
  <c r="D27" i="11"/>
  <c r="F15" i="11"/>
  <c r="F22" i="11"/>
  <c r="M15" i="4"/>
  <c r="D15" i="11"/>
  <c r="F17" i="11"/>
  <c r="H10" i="11"/>
  <c r="M13" i="4"/>
  <c r="D13" i="11"/>
  <c r="F9" i="11"/>
  <c r="F27" i="11"/>
  <c r="L17" i="11"/>
  <c r="N21" i="11"/>
  <c r="F21" i="11"/>
  <c r="J18" i="11"/>
  <c r="J17" i="11"/>
  <c r="M24" i="4"/>
  <c r="D24" i="11"/>
  <c r="J14" i="11"/>
  <c r="H26" i="11"/>
  <c r="L9" i="11"/>
  <c r="J25" i="11"/>
  <c r="F18" i="11"/>
  <c r="L21" i="11"/>
  <c r="N15" i="11"/>
  <c r="L27" i="11"/>
  <c r="M19" i="4"/>
  <c r="D19" i="11"/>
  <c r="H18" i="11"/>
  <c r="N11" i="11"/>
  <c r="J23" i="11"/>
  <c r="H24" i="11"/>
  <c r="H23" i="11"/>
  <c r="M9" i="4"/>
  <c r="D9" i="11"/>
  <c r="M20" i="4"/>
  <c r="D20" i="11"/>
  <c r="J13" i="11"/>
  <c r="M25" i="4"/>
  <c r="D25" i="11"/>
  <c r="M23" i="4"/>
  <c r="D23" i="11"/>
  <c r="J15" i="11"/>
  <c r="J16" i="11"/>
  <c r="F16" i="11"/>
  <c r="J12" i="11"/>
  <c r="J10" i="11"/>
  <c r="L13" i="11"/>
  <c r="N10" i="11"/>
  <c r="M12" i="4"/>
  <c r="D12" i="11"/>
  <c r="M10" i="4"/>
  <c r="D10" i="11"/>
  <c r="N17" i="11"/>
  <c r="H21" i="11"/>
  <c r="L19" i="11"/>
  <c r="M18" i="4"/>
  <c r="D18" i="11"/>
  <c r="F12" i="11"/>
  <c r="H11" i="11"/>
  <c r="H12" i="11"/>
  <c r="N22" i="11"/>
  <c r="H9" i="11"/>
  <c r="F20" i="11"/>
  <c r="L25" i="11"/>
  <c r="M14" i="4"/>
  <c r="D14" i="11"/>
  <c r="N27" i="11"/>
  <c r="N20" i="11"/>
  <c r="M8" i="4"/>
  <c r="C6" i="11"/>
  <c r="M6" i="11"/>
  <c r="K6" i="11"/>
  <c r="E6" i="11"/>
  <c r="G6" i="11"/>
  <c r="I6" i="11"/>
  <c r="P16" i="11" l="1"/>
  <c r="R16" i="11" s="1"/>
  <c r="N17" i="12" s="1"/>
  <c r="O17" i="12" s="1"/>
  <c r="P23" i="11"/>
  <c r="R23" i="11" s="1"/>
  <c r="N24" i="12" s="1"/>
  <c r="O24" i="12" s="1"/>
  <c r="P14" i="11"/>
  <c r="R14" i="11" s="1"/>
  <c r="N15" i="12" s="1"/>
  <c r="O15" i="12" s="1"/>
  <c r="P21" i="11"/>
  <c r="R21" i="11" s="1"/>
  <c r="N22" i="12" s="1"/>
  <c r="O22" i="12" s="1"/>
  <c r="P25" i="11"/>
  <c r="R25" i="11" s="1"/>
  <c r="N26" i="12" s="1"/>
  <c r="O26" i="12" s="1"/>
  <c r="P24" i="11"/>
  <c r="R24" i="11" s="1"/>
  <c r="N25" i="12" s="1"/>
  <c r="O25" i="12" s="1"/>
  <c r="P27" i="11"/>
  <c r="R27" i="11" s="1"/>
  <c r="N28" i="12" s="1"/>
  <c r="O28" i="12" s="1"/>
  <c r="P26" i="11"/>
  <c r="R26" i="11" s="1"/>
  <c r="N27" i="12" s="1"/>
  <c r="O27" i="12" s="1"/>
  <c r="P10" i="11"/>
  <c r="R10" i="11" s="1"/>
  <c r="N11" i="12" s="1"/>
  <c r="O11" i="12" s="1"/>
  <c r="J9" i="11"/>
  <c r="P9" i="11" s="1"/>
  <c r="R9" i="11" s="1"/>
  <c r="N10" i="12" s="1"/>
  <c r="O10" i="12" s="1"/>
  <c r="P19" i="11"/>
  <c r="R19" i="11" s="1"/>
  <c r="N20" i="12" s="1"/>
  <c r="O20" i="12" s="1"/>
  <c r="P13" i="11"/>
  <c r="R13" i="11" s="1"/>
  <c r="N14" i="12" s="1"/>
  <c r="O14" i="12" s="1"/>
  <c r="P15" i="11"/>
  <c r="R15" i="11" s="1"/>
  <c r="N16" i="12" s="1"/>
  <c r="O16" i="12" s="1"/>
  <c r="P22" i="11"/>
  <c r="R22" i="11" s="1"/>
  <c r="N23" i="12" s="1"/>
  <c r="O23" i="12" s="1"/>
  <c r="P11" i="11"/>
  <c r="R11" i="11" s="1"/>
  <c r="N12" i="12" s="1"/>
  <c r="O12" i="12" s="1"/>
  <c r="P12" i="11"/>
  <c r="R12" i="11" s="1"/>
  <c r="N13" i="12" s="1"/>
  <c r="O13" i="12" s="1"/>
  <c r="P20" i="11"/>
  <c r="R20" i="11" s="1"/>
  <c r="N21" i="12" s="1"/>
  <c r="O21" i="12" s="1"/>
  <c r="P17" i="11"/>
  <c r="R17" i="11" s="1"/>
  <c r="N18" i="12" s="1"/>
  <c r="O18" i="12" s="1"/>
  <c r="P18" i="11"/>
  <c r="R18" i="11" s="1"/>
  <c r="N19" i="12" s="1"/>
  <c r="O19" i="12" s="1"/>
  <c r="N8" i="11"/>
  <c r="L8" i="11"/>
  <c r="F8" i="11"/>
  <c r="H8" i="11"/>
  <c r="H11" i="13" l="1"/>
  <c r="I11" i="13" s="1"/>
  <c r="H44" i="13"/>
  <c r="I44" i="13" s="1"/>
  <c r="H26" i="13"/>
  <c r="I26" i="13" s="1"/>
  <c r="H59" i="13"/>
  <c r="I59" i="13" s="1"/>
  <c r="H21" i="13"/>
  <c r="I21" i="13" s="1"/>
  <c r="H54" i="13"/>
  <c r="I54" i="13" s="1"/>
  <c r="H17" i="13"/>
  <c r="I17" i="13" s="1"/>
  <c r="H50" i="13"/>
  <c r="I50" i="13" s="1"/>
  <c r="H22" i="13"/>
  <c r="I22" i="13" s="1"/>
  <c r="H55" i="13"/>
  <c r="I55" i="13" s="1"/>
  <c r="H27" i="13"/>
  <c r="I27" i="13" s="1"/>
  <c r="H60" i="13"/>
  <c r="I60" i="13" s="1"/>
  <c r="H14" i="13"/>
  <c r="I14" i="13" s="1"/>
  <c r="H47" i="13"/>
  <c r="I47" i="13" s="1"/>
  <c r="H18" i="13"/>
  <c r="I18" i="13" s="1"/>
  <c r="H51" i="13"/>
  <c r="I51" i="13" s="1"/>
  <c r="H19" i="13"/>
  <c r="I19" i="13" s="1"/>
  <c r="H52" i="13"/>
  <c r="I52" i="13" s="1"/>
  <c r="H20" i="13"/>
  <c r="I20" i="13" s="1"/>
  <c r="H53" i="13"/>
  <c r="I53" i="13" s="1"/>
  <c r="H15" i="13"/>
  <c r="I15" i="13" s="1"/>
  <c r="H48" i="13"/>
  <c r="I48" i="13" s="1"/>
  <c r="H9" i="13"/>
  <c r="I9" i="13" s="1"/>
  <c r="H24" i="13"/>
  <c r="I24" i="13" s="1"/>
  <c r="H57" i="13"/>
  <c r="I57" i="13" s="1"/>
  <c r="H23" i="13"/>
  <c r="I23" i="13" s="1"/>
  <c r="H56" i="13"/>
  <c r="I56" i="13" s="1"/>
  <c r="H12" i="13"/>
  <c r="I12" i="13" s="1"/>
  <c r="H45" i="13"/>
  <c r="I45" i="13" s="1"/>
  <c r="H13" i="13"/>
  <c r="I13" i="13" s="1"/>
  <c r="H46" i="13"/>
  <c r="I46" i="13" s="1"/>
  <c r="H10" i="13"/>
  <c r="I10" i="13" s="1"/>
  <c r="H43" i="13"/>
  <c r="I43" i="13" s="1"/>
  <c r="H25" i="13"/>
  <c r="I25" i="13" s="1"/>
  <c r="H58" i="13"/>
  <c r="I58" i="13" s="1"/>
  <c r="H16" i="13"/>
  <c r="I16" i="13" s="1"/>
  <c r="H49" i="13"/>
  <c r="I49" i="13" s="1"/>
  <c r="AC1" i="11"/>
  <c r="I28" i="4"/>
  <c r="D28" i="4"/>
  <c r="F28" i="4"/>
  <c r="C28" i="4"/>
  <c r="E28" i="4"/>
  <c r="K28" i="4"/>
  <c r="G28" i="4"/>
  <c r="H28" i="4"/>
  <c r="P8" i="11"/>
  <c r="R8" i="11" s="1"/>
  <c r="N9" i="12" s="1"/>
  <c r="O9" i="12" s="1"/>
  <c r="H42" i="13" l="1"/>
  <c r="I42" i="13" s="1"/>
  <c r="H74" i="13"/>
  <c r="I74" i="13" s="1"/>
  <c r="H8" i="13"/>
  <c r="I8" i="13" s="1"/>
  <c r="I28" i="13" s="1"/>
  <c r="I29" i="13" s="1"/>
  <c r="H41" i="13"/>
  <c r="I41" i="13" s="1"/>
  <c r="I62" i="13" l="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s="1"/>
  <c r="G7" i="24" s="1"/>
  <c r="G18" i="24" s="1"/>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Murat Bozlağan</author>
  </authors>
  <commentList>
    <comment ref="H7" authorId="0" shapeId="0" xr:uid="{00000000-0006-0000-1400-000001000000}">
      <text>
        <r>
          <rPr>
            <b/>
            <sz val="9"/>
            <color indexed="81"/>
            <rFont val="Tahoma"/>
            <charset val="1"/>
          </rPr>
          <t>Murat Bozlağan:</t>
        </r>
        <r>
          <rPr>
            <sz val="9"/>
            <color indexed="81"/>
            <rFont val="Tahoma"/>
            <charset val="1"/>
          </rPr>
          <t xml:space="preserve">
Proje teşvik ikramiyesi ödemesinin yapıldığı Yıl/Ay (Örnek:2021-OCAK) bilgisi manuel olarak bu hücreye yazılabilir.</t>
        </r>
      </text>
    </comment>
    <comment ref="I7" authorId="0" shapeId="0" xr:uid="{00000000-0006-0000-1400-000002000000}">
      <text>
        <r>
          <rPr>
            <b/>
            <sz val="9"/>
            <color indexed="81"/>
            <rFont val="Tahoma"/>
            <charset val="1"/>
          </rPr>
          <t>Murat Bozlağan:</t>
        </r>
        <r>
          <rPr>
            <sz val="9"/>
            <color indexed="81"/>
            <rFont val="Tahoma"/>
            <charset val="1"/>
          </rPr>
          <t xml:space="preserve">
Proje teşvik ikramiyesi ödemesinin yapıldığı Yıl/Ay (Örnek:2021-OCAK) bilgisi manuel olarak bu hücreye yazılabilir.</t>
        </r>
      </text>
    </comment>
    <comment ref="J7" authorId="0" shapeId="0" xr:uid="{00000000-0006-0000-1400-000003000000}">
      <text>
        <r>
          <rPr>
            <b/>
            <sz val="9"/>
            <color indexed="81"/>
            <rFont val="Tahoma"/>
            <charset val="1"/>
          </rPr>
          <t>Murat Bozlağan:</t>
        </r>
        <r>
          <rPr>
            <sz val="9"/>
            <color indexed="81"/>
            <rFont val="Tahoma"/>
            <charset val="1"/>
          </rPr>
          <t xml:space="preserve">
Proje teşvik ikramiyesi ödemesinin yapıldığı Yıl/Ay (Örnek:2021-OCAK) bilgisi manuel olarak bu hücreye yazılabilir.</t>
        </r>
      </text>
    </comment>
    <comment ref="K7" authorId="0" shapeId="0" xr:uid="{00000000-0006-0000-1400-000004000000}">
      <text>
        <r>
          <rPr>
            <b/>
            <sz val="9"/>
            <color indexed="81"/>
            <rFont val="Tahoma"/>
            <charset val="1"/>
          </rPr>
          <t>Murat Bozlağan:</t>
        </r>
        <r>
          <rPr>
            <sz val="9"/>
            <color indexed="81"/>
            <rFont val="Tahoma"/>
            <charset val="1"/>
          </rPr>
          <t xml:space="preserve">
Proje teşvik ikramiyesi ödemesinin yapıldığı Yıl/Ay (Örnek:2021-OCAK) bilgisi manuel olarak bu hücreye yazılabilir.</t>
        </r>
      </text>
    </comment>
    <comment ref="L7" authorId="0" shapeId="0" xr:uid="{00000000-0006-0000-1400-000005000000}">
      <text>
        <r>
          <rPr>
            <b/>
            <sz val="9"/>
            <color indexed="81"/>
            <rFont val="Tahoma"/>
            <charset val="1"/>
          </rPr>
          <t>Murat Bozlağan:</t>
        </r>
        <r>
          <rPr>
            <sz val="9"/>
            <color indexed="81"/>
            <rFont val="Tahoma"/>
            <charset val="1"/>
          </rPr>
          <t xml:space="preserve">
Proje teşvik ikramiyesi ödemesinin yapıldığı Yıl/Ay (Örnek:2021-OCAK) bilgisi manuel olarak bu hücreye yazılabilir.</t>
        </r>
      </text>
    </comment>
    <comment ref="M7" authorId="0" shapeId="0" xr:uid="{00000000-0006-0000-1400-000006000000}">
      <text>
        <r>
          <rPr>
            <b/>
            <sz val="9"/>
            <color indexed="81"/>
            <rFont val="Tahoma"/>
            <charset val="1"/>
          </rPr>
          <t>Murat Bozlağan:</t>
        </r>
        <r>
          <rPr>
            <sz val="9"/>
            <color indexed="81"/>
            <rFont val="Tahoma"/>
            <charset val="1"/>
          </rPr>
          <t xml:space="preserve">
Proje teşvik ikramiyesi ödemesinin yapıldığı Yıl/Ay (Örnek:2021-OCAK) bilgisi manuel olarak bu hücreye yazılabilir.</t>
        </r>
      </text>
    </comment>
  </commentList>
</comments>
</file>

<file path=xl/sharedStrings.xml><?xml version="1.0" encoding="utf-8"?>
<sst xmlns="http://schemas.openxmlformats.org/spreadsheetml/2006/main" count="2083" uniqueCount="260">
  <si>
    <t>PROJE BİLGİLERİ</t>
  </si>
  <si>
    <t>Proje No</t>
  </si>
  <si>
    <t>Proje Başvuru Tarihi</t>
  </si>
  <si>
    <t>Destek Başlangıç Tarihi</t>
  </si>
  <si>
    <t>Destek Bitiş Tarihi</t>
  </si>
  <si>
    <t>PERSONEL BİLGİLERİ</t>
  </si>
  <si>
    <t>Sıra No</t>
  </si>
  <si>
    <t>Adı Soyadı</t>
  </si>
  <si>
    <t>TC Kimlik No</t>
  </si>
  <si>
    <t>Emekli mi?</t>
  </si>
  <si>
    <t>Proje Adı</t>
  </si>
  <si>
    <t>Asgari Ücret</t>
  </si>
  <si>
    <t>TÜBİTAK</t>
  </si>
  <si>
    <t xml:space="preserve"> </t>
  </si>
  <si>
    <t>PROJE NUMARASI</t>
  </si>
  <si>
    <t>:</t>
  </si>
  <si>
    <t>PROJE YÜRÜTÜCÜSÜ</t>
  </si>
  <si>
    <t>KURULUŞ ADI</t>
  </si>
  <si>
    <t>ADRES</t>
  </si>
  <si>
    <t>TELEFON</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</si>
  <si>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</si>
  <si>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</si>
  <si>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</si>
  <si>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</si>
  <si>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</si>
  <si>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</si>
  <si>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</si>
  <si>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</si>
  <si>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3.Seyahat Giderleri Formu (G012)</t>
  </si>
  <si>
    <t>4.Alet/Teçhizat/Yazılım/Yayın Giderleri Formu (G013)</t>
  </si>
  <si>
    <t>9.Proje Dönemsel Toplam Giderler Tablosu (G020)</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</si>
  <si>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</si>
  <si>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</si>
  <si>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</si>
  <si>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</si>
  <si>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</si>
  <si>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</si>
  <si>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</si>
  <si>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</si>
  <si>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</si>
  <si>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</si>
  <si>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</si>
  <si>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____/____/________</t>
  </si>
  <si>
    <t>Kuruluş Yetkilisi</t>
  </si>
  <si>
    <t>Kaşe-İmza</t>
  </si>
  <si>
    <t>Adı/Soyadı</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</si>
  <si>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</si>
  <si>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</si>
  <si>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</si>
  <si>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</si>
  <si>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</si>
  <si>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</si>
  <si>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</si>
  <si>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</si>
  <si>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</si>
  <si>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</si>
  <si>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</si>
  <si>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</si>
  <si>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</si>
  <si>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</si>
  <si>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</si>
  <si>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</si>
  <si>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</si>
  <si>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</si>
  <si>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</si>
  <si>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</si>
  <si>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</si>
  <si>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</si>
  <si>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</si>
  <si>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</si>
  <si>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</si>
  <si>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</si>
  <si>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</si>
  <si>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</si>
  <si>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</si>
  <si>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</si>
  <si>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</si>
  <si>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</si>
  <si>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</si>
  <si>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</si>
  <si>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</si>
  <si>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</si>
  <si>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</si>
  <si>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</si>
  <si>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</si>
  <si>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</si>
  <si>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</si>
  <si>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</si>
  <si>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</si>
  <si>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</si>
  <si>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SEYAHAT GİDERLERİ FORMU</t>
  </si>
  <si>
    <t>G012</t>
  </si>
  <si>
    <t>M12 Formundaki Sıra No</t>
  </si>
  <si>
    <t>Belge Tarihi</t>
  </si>
  <si>
    <t>Belge Numarası</t>
  </si>
  <si>
    <t>Ödenen Tutar</t>
  </si>
  <si>
    <t xml:space="preserve">Gidilen Yer </t>
  </si>
  <si>
    <t>Seyahatin Proje İle İlgisi</t>
  </si>
  <si>
    <t>KDV DAHİL</t>
  </si>
  <si>
    <t>ALET / TEÇHİZAT /  YAZILIM / YAYIN GİDERLERİ FORMU</t>
  </si>
  <si>
    <t>G013</t>
  </si>
  <si>
    <t>M13 Formundaki Sıra No</t>
  </si>
  <si>
    <t>Alet/Teçhizat/Yazılım/Yayın Adı</t>
  </si>
  <si>
    <t>Adet</t>
  </si>
  <si>
    <t>Yaptırılan İş**</t>
  </si>
  <si>
    <t>Yaptırılan İşin Açıklaması ve Firma Dışında Yaptırılma Nedenleri</t>
  </si>
  <si>
    <t>Kuruluş Adı (Üniversite ise, Bölüm, Akademisyen Unvan ve Adı)</t>
  </si>
  <si>
    <t>HİZMET ALIMLARI GİDER FORMU</t>
  </si>
  <si>
    <t>M015 Formundaki Sıra No</t>
  </si>
  <si>
    <t xml:space="preserve">Kuruluş Türü* </t>
  </si>
  <si>
    <t>G015-A (YURTİÇİ)</t>
  </si>
  <si>
    <t>G015-B (YURTDIŞI)</t>
  </si>
  <si>
    <t>M16 Formundaki Sıra No</t>
  </si>
  <si>
    <t>Malzeme Adı ve Açıklama</t>
  </si>
  <si>
    <t>Miktar/Birim</t>
  </si>
  <si>
    <t>MALZEME GİDERLERİ FORMU</t>
  </si>
  <si>
    <t>PROJE DÖNEMSEL TOPLAM GİDERLER TABLOSU</t>
  </si>
  <si>
    <t>G020</t>
  </si>
  <si>
    <t>GİDER KALEMLERİ</t>
  </si>
  <si>
    <t>Dönem Gideri (TL)</t>
  </si>
  <si>
    <t>Personel Giderleri (G011)</t>
  </si>
  <si>
    <t>Seyahat Giderleri (G012)</t>
  </si>
  <si>
    <t>Alet/Teçhizat/Yazılım/Yayın Giderleri (G013)</t>
  </si>
  <si>
    <t>Yurtiçi</t>
  </si>
  <si>
    <t>Yurtdışı</t>
  </si>
  <si>
    <t>Hizmet Alım Giderleri (G015)</t>
  </si>
  <si>
    <t>Malzeme Giderleri (G016)</t>
  </si>
  <si>
    <t>Dönem Toplamı</t>
  </si>
  <si>
    <t>Önceki Dönem/Dönemlere Ait Personel Gideri*</t>
  </si>
  <si>
    <t>* Bu dönem ile birlikte önceki dönem/dönemlere ait personel gideri beyanı olması halinde doldurulmalıdır.</t>
  </si>
  <si>
    <t>Asıl
Brüt Ücret</t>
  </si>
  <si>
    <t>Dönem Ortalama Aylık Maliyet (TL)</t>
  </si>
  <si>
    <t>Projedeki Görevi / Unvanı</t>
  </si>
  <si>
    <t>GENEL TOPLAM</t>
  </si>
  <si>
    <t>G016</t>
  </si>
  <si>
    <t>SÜRÜM 01.00</t>
  </si>
  <si>
    <t>GİDER FORMLARI</t>
  </si>
  <si>
    <t>TEKNOLOJİ VE YENİLİK DESTEK PROGRAMLARI BAŞKANLIĞI</t>
  </si>
  <si>
    <t>Bu formda  beyan edilen bilgilerin defter kayıt ve belgeler ile ücret bordrosuna uygun olduğunu, huzur hakkı, prim, sosyal yardım, vb. TÜBİTAK tarafından desteklenmeyen giderlerin beyan edilmediğini kabul ve taahhüt  ederiz.</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</si>
  <si>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</si>
  <si>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</si>
  <si>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</si>
  <si>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</si>
  <si>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Projedeki Görevi/Unvanı</t>
  </si>
  <si>
    <t>'Proje ve Personel Bilgileri'!$B$14:$B$213</t>
  </si>
  <si>
    <t>1. Dönem Tarih Aralığı</t>
  </si>
  <si>
    <t>2. Dönem Tarih Aralığı</t>
  </si>
  <si>
    <t>3. Dönem Tarih Aralığı</t>
  </si>
  <si>
    <t>MALİ RAPOR DÖNEMİ</t>
  </si>
  <si>
    <t>OCAK</t>
  </si>
  <si>
    <t>ŞUBAT</t>
  </si>
  <si>
    <t>MART</t>
  </si>
  <si>
    <t>NİSAN</t>
  </si>
  <si>
    <t>MAYIS</t>
  </si>
  <si>
    <t>HAZİRAN</t>
  </si>
  <si>
    <t>TEMMUZ</t>
  </si>
  <si>
    <t>AĞUSTOS</t>
  </si>
  <si>
    <t>EYLÜL</t>
  </si>
  <si>
    <t>EKİM</t>
  </si>
  <si>
    <t>KASIM</t>
  </si>
  <si>
    <t>ARALIK</t>
  </si>
  <si>
    <t>&lt;&lt;== Mali rapor hazırlamak istediğiniz dönemi seçiniz</t>
  </si>
  <si>
    <t>4. Dönem Tarih Aralığı</t>
  </si>
  <si>
    <t>Ekonomik Kod</t>
  </si>
  <si>
    <t>Gün sayısı</t>
  </si>
  <si>
    <t>Ulaşım, Gündelik ve Konaklama</t>
  </si>
  <si>
    <t>* Gündelik, Konaklama, Ulaşım (Uçak), Ulaşım (Tren) ve Ulaşım (Otobüs) olarak ayrı ayrı belirtilecektir.</t>
  </si>
  <si>
    <t>Çeşidi *</t>
  </si>
  <si>
    <t>06.1.2.02 Bilgisayar Alımları</t>
  </si>
  <si>
    <t>06.1.2.03 Tıbbi Cihaz Alımları</t>
  </si>
  <si>
    <t>06.1.2.04 Laboratuar Cihazı Alımları</t>
  </si>
  <si>
    <t>06.1.2.90 Diğer Makine Teçhizat Alımları</t>
  </si>
  <si>
    <t>06.1.3.02 Atölye Gereçleri Alımları</t>
  </si>
  <si>
    <t>06.1.3.03 Tıbbi Gereçler Alımları</t>
  </si>
  <si>
    <t>06.1.3.04 Laboratuar Gereçleri Alımları</t>
  </si>
  <si>
    <t>06.1.3.05 Zirai Gereç Alımları</t>
  </si>
  <si>
    <t>06.1.6.01 Basılı Yayın Alımları</t>
  </si>
  <si>
    <t>06.1.6.03 Optik Yayın Alımları</t>
  </si>
  <si>
    <t>06.1.6.90 Diğer Yayın Alımları</t>
  </si>
  <si>
    <t>06.3.1.01 Bilgisayar Yazılımı Alımları</t>
  </si>
  <si>
    <t xml:space="preserve">03.5.1.02 Araştırma Geliştirme Giderleri </t>
  </si>
  <si>
    <t xml:space="preserve">03.5.1.03 Bilgisayar Hizmeti Alımları  (Yazılım ve Donanım Hariç) </t>
  </si>
  <si>
    <t xml:space="preserve">03.5.1.90 Diğer Müşavir Firma ve Kişilere Ödemeler </t>
  </si>
  <si>
    <t xml:space="preserve">03.5.2.03 Bilgiye Abonelik Giderleri    </t>
  </si>
  <si>
    <t xml:space="preserve">03.5.5.10 Bilgisayar ve Bilgisayar Sistemleri ve Yazılımları Kiralaması Giderleri </t>
  </si>
  <si>
    <t xml:space="preserve">03.5.5.90 Diğer Kiralama Giderleri </t>
  </si>
  <si>
    <t xml:space="preserve">03.5.9.90 Diğer Hizmet Alımları </t>
  </si>
  <si>
    <t xml:space="preserve">03.7.3.02 Makine Teçhizat Bakım ve Onarım Giderleri </t>
  </si>
  <si>
    <t xml:space="preserve">03.7.3.02 Diğer Bakım ve Onarım Giderleri </t>
  </si>
  <si>
    <t>*KOBİ, Büyük firma, Üniversite, Konferans/Fuar (Birini Seçiniz)
**MM Rapor Hazırlama, Proje Yazım Hizmeti, Eğitim, Konferans/Fuar, İşçilik, Ara Mamül Üretimi, Kalıp Tasarım ve Üretimi, (Birini Seçiniz)</t>
  </si>
  <si>
    <t xml:space="preserve">03.2.1.03 Periyodik Yayın Alımları </t>
  </si>
  <si>
    <t xml:space="preserve">03.2.1.04 Diğer Yayın Alımları </t>
  </si>
  <si>
    <t xml:space="preserve">03.2.1.05 Baskı ve Cilt Giderleri </t>
  </si>
  <si>
    <t xml:space="preserve">03.2.3.02 Akaryakıt ve Yağ  Alımları </t>
  </si>
  <si>
    <t xml:space="preserve">03.2.4.03 Yem Alımları </t>
  </si>
  <si>
    <t xml:space="preserve">03.2.4.90 Diğer Yiyecek, İçecek ve Yem Alımları </t>
  </si>
  <si>
    <t xml:space="preserve">03.2.5.01 Giyecek Alımları (Kişisel kuşam ve donanım dahil)   </t>
  </si>
  <si>
    <t xml:space="preserve">03.2.5.05 Kuşam Alımları (Sadece hayvan kuşamları)   </t>
  </si>
  <si>
    <t xml:space="preserve">03.2.5.90 Diğer Giyim ve Kuşam Alımları   </t>
  </si>
  <si>
    <t xml:space="preserve">03.2.6.01 Laboratuvar Malzemesi, Kimyevi ve Tem.   Elektrokimyasal Sarf Malzeme </t>
  </si>
  <si>
    <t xml:space="preserve">03.2.6.02 Tıbbi Malzeme ve İlaç Alımları </t>
  </si>
  <si>
    <t xml:space="preserve">03.2.6.03 Zirai Malzeme ve İlaç Alımları </t>
  </si>
  <si>
    <t xml:space="preserve">03.2.6.04 Canlı Hayvan Alım, Bakım ve Diğer Giderleri </t>
  </si>
  <si>
    <t xml:space="preserve">03.2.6.90 Diğer Özel Malzeme Alımları </t>
  </si>
  <si>
    <t xml:space="preserve">03.2.9.01 Bahçe Malzemesi Alımları ile Yapım ve Bakım Giderleri </t>
  </si>
  <si>
    <t xml:space="preserve">03.2.9.90 Diğer Tüketim Mal ve Malzemesi Alımları </t>
  </si>
  <si>
    <t>G017</t>
  </si>
  <si>
    <t xml:space="preserve">Proje No </t>
  </si>
  <si>
    <t xml:space="preserve">Proje Adı                                                                                                               </t>
  </si>
  <si>
    <t>Bursiyerin Niteliği</t>
  </si>
  <si>
    <t>Kabul Edilen Aylık Burs</t>
  </si>
  <si>
    <t>Projede Göreve Başlama Tarihi</t>
  </si>
  <si>
    <t>Projeden Ayrılma Tarihi</t>
  </si>
  <si>
    <t>BURSİYER GİDERLERİ FORMU</t>
  </si>
  <si>
    <t>Ödenen Tutarlar</t>
  </si>
  <si>
    <t>Bursiyer Giderleri (G017)</t>
  </si>
  <si>
    <t>Projedeki Görevi</t>
  </si>
  <si>
    <t>Kabul Edilen Aylık PTİ</t>
  </si>
  <si>
    <t>G018</t>
  </si>
  <si>
    <t>PROJE TEŞVİK İKRAMİYESİ FORMU</t>
  </si>
  <si>
    <t>Proje Teşvik İkramiyesi (G018)</t>
  </si>
  <si>
    <t>Kurum Hissesi</t>
  </si>
  <si>
    <t>TAAHHÜTNAME</t>
  </si>
  <si>
    <t xml:space="preserve">
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5018 sayılı Kamu Mali Yönetimi ve Kontrol Kanunu ve ilgili diğer kanunlarda belirtilen belgelerin (fatura ve fatura yerine geçen vesikalar, ücret bordroları, ödeme belgeleri, beyanname, bildirge vb.) ile proje çalışanları ile ilgili diğer yükümlülükler kapsamındaki (yabancılar için çalışma izni,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Gider formu düzenleme tarihine kadar ödemesi yapılmayan giderler TÜBİTAK’a beyan edilmemiştir.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Proje personelinin ve bursiyerlerin çalışma bilgileri Uygulama Esaslarına uygun olarak beyan edilmiştir.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 
</t>
  </si>
  <si>
    <t xml:space="preserve">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Proje personelinin ve bursiyerlerin çalışma bilgileri Uygulama Esaslarına uygun olarak beyan edilmiştir.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 
</t>
  </si>
  <si>
    <r>
      <t xml:space="preserve">Kurumunuz, </t>
    </r>
    <r>
      <rPr>
        <b/>
        <sz val="20"/>
        <color rgb="FFFF0000"/>
        <rFont val="Calibri"/>
        <family val="2"/>
        <charset val="162"/>
        <scheme val="minor"/>
      </rPr>
      <t>Vakıf Yükseköğretim Kurumu</t>
    </r>
    <r>
      <rPr>
        <b/>
        <sz val="20"/>
        <color theme="1"/>
        <rFont val="Calibri"/>
        <family val="2"/>
        <charset val="162"/>
        <scheme val="minor"/>
      </rPr>
      <t xml:space="preserve"> ise bu Taahhütname kurumunuz tarafından mevzuata uygun olarak imzalanarak TÜBİTAK'a gönderilecektir.</t>
    </r>
  </si>
  <si>
    <r>
      <t>Kurumunuz;</t>
    </r>
    <r>
      <rPr>
        <b/>
        <sz val="20"/>
        <color rgb="FFFF0000"/>
        <rFont val="Calibri"/>
        <family val="2"/>
        <charset val="162"/>
        <scheme val="minor"/>
      </rPr>
      <t xml:space="preserve"> Devlet Yükseköğretim Kurumu veya Eğitim ve Araştırma Hastanesi veya Kamu Araştırma Merkezi ve Enstitüsü</t>
    </r>
    <r>
      <rPr>
        <b/>
        <sz val="20"/>
        <color theme="1"/>
        <rFont val="Calibri"/>
        <family val="2"/>
        <charset val="162"/>
        <scheme val="minor"/>
      </rPr>
      <t xml:space="preserve"> ise bu Taahhütname kurumunuz tarafından mevzuata uygun olarak imzalanarak TÜBİTAK'a gönderilecektir.</t>
    </r>
  </si>
  <si>
    <t>5.Hizmet Alımları Gider Formu (G015)</t>
  </si>
  <si>
    <t>6.Malzeme Giderleri Formu (G016)</t>
  </si>
  <si>
    <t>7.Bursiyer Giderleri Formu (G017)</t>
  </si>
  <si>
    <t>8.Proje Teşvik İkramiyesi Formu (G018)</t>
  </si>
  <si>
    <t>1505 - Üniversite-Sanayi İşbirliği Destek Programı</t>
  </si>
  <si>
    <t>YARARLANILAN TEŞVİKLER</t>
  </si>
  <si>
    <t xml:space="preserve">03.3.1.01 Yurtiçi Geçici Görev Yollukları </t>
  </si>
  <si>
    <t xml:space="preserve">03.3.3.01 Yurtdışı Geçici Görev Yollukları </t>
  </si>
  <si>
    <t>Gider Formları İmza Tarihi</t>
  </si>
  <si>
    <t>Gider Formlarını İmzalayacak Kuruluş Yetkilisi/Yetkililerinin Adı Soyadı</t>
  </si>
  <si>
    <t>KAŞE/İMZA</t>
  </si>
  <si>
    <t>5510 Sayılı Kanun  Kapsamında Yararlanılan Tutar</t>
  </si>
  <si>
    <t>5746 Sayılı Kanun Kapsamında Hesaplanan/
Yararlanılan SGK İşveren Payı Desteği</t>
  </si>
  <si>
    <t>5746/4691 Sayılı Kanunlar Kapsamında Hesaplanan/
Yararlanılan Gelir Vergisi Stopaj Teşviki</t>
  </si>
  <si>
    <t>Diğer Kanunlar Kapsamında Yararlanılan Teşvikler/
Destekler</t>
  </si>
  <si>
    <t>1.AY</t>
  </si>
  <si>
    <t>2.AY</t>
  </si>
  <si>
    <t>3.AY</t>
  </si>
  <si>
    <t>4.AY</t>
  </si>
  <si>
    <t>5.AY</t>
  </si>
  <si>
    <t>6.AY</t>
  </si>
  <si>
    <t>Dönem</t>
  </si>
  <si>
    <t>YılDönem</t>
  </si>
  <si>
    <t>Dönem Başında Geçerli Brüt Asgari Ücret</t>
  </si>
  <si>
    <r>
      <t xml:space="preserve">Projede sözleşmeli personel olması durumunda bu personele ait bilgiler bu alana girilmeli ve sırasıyla G011A, G011B ve G011 formları doldurulmalıdır. Bursiyer ve PTİ alacaklar için buradaki alanlar </t>
    </r>
    <r>
      <rPr>
        <b/>
        <sz val="13"/>
        <color rgb="FFFF0000"/>
        <rFont val="Calibri"/>
        <family val="2"/>
        <charset val="162"/>
        <scheme val="minor"/>
      </rPr>
      <t>doldurulmamalıdır. Ayrıca  Bursiyer ve PTİ alacaklar için G011A,G011B,G011 formları da doldurulmamalıdır.</t>
    </r>
    <r>
      <rPr>
        <b/>
        <sz val="13"/>
        <color theme="1"/>
        <rFont val="Calibri"/>
        <family val="2"/>
        <charset val="162"/>
        <scheme val="minor"/>
      </rPr>
      <t xml:space="preserve">  Bursiyer ve PTİ alacaklar için Bursiyer Gider Formu (G017) veya Proje Teşvik İkramiyesi Formu (G018) doldurulmalıdır.</t>
    </r>
  </si>
  <si>
    <t>Önlisans Öğrencisi</t>
  </si>
  <si>
    <t>Lisans Öğrencisi</t>
  </si>
  <si>
    <t>Çalışmayan Yüksek Lisans Öğrencisi</t>
  </si>
  <si>
    <t>Çalışmayan Doktora Öğrencisi</t>
  </si>
  <si>
    <t>Çalışan Yüksek Lisans Öğrencisi</t>
  </si>
  <si>
    <t>Çalışan Doktora Öğrencisi</t>
  </si>
  <si>
    <t>Doktora Sonrası Araştırmacı</t>
  </si>
  <si>
    <t>5. Dönem Tarih Aralığı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</si>
</sst>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dd/mm/yyyy;@"/>
    <numFmt numFmtId="165" formatCode="#,##0.00_ ;\-#,##0.00\ "/>
    <numFmt numFmtId="166" formatCode="#,##0_ ;\-#,##0\ "/>
  </numFmts>
  <fonts count="51"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sz val="9"/>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b/>
      <sz val="10"/>
      <color theme="1"/>
      <name val="Calibri"/>
      <family val="2"/>
      <charset val="162"/>
      <scheme val="minor"/>
    </font>
    <font>
      <sz val="14"/>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7.5"/>
      <color rgb="FFFF0000"/>
      <name val="Calibri"/>
      <family val="2"/>
      <charset val="162"/>
      <scheme val="minor"/>
    </font>
    <font>
      <sz val="7.5"/>
      <color theme="1"/>
      <name val="Calibri"/>
      <family val="2"/>
      <charset val="162"/>
      <scheme val="minor"/>
    </font>
    <font>
      <b/>
      <sz val="12"/>
      <color rgb="FF000000"/>
      <name val="Calibri"/>
      <family val="2"/>
      <charset val="162"/>
      <scheme val="minor"/>
    </font>
    <font>
      <b/>
      <sz val="11.5"/>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b/>
      <sz val="14"/>
      <color rgb="FF000000"/>
      <name val="Calibri"/>
      <family val="2"/>
      <charset val="162"/>
    </font>
    <font>
      <sz val="13"/>
      <color theme="1"/>
      <name val="Calibri"/>
      <family val="2"/>
      <charset val="162"/>
      <scheme val="minor"/>
    </font>
    <font>
      <b/>
      <sz val="13"/>
      <color rgb="FFFF0000"/>
      <name val="Calibri"/>
      <family val="2"/>
      <charset val="162"/>
      <scheme val="minor"/>
    </font>
    <font>
      <b/>
      <sz val="18"/>
      <color theme="1"/>
      <name val="Calibri"/>
      <family val="2"/>
      <charset val="162"/>
      <scheme val="minor"/>
    </font>
    <font>
      <sz val="12"/>
      <color indexed="8"/>
      <name val="Calibri"/>
      <family val="2"/>
      <charset val="162"/>
    </font>
    <font>
      <b/>
      <sz val="20"/>
      <color rgb="FFFF0000"/>
      <name val="Calibri"/>
      <family val="2"/>
      <charset val="162"/>
      <scheme val="minor"/>
    </font>
    <font>
      <b/>
      <sz val="18"/>
      <color rgb="FF000000"/>
      <name val="Calibri"/>
      <family val="2"/>
      <charset val="162"/>
      <scheme val="minor"/>
    </font>
    <font>
      <b/>
      <sz val="13"/>
      <color theme="1"/>
      <name val="Calibri"/>
      <family val="2"/>
      <charset val="162"/>
      <scheme val="minor"/>
    </font>
    <font>
      <sz val="16"/>
      <color theme="1"/>
      <name val="Calibri"/>
      <family val="2"/>
      <charset val="162"/>
      <scheme val="minor"/>
    </font>
    <font>
      <sz val="9"/>
      <color indexed="81"/>
      <name val="Tahoma"/>
      <charset val="1"/>
    </font>
    <font>
      <b/>
      <sz val="9"/>
      <color indexed="81"/>
      <name val="Tahoma"/>
      <charset val="1"/>
    </font>
    <font>
      <sz val="10"/>
      <color theme="0"/>
      <name val="Arial"/>
      <family val="2"/>
      <charset val="16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0" borderId="0"/>
    <xf numFmtId="43" fontId="6" fillId="0" borderId="0" applyFont="0" applyFill="0" applyBorder="0" applyAlignment="0" applyProtection="0"/>
  </cellStyleXfs>
  <cellXfs count="592">
    <xf numFmtId="0" fontId="0" fillId="0" borderId="0" xfId="0"/>
    <xf numFmtId="0" fontId="1" fillId="0" borderId="18" xfId="0" applyFont="1" applyBorder="1"/>
    <xf numFmtId="0" fontId="1" fillId="0" borderId="0" xfId="0" applyFont="1"/>
    <xf numFmtId="0" fontId="1" fillId="0" borderId="18"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 fillId="0" borderId="35" xfId="0" applyFont="1" applyBorder="1"/>
    <xf numFmtId="0" fontId="8" fillId="0" borderId="0" xfId="0" applyFont="1"/>
    <xf numFmtId="0" fontId="11" fillId="0" borderId="18" xfId="0" applyFont="1" applyBorder="1" applyAlignment="1">
      <alignment horizontal="center"/>
    </xf>
    <xf numFmtId="0" fontId="11" fillId="0" borderId="37" xfId="0" applyFont="1" applyBorder="1" applyAlignment="1">
      <alignment horizontal="center"/>
    </xf>
    <xf numFmtId="0" fontId="11" fillId="0" borderId="21" xfId="0" applyFont="1" applyBorder="1" applyAlignment="1">
      <alignment horizontal="center"/>
    </xf>
    <xf numFmtId="0" fontId="10" fillId="0" borderId="0" xfId="0" applyFont="1" applyProtection="1">
      <protection locked="0"/>
    </xf>
    <xf numFmtId="0" fontId="10" fillId="0" borderId="0" xfId="0" applyFont="1" applyAlignment="1" applyProtection="1">
      <alignment horizontal="center" vertical="center" wrapText="1"/>
      <protection locked="0"/>
    </xf>
    <xf numFmtId="43" fontId="9" fillId="0" borderId="0" xfId="2" applyFont="1" applyAlignment="1" applyProtection="1">
      <alignment horizontal="left" vertical="top" wrapText="1"/>
      <protection locked="0"/>
    </xf>
    <xf numFmtId="0" fontId="8" fillId="0" borderId="1" xfId="0" applyFont="1" applyBorder="1" applyAlignment="1" applyProtection="1">
      <alignment horizontal="left" wrapText="1"/>
      <protection locked="0"/>
    </xf>
    <xf numFmtId="0" fontId="8" fillId="0" borderId="0" xfId="0" applyFont="1" applyProtection="1">
      <protection locked="0"/>
    </xf>
    <xf numFmtId="0" fontId="1" fillId="0" borderId="18" xfId="0" applyFont="1" applyBorder="1" applyAlignment="1" applyProtection="1">
      <alignment horizontal="left" wrapText="1"/>
      <protection locked="0"/>
    </xf>
    <xf numFmtId="43" fontId="0" fillId="0" borderId="0" xfId="2" applyFont="1"/>
    <xf numFmtId="0" fontId="17" fillId="0" borderId="0" xfId="0" applyFont="1"/>
    <xf numFmtId="0" fontId="11" fillId="0" borderId="34" xfId="0" applyFont="1" applyBorder="1" applyAlignment="1" applyProtection="1">
      <alignment horizontal="center"/>
      <protection locked="0"/>
    </xf>
    <xf numFmtId="0" fontId="18" fillId="0" borderId="34" xfId="0" applyFont="1" applyBorder="1" applyAlignment="1" applyProtection="1">
      <alignment wrapText="1"/>
      <protection locked="0"/>
    </xf>
    <xf numFmtId="164" fontId="18" fillId="0" borderId="34" xfId="0" applyNumberFormat="1" applyFont="1" applyBorder="1" applyAlignment="1" applyProtection="1">
      <alignment horizontal="center"/>
      <protection locked="0"/>
    </xf>
    <xf numFmtId="0" fontId="11" fillId="0" borderId="1" xfId="0" applyFont="1" applyBorder="1" applyAlignment="1" applyProtection="1">
      <alignment horizontal="center"/>
      <protection locked="0"/>
    </xf>
    <xf numFmtId="0" fontId="18" fillId="0" borderId="1" xfId="0" applyFont="1" applyBorder="1" applyAlignment="1" applyProtection="1">
      <alignment wrapText="1"/>
      <protection locked="0"/>
    </xf>
    <xf numFmtId="0" fontId="18" fillId="0" borderId="1" xfId="0" applyFont="1" applyBorder="1" applyAlignment="1" applyProtection="1">
      <alignment horizontal="center"/>
      <protection locked="0"/>
    </xf>
    <xf numFmtId="0" fontId="11" fillId="0" borderId="17" xfId="0" applyFont="1" applyBorder="1" applyAlignment="1" applyProtection="1">
      <alignment horizontal="center"/>
      <protection locked="0"/>
    </xf>
    <xf numFmtId="0" fontId="18" fillId="0" borderId="17" xfId="0" applyFont="1" applyBorder="1" applyAlignment="1" applyProtection="1">
      <alignment wrapText="1"/>
      <protection locked="0"/>
    </xf>
    <xf numFmtId="0" fontId="18" fillId="0" borderId="17" xfId="0" applyFont="1" applyBorder="1" applyAlignment="1" applyProtection="1">
      <alignment horizontal="center"/>
      <protection locked="0"/>
    </xf>
    <xf numFmtId="164" fontId="18" fillId="0" borderId="32" xfId="0" applyNumberFormat="1" applyFont="1" applyBorder="1" applyAlignment="1" applyProtection="1">
      <alignment horizontal="center"/>
      <protection locked="0"/>
    </xf>
    <xf numFmtId="0" fontId="18" fillId="0" borderId="0" xfId="0" applyFont="1"/>
    <xf numFmtId="1" fontId="18" fillId="0" borderId="0" xfId="0" applyNumberFormat="1" applyFont="1"/>
    <xf numFmtId="0" fontId="18" fillId="0" borderId="0" xfId="0" applyFont="1" applyAlignment="1">
      <alignment horizontal="center"/>
    </xf>
    <xf numFmtId="0" fontId="11" fillId="0" borderId="10" xfId="0" applyFont="1" applyBorder="1" applyAlignment="1">
      <alignment horizontal="center"/>
    </xf>
    <xf numFmtId="0" fontId="11" fillId="0" borderId="12" xfId="0" applyFont="1" applyBorder="1" applyAlignment="1">
      <alignment horizontal="center"/>
    </xf>
    <xf numFmtId="0" fontId="11" fillId="0" borderId="14" xfId="0" applyFont="1" applyBorder="1" applyAlignment="1">
      <alignment horizontal="center"/>
    </xf>
    <xf numFmtId="0" fontId="11" fillId="0" borderId="1" xfId="0" applyFont="1" applyBorder="1" applyAlignment="1">
      <alignment horizontal="center"/>
    </xf>
    <xf numFmtId="0" fontId="11" fillId="0" borderId="8" xfId="0" applyFont="1" applyBorder="1" applyAlignment="1">
      <alignment horizontal="center"/>
    </xf>
    <xf numFmtId="0" fontId="11" fillId="0" borderId="16" xfId="0" applyFont="1" applyBorder="1" applyAlignment="1" applyProtection="1">
      <alignment horizontal="center"/>
      <protection locked="0"/>
    </xf>
    <xf numFmtId="0" fontId="18" fillId="0" borderId="16" xfId="0" applyFont="1" applyBorder="1" applyAlignment="1" applyProtection="1">
      <alignment wrapText="1"/>
      <protection locked="0"/>
    </xf>
    <xf numFmtId="164" fontId="18" fillId="0" borderId="16" xfId="0" applyNumberFormat="1" applyFont="1" applyBorder="1" applyAlignment="1" applyProtection="1">
      <alignment horizontal="center"/>
      <protection locked="0"/>
    </xf>
    <xf numFmtId="49" fontId="18" fillId="0" borderId="16" xfId="0" applyNumberFormat="1" applyFont="1" applyBorder="1" applyAlignment="1" applyProtection="1">
      <alignment horizontal="left" wrapText="1"/>
      <protection locked="0"/>
    </xf>
    <xf numFmtId="49" fontId="18" fillId="0" borderId="34" xfId="0" applyNumberFormat="1" applyFont="1" applyBorder="1" applyAlignment="1" applyProtection="1">
      <alignment horizontal="left" wrapText="1"/>
      <protection locked="0"/>
    </xf>
    <xf numFmtId="0" fontId="11" fillId="0" borderId="32" xfId="0" applyFont="1" applyBorder="1" applyAlignment="1" applyProtection="1">
      <alignment horizontal="center"/>
      <protection locked="0"/>
    </xf>
    <xf numFmtId="0" fontId="18" fillId="0" borderId="32" xfId="0" applyFont="1" applyBorder="1" applyAlignment="1" applyProtection="1">
      <alignment wrapText="1"/>
      <protection locked="0"/>
    </xf>
    <xf numFmtId="49" fontId="18" fillId="0" borderId="32" xfId="0" applyNumberFormat="1" applyFont="1" applyBorder="1" applyAlignment="1" applyProtection="1">
      <alignment horizontal="left" wrapText="1"/>
      <protection locked="0"/>
    </xf>
    <xf numFmtId="0" fontId="21" fillId="0" borderId="0" xfId="0" applyFont="1"/>
    <xf numFmtId="164" fontId="18" fillId="0" borderId="16" xfId="0" applyNumberFormat="1" applyFont="1" applyBorder="1" applyAlignment="1" applyProtection="1">
      <alignment horizontal="left"/>
      <protection locked="0"/>
    </xf>
    <xf numFmtId="164" fontId="18" fillId="0" borderId="34" xfId="0" applyNumberFormat="1" applyFont="1" applyBorder="1" applyAlignment="1" applyProtection="1">
      <alignment horizontal="left"/>
      <protection locked="0"/>
    </xf>
    <xf numFmtId="164" fontId="18" fillId="0" borderId="32" xfId="0" applyNumberFormat="1" applyFont="1" applyBorder="1" applyAlignment="1" applyProtection="1">
      <alignment horizontal="left"/>
      <protection locked="0"/>
    </xf>
    <xf numFmtId="0" fontId="19" fillId="0" borderId="0" xfId="0" applyFont="1"/>
    <xf numFmtId="0" fontId="11" fillId="0" borderId="16" xfId="0" applyFont="1" applyBorder="1" applyAlignment="1">
      <alignment horizontal="center"/>
    </xf>
    <xf numFmtId="0" fontId="11" fillId="0" borderId="17" xfId="0" applyFont="1" applyBorder="1" applyAlignment="1">
      <alignment horizontal="center"/>
    </xf>
    <xf numFmtId="0" fontId="19" fillId="0" borderId="0" xfId="0" applyFont="1" applyProtection="1">
      <protection locked="0"/>
    </xf>
    <xf numFmtId="0" fontId="19" fillId="0" borderId="0" xfId="0" applyFont="1" applyAlignment="1" applyProtection="1">
      <alignment horizontal="center"/>
      <protection locked="0"/>
    </xf>
    <xf numFmtId="0" fontId="18" fillId="0" borderId="16" xfId="0" applyFont="1" applyBorder="1" applyAlignment="1" applyProtection="1">
      <alignment horizontal="center"/>
      <protection locked="0"/>
    </xf>
    <xf numFmtId="164" fontId="18" fillId="0" borderId="1" xfId="0" applyNumberFormat="1" applyFont="1" applyBorder="1" applyAlignment="1" applyProtection="1">
      <alignment horizontal="center"/>
      <protection locked="0"/>
    </xf>
    <xf numFmtId="164" fontId="18" fillId="0" borderId="17" xfId="0" applyNumberFormat="1" applyFont="1" applyBorder="1" applyAlignment="1" applyProtection="1">
      <alignment horizontal="center"/>
      <protection locked="0"/>
    </xf>
    <xf numFmtId="0" fontId="18" fillId="0" borderId="0" xfId="0" applyFont="1" applyProtection="1">
      <protection locked="0"/>
    </xf>
    <xf numFmtId="0" fontId="24" fillId="0" borderId="0" xfId="0" applyFont="1" applyProtection="1">
      <protection locked="0"/>
    </xf>
    <xf numFmtId="0" fontId="25" fillId="0" borderId="23" xfId="0" applyFont="1" applyBorder="1" applyProtection="1">
      <protection locked="0"/>
    </xf>
    <xf numFmtId="0" fontId="24" fillId="0" borderId="16" xfId="0" applyFont="1" applyBorder="1" applyAlignment="1" applyProtection="1">
      <alignment horizontal="center"/>
      <protection locked="0"/>
    </xf>
    <xf numFmtId="165" fontId="24" fillId="0" borderId="16" xfId="2" applyNumberFormat="1" applyFont="1" applyBorder="1" applyProtection="1">
      <protection locked="0"/>
    </xf>
    <xf numFmtId="165" fontId="24" fillId="0" borderId="34" xfId="2" applyNumberFormat="1" applyFont="1" applyBorder="1" applyProtection="1">
      <protection locked="0"/>
    </xf>
    <xf numFmtId="0" fontId="24" fillId="0" borderId="1" xfId="0" applyFont="1" applyBorder="1" applyAlignment="1" applyProtection="1">
      <alignment horizontal="center"/>
      <protection locked="0"/>
    </xf>
    <xf numFmtId="165" fontId="24" fillId="0" borderId="1" xfId="2" applyNumberFormat="1" applyFont="1" applyBorder="1" applyProtection="1">
      <protection locked="0"/>
    </xf>
    <xf numFmtId="0" fontId="24" fillId="0" borderId="17" xfId="0" applyFont="1" applyBorder="1" applyAlignment="1" applyProtection="1">
      <alignment horizontal="center"/>
      <protection locked="0"/>
    </xf>
    <xf numFmtId="165" fontId="24" fillId="0" borderId="17" xfId="2" applyNumberFormat="1" applyFont="1" applyBorder="1" applyProtection="1">
      <protection locked="0"/>
    </xf>
    <xf numFmtId="0" fontId="24" fillId="0" borderId="33" xfId="0" applyFont="1" applyBorder="1" applyProtection="1">
      <protection locked="0"/>
    </xf>
    <xf numFmtId="0" fontId="24" fillId="0" borderId="0" xfId="0" applyFont="1" applyAlignment="1" applyProtection="1">
      <alignment horizontal="center"/>
      <protection locked="0"/>
    </xf>
    <xf numFmtId="43" fontId="18" fillId="0" borderId="0" xfId="2" applyFont="1"/>
    <xf numFmtId="0" fontId="0" fillId="0" borderId="0" xfId="0" applyProtection="1">
      <protection locked="0"/>
    </xf>
    <xf numFmtId="0" fontId="24" fillId="0" borderId="0" xfId="0" applyFont="1"/>
    <xf numFmtId="0" fontId="27" fillId="0" borderId="0" xfId="0" applyFont="1" applyProtection="1">
      <protection locked="0"/>
    </xf>
    <xf numFmtId="0" fontId="27" fillId="0" borderId="0" xfId="0" applyFont="1" applyAlignment="1" applyProtection="1">
      <alignment horizontal="center"/>
      <protection locked="0"/>
    </xf>
    <xf numFmtId="0" fontId="28" fillId="0" borderId="0" xfId="0" applyFont="1" applyProtection="1">
      <protection locked="0"/>
    </xf>
    <xf numFmtId="0" fontId="28" fillId="0" borderId="0" xfId="0" applyFont="1"/>
    <xf numFmtId="0" fontId="20" fillId="0" borderId="0" xfId="0" applyFont="1"/>
    <xf numFmtId="0" fontId="20" fillId="0" borderId="0" xfId="0" applyFont="1" applyProtection="1">
      <protection locked="0"/>
    </xf>
    <xf numFmtId="0" fontId="20" fillId="0" borderId="0" xfId="0" applyFont="1" applyAlignment="1" applyProtection="1">
      <alignment horizontal="center"/>
      <protection locked="0"/>
    </xf>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0" fontId="1" fillId="0" borderId="0" xfId="0" applyFont="1" applyAlignment="1">
      <alignment horizontal="left"/>
    </xf>
    <xf numFmtId="165" fontId="17" fillId="0" borderId="0" xfId="0" applyNumberFormat="1" applyFont="1"/>
    <xf numFmtId="0" fontId="29" fillId="0" borderId="18" xfId="0" applyFont="1" applyBorder="1" applyAlignment="1" applyProtection="1">
      <alignment horizontal="center" vertical="center"/>
      <protection locked="0"/>
    </xf>
    <xf numFmtId="0" fontId="30" fillId="0" borderId="0" xfId="0" applyFont="1" applyProtection="1">
      <protection locked="0"/>
    </xf>
    <xf numFmtId="0" fontId="23" fillId="0" borderId="0" xfId="0" applyFont="1" applyProtection="1">
      <protection locked="0"/>
    </xf>
    <xf numFmtId="0" fontId="0" fillId="0" borderId="34" xfId="0" applyBorder="1" applyProtection="1">
      <protection locked="0"/>
    </xf>
    <xf numFmtId="4" fontId="0" fillId="0" borderId="34" xfId="0" applyNumberFormat="1" applyBorder="1" applyAlignment="1" applyProtection="1">
      <alignment horizontal="center"/>
      <protection locked="0"/>
    </xf>
    <xf numFmtId="2" fontId="0" fillId="0" borderId="34"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32" fillId="0" borderId="18" xfId="0" applyFont="1" applyBorder="1" applyAlignment="1" applyProtection="1">
      <alignment horizontal="center" vertical="center" textRotation="90"/>
      <protection locked="0"/>
    </xf>
    <xf numFmtId="0" fontId="0" fillId="0" borderId="8" xfId="0" applyBorder="1" applyAlignment="1">
      <alignment horizontal="center"/>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2"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4" xfId="0" applyBorder="1" applyAlignment="1">
      <alignment horizontal="center"/>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2"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33" fillId="0" borderId="0" xfId="0" applyFont="1" applyAlignment="1" applyProtection="1">
      <alignment horizontal="left" vertical="center"/>
      <protection locked="0"/>
    </xf>
    <xf numFmtId="0" fontId="34" fillId="0" borderId="0" xfId="0" applyFont="1" applyAlignment="1" applyProtection="1">
      <alignment vertical="center"/>
      <protection locked="0"/>
    </xf>
    <xf numFmtId="0" fontId="35" fillId="0" borderId="0" xfId="0" applyFont="1" applyAlignment="1" applyProtection="1">
      <alignment horizontal="left" vertical="center"/>
      <protection locked="0"/>
    </xf>
    <xf numFmtId="0" fontId="35" fillId="0" borderId="0" xfId="0" applyFont="1" applyAlignment="1" applyProtection="1">
      <alignment horizontal="left"/>
      <protection locked="0"/>
    </xf>
    <xf numFmtId="0" fontId="36" fillId="0" borderId="0" xfId="0" applyFont="1" applyAlignment="1" applyProtection="1">
      <alignment horizontal="center" vertical="center"/>
      <protection locked="0"/>
    </xf>
    <xf numFmtId="0" fontId="29" fillId="0" borderId="0" xfId="0" applyFont="1" applyAlignment="1" applyProtection="1">
      <alignment horizontal="center" vertical="center"/>
      <protection locked="0"/>
    </xf>
    <xf numFmtId="0" fontId="31" fillId="0" borderId="0" xfId="0" applyFont="1" applyAlignment="1" applyProtection="1">
      <alignment horizontal="center" vertical="center"/>
      <protection locked="0"/>
    </xf>
    <xf numFmtId="0" fontId="29" fillId="0" borderId="0" xfId="0" applyFont="1" applyAlignment="1" applyProtection="1">
      <alignment horizontal="justify" vertical="center"/>
      <protection locked="0"/>
    </xf>
    <xf numFmtId="0" fontId="34" fillId="0" borderId="0" xfId="0" applyFont="1" applyAlignment="1" applyProtection="1">
      <alignment horizontal="left" wrapText="1"/>
      <protection locked="0"/>
    </xf>
    <xf numFmtId="0" fontId="29" fillId="0" borderId="0" xfId="0" applyFont="1" applyAlignment="1" applyProtection="1">
      <alignment vertical="center"/>
      <protection locked="0"/>
    </xf>
    <xf numFmtId="0" fontId="29" fillId="0" borderId="0" xfId="0" applyFont="1" applyAlignment="1" applyProtection="1">
      <alignment horizontal="right" vertical="center"/>
      <protection locked="0"/>
    </xf>
    <xf numFmtId="0" fontId="31" fillId="0" borderId="0" xfId="0" applyFont="1" applyAlignment="1" applyProtection="1">
      <alignment horizontal="right" vertical="center"/>
      <protection locked="0"/>
    </xf>
    <xf numFmtId="0" fontId="35" fillId="0" borderId="0" xfId="0" applyFont="1" applyAlignment="1" applyProtection="1">
      <alignment vertical="center"/>
      <protection locked="0"/>
    </xf>
    <xf numFmtId="4" fontId="1" fillId="0" borderId="15" xfId="0" applyNumberFormat="1" applyFont="1" applyBorder="1" applyAlignment="1" applyProtection="1">
      <alignment horizontal="center"/>
      <protection hidden="1"/>
    </xf>
    <xf numFmtId="4" fontId="1" fillId="0" borderId="29" xfId="0" applyNumberFormat="1" applyFont="1" applyBorder="1" applyAlignment="1" applyProtection="1">
      <alignment horizontal="center"/>
      <protection hidden="1"/>
    </xf>
    <xf numFmtId="4" fontId="7" fillId="0" borderId="18" xfId="0" applyNumberFormat="1" applyFont="1" applyBorder="1" applyAlignment="1" applyProtection="1">
      <alignment horizontal="center" vertical="center" wrapText="1"/>
      <protection hidden="1"/>
    </xf>
    <xf numFmtId="0" fontId="20" fillId="0" borderId="0" xfId="0" applyFont="1" applyProtection="1">
      <protection hidden="1"/>
    </xf>
    <xf numFmtId="4" fontId="11" fillId="0" borderId="37" xfId="0" applyNumberFormat="1" applyFont="1" applyBorder="1" applyAlignment="1" applyProtection="1">
      <alignment horizontal="center"/>
      <protection hidden="1"/>
    </xf>
    <xf numFmtId="0" fontId="19" fillId="0" borderId="0" xfId="0" applyFont="1" applyProtection="1">
      <protection hidden="1"/>
    </xf>
    <xf numFmtId="0" fontId="27" fillId="0" borderId="0" xfId="0" applyFont="1" applyAlignment="1" applyProtection="1">
      <alignment vertical="center" wrapText="1"/>
      <protection hidden="1"/>
    </xf>
    <xf numFmtId="4" fontId="20" fillId="0" borderId="0" xfId="2" applyNumberFormat="1" applyFont="1" applyProtection="1">
      <protection hidden="1"/>
    </xf>
    <xf numFmtId="1" fontId="18" fillId="0" borderId="0" xfId="0" applyNumberFormat="1" applyFont="1" applyProtection="1">
      <protection hidden="1"/>
    </xf>
    <xf numFmtId="0" fontId="26" fillId="0" borderId="0" xfId="0" applyFont="1" applyAlignment="1" applyProtection="1">
      <alignment vertical="center" wrapText="1"/>
      <protection hidden="1"/>
    </xf>
    <xf numFmtId="4" fontId="18" fillId="0" borderId="0" xfId="2" applyNumberFormat="1" applyFont="1" applyProtection="1">
      <protection hidden="1"/>
    </xf>
    <xf numFmtId="0" fontId="18" fillId="0" borderId="0" xfId="0" applyFont="1" applyProtection="1">
      <protection hidden="1"/>
    </xf>
    <xf numFmtId="4" fontId="11" fillId="0" borderId="22" xfId="0" applyNumberFormat="1" applyFont="1" applyBorder="1" applyAlignment="1" applyProtection="1">
      <alignment horizontal="center"/>
      <protection hidden="1"/>
    </xf>
    <xf numFmtId="0" fontId="10" fillId="0" borderId="0" xfId="0" applyFont="1" applyAlignment="1" applyProtection="1">
      <alignment vertical="center" wrapText="1"/>
      <protection hidden="1"/>
    </xf>
    <xf numFmtId="2" fontId="18" fillId="0" borderId="0" xfId="2" applyNumberFormat="1" applyFont="1" applyProtection="1">
      <protection hidden="1"/>
    </xf>
    <xf numFmtId="4" fontId="11" fillId="0" borderId="18" xfId="0" applyNumberFormat="1" applyFont="1" applyBorder="1" applyAlignment="1" applyProtection="1">
      <alignment horizontal="center"/>
      <protection hidden="1"/>
    </xf>
    <xf numFmtId="1" fontId="0" fillId="0" borderId="34" xfId="0" applyNumberFormat="1" applyBorder="1" applyAlignment="1" applyProtection="1">
      <alignment horizontal="center"/>
      <protection hidden="1"/>
    </xf>
    <xf numFmtId="0" fontId="0" fillId="0" borderId="34"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4"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4"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1"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3" xfId="0" applyNumberFormat="1" applyBorder="1" applyAlignment="1" applyProtection="1">
      <alignment horizontal="right"/>
      <protection hidden="1"/>
    </xf>
    <xf numFmtId="0" fontId="0" fillId="0" borderId="0" xfId="0" applyProtection="1">
      <protection hidden="1"/>
    </xf>
    <xf numFmtId="0" fontId="8" fillId="0" borderId="16" xfId="0" applyFont="1" applyBorder="1" applyAlignment="1" applyProtection="1">
      <alignment horizontal="left"/>
      <protection hidden="1"/>
    </xf>
    <xf numFmtId="1" fontId="8" fillId="0" borderId="16" xfId="0" applyNumberFormat="1" applyFont="1" applyBorder="1" applyAlignment="1" applyProtection="1">
      <alignment horizontal="center"/>
      <protection hidden="1"/>
    </xf>
    <xf numFmtId="0" fontId="8" fillId="0" borderId="1" xfId="0" applyFont="1" applyBorder="1" applyAlignment="1" applyProtection="1">
      <alignment horizontal="left"/>
      <protection hidden="1"/>
    </xf>
    <xf numFmtId="1" fontId="8" fillId="0" borderId="1" xfId="0" applyNumberFormat="1" applyFont="1" applyBorder="1" applyAlignment="1" applyProtection="1">
      <alignment horizontal="center"/>
      <protection hidden="1"/>
    </xf>
    <xf numFmtId="0" fontId="8" fillId="0" borderId="17" xfId="0" applyFont="1" applyBorder="1" applyAlignment="1" applyProtection="1">
      <alignment horizontal="left"/>
      <protection hidden="1"/>
    </xf>
    <xf numFmtId="1" fontId="8"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8" fillId="0" borderId="16" xfId="2" applyNumberFormat="1" applyFont="1" applyBorder="1" applyAlignment="1" applyProtection="1">
      <alignment horizontal="center"/>
      <protection hidden="1"/>
    </xf>
    <xf numFmtId="0" fontId="8" fillId="0" borderId="16" xfId="0" applyFont="1" applyBorder="1" applyAlignment="1" applyProtection="1">
      <alignment horizontal="center"/>
      <protection hidden="1"/>
    </xf>
    <xf numFmtId="165" fontId="8" fillId="0" borderId="9" xfId="2" applyNumberFormat="1" applyFont="1" applyBorder="1" applyAlignment="1" applyProtection="1">
      <alignment horizontal="center"/>
      <protection hidden="1"/>
    </xf>
    <xf numFmtId="165" fontId="8" fillId="0" borderId="1" xfId="2" applyNumberFormat="1" applyFont="1" applyBorder="1" applyAlignment="1" applyProtection="1">
      <alignment horizontal="center"/>
      <protection hidden="1"/>
    </xf>
    <xf numFmtId="0" fontId="8" fillId="0" borderId="1" xfId="0" applyFont="1" applyBorder="1" applyAlignment="1" applyProtection="1">
      <alignment horizontal="center"/>
      <protection hidden="1"/>
    </xf>
    <xf numFmtId="165" fontId="8"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8" fillId="0" borderId="17" xfId="2" applyNumberFormat="1" applyFont="1" applyBorder="1" applyAlignment="1" applyProtection="1">
      <alignment horizontal="center"/>
      <protection hidden="1"/>
    </xf>
    <xf numFmtId="0" fontId="8" fillId="0" borderId="17" xfId="0" applyFont="1" applyBorder="1" applyAlignment="1" applyProtection="1">
      <alignment horizontal="center"/>
      <protection hidden="1"/>
    </xf>
    <xf numFmtId="165" fontId="8" fillId="0" borderId="15" xfId="2" applyNumberFormat="1" applyFont="1" applyBorder="1" applyAlignment="1" applyProtection="1">
      <alignment horizontal="center"/>
      <protection hidden="1"/>
    </xf>
    <xf numFmtId="0" fontId="8" fillId="0" borderId="34" xfId="0" applyFont="1" applyBorder="1" applyAlignment="1" applyProtection="1">
      <alignment horizontal="center"/>
      <protection hidden="1"/>
    </xf>
    <xf numFmtId="165" fontId="8" fillId="0" borderId="34" xfId="2" applyNumberFormat="1" applyFont="1" applyBorder="1" applyAlignment="1" applyProtection="1">
      <alignment horizontal="center"/>
      <protection hidden="1"/>
    </xf>
    <xf numFmtId="165" fontId="8" fillId="0" borderId="11" xfId="2" applyNumberFormat="1" applyFont="1" applyBorder="1" applyAlignment="1" applyProtection="1">
      <alignment horizontal="center"/>
      <protection hidden="1"/>
    </xf>
    <xf numFmtId="0" fontId="8" fillId="0" borderId="32" xfId="0" applyFont="1" applyBorder="1" applyAlignment="1" applyProtection="1">
      <alignment horizontal="center"/>
      <protection hidden="1"/>
    </xf>
    <xf numFmtId="165" fontId="8" fillId="0" borderId="32" xfId="2" applyNumberFormat="1" applyFont="1" applyBorder="1" applyAlignment="1" applyProtection="1">
      <alignment horizontal="center"/>
      <protection hidden="1"/>
    </xf>
    <xf numFmtId="165" fontId="8" fillId="0" borderId="30" xfId="2" applyNumberFormat="1" applyFont="1" applyBorder="1" applyAlignment="1" applyProtection="1">
      <alignment horizontal="center"/>
      <protection hidden="1"/>
    </xf>
    <xf numFmtId="165" fontId="24" fillId="0" borderId="9" xfId="2" applyNumberFormat="1" applyFont="1" applyBorder="1" applyProtection="1">
      <protection hidden="1"/>
    </xf>
    <xf numFmtId="43" fontId="9" fillId="0" borderId="0" xfId="2" applyFont="1" applyAlignment="1" applyProtection="1">
      <alignment horizontal="left" vertical="top" wrapText="1"/>
      <protection hidden="1"/>
    </xf>
    <xf numFmtId="0" fontId="0" fillId="0" borderId="1" xfId="0" applyBorder="1" applyAlignment="1" applyProtection="1">
      <alignment horizontal="center"/>
      <protection hidden="1"/>
    </xf>
    <xf numFmtId="165" fontId="8" fillId="0" borderId="1" xfId="2" applyNumberFormat="1" applyFont="1" applyBorder="1" applyProtection="1">
      <protection hidden="1"/>
    </xf>
    <xf numFmtId="165" fontId="24" fillId="0" borderId="13" xfId="2" applyNumberFormat="1" applyFont="1" applyBorder="1" applyProtection="1">
      <protection hidden="1"/>
    </xf>
    <xf numFmtId="0" fontId="24" fillId="0" borderId="1" xfId="0" applyFont="1" applyBorder="1" applyAlignment="1" applyProtection="1">
      <alignment horizontal="left"/>
      <protection hidden="1"/>
    </xf>
    <xf numFmtId="0" fontId="24" fillId="0" borderId="17" xfId="0" applyFont="1" applyBorder="1" applyAlignment="1" applyProtection="1">
      <alignment horizontal="left"/>
      <protection hidden="1"/>
    </xf>
    <xf numFmtId="165" fontId="24" fillId="0" borderId="15" xfId="2" applyNumberFormat="1" applyFont="1" applyBorder="1" applyProtection="1">
      <protection hidden="1"/>
    </xf>
    <xf numFmtId="0" fontId="25" fillId="0" borderId="32" xfId="0" applyFont="1" applyBorder="1" applyAlignment="1" applyProtection="1">
      <alignment horizontal="center"/>
      <protection hidden="1"/>
    </xf>
    <xf numFmtId="4" fontId="25" fillId="0" borderId="32" xfId="0" applyNumberFormat="1" applyFont="1" applyBorder="1" applyAlignment="1" applyProtection="1">
      <alignment horizontal="right"/>
      <protection hidden="1"/>
    </xf>
    <xf numFmtId="4" fontId="25" fillId="0" borderId="30" xfId="0" applyNumberFormat="1" applyFont="1" applyBorder="1" applyAlignment="1" applyProtection="1">
      <alignment horizontal="right"/>
      <protection hidden="1"/>
    </xf>
    <xf numFmtId="0" fontId="0" fillId="0" borderId="18" xfId="0" applyBorder="1" applyAlignment="1" applyProtection="1">
      <alignment horizontal="center"/>
      <protection hidden="1"/>
    </xf>
    <xf numFmtId="0" fontId="34" fillId="0" borderId="0" xfId="0" applyFont="1" applyAlignment="1" applyProtection="1">
      <alignment horizontal="left"/>
      <protection hidden="1"/>
    </xf>
    <xf numFmtId="164" fontId="34" fillId="0" borderId="0" xfId="0" applyNumberFormat="1" applyFont="1" applyAlignment="1" applyProtection="1">
      <alignment horizontal="left"/>
      <protection hidden="1"/>
    </xf>
    <xf numFmtId="14" fontId="34" fillId="0" borderId="0" xfId="0" applyNumberFormat="1" applyFont="1" applyAlignment="1" applyProtection="1">
      <alignment horizontal="left"/>
      <protection hidden="1"/>
    </xf>
    <xf numFmtId="0" fontId="11" fillId="0" borderId="0" xfId="0" applyFont="1" applyProtection="1">
      <protection locked="0"/>
    </xf>
    <xf numFmtId="0" fontId="11" fillId="0" borderId="0" xfId="0" applyFont="1" applyAlignment="1" applyProtection="1">
      <alignment horizontal="center"/>
      <protection locked="0"/>
    </xf>
    <xf numFmtId="4" fontId="18" fillId="0" borderId="9" xfId="0" applyNumberFormat="1" applyFont="1" applyBorder="1" applyAlignment="1" applyProtection="1">
      <alignment horizontal="right"/>
      <protection locked="0"/>
    </xf>
    <xf numFmtId="4" fontId="18" fillId="0" borderId="11" xfId="0" applyNumberFormat="1" applyFont="1" applyBorder="1" applyAlignment="1" applyProtection="1">
      <alignment horizontal="right"/>
      <protection locked="0"/>
    </xf>
    <xf numFmtId="4" fontId="18" fillId="0" borderId="30" xfId="0" applyNumberFormat="1" applyFont="1" applyBorder="1" applyAlignment="1" applyProtection="1">
      <alignment horizontal="right"/>
      <protection locked="0"/>
    </xf>
    <xf numFmtId="4" fontId="22" fillId="0" borderId="37" xfId="0" applyNumberFormat="1" applyFont="1" applyBorder="1" applyAlignment="1" applyProtection="1">
      <alignment horizontal="right"/>
      <protection hidden="1"/>
    </xf>
    <xf numFmtId="4" fontId="18" fillId="0" borderId="13" xfId="0" applyNumberFormat="1" applyFont="1" applyBorder="1" applyAlignment="1" applyProtection="1">
      <alignment horizontal="right"/>
      <protection locked="0"/>
    </xf>
    <xf numFmtId="4" fontId="18" fillId="0" borderId="15" xfId="0" applyNumberFormat="1" applyFont="1" applyBorder="1" applyAlignment="1" applyProtection="1">
      <alignment horizontal="right"/>
      <protection locked="0"/>
    </xf>
    <xf numFmtId="4" fontId="11" fillId="0" borderId="37" xfId="0" applyNumberFormat="1" applyFont="1" applyBorder="1" applyAlignment="1" applyProtection="1">
      <alignment horizontal="right"/>
      <protection hidden="1"/>
    </xf>
    <xf numFmtId="164" fontId="18" fillId="0" borderId="0" xfId="0" applyNumberFormat="1" applyFont="1" applyAlignment="1">
      <alignment horizontal="center"/>
    </xf>
    <xf numFmtId="4" fontId="11" fillId="0" borderId="4" xfId="0" applyNumberFormat="1" applyFont="1" applyBorder="1" applyAlignment="1" applyProtection="1">
      <alignment horizontal="right"/>
      <protection hidden="1"/>
    </xf>
    <xf numFmtId="0" fontId="0" fillId="0" borderId="16" xfId="0" applyBorder="1" applyProtection="1">
      <protection locked="0"/>
    </xf>
    <xf numFmtId="0" fontId="0" fillId="0" borderId="17" xfId="0" applyBorder="1" applyProtection="1">
      <protection locked="0"/>
    </xf>
    <xf numFmtId="0" fontId="0" fillId="0" borderId="16" xfId="0" applyBorder="1" applyAlignment="1" applyProtection="1">
      <alignment wrapText="1"/>
      <protection locked="0"/>
    </xf>
    <xf numFmtId="0" fontId="29" fillId="0" borderId="0" xfId="0" applyFont="1" applyAlignment="1" applyProtection="1">
      <alignment horizontal="left"/>
      <protection locked="0"/>
    </xf>
    <xf numFmtId="0" fontId="29" fillId="0" borderId="0" xfId="0" applyFont="1" applyProtection="1">
      <protection locked="0"/>
    </xf>
    <xf numFmtId="0" fontId="8" fillId="0" borderId="16" xfId="0" applyFont="1" applyBorder="1" applyProtection="1">
      <protection locked="0"/>
    </xf>
    <xf numFmtId="1" fontId="8" fillId="0" borderId="16" xfId="0" applyNumberFormat="1" applyFont="1" applyBorder="1" applyAlignment="1" applyProtection="1">
      <alignment horizontal="center"/>
      <protection locked="0"/>
    </xf>
    <xf numFmtId="0" fontId="8" fillId="0" borderId="16" xfId="0" applyFont="1" applyBorder="1" applyAlignment="1" applyProtection="1">
      <alignment horizontal="left" wrapText="1"/>
      <protection locked="0"/>
    </xf>
    <xf numFmtId="0" fontId="8" fillId="0" borderId="17" xfId="0" applyFont="1" applyBorder="1" applyAlignment="1" applyProtection="1">
      <alignment horizontal="left" wrapText="1"/>
      <protection locked="0"/>
    </xf>
    <xf numFmtId="0" fontId="17" fillId="0" borderId="0" xfId="0" applyFont="1" applyProtection="1">
      <protection hidden="1"/>
    </xf>
    <xf numFmtId="0" fontId="29" fillId="0" borderId="24" xfId="0" applyFont="1" applyBorder="1" applyAlignment="1" applyProtection="1">
      <alignment horizontal="center" vertical="center"/>
      <protection locked="0"/>
    </xf>
    <xf numFmtId="0" fontId="18" fillId="0" borderId="16" xfId="0" applyFont="1" applyBorder="1" applyAlignment="1" applyProtection="1">
      <alignment horizontal="left"/>
      <protection locked="0"/>
    </xf>
    <xf numFmtId="4" fontId="21" fillId="0" borderId="9" xfId="0" applyNumberFormat="1" applyFont="1" applyBorder="1" applyAlignment="1" applyProtection="1">
      <alignment horizontal="right"/>
      <protection locked="0"/>
    </xf>
    <xf numFmtId="4" fontId="21" fillId="0" borderId="11" xfId="0" applyNumberFormat="1" applyFont="1" applyBorder="1" applyAlignment="1" applyProtection="1">
      <alignment horizontal="right"/>
      <protection locked="0"/>
    </xf>
    <xf numFmtId="4" fontId="21" fillId="0" borderId="30" xfId="0" applyNumberFormat="1" applyFont="1" applyBorder="1" applyAlignment="1" applyProtection="1">
      <alignment horizontal="right"/>
      <protection locked="0"/>
    </xf>
    <xf numFmtId="1" fontId="18" fillId="0" borderId="34" xfId="0" applyNumberFormat="1" applyFont="1" applyBorder="1" applyAlignment="1" applyProtection="1">
      <alignment horizontal="center" wrapText="1"/>
      <protection locked="0"/>
    </xf>
    <xf numFmtId="1" fontId="18" fillId="0" borderId="32" xfId="0" applyNumberFormat="1" applyFont="1" applyBorder="1" applyAlignment="1" applyProtection="1">
      <alignment horizontal="center" wrapText="1"/>
      <protection locked="0"/>
    </xf>
    <xf numFmtId="1" fontId="18" fillId="0" borderId="16" xfId="0" applyNumberFormat="1" applyFont="1" applyBorder="1" applyAlignment="1" applyProtection="1">
      <alignment horizontal="center" wrapText="1"/>
      <protection locked="0"/>
    </xf>
    <xf numFmtId="0" fontId="6" fillId="0" borderId="0" xfId="0" applyFont="1"/>
    <xf numFmtId="0" fontId="18" fillId="0" borderId="1" xfId="0" applyFont="1" applyBorder="1" applyAlignment="1" applyProtection="1">
      <alignment horizontal="left"/>
      <protection locked="0"/>
    </xf>
    <xf numFmtId="0" fontId="18" fillId="0" borderId="17" xfId="0" applyFont="1" applyBorder="1" applyAlignment="1" applyProtection="1">
      <alignment horizontal="left"/>
      <protection locked="0"/>
    </xf>
    <xf numFmtId="16" fontId="18" fillId="0" borderId="16" xfId="0" applyNumberFormat="1" applyFont="1" applyBorder="1" applyAlignment="1" applyProtection="1">
      <alignment wrapText="1"/>
      <protection locked="0"/>
    </xf>
    <xf numFmtId="0" fontId="18" fillId="0" borderId="1" xfId="0" applyFont="1" applyBorder="1" applyAlignment="1" applyProtection="1">
      <alignment horizontal="left" wrapText="1"/>
      <protection locked="0"/>
    </xf>
    <xf numFmtId="0" fontId="18" fillId="0" borderId="17" xfId="0" applyFont="1" applyBorder="1" applyAlignment="1" applyProtection="1">
      <alignment horizontal="left" wrapText="1"/>
      <protection locked="0"/>
    </xf>
    <xf numFmtId="0" fontId="18" fillId="0" borderId="16" xfId="0" applyFont="1" applyBorder="1" applyAlignment="1" applyProtection="1">
      <alignment horizontal="left" wrapText="1"/>
      <protection locked="0"/>
    </xf>
    <xf numFmtId="0" fontId="34" fillId="0" borderId="46" xfId="0" applyFont="1" applyBorder="1" applyAlignment="1" applyProtection="1">
      <alignment wrapText="1"/>
      <protection locked="0"/>
    </xf>
    <xf numFmtId="0" fontId="34" fillId="0" borderId="0" xfId="0" applyFont="1" applyAlignment="1" applyProtection="1">
      <alignment wrapText="1"/>
      <protection locked="0"/>
    </xf>
    <xf numFmtId="0" fontId="34" fillId="0" borderId="0" xfId="0" applyFont="1" applyProtection="1">
      <protection locked="0"/>
    </xf>
    <xf numFmtId="49" fontId="34" fillId="0" borderId="46" xfId="0" applyNumberFormat="1" applyFont="1" applyBorder="1" applyAlignment="1" applyProtection="1">
      <alignment horizontal="left"/>
      <protection locked="0"/>
    </xf>
    <xf numFmtId="49" fontId="34" fillId="0" borderId="46" xfId="0" applyNumberFormat="1" applyFont="1" applyBorder="1" applyAlignment="1" applyProtection="1">
      <alignment horizontal="left" wrapText="1"/>
      <protection locked="0"/>
    </xf>
    <xf numFmtId="164" fontId="34" fillId="0" borderId="46" xfId="0" applyNumberFormat="1" applyFont="1" applyBorder="1" applyAlignment="1" applyProtection="1">
      <alignment wrapText="1"/>
      <protection locked="0"/>
    </xf>
    <xf numFmtId="4" fontId="34" fillId="0" borderId="46" xfId="0" applyNumberFormat="1" applyFont="1" applyBorder="1" applyAlignment="1" applyProtection="1">
      <alignment wrapText="1"/>
      <protection locked="0"/>
    </xf>
    <xf numFmtId="0" fontId="29" fillId="0" borderId="47" xfId="0" applyFont="1" applyBorder="1" applyAlignment="1" applyProtection="1">
      <alignment horizontal="center" wrapText="1"/>
      <protection locked="0"/>
    </xf>
    <xf numFmtId="49" fontId="34" fillId="0" borderId="48" xfId="0" applyNumberFormat="1" applyFont="1" applyBorder="1" applyAlignment="1" applyProtection="1">
      <alignment horizontal="left"/>
      <protection locked="0"/>
    </xf>
    <xf numFmtId="49" fontId="34" fillId="0" borderId="48" xfId="0" applyNumberFormat="1" applyFont="1" applyBorder="1" applyAlignment="1" applyProtection="1">
      <alignment horizontal="left" wrapText="1"/>
      <protection locked="0"/>
    </xf>
    <xf numFmtId="4" fontId="34" fillId="0" borderId="48" xfId="0" applyNumberFormat="1" applyFont="1" applyBorder="1" applyAlignment="1" applyProtection="1">
      <alignment wrapText="1"/>
      <protection locked="0"/>
    </xf>
    <xf numFmtId="164" fontId="34" fillId="0" borderId="48" xfId="0" applyNumberFormat="1" applyFont="1" applyBorder="1" applyAlignment="1" applyProtection="1">
      <alignment wrapText="1"/>
      <protection locked="0"/>
    </xf>
    <xf numFmtId="0" fontId="29" fillId="0" borderId="50" xfId="0" applyFont="1" applyBorder="1" applyAlignment="1" applyProtection="1">
      <alignment horizontal="center" wrapText="1"/>
      <protection locked="0"/>
    </xf>
    <xf numFmtId="0" fontId="29" fillId="0" borderId="52" xfId="0" applyFont="1" applyBorder="1" applyAlignment="1" applyProtection="1">
      <alignment horizontal="center" wrapText="1"/>
      <protection locked="0"/>
    </xf>
    <xf numFmtId="49" fontId="34" fillId="0" borderId="53" xfId="0" applyNumberFormat="1" applyFont="1" applyBorder="1" applyAlignment="1" applyProtection="1">
      <alignment horizontal="left"/>
      <protection locked="0"/>
    </xf>
    <xf numFmtId="0" fontId="34" fillId="0" borderId="53" xfId="0" applyFont="1" applyBorder="1" applyAlignment="1" applyProtection="1">
      <alignment wrapText="1"/>
      <protection locked="0"/>
    </xf>
    <xf numFmtId="49" fontId="34" fillId="0" borderId="53" xfId="0" applyNumberFormat="1" applyFont="1" applyBorder="1" applyAlignment="1" applyProtection="1">
      <alignment horizontal="left" wrapText="1"/>
      <protection locked="0"/>
    </xf>
    <xf numFmtId="4" fontId="34" fillId="0" borderId="53" xfId="0" applyNumberFormat="1" applyFont="1" applyBorder="1" applyAlignment="1" applyProtection="1">
      <alignment wrapText="1"/>
      <protection locked="0"/>
    </xf>
    <xf numFmtId="164" fontId="34" fillId="0" borderId="53" xfId="0" applyNumberFormat="1" applyFont="1" applyBorder="1" applyAlignment="1" applyProtection="1">
      <alignment wrapText="1"/>
      <protection locked="0"/>
    </xf>
    <xf numFmtId="4" fontId="1" fillId="0" borderId="22" xfId="0" applyNumberFormat="1" applyFont="1" applyBorder="1" applyAlignment="1" applyProtection="1">
      <alignment horizontal="center"/>
      <protection hidden="1"/>
    </xf>
    <xf numFmtId="4" fontId="13" fillId="0" borderId="20" xfId="0" applyNumberFormat="1" applyFont="1" applyBorder="1" applyAlignment="1" applyProtection="1">
      <alignment horizontal="center"/>
      <protection hidden="1"/>
    </xf>
    <xf numFmtId="4" fontId="13" fillId="0" borderId="18" xfId="0" applyNumberFormat="1" applyFont="1" applyBorder="1" applyAlignment="1" applyProtection="1">
      <alignment horizontal="center"/>
      <protection locked="0"/>
    </xf>
    <xf numFmtId="0" fontId="42" fillId="0" borderId="0" xfId="0" applyFont="1" applyAlignment="1">
      <alignment horizontal="center"/>
    </xf>
    <xf numFmtId="0" fontId="25" fillId="0" borderId="0" xfId="0" applyFont="1" applyAlignment="1" applyProtection="1">
      <alignment horizontal="center"/>
      <protection locked="0"/>
    </xf>
    <xf numFmtId="0" fontId="1" fillId="0" borderId="7" xfId="0" applyFont="1" applyBorder="1" applyAlignment="1" applyProtection="1">
      <alignment horizontal="center" vertical="center"/>
      <protection hidden="1"/>
    </xf>
    <xf numFmtId="0" fontId="29" fillId="0" borderId="0" xfId="0" applyFont="1" applyAlignment="1" applyProtection="1">
      <alignment horizontal="center"/>
      <protection locked="0"/>
    </xf>
    <xf numFmtId="0" fontId="18" fillId="0" borderId="34" xfId="0" applyFont="1" applyBorder="1" applyAlignment="1" applyProtection="1">
      <alignment horizontal="left" wrapText="1"/>
      <protection locked="0"/>
    </xf>
    <xf numFmtId="0" fontId="18" fillId="0" borderId="0" xfId="0" applyFont="1" applyAlignment="1">
      <alignment wrapText="1"/>
    </xf>
    <xf numFmtId="0" fontId="1" fillId="0" borderId="24" xfId="0" applyFont="1" applyBorder="1" applyAlignment="1" applyProtection="1">
      <alignment horizontal="left" vertical="center"/>
      <protection hidden="1"/>
    </xf>
    <xf numFmtId="0" fontId="0" fillId="0" borderId="38" xfId="0" applyBorder="1" applyAlignment="1" applyProtection="1">
      <alignment horizontal="center"/>
      <protection hidden="1"/>
    </xf>
    <xf numFmtId="0" fontId="0" fillId="0" borderId="39" xfId="0" applyBorder="1" applyAlignment="1" applyProtection="1">
      <alignment horizontal="center"/>
      <protection hidden="1"/>
    </xf>
    <xf numFmtId="0" fontId="29" fillId="0" borderId="18" xfId="0" applyFont="1" applyBorder="1" applyAlignment="1" applyProtection="1">
      <alignment horizontal="center" vertical="center" wrapText="1"/>
      <protection hidden="1"/>
    </xf>
    <xf numFmtId="0" fontId="12" fillId="0" borderId="0" xfId="0" applyFont="1" applyProtection="1">
      <protection hidden="1"/>
    </xf>
    <xf numFmtId="4" fontId="34" fillId="0" borderId="49" xfId="0" applyNumberFormat="1" applyFont="1" applyBorder="1" applyAlignment="1" applyProtection="1">
      <alignment wrapText="1"/>
      <protection hidden="1"/>
    </xf>
    <xf numFmtId="4" fontId="34" fillId="0" borderId="51" xfId="0" applyNumberFormat="1" applyFont="1" applyBorder="1" applyAlignment="1" applyProtection="1">
      <alignment wrapText="1"/>
      <protection hidden="1"/>
    </xf>
    <xf numFmtId="4" fontId="34" fillId="0" borderId="54" xfId="0" applyNumberFormat="1" applyFont="1" applyBorder="1" applyAlignment="1" applyProtection="1">
      <alignment wrapText="1"/>
      <protection hidden="1"/>
    </xf>
    <xf numFmtId="4" fontId="34" fillId="0" borderId="18" xfId="0" applyNumberFormat="1" applyFont="1" applyBorder="1" applyAlignment="1" applyProtection="1">
      <alignment wrapText="1"/>
      <protection hidden="1"/>
    </xf>
    <xf numFmtId="0" fontId="29" fillId="0" borderId="18" xfId="0" applyFont="1" applyBorder="1" applyAlignment="1" applyProtection="1">
      <alignment wrapText="1"/>
      <protection hidden="1"/>
    </xf>
    <xf numFmtId="0" fontId="34" fillId="0" borderId="48" xfId="0" applyFont="1" applyBorder="1" applyAlignment="1" applyProtection="1">
      <alignment wrapText="1"/>
      <protection locked="0"/>
    </xf>
    <xf numFmtId="0" fontId="29" fillId="0" borderId="47" xfId="0" applyFont="1" applyBorder="1" applyAlignment="1" applyProtection="1">
      <alignment horizontal="center" wrapText="1"/>
      <protection hidden="1"/>
    </xf>
    <xf numFmtId="0" fontId="29" fillId="0" borderId="50" xfId="0" applyFont="1" applyBorder="1" applyAlignment="1" applyProtection="1">
      <alignment horizontal="center" wrapText="1"/>
      <protection hidden="1"/>
    </xf>
    <xf numFmtId="0" fontId="29" fillId="0" borderId="52" xfId="0" applyFont="1" applyBorder="1" applyAlignment="1" applyProtection="1">
      <alignment horizontal="center" wrapText="1"/>
      <protection hidden="1"/>
    </xf>
    <xf numFmtId="0" fontId="18" fillId="0" borderId="0" xfId="0" applyFont="1" applyAlignment="1" applyProtection="1">
      <alignment horizontal="center"/>
      <protection locked="0"/>
    </xf>
    <xf numFmtId="0" fontId="11" fillId="0" borderId="8" xfId="0" applyFont="1" applyBorder="1" applyAlignment="1" applyProtection="1">
      <alignment horizontal="center"/>
      <protection locked="0"/>
    </xf>
    <xf numFmtId="0" fontId="11" fillId="0" borderId="12" xfId="0" applyFont="1" applyBorder="1" applyAlignment="1" applyProtection="1">
      <alignment horizontal="center"/>
      <protection locked="0"/>
    </xf>
    <xf numFmtId="0" fontId="11" fillId="0" borderId="14" xfId="0" applyFont="1" applyBorder="1" applyAlignment="1" applyProtection="1">
      <alignment horizontal="center"/>
      <protection locked="0"/>
    </xf>
    <xf numFmtId="0" fontId="11" fillId="0" borderId="21" xfId="0" applyFont="1" applyBorder="1" applyAlignment="1" applyProtection="1">
      <alignment horizontal="center"/>
      <protection locked="0"/>
    </xf>
    <xf numFmtId="0" fontId="25" fillId="0" borderId="0" xfId="0" applyFont="1" applyProtection="1">
      <protection locked="0"/>
    </xf>
    <xf numFmtId="0" fontId="26" fillId="0" borderId="0" xfId="0" applyFont="1" applyProtection="1">
      <protection locked="0"/>
    </xf>
    <xf numFmtId="164" fontId="18" fillId="0" borderId="0" xfId="0" applyNumberFormat="1" applyFont="1" applyAlignment="1" applyProtection="1">
      <alignment horizontal="center"/>
      <protection locked="0"/>
    </xf>
    <xf numFmtId="0" fontId="18" fillId="0" borderId="0" xfId="0" applyFont="1" applyAlignment="1" applyProtection="1">
      <alignment wrapText="1"/>
      <protection locked="0"/>
    </xf>
    <xf numFmtId="0" fontId="29" fillId="0" borderId="18" xfId="0" applyFont="1" applyBorder="1" applyAlignment="1">
      <alignment horizontal="center" vertical="center"/>
    </xf>
    <xf numFmtId="0" fontId="29" fillId="0" borderId="24" xfId="0" applyFont="1" applyBorder="1" applyAlignment="1">
      <alignment horizontal="center" vertical="center"/>
    </xf>
    <xf numFmtId="1" fontId="18" fillId="0" borderId="0" xfId="0" applyNumberFormat="1" applyFont="1" applyProtection="1">
      <protection locked="0"/>
    </xf>
    <xf numFmtId="43" fontId="18" fillId="0" borderId="0" xfId="2" applyFont="1" applyProtection="1">
      <protection locked="0"/>
    </xf>
    <xf numFmtId="0" fontId="10" fillId="0" borderId="0" xfId="0" applyFont="1" applyAlignment="1" applyProtection="1">
      <alignment horizontal="center"/>
      <protection locked="0"/>
    </xf>
    <xf numFmtId="1" fontId="18" fillId="0" borderId="0" xfId="0" applyNumberFormat="1" applyFont="1" applyAlignment="1" applyProtection="1">
      <alignment horizontal="center"/>
      <protection locked="0"/>
    </xf>
    <xf numFmtId="43" fontId="18" fillId="0" borderId="0" xfId="2" applyFont="1" applyAlignment="1" applyProtection="1">
      <alignment horizontal="center"/>
      <protection locked="0"/>
    </xf>
    <xf numFmtId="0" fontId="18" fillId="0" borderId="0" xfId="0" applyFont="1" applyAlignment="1" applyProtection="1">
      <alignment horizontal="left"/>
      <protection locked="0"/>
    </xf>
    <xf numFmtId="0" fontId="8" fillId="0" borderId="0" xfId="0" applyFont="1" applyAlignment="1">
      <alignment horizontal="left"/>
    </xf>
    <xf numFmtId="0" fontId="29" fillId="0" borderId="37" xfId="0" applyFont="1" applyBorder="1" applyAlignment="1">
      <alignment horizontal="center" vertical="center"/>
    </xf>
    <xf numFmtId="0" fontId="11" fillId="0" borderId="31" xfId="0" applyFont="1" applyBorder="1" applyAlignment="1">
      <alignment horizontal="center"/>
    </xf>
    <xf numFmtId="0" fontId="17" fillId="0" borderId="0" xfId="0" applyFont="1" applyProtection="1">
      <protection locked="0"/>
    </xf>
    <xf numFmtId="0" fontId="17" fillId="0" borderId="0" xfId="0" applyFont="1" applyAlignment="1" applyProtection="1">
      <alignment horizontal="center"/>
      <protection locked="0"/>
    </xf>
    <xf numFmtId="0" fontId="21" fillId="0" borderId="0" xfId="0" applyFont="1" applyProtection="1">
      <protection locked="0"/>
    </xf>
    <xf numFmtId="0" fontId="22" fillId="0" borderId="18" xfId="0" applyFont="1" applyBorder="1" applyAlignment="1">
      <alignment horizontal="center" vertical="center"/>
    </xf>
    <xf numFmtId="0" fontId="29" fillId="0" borderId="18" xfId="0" applyFont="1" applyBorder="1" applyAlignment="1">
      <alignment horizontal="center" vertical="center" wrapText="1"/>
    </xf>
    <xf numFmtId="0" fontId="29" fillId="0" borderId="37" xfId="0" applyFont="1" applyBorder="1" applyAlignment="1">
      <alignment horizontal="center" vertical="center" wrapText="1"/>
    </xf>
    <xf numFmtId="0" fontId="1" fillId="0" borderId="0" xfId="0" applyFont="1" applyAlignment="1" applyProtection="1">
      <alignment horizontal="center" vertical="center" wrapText="1"/>
      <protection locked="0"/>
    </xf>
    <xf numFmtId="0" fontId="0" fillId="0" borderId="0" xfId="0" applyAlignment="1">
      <alignment vertical="center"/>
    </xf>
    <xf numFmtId="0" fontId="0" fillId="0" borderId="0" xfId="0" applyAlignment="1">
      <alignment horizontal="center" vertic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42" xfId="0" applyFont="1" applyBorder="1" applyAlignment="1">
      <alignment horizontal="center"/>
    </xf>
    <xf numFmtId="0" fontId="25" fillId="0" borderId="0" xfId="0" applyFont="1" applyAlignment="1" applyProtection="1">
      <alignment horizontal="right"/>
      <protection hidden="1"/>
    </xf>
    <xf numFmtId="0" fontId="2" fillId="0" borderId="1" xfId="0" applyFont="1" applyBorder="1" applyAlignment="1" applyProtection="1">
      <alignment horizontal="center" vertical="center" wrapText="1"/>
      <protection hidden="1"/>
    </xf>
    <xf numFmtId="0" fontId="2" fillId="0" borderId="25" xfId="0" applyFont="1" applyBorder="1" applyAlignment="1" applyProtection="1">
      <alignment horizontal="center" vertical="center" wrapText="1"/>
      <protection hidden="1"/>
    </xf>
    <xf numFmtId="0" fontId="25" fillId="0" borderId="18" xfId="0" applyFont="1" applyBorder="1" applyProtection="1">
      <protection hidden="1"/>
    </xf>
    <xf numFmtId="0" fontId="25" fillId="0" borderId="24" xfId="0" applyFont="1" applyBorder="1" applyProtection="1">
      <protection hidden="1"/>
    </xf>
    <xf numFmtId="0" fontId="24" fillId="0" borderId="8" xfId="0" applyFont="1" applyBorder="1" applyAlignment="1" applyProtection="1">
      <alignment horizontal="center"/>
      <protection hidden="1"/>
    </xf>
    <xf numFmtId="0" fontId="24" fillId="0" borderId="12" xfId="0" applyFont="1" applyBorder="1" applyAlignment="1" applyProtection="1">
      <alignment horizontal="center"/>
      <protection hidden="1"/>
    </xf>
    <xf numFmtId="0" fontId="24" fillId="0" borderId="14" xfId="0" applyFont="1" applyBorder="1" applyAlignment="1" applyProtection="1">
      <alignment horizontal="center"/>
      <protection hidden="1"/>
    </xf>
    <xf numFmtId="0" fontId="24" fillId="0" borderId="33" xfId="0" applyFont="1" applyBorder="1" applyProtection="1">
      <protection hidden="1"/>
    </xf>
    <xf numFmtId="0" fontId="0" fillId="0" borderId="0" xfId="0" quotePrefix="1" applyProtection="1">
      <protection locked="0"/>
    </xf>
    <xf numFmtId="0" fontId="10" fillId="0" borderId="45" xfId="0" applyFont="1" applyBorder="1" applyAlignment="1" applyProtection="1">
      <alignment wrapText="1"/>
      <protection hidden="1"/>
    </xf>
    <xf numFmtId="0" fontId="0" fillId="0" borderId="24" xfId="0" applyBorder="1" applyAlignment="1" applyProtection="1">
      <alignment horizontal="center" vertical="center"/>
      <protection hidden="1"/>
    </xf>
    <xf numFmtId="4" fontId="38" fillId="0" borderId="1" xfId="1" applyNumberFormat="1" applyFont="1" applyBorder="1" applyAlignment="1" applyProtection="1">
      <alignment vertical="center"/>
      <protection hidden="1"/>
    </xf>
    <xf numFmtId="0" fontId="38" fillId="0" borderId="1" xfId="1" applyFont="1" applyBorder="1" applyAlignment="1" applyProtection="1">
      <alignment vertical="center"/>
      <protection hidden="1"/>
    </xf>
    <xf numFmtId="0" fontId="0" fillId="0" borderId="1" xfId="0" applyBorder="1" applyProtection="1">
      <protection hidden="1"/>
    </xf>
    <xf numFmtId="0" fontId="3" fillId="0" borderId="8" xfId="0" applyFont="1" applyBorder="1" applyAlignment="1" applyProtection="1">
      <alignment horizontal="center"/>
      <protection hidden="1"/>
    </xf>
    <xf numFmtId="0" fontId="3" fillId="0" borderId="12" xfId="0" applyFont="1" applyBorder="1" applyAlignment="1" applyProtection="1">
      <alignment horizontal="center"/>
      <protection hidden="1"/>
    </xf>
    <xf numFmtId="0" fontId="3" fillId="0" borderId="14" xfId="0" applyFont="1" applyBorder="1" applyAlignment="1" applyProtection="1">
      <alignment horizontal="center"/>
      <protection hidden="1"/>
    </xf>
    <xf numFmtId="164" fontId="14" fillId="0" borderId="18" xfId="0" applyNumberFormat="1" applyFont="1" applyBorder="1" applyAlignment="1" applyProtection="1">
      <alignment horizontal="left"/>
      <protection hidden="1"/>
    </xf>
    <xf numFmtId="0" fontId="39" fillId="3" borderId="18" xfId="0" applyFont="1" applyFill="1" applyBorder="1" applyAlignment="1" applyProtection="1">
      <alignment horizontal="center"/>
      <protection locked="0"/>
    </xf>
    <xf numFmtId="0" fontId="36" fillId="0" borderId="0" xfId="0" applyFont="1" applyAlignment="1" applyProtection="1">
      <alignment horizontal="center"/>
      <protection locked="0"/>
    </xf>
    <xf numFmtId="0" fontId="0" fillId="4" borderId="33" xfId="0" applyFill="1" applyBorder="1" applyProtection="1">
      <protection locked="0"/>
    </xf>
    <xf numFmtId="0" fontId="18" fillId="0" borderId="8" xfId="0" applyFont="1" applyBorder="1" applyAlignment="1">
      <alignment horizontal="center"/>
    </xf>
    <xf numFmtId="0" fontId="18" fillId="0" borderId="12" xfId="0" applyFont="1" applyBorder="1" applyAlignment="1">
      <alignment horizontal="center"/>
    </xf>
    <xf numFmtId="0" fontId="18" fillId="0" borderId="10" xfId="0" applyFont="1" applyBorder="1" applyAlignment="1">
      <alignment horizontal="center"/>
    </xf>
    <xf numFmtId="0" fontId="18" fillId="0" borderId="31" xfId="0" applyFont="1" applyBorder="1" applyAlignment="1">
      <alignment horizontal="center"/>
    </xf>
    <xf numFmtId="0" fontId="17" fillId="0" borderId="0" xfId="0" applyFont="1" applyAlignment="1" applyProtection="1">
      <alignment horizontal="left"/>
      <protection locked="0"/>
    </xf>
    <xf numFmtId="0" fontId="17" fillId="0" borderId="0" xfId="0" applyFont="1" applyAlignment="1">
      <alignment horizontal="left"/>
    </xf>
    <xf numFmtId="0" fontId="10" fillId="0" borderId="0" xfId="0" applyFont="1" applyAlignment="1">
      <alignment horizontal="left" wrapText="1"/>
    </xf>
    <xf numFmtId="0" fontId="18" fillId="0" borderId="34" xfId="0" applyFont="1" applyBorder="1" applyAlignment="1" applyProtection="1">
      <alignment horizontal="left"/>
      <protection locked="0"/>
    </xf>
    <xf numFmtId="0" fontId="18" fillId="0" borderId="32" xfId="0" applyFont="1" applyBorder="1" applyAlignment="1" applyProtection="1">
      <alignment horizontal="left"/>
      <protection locked="0"/>
    </xf>
    <xf numFmtId="0" fontId="0" fillId="0" borderId="1" xfId="0" applyBorder="1"/>
    <xf numFmtId="0" fontId="47" fillId="0" borderId="0" xfId="0" applyFont="1"/>
    <xf numFmtId="0" fontId="33" fillId="0" borderId="0" xfId="0" applyFont="1"/>
    <xf numFmtId="164" fontId="33" fillId="0" borderId="0" xfId="0" applyNumberFormat="1" applyFont="1" applyAlignment="1">
      <alignment horizontal="left"/>
    </xf>
    <xf numFmtId="0" fontId="33" fillId="0" borderId="0" xfId="0" applyFont="1" applyProtection="1">
      <protection hidden="1"/>
    </xf>
    <xf numFmtId="0" fontId="47" fillId="0" borderId="0" xfId="0" applyFont="1" applyProtection="1">
      <protection locked="0"/>
    </xf>
    <xf numFmtId="0" fontId="33" fillId="0" borderId="0" xfId="0" applyFont="1" applyAlignment="1" applyProtection="1">
      <alignment horizontal="left"/>
      <protection hidden="1"/>
    </xf>
    <xf numFmtId="164" fontId="33" fillId="0" borderId="0" xfId="0" applyNumberFormat="1" applyFont="1" applyAlignment="1" applyProtection="1">
      <alignment horizontal="left"/>
      <protection hidden="1"/>
    </xf>
    <xf numFmtId="0" fontId="33" fillId="0" borderId="0" xfId="0" applyFont="1" applyAlignment="1" applyProtection="1">
      <alignment horizontal="right"/>
      <protection hidden="1"/>
    </xf>
    <xf numFmtId="0" fontId="11" fillId="0" borderId="0" xfId="0" applyFont="1" applyAlignment="1" applyProtection="1">
      <alignment horizontal="right"/>
      <protection hidden="1"/>
    </xf>
    <xf numFmtId="164" fontId="11" fillId="0" borderId="0" xfId="0" applyNumberFormat="1" applyFont="1" applyAlignment="1" applyProtection="1">
      <alignment horizontal="left"/>
      <protection hidden="1"/>
    </xf>
    <xf numFmtId="0" fontId="7" fillId="0" borderId="0" xfId="0" applyFont="1" applyAlignment="1" applyProtection="1">
      <alignment horizontal="right"/>
      <protection hidden="1"/>
    </xf>
    <xf numFmtId="0" fontId="7" fillId="0" borderId="0" xfId="0" applyFont="1" applyAlignment="1" applyProtection="1">
      <alignment horizontal="left"/>
      <protection hidden="1"/>
    </xf>
    <xf numFmtId="0" fontId="11" fillId="0" borderId="0" xfId="0" applyFont="1" applyAlignment="1" applyProtection="1">
      <alignment horizontal="left"/>
      <protection hidden="1"/>
    </xf>
    <xf numFmtId="164" fontId="7" fillId="0" borderId="0" xfId="0" applyNumberFormat="1" applyFont="1" applyAlignment="1" applyProtection="1">
      <alignment horizontal="left"/>
      <protection hidden="1"/>
    </xf>
    <xf numFmtId="0" fontId="25" fillId="0" borderId="18" xfId="0" applyFont="1" applyBorder="1" applyAlignment="1" applyProtection="1">
      <alignment horizontal="center" vertical="center" wrapText="1"/>
      <protection locked="0"/>
    </xf>
    <xf numFmtId="0" fontId="29" fillId="0" borderId="18" xfId="0" applyFont="1" applyBorder="1" applyAlignment="1" applyProtection="1">
      <alignment horizontal="center" vertical="center" wrapText="1"/>
      <protection locked="0"/>
    </xf>
    <xf numFmtId="4" fontId="1" fillId="0" borderId="22" xfId="0" applyNumberFormat="1" applyFont="1" applyBorder="1" applyAlignment="1" applyProtection="1">
      <alignment horizontal="center"/>
      <protection locked="0"/>
    </xf>
    <xf numFmtId="0" fontId="1" fillId="0" borderId="18" xfId="0" applyFont="1" applyBorder="1" applyAlignment="1" applyProtection="1">
      <alignment horizontal="left"/>
      <protection hidden="1"/>
    </xf>
    <xf numFmtId="0" fontId="50" fillId="0" borderId="0" xfId="0" applyFont="1" applyAlignment="1">
      <alignment vertical="center" wrapText="1"/>
    </xf>
    <xf numFmtId="0" fontId="11" fillId="0" borderId="24" xfId="0" applyFont="1" applyBorder="1" applyAlignment="1" applyProtection="1">
      <alignment horizontal="center"/>
      <protection hidden="1"/>
    </xf>
    <xf numFmtId="0" fontId="11" fillId="0" borderId="36" xfId="0" applyFont="1" applyBorder="1" applyAlignment="1" applyProtection="1">
      <alignment horizontal="center"/>
      <protection hidden="1"/>
    </xf>
    <xf numFmtId="0" fontId="8" fillId="0" borderId="1" xfId="0" applyFont="1" applyBorder="1" applyProtection="1">
      <protection locked="0"/>
    </xf>
    <xf numFmtId="1" fontId="8" fillId="0" borderId="1" xfId="0" applyNumberFormat="1" applyFont="1" applyBorder="1" applyAlignment="1" applyProtection="1">
      <alignment horizontal="center"/>
      <protection locked="0"/>
    </xf>
    <xf numFmtId="0" fontId="8" fillId="0" borderId="17" xfId="0" applyFont="1" applyBorder="1" applyProtection="1">
      <protection locked="0"/>
    </xf>
    <xf numFmtId="1" fontId="8" fillId="0" borderId="17" xfId="0" applyNumberFormat="1" applyFont="1" applyBorder="1" applyAlignment="1" applyProtection="1">
      <alignment horizontal="center"/>
      <protection locked="0"/>
    </xf>
    <xf numFmtId="166" fontId="8" fillId="0" borderId="16" xfId="2" applyNumberFormat="1" applyFont="1" applyBorder="1" applyAlignment="1" applyProtection="1">
      <alignment horizontal="center"/>
      <protection hidden="1"/>
    </xf>
    <xf numFmtId="166" fontId="8" fillId="0" borderId="1" xfId="2" applyNumberFormat="1" applyFont="1" applyBorder="1" applyAlignment="1" applyProtection="1">
      <alignment horizontal="center"/>
      <protection hidden="1"/>
    </xf>
    <xf numFmtId="166" fontId="8" fillId="0" borderId="17" xfId="2" applyNumberFormat="1" applyFont="1" applyBorder="1" applyAlignment="1" applyProtection="1">
      <alignment horizontal="center"/>
      <protection hidden="1"/>
    </xf>
    <xf numFmtId="4" fontId="0" fillId="0" borderId="1" xfId="0" applyNumberFormat="1" applyBorder="1" applyAlignment="1" applyProtection="1">
      <alignment horizontal="right"/>
      <protection locked="0"/>
    </xf>
    <xf numFmtId="0" fontId="46" fillId="2" borderId="0" xfId="0" applyFont="1" applyFill="1" applyAlignment="1" applyProtection="1">
      <alignment vertical="top" wrapText="1"/>
      <protection hidden="1"/>
    </xf>
    <xf numFmtId="4" fontId="7" fillId="0" borderId="2" xfId="0" applyNumberFormat="1" applyFont="1" applyBorder="1" applyAlignment="1" applyProtection="1">
      <alignment horizontal="left"/>
      <protection hidden="1"/>
    </xf>
    <xf numFmtId="4" fontId="7" fillId="0" borderId="4" xfId="0" applyNumberFormat="1" applyFont="1" applyBorder="1" applyAlignment="1" applyProtection="1">
      <alignment horizontal="left"/>
      <protection hidden="1"/>
    </xf>
    <xf numFmtId="0" fontId="7" fillId="0" borderId="2" xfId="0" applyFont="1" applyBorder="1" applyAlignment="1" applyProtection="1">
      <alignment horizontal="left" vertical="top" wrapText="1"/>
      <protection hidden="1"/>
    </xf>
    <xf numFmtId="0" fontId="7" fillId="0" borderId="4" xfId="0" applyFont="1" applyBorder="1" applyAlignment="1" applyProtection="1">
      <alignment horizontal="left" vertical="top" wrapText="1"/>
      <protection hidden="1"/>
    </xf>
    <xf numFmtId="0" fontId="7" fillId="0" borderId="2" xfId="0" applyFont="1" applyBorder="1" applyAlignment="1" applyProtection="1">
      <alignment horizontal="left"/>
      <protection hidden="1"/>
    </xf>
    <xf numFmtId="0" fontId="7" fillId="0" borderId="4" xfId="0" applyFont="1" applyBorder="1" applyAlignment="1" applyProtection="1">
      <alignment horizontal="left"/>
      <protection hidden="1"/>
    </xf>
    <xf numFmtId="164" fontId="14" fillId="0" borderId="2" xfId="0" applyNumberFormat="1" applyFont="1" applyBorder="1" applyAlignment="1" applyProtection="1">
      <alignment horizontal="left"/>
      <protection locked="0"/>
    </xf>
    <xf numFmtId="164" fontId="14" fillId="0" borderId="4" xfId="0" applyNumberFormat="1" applyFont="1" applyBorder="1" applyAlignment="1" applyProtection="1">
      <alignment horizontal="left"/>
      <protection locked="0"/>
    </xf>
    <xf numFmtId="0" fontId="0" fillId="0" borderId="1" xfId="0" applyBorder="1" applyAlignment="1" applyProtection="1">
      <alignment horizontal="center" vertical="center" wrapText="1"/>
      <protection hidden="1"/>
    </xf>
    <xf numFmtId="0" fontId="4" fillId="0" borderId="2" xfId="0" applyFont="1" applyBorder="1" applyAlignment="1" applyProtection="1">
      <alignment horizontal="center" vertical="center"/>
      <protection hidden="1"/>
    </xf>
    <xf numFmtId="0" fontId="4" fillId="0" borderId="3" xfId="0" applyFont="1" applyBorder="1" applyAlignment="1" applyProtection="1">
      <alignment horizontal="center" vertical="center"/>
      <protection hidden="1"/>
    </xf>
    <xf numFmtId="0" fontId="4" fillId="0" borderId="4" xfId="0" applyFont="1" applyBorder="1" applyAlignment="1" applyProtection="1">
      <alignment horizontal="center" vertical="center"/>
      <protection hidden="1"/>
    </xf>
    <xf numFmtId="0" fontId="46" fillId="0" borderId="2" xfId="0" applyFont="1" applyBorder="1" applyAlignment="1">
      <alignment horizontal="left" wrapText="1"/>
    </xf>
    <xf numFmtId="0" fontId="46" fillId="0" borderId="4" xfId="0" applyFont="1" applyBorder="1" applyAlignment="1">
      <alignment horizontal="left" wrapText="1"/>
    </xf>
    <xf numFmtId="0" fontId="0" fillId="0" borderId="1" xfId="0" applyBorder="1" applyAlignment="1" applyProtection="1">
      <alignment horizontal="center" vertical="center"/>
      <protection hidden="1"/>
    </xf>
    <xf numFmtId="164" fontId="40" fillId="0" borderId="2" xfId="0" applyNumberFormat="1" applyFont="1" applyBorder="1" applyAlignment="1" applyProtection="1">
      <alignment horizontal="left"/>
      <protection locked="0"/>
    </xf>
    <xf numFmtId="164" fontId="40" fillId="0" borderId="4" xfId="0" applyNumberFormat="1" applyFont="1" applyBorder="1" applyAlignment="1" applyProtection="1">
      <alignment horizontal="left"/>
      <protection locked="0"/>
    </xf>
    <xf numFmtId="4" fontId="40" fillId="0" borderId="2" xfId="0" applyNumberFormat="1" applyFont="1" applyBorder="1" applyAlignment="1" applyProtection="1">
      <alignment horizontal="left" wrapText="1"/>
      <protection locked="0"/>
    </xf>
    <xf numFmtId="4" fontId="40" fillId="0" borderId="4" xfId="0" applyNumberFormat="1" applyFont="1" applyBorder="1" applyAlignment="1" applyProtection="1">
      <alignment horizontal="left" wrapText="1"/>
      <protection locked="0"/>
    </xf>
    <xf numFmtId="0" fontId="12" fillId="0" borderId="0" xfId="0" applyFont="1" applyAlignment="1" applyProtection="1">
      <alignment horizontal="center" vertical="center" wrapText="1"/>
      <protection hidden="1"/>
    </xf>
    <xf numFmtId="0" fontId="7" fillId="0" borderId="2" xfId="0" applyFont="1" applyBorder="1" applyAlignment="1" applyProtection="1">
      <alignment horizontal="left" vertical="center"/>
      <protection hidden="1"/>
    </xf>
    <xf numFmtId="0" fontId="7" fillId="0" borderId="4" xfId="0" applyFont="1" applyBorder="1" applyAlignment="1" applyProtection="1">
      <alignment horizontal="left" vertical="center"/>
      <protection hidden="1"/>
    </xf>
    <xf numFmtId="1" fontId="14" fillId="0" borderId="2" xfId="0" applyNumberFormat="1" applyFont="1" applyBorder="1" applyAlignment="1" applyProtection="1">
      <alignment horizontal="left"/>
      <protection locked="0"/>
    </xf>
    <xf numFmtId="1" fontId="14" fillId="0" borderId="4" xfId="0" applyNumberFormat="1" applyFont="1" applyBorder="1" applyAlignment="1" applyProtection="1">
      <alignment horizontal="left"/>
      <protection locked="0"/>
    </xf>
    <xf numFmtId="0" fontId="14" fillId="0" borderId="2" xfId="0" applyFont="1" applyBorder="1" applyAlignment="1" applyProtection="1">
      <alignment horizontal="left" vertical="center" wrapText="1"/>
      <protection locked="0"/>
    </xf>
    <xf numFmtId="0" fontId="14" fillId="0" borderId="4" xfId="0" applyFont="1" applyBorder="1" applyAlignment="1" applyProtection="1">
      <alignment horizontal="left" vertical="center" wrapText="1"/>
      <protection locked="0"/>
    </xf>
    <xf numFmtId="0" fontId="12" fillId="0" borderId="0" xfId="0" applyFont="1" applyAlignment="1">
      <alignment horizontal="center" vertical="center" wrapText="1"/>
    </xf>
    <xf numFmtId="0" fontId="29" fillId="0" borderId="0" xfId="0" applyFont="1" applyAlignment="1" applyProtection="1">
      <alignment horizontal="center" vertical="center"/>
      <protection locked="0"/>
    </xf>
    <xf numFmtId="0" fontId="31" fillId="0" borderId="0" xfId="0" applyFont="1" applyAlignment="1" applyProtection="1">
      <alignment horizontal="center" vertical="center"/>
      <protection locked="0"/>
    </xf>
    <xf numFmtId="164" fontId="31" fillId="0" borderId="0" xfId="0" applyNumberFormat="1" applyFont="1" applyAlignment="1" applyProtection="1">
      <alignment horizontal="center"/>
      <protection locked="0"/>
    </xf>
    <xf numFmtId="0" fontId="36" fillId="0" borderId="0" xfId="0" applyFont="1" applyAlignment="1" applyProtection="1">
      <alignment horizontal="center" vertical="center"/>
      <protection locked="0"/>
    </xf>
    <xf numFmtId="0" fontId="37" fillId="0" borderId="0" xfId="0" applyFont="1" applyAlignment="1" applyProtection="1">
      <alignment horizontal="center" vertical="center"/>
      <protection locked="0"/>
    </xf>
    <xf numFmtId="0" fontId="45" fillId="0" borderId="0" xfId="0" applyFont="1" applyAlignment="1" applyProtection="1">
      <alignment horizontal="center" vertical="center"/>
      <protection locked="0"/>
    </xf>
    <xf numFmtId="0" fontId="43" fillId="0" borderId="0" xfId="0" applyFont="1" applyAlignment="1">
      <alignment horizontal="justify" vertical="top" wrapText="1"/>
    </xf>
    <xf numFmtId="0" fontId="16" fillId="2" borderId="35" xfId="0" applyFont="1" applyFill="1" applyBorder="1" applyAlignment="1">
      <alignment horizontal="justify" vertical="center" wrapText="1"/>
    </xf>
    <xf numFmtId="0" fontId="16" fillId="2" borderId="33" xfId="0" applyFont="1" applyFill="1" applyBorder="1" applyAlignment="1">
      <alignment horizontal="justify" vertical="center" wrapText="1"/>
    </xf>
    <xf numFmtId="0" fontId="16" fillId="2" borderId="36" xfId="0" applyFont="1" applyFill="1" applyBorder="1" applyAlignment="1">
      <alignment horizontal="justify" vertical="center" wrapText="1"/>
    </xf>
    <xf numFmtId="0" fontId="16" fillId="2" borderId="21" xfId="0" applyFont="1" applyFill="1" applyBorder="1" applyAlignment="1">
      <alignment horizontal="justify" vertical="center" wrapText="1"/>
    </xf>
    <xf numFmtId="0" fontId="16" fillId="2" borderId="23" xfId="0" applyFont="1" applyFill="1" applyBorder="1" applyAlignment="1">
      <alignment horizontal="justify" vertical="center" wrapText="1"/>
    </xf>
    <xf numFmtId="0" fontId="16" fillId="2" borderId="22" xfId="0" applyFont="1" applyFill="1" applyBorder="1" applyAlignment="1">
      <alignment horizontal="justify" vertical="center" wrapText="1"/>
    </xf>
    <xf numFmtId="0" fontId="16" fillId="2" borderId="35" xfId="0" applyFont="1" applyFill="1" applyBorder="1" applyAlignment="1">
      <alignment horizontal="left" vertical="center" wrapText="1"/>
    </xf>
    <xf numFmtId="0" fontId="16" fillId="2" borderId="33" xfId="0" applyFont="1" applyFill="1" applyBorder="1" applyAlignment="1">
      <alignment horizontal="left" vertical="center" wrapText="1"/>
    </xf>
    <xf numFmtId="0" fontId="16" fillId="2" borderId="36" xfId="0" applyFont="1" applyFill="1" applyBorder="1" applyAlignment="1">
      <alignment horizontal="left" vertical="center" wrapText="1"/>
    </xf>
    <xf numFmtId="0" fontId="16" fillId="2" borderId="21" xfId="0" applyFont="1" applyFill="1" applyBorder="1" applyAlignment="1">
      <alignment horizontal="left" vertical="center" wrapText="1"/>
    </xf>
    <xf numFmtId="0" fontId="16" fillId="2" borderId="23" xfId="0" applyFont="1" applyFill="1" applyBorder="1" applyAlignment="1">
      <alignment horizontal="left" vertical="center" wrapText="1"/>
    </xf>
    <xf numFmtId="0" fontId="16" fillId="2" borderId="22" xfId="0" applyFont="1" applyFill="1" applyBorder="1" applyAlignment="1">
      <alignment horizontal="left" vertical="center" wrapText="1"/>
    </xf>
    <xf numFmtId="0" fontId="0" fillId="0" borderId="1" xfId="0" applyBorder="1" applyAlignment="1" applyProtection="1">
      <alignment horizontal="center"/>
      <protection hidden="1"/>
    </xf>
    <xf numFmtId="0" fontId="30" fillId="0" borderId="0" xfId="0" applyFont="1" applyAlignment="1" applyProtection="1">
      <alignment horizontal="center"/>
      <protection hidden="1"/>
    </xf>
    <xf numFmtId="0" fontId="25" fillId="0" borderId="5" xfId="0" applyFont="1" applyBorder="1" applyAlignment="1" applyProtection="1">
      <alignment horizontal="left"/>
      <protection hidden="1"/>
    </xf>
    <xf numFmtId="0" fontId="25" fillId="0" borderId="6" xfId="0" applyFont="1" applyBorder="1" applyAlignment="1" applyProtection="1">
      <alignment horizontal="left"/>
      <protection hidden="1"/>
    </xf>
    <xf numFmtId="0" fontId="25" fillId="0" borderId="7" xfId="0" applyFont="1" applyBorder="1" applyAlignment="1" applyProtection="1">
      <alignment horizontal="left"/>
      <protection hidden="1"/>
    </xf>
    <xf numFmtId="0" fontId="25" fillId="0" borderId="26" xfId="0" applyFont="1" applyBorder="1" applyAlignment="1" applyProtection="1">
      <alignment horizontal="left" wrapText="1"/>
      <protection hidden="1"/>
    </xf>
    <xf numFmtId="0" fontId="25" fillId="0" borderId="27" xfId="0" applyFont="1" applyBorder="1" applyAlignment="1" applyProtection="1">
      <alignment horizontal="left" wrapText="1"/>
      <protection hidden="1"/>
    </xf>
    <xf numFmtId="0" fontId="25" fillId="0" borderId="28" xfId="0" applyFont="1" applyBorder="1" applyAlignment="1" applyProtection="1">
      <alignment horizontal="left" wrapText="1"/>
      <protection hidden="1"/>
    </xf>
    <xf numFmtId="0" fontId="25" fillId="0" borderId="0" xfId="0" applyFont="1" applyAlignment="1" applyProtection="1">
      <alignment horizontal="center"/>
      <protection hidden="1"/>
    </xf>
    <xf numFmtId="0" fontId="25" fillId="0" borderId="24" xfId="0" applyFont="1" applyBorder="1" applyAlignment="1" applyProtection="1">
      <alignment horizontal="center" vertical="center" wrapText="1"/>
      <protection hidden="1"/>
    </xf>
    <xf numFmtId="0" fontId="25" fillId="0" borderId="22" xfId="0" applyFont="1" applyBorder="1" applyAlignment="1" applyProtection="1">
      <alignment horizontal="center" vertical="center" wrapText="1"/>
      <protection hidden="1"/>
    </xf>
    <xf numFmtId="0" fontId="25" fillId="0" borderId="35" xfId="0" applyFont="1" applyBorder="1" applyAlignment="1" applyProtection="1">
      <alignment horizontal="center" vertical="center" wrapText="1"/>
      <protection hidden="1"/>
    </xf>
    <xf numFmtId="0" fontId="25" fillId="0" borderId="33"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37"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47" fillId="0" borderId="0" xfId="0" applyFont="1" applyAlignment="1" applyProtection="1">
      <alignment horizontal="right"/>
      <protection locked="0"/>
    </xf>
    <xf numFmtId="0" fontId="33" fillId="0" borderId="0" xfId="0" applyFont="1" applyAlignment="1" applyProtection="1">
      <alignment horizontal="right"/>
      <protection hidden="1"/>
    </xf>
    <xf numFmtId="0" fontId="25" fillId="0" borderId="31" xfId="0" applyFont="1" applyBorder="1" applyAlignment="1" applyProtection="1">
      <alignment horizontal="center"/>
      <protection hidden="1"/>
    </xf>
    <xf numFmtId="0" fontId="25" fillId="0" borderId="32" xfId="0" applyFont="1" applyBorder="1" applyAlignment="1" applyProtection="1">
      <alignment horizontal="center"/>
      <protection hidden="1"/>
    </xf>
    <xf numFmtId="0" fontId="25" fillId="0" borderId="23" xfId="0" applyFont="1" applyBorder="1" applyAlignment="1" applyProtection="1">
      <alignment horizontal="center"/>
      <protection hidden="1"/>
    </xf>
    <xf numFmtId="0" fontId="0" fillId="0" borderId="55" xfId="0" applyBorder="1" applyAlignment="1" applyProtection="1">
      <alignment horizontal="center"/>
      <protection hidden="1"/>
    </xf>
    <xf numFmtId="0" fontId="0" fillId="0" borderId="56" xfId="0" applyBorder="1" applyAlignment="1" applyProtection="1">
      <alignment horizontal="center"/>
      <protection hidden="1"/>
    </xf>
    <xf numFmtId="0" fontId="25" fillId="0" borderId="2" xfId="0" applyFont="1" applyBorder="1" applyAlignment="1" applyProtection="1">
      <alignment horizontal="center"/>
      <protection hidden="1"/>
    </xf>
    <xf numFmtId="0" fontId="25" fillId="0" borderId="41" xfId="0" applyFont="1" applyBorder="1" applyAlignment="1" applyProtection="1">
      <alignment horizontal="center"/>
      <protection hidden="1"/>
    </xf>
    <xf numFmtId="0" fontId="25" fillId="0" borderId="2" xfId="0" applyFont="1" applyBorder="1" applyAlignment="1" applyProtection="1">
      <alignment horizontal="left"/>
      <protection hidden="1"/>
    </xf>
    <xf numFmtId="0" fontId="25" fillId="0" borderId="3" xfId="0" applyFont="1" applyBorder="1" applyAlignment="1" applyProtection="1">
      <alignment horizontal="left"/>
      <protection hidden="1"/>
    </xf>
    <xf numFmtId="0" fontId="25" fillId="0" borderId="4" xfId="0" applyFont="1" applyBorder="1" applyAlignment="1" applyProtection="1">
      <alignment horizontal="left"/>
      <protection hidden="1"/>
    </xf>
    <xf numFmtId="0" fontId="25" fillId="0" borderId="2" xfId="0" applyFont="1" applyBorder="1" applyAlignment="1" applyProtection="1">
      <alignment horizontal="left" wrapText="1"/>
      <protection hidden="1"/>
    </xf>
    <xf numFmtId="0" fontId="25" fillId="0" borderId="3" xfId="0" applyFont="1" applyBorder="1" applyAlignment="1" applyProtection="1">
      <alignment horizontal="left" wrapText="1"/>
      <protection hidden="1"/>
    </xf>
    <xf numFmtId="0" fontId="25" fillId="0" borderId="4" xfId="0" applyFont="1" applyBorder="1" applyAlignment="1" applyProtection="1">
      <alignment horizontal="left" wrapText="1"/>
      <protection hidden="1"/>
    </xf>
    <xf numFmtId="0" fontId="25" fillId="0" borderId="2" xfId="0" applyFont="1" applyBorder="1" applyAlignment="1" applyProtection="1">
      <alignment horizontal="center" vertical="center" wrapText="1"/>
      <protection hidden="1"/>
    </xf>
    <xf numFmtId="0" fontId="25" fillId="0" borderId="3" xfId="0" applyFont="1" applyBorder="1" applyAlignment="1" applyProtection="1">
      <alignment horizontal="center" vertical="center" wrapText="1"/>
      <protection hidden="1"/>
    </xf>
    <xf numFmtId="0" fontId="25" fillId="0" borderId="4" xfId="0" applyFont="1" applyBorder="1" applyAlignment="1" applyProtection="1">
      <alignment horizontal="center" vertical="center"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1" fillId="0" borderId="0" xfId="0" applyFont="1" applyAlignment="1">
      <alignment horizontal="center"/>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5" xfId="0" applyFont="1" applyBorder="1" applyAlignment="1" applyProtection="1">
      <alignment horizontal="left" wrapText="1"/>
      <protection hidden="1"/>
    </xf>
    <xf numFmtId="0" fontId="1" fillId="0" borderId="33" xfId="0" applyFont="1" applyBorder="1" applyAlignment="1" applyProtection="1">
      <alignment horizontal="left" wrapText="1"/>
      <protection hidden="1"/>
    </xf>
    <xf numFmtId="0" fontId="1" fillId="0" borderId="36" xfId="0" applyFont="1" applyBorder="1" applyAlignment="1" applyProtection="1">
      <alignment horizontal="left" wrapText="1"/>
      <protection hidden="1"/>
    </xf>
    <xf numFmtId="0" fontId="1" fillId="0" borderId="0" xfId="0" applyFont="1" applyAlignment="1" applyProtection="1">
      <alignment horizontal="center"/>
      <protection hidden="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7" fillId="0" borderId="23" xfId="0" applyFont="1" applyBorder="1" applyAlignment="1">
      <alignment horizontal="right"/>
    </xf>
    <xf numFmtId="0" fontId="1" fillId="0" borderId="24" xfId="0" applyFont="1" applyBorder="1" applyAlignment="1">
      <alignment horizontal="center" vertical="center" wrapText="1"/>
    </xf>
    <xf numFmtId="0" fontId="1" fillId="0" borderId="37" xfId="0" applyFont="1" applyBorder="1" applyAlignment="1">
      <alignment horizontal="center" vertical="center" wrapText="1"/>
    </xf>
    <xf numFmtId="0" fontId="0" fillId="0" borderId="24"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center" vertical="center"/>
    </xf>
    <xf numFmtId="0" fontId="0" fillId="0" borderId="40" xfId="0" applyBorder="1" applyAlignment="1">
      <alignment horizontal="center" vertical="center"/>
    </xf>
    <xf numFmtId="0" fontId="32" fillId="0" borderId="33" xfId="0" applyFont="1" applyBorder="1" applyAlignment="1" applyProtection="1">
      <alignment horizontal="center" vertical="center" wrapText="1"/>
      <protection locked="0"/>
    </xf>
    <xf numFmtId="0" fontId="1" fillId="0" borderId="0" xfId="0" applyFont="1" applyAlignment="1">
      <alignment horizontal="center"/>
    </xf>
    <xf numFmtId="0" fontId="0" fillId="0" borderId="0" xfId="0" applyAlignment="1">
      <alignment horizontal="center"/>
    </xf>
    <xf numFmtId="0" fontId="1" fillId="0" borderId="2" xfId="0" applyFont="1" applyBorder="1" applyAlignment="1">
      <alignment horizontal="left"/>
    </xf>
    <xf numFmtId="0" fontId="1" fillId="0" borderId="36" xfId="0" applyFont="1" applyBorder="1" applyAlignment="1">
      <alignment horizontal="left"/>
    </xf>
    <xf numFmtId="0" fontId="1" fillId="0" borderId="4"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 xfId="0" applyFont="1" applyBorder="1" applyAlignment="1" applyProtection="1">
      <alignment horizontal="left" vertical="center" wrapText="1"/>
      <protection hidden="1"/>
    </xf>
    <xf numFmtId="0" fontId="1" fillId="0" borderId="3" xfId="0" applyFont="1" applyBorder="1" applyAlignment="1" applyProtection="1">
      <alignment horizontal="left" vertical="center" wrapText="1"/>
      <protection hidden="1"/>
    </xf>
    <xf numFmtId="0" fontId="1" fillId="0" borderId="4" xfId="0" applyFont="1" applyBorder="1" applyAlignment="1" applyProtection="1">
      <alignment horizontal="left" vertical="center" wrapText="1"/>
      <protection hidden="1"/>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35" xfId="0" applyBorder="1" applyAlignment="1">
      <alignment horizontal="center" vertical="center" wrapText="1"/>
    </xf>
    <xf numFmtId="0" fontId="0" fillId="0" borderId="19" xfId="0" applyBorder="1" applyAlignment="1">
      <alignment horizontal="center" vertical="center" wrapText="1"/>
    </xf>
    <xf numFmtId="0" fontId="11" fillId="0" borderId="31" xfId="0" applyFont="1" applyBorder="1" applyAlignment="1">
      <alignment horizontal="right"/>
    </xf>
    <xf numFmtId="0" fontId="11" fillId="0" borderId="32" xfId="0" applyFont="1" applyBorder="1" applyAlignment="1">
      <alignment horizontal="right"/>
    </xf>
    <xf numFmtId="0" fontId="11" fillId="0" borderId="44" xfId="0" applyFont="1" applyBorder="1" applyAlignment="1">
      <alignment horizontal="right"/>
    </xf>
    <xf numFmtId="0" fontId="0" fillId="0" borderId="31"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0" xfId="0" applyAlignment="1" applyProtection="1">
      <alignment horizontal="center"/>
      <protection locked="0"/>
    </xf>
    <xf numFmtId="0" fontId="1" fillId="0" borderId="35"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0" fontId="7" fillId="0" borderId="5" xfId="0" applyFont="1" applyBorder="1" applyAlignment="1">
      <alignment horizontal="right"/>
    </xf>
    <xf numFmtId="0" fontId="7" fillId="0" borderId="6" xfId="0" applyFont="1" applyBorder="1" applyAlignment="1">
      <alignment horizontal="right"/>
    </xf>
    <xf numFmtId="0" fontId="7" fillId="0" borderId="7" xfId="0" applyFont="1" applyBorder="1" applyAlignment="1">
      <alignment horizontal="right"/>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31" fillId="0" borderId="23" xfId="0" applyFont="1" applyBorder="1" applyAlignment="1">
      <alignment horizontal="right"/>
    </xf>
    <xf numFmtId="0" fontId="29" fillId="0" borderId="24" xfId="0" applyFont="1" applyBorder="1" applyAlignment="1">
      <alignment horizontal="center" vertical="center" wrapText="1"/>
    </xf>
    <xf numFmtId="0" fontId="29" fillId="0" borderId="37" xfId="0" applyFont="1" applyBorder="1" applyAlignment="1">
      <alignment horizontal="center" vertical="center" wrapText="1"/>
    </xf>
    <xf numFmtId="0" fontId="11" fillId="0" borderId="0" xfId="0" applyFont="1" applyAlignment="1" applyProtection="1">
      <alignment horizontal="center"/>
      <protection hidden="1"/>
    </xf>
    <xf numFmtId="0" fontId="11" fillId="0" borderId="23" xfId="0" applyFont="1" applyBorder="1" applyAlignment="1">
      <alignment horizontal="right"/>
    </xf>
    <xf numFmtId="0" fontId="11" fillId="0" borderId="2" xfId="0" applyFont="1" applyBorder="1" applyAlignment="1">
      <alignment horizontal="left"/>
    </xf>
    <xf numFmtId="0" fontId="11" fillId="0" borderId="4" xfId="0" applyFont="1" applyBorder="1" applyAlignment="1">
      <alignment horizontal="left"/>
    </xf>
    <xf numFmtId="0" fontId="11" fillId="0" borderId="2" xfId="0" applyFont="1" applyBorder="1"/>
    <xf numFmtId="0" fontId="11" fillId="0" borderId="4" xfId="0" applyFont="1" applyBorder="1"/>
    <xf numFmtId="0" fontId="29" fillId="0" borderId="0" xfId="0" applyFont="1" applyAlignment="1">
      <alignment horizontal="center"/>
    </xf>
    <xf numFmtId="0" fontId="11" fillId="0" borderId="2" xfId="0" applyFont="1" applyBorder="1" applyAlignment="1" applyProtection="1">
      <alignment horizontal="left"/>
      <protection hidden="1"/>
    </xf>
    <xf numFmtId="0" fontId="11" fillId="0" borderId="3" xfId="0" applyFont="1" applyBorder="1" applyAlignment="1" applyProtection="1">
      <alignment horizontal="left"/>
      <protection hidden="1"/>
    </xf>
    <xf numFmtId="0" fontId="11" fillId="0" borderId="4" xfId="0" applyFont="1" applyBorder="1" applyAlignment="1" applyProtection="1">
      <alignment horizontal="left"/>
      <protection hidden="1"/>
    </xf>
    <xf numFmtId="0" fontId="11" fillId="0" borderId="2" xfId="0" applyFont="1" applyBorder="1" applyAlignment="1" applyProtection="1">
      <alignment horizontal="left" wrapText="1"/>
      <protection hidden="1"/>
    </xf>
    <xf numFmtId="0" fontId="11" fillId="0" borderId="3" xfId="0" applyFont="1" applyBorder="1" applyAlignment="1" applyProtection="1">
      <alignment horizontal="left" wrapText="1"/>
      <protection hidden="1"/>
    </xf>
    <xf numFmtId="0" fontId="11" fillId="0" borderId="4" xfId="0" applyFont="1" applyBorder="1" applyAlignment="1" applyProtection="1">
      <alignment horizontal="left" wrapText="1"/>
      <protection hidden="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40" xfId="0" applyFont="1" applyBorder="1" applyAlignment="1">
      <alignment horizontal="center" vertical="center" wrapText="1"/>
    </xf>
    <xf numFmtId="0" fontId="11" fillId="0" borderId="2" xfId="0" applyFont="1" applyBorder="1" applyAlignment="1" applyProtection="1">
      <alignment horizontal="left" vertical="center" wrapText="1"/>
      <protection hidden="1"/>
    </xf>
    <xf numFmtId="0" fontId="11" fillId="0" borderId="3" xfId="0" applyFont="1" applyBorder="1" applyAlignment="1" applyProtection="1">
      <alignment horizontal="left" vertical="center" wrapText="1"/>
      <protection hidden="1"/>
    </xf>
    <xf numFmtId="0" fontId="11" fillId="0" borderId="4" xfId="0" applyFont="1" applyBorder="1" applyAlignment="1" applyProtection="1">
      <alignment horizontal="left" vertical="center" wrapText="1"/>
      <protection hidden="1"/>
    </xf>
    <xf numFmtId="0" fontId="11" fillId="0" borderId="0" xfId="0" applyFont="1" applyAlignment="1">
      <alignment horizontal="right"/>
    </xf>
    <xf numFmtId="164" fontId="29" fillId="0" borderId="24" xfId="0" applyNumberFormat="1" applyFont="1" applyBorder="1" applyAlignment="1">
      <alignment horizontal="center" vertical="center" wrapText="1"/>
    </xf>
    <xf numFmtId="164" fontId="29" fillId="0" borderId="40" xfId="0" applyNumberFormat="1" applyFont="1" applyBorder="1" applyAlignment="1">
      <alignment horizontal="center" vertical="center" wrapText="1"/>
    </xf>
    <xf numFmtId="0" fontId="18" fillId="0" borderId="33" xfId="0" applyFont="1" applyBorder="1" applyAlignment="1">
      <alignment horizontal="left" vertical="top" wrapText="1"/>
    </xf>
    <xf numFmtId="0" fontId="18" fillId="0" borderId="36" xfId="0" applyFont="1" applyBorder="1" applyAlignment="1">
      <alignment horizontal="left" vertical="top" wrapText="1"/>
    </xf>
    <xf numFmtId="0" fontId="18" fillId="0" borderId="0" xfId="0" applyFont="1" applyAlignment="1">
      <alignment horizontal="left" vertical="top" wrapText="1"/>
    </xf>
    <xf numFmtId="0" fontId="18" fillId="0" borderId="20" xfId="0" applyFont="1" applyBorder="1" applyAlignment="1">
      <alignment horizontal="left" vertical="top" wrapText="1"/>
    </xf>
    <xf numFmtId="0" fontId="29" fillId="0" borderId="0" xfId="0" applyFont="1" applyAlignment="1" applyProtection="1">
      <alignment horizontal="center"/>
      <protection hidden="1"/>
    </xf>
    <xf numFmtId="0" fontId="11" fillId="0" borderId="0" xfId="0" applyFont="1" applyAlignment="1" applyProtection="1">
      <alignment horizontal="right"/>
      <protection hidden="1"/>
    </xf>
    <xf numFmtId="0" fontId="11" fillId="0" borderId="2" xfId="0" applyFont="1" applyBorder="1" applyProtection="1">
      <protection hidden="1"/>
    </xf>
    <xf numFmtId="0" fontId="11" fillId="0" borderId="4" xfId="0" applyFont="1" applyBorder="1" applyProtection="1">
      <protection hidden="1"/>
    </xf>
    <xf numFmtId="0" fontId="29" fillId="0" borderId="24" xfId="0" applyFont="1" applyBorder="1" applyAlignment="1" applyProtection="1">
      <alignment horizontal="center" vertical="center" wrapText="1"/>
      <protection hidden="1"/>
    </xf>
    <xf numFmtId="0" fontId="29" fillId="0" borderId="40" xfId="0" applyFont="1" applyBorder="1" applyAlignment="1" applyProtection="1">
      <alignment horizontal="center" vertical="center" wrapText="1"/>
      <protection hidden="1"/>
    </xf>
    <xf numFmtId="164" fontId="29" fillId="0" borderId="24" xfId="0" applyNumberFormat="1" applyFont="1" applyBorder="1" applyAlignment="1" applyProtection="1">
      <alignment horizontal="center" vertical="center" wrapText="1"/>
      <protection hidden="1"/>
    </xf>
    <xf numFmtId="164" fontId="29" fillId="0" borderId="40" xfId="0" applyNumberFormat="1" applyFont="1" applyBorder="1" applyAlignment="1" applyProtection="1">
      <alignment horizontal="center" vertical="center" wrapText="1"/>
      <protection hidden="1"/>
    </xf>
    <xf numFmtId="0" fontId="29" fillId="0" borderId="37" xfId="0" applyFont="1" applyBorder="1" applyAlignment="1" applyProtection="1">
      <alignment horizontal="center" vertical="center" wrapText="1"/>
      <protection hidden="1"/>
    </xf>
    <xf numFmtId="0" fontId="18" fillId="0" borderId="0" xfId="0" applyFont="1" applyAlignment="1" applyProtection="1">
      <alignment horizontal="left" vertical="top" wrapText="1"/>
      <protection hidden="1"/>
    </xf>
    <xf numFmtId="0" fontId="18" fillId="0" borderId="20" xfId="0" applyFont="1" applyBorder="1" applyAlignment="1" applyProtection="1">
      <alignment horizontal="left" vertical="top" wrapText="1"/>
      <protection hidden="1"/>
    </xf>
    <xf numFmtId="0" fontId="18" fillId="0" borderId="33" xfId="0" applyFont="1" applyBorder="1" applyAlignment="1" applyProtection="1">
      <alignment horizontal="left" vertical="top" wrapText="1"/>
      <protection hidden="1"/>
    </xf>
    <xf numFmtId="0" fontId="18" fillId="0" borderId="36" xfId="0" applyFont="1" applyBorder="1" applyAlignment="1" applyProtection="1">
      <alignment horizontal="left" vertical="top" wrapText="1"/>
      <protection hidden="1"/>
    </xf>
    <xf numFmtId="0" fontId="29" fillId="0" borderId="0" xfId="0" applyFont="1" applyAlignment="1" applyProtection="1">
      <alignment horizontal="center"/>
      <protection locked="0"/>
    </xf>
    <xf numFmtId="0" fontId="29" fillId="0" borderId="24" xfId="0" applyFont="1" applyBorder="1" applyAlignment="1" applyProtection="1">
      <alignment horizontal="center" vertical="center" wrapText="1"/>
      <protection locked="0"/>
    </xf>
    <xf numFmtId="0" fontId="29" fillId="0" borderId="40" xfId="0" applyFont="1" applyBorder="1" applyAlignment="1" applyProtection="1">
      <alignment horizontal="center" vertical="center" wrapText="1"/>
      <protection locked="0"/>
    </xf>
    <xf numFmtId="0" fontId="29" fillId="0" borderId="37" xfId="0" applyFont="1" applyBorder="1" applyAlignment="1" applyProtection="1">
      <alignment horizontal="center" vertical="center" wrapText="1"/>
      <protection locked="0"/>
    </xf>
    <xf numFmtId="0" fontId="11" fillId="0" borderId="23" xfId="0" applyFont="1" applyBorder="1" applyAlignment="1" applyProtection="1">
      <alignment horizontal="right"/>
      <protection locked="0"/>
    </xf>
    <xf numFmtId="0" fontId="11" fillId="0" borderId="2" xfId="0" applyFont="1" applyBorder="1" applyAlignment="1" applyProtection="1">
      <alignment horizontal="left"/>
      <protection locked="0"/>
    </xf>
    <xf numFmtId="0" fontId="11" fillId="0" borderId="4" xfId="0" applyFont="1" applyBorder="1" applyAlignment="1" applyProtection="1">
      <alignment horizontal="left"/>
      <protection locked="0"/>
    </xf>
    <xf numFmtId="0" fontId="11" fillId="0" borderId="2" xfId="0" applyFont="1" applyBorder="1" applyProtection="1">
      <protection locked="0"/>
    </xf>
    <xf numFmtId="0" fontId="11" fillId="0" borderId="4" xfId="0" applyFont="1" applyBorder="1" applyProtection="1">
      <protection locked="0"/>
    </xf>
    <xf numFmtId="0" fontId="29" fillId="0" borderId="2" xfId="0" applyFont="1" applyBorder="1" applyAlignment="1" applyProtection="1">
      <alignment horizontal="right" wrapText="1"/>
      <protection hidden="1"/>
    </xf>
    <xf numFmtId="0" fontId="29" fillId="0" borderId="3" xfId="0" applyFont="1" applyBorder="1" applyAlignment="1" applyProtection="1">
      <alignment horizontal="right" wrapText="1"/>
      <protection hidden="1"/>
    </xf>
    <xf numFmtId="0" fontId="29" fillId="0" borderId="4" xfId="0" applyFont="1" applyBorder="1" applyAlignment="1" applyProtection="1">
      <alignment horizontal="right" wrapText="1"/>
      <protection hidden="1"/>
    </xf>
    <xf numFmtId="0" fontId="34" fillId="0" borderId="0" xfId="0" applyFont="1" applyAlignment="1" applyProtection="1">
      <alignment horizontal="left" vertical="top" wrapText="1"/>
      <protection hidden="1"/>
    </xf>
    <xf numFmtId="0" fontId="29" fillId="0" borderId="23" xfId="0" applyFont="1" applyBorder="1" applyAlignment="1" applyProtection="1">
      <alignment horizontal="right"/>
      <protection hidden="1"/>
    </xf>
    <xf numFmtId="0" fontId="29" fillId="0" borderId="2" xfId="0" applyFont="1" applyBorder="1" applyAlignment="1" applyProtection="1">
      <alignment horizontal="left" wrapText="1"/>
      <protection hidden="1"/>
    </xf>
    <xf numFmtId="0" fontId="29" fillId="0" borderId="3" xfId="0" applyFont="1" applyBorder="1" applyAlignment="1" applyProtection="1">
      <alignment horizontal="left" wrapText="1"/>
      <protection hidden="1"/>
    </xf>
    <xf numFmtId="0" fontId="29" fillId="0" borderId="4" xfId="0" applyFont="1" applyBorder="1" applyAlignment="1" applyProtection="1">
      <alignment horizontal="left" wrapText="1"/>
      <protection hidden="1"/>
    </xf>
    <xf numFmtId="0" fontId="29" fillId="0" borderId="23" xfId="0" applyFont="1" applyBorder="1" applyAlignment="1" applyProtection="1">
      <alignment horizontal="left" wrapText="1"/>
      <protection hidden="1"/>
    </xf>
    <xf numFmtId="0" fontId="29" fillId="0" borderId="22" xfId="0" applyFont="1" applyBorder="1" applyAlignment="1" applyProtection="1">
      <alignment horizontal="left" wrapText="1"/>
      <protection hidden="1"/>
    </xf>
    <xf numFmtId="0" fontId="29" fillId="0" borderId="2" xfId="0" applyFont="1" applyBorder="1" applyAlignment="1" applyProtection="1">
      <alignment horizontal="center" vertical="center" wrapText="1"/>
      <protection hidden="1"/>
    </xf>
    <xf numFmtId="0" fontId="29" fillId="0" borderId="3" xfId="0" applyFont="1" applyBorder="1" applyAlignment="1" applyProtection="1">
      <alignment horizontal="center" vertical="center" wrapText="1"/>
      <protection hidden="1"/>
    </xf>
    <xf numFmtId="0" fontId="29" fillId="0" borderId="4" xfId="0" applyFont="1" applyBorder="1" applyAlignment="1" applyProtection="1">
      <alignment horizontal="center" vertical="center" wrapText="1"/>
      <protection hidden="1"/>
    </xf>
    <xf numFmtId="0" fontId="34" fillId="0" borderId="0" xfId="0" applyFont="1" applyAlignment="1" applyProtection="1">
      <alignment horizontal="left" vertical="top" wrapText="1"/>
      <protection locked="0"/>
    </xf>
    <xf numFmtId="0" fontId="29" fillId="0" borderId="23" xfId="0" applyFont="1" applyBorder="1" applyAlignment="1" applyProtection="1">
      <alignment horizontal="right"/>
      <protection locked="0"/>
    </xf>
    <xf numFmtId="0" fontId="29" fillId="0" borderId="2" xfId="0" applyFont="1" applyBorder="1" applyAlignment="1" applyProtection="1">
      <alignment horizontal="right" wrapText="1"/>
      <protection locked="0"/>
    </xf>
    <xf numFmtId="0" fontId="29" fillId="0" borderId="3" xfId="0" applyFont="1" applyBorder="1" applyAlignment="1" applyProtection="1">
      <alignment horizontal="right" wrapText="1"/>
      <protection locked="0"/>
    </xf>
    <xf numFmtId="0" fontId="29" fillId="0" borderId="4" xfId="0" applyFont="1" applyBorder="1" applyAlignment="1" applyProtection="1">
      <alignment horizontal="right" wrapText="1"/>
      <protection locked="0"/>
    </xf>
    <xf numFmtId="0" fontId="0" fillId="0" borderId="35" xfId="0" applyBorder="1" applyAlignment="1" applyProtection="1">
      <alignment horizontal="left" vertical="center" wrapText="1"/>
      <protection hidden="1"/>
    </xf>
    <xf numFmtId="0" fontId="0" fillId="0" borderId="33" xfId="0" applyBorder="1" applyAlignment="1" applyProtection="1">
      <alignment horizontal="left" vertical="center" wrapText="1"/>
      <protection hidden="1"/>
    </xf>
    <xf numFmtId="0" fontId="0" fillId="0" borderId="21" xfId="0" applyBorder="1" applyAlignment="1" applyProtection="1">
      <alignment horizontal="left" vertical="center" wrapText="1"/>
      <protection hidden="1"/>
    </xf>
    <xf numFmtId="0" fontId="0" fillId="0" borderId="23" xfId="0" applyBorder="1" applyAlignment="1" applyProtection="1">
      <alignment horizontal="left" vertical="center" wrapText="1"/>
      <protection hidden="1"/>
    </xf>
    <xf numFmtId="0" fontId="0" fillId="0" borderId="2" xfId="0" applyBorder="1" applyAlignment="1" applyProtection="1">
      <alignment horizontal="left"/>
      <protection hidden="1"/>
    </xf>
    <xf numFmtId="0" fontId="0" fillId="0" borderId="3" xfId="0" applyBorder="1" applyAlignment="1" applyProtection="1">
      <alignment horizontal="left"/>
      <protection hidden="1"/>
    </xf>
    <xf numFmtId="0" fontId="0" fillId="0" borderId="4" xfId="0" applyBorder="1" applyAlignment="1" applyProtection="1">
      <alignment horizontal="left"/>
      <protection hidden="1"/>
    </xf>
    <xf numFmtId="0" fontId="7" fillId="0" borderId="2" xfId="0" applyFont="1" applyBorder="1" applyAlignment="1" applyProtection="1">
      <alignment horizontal="center" vertical="center"/>
      <protection hidden="1"/>
    </xf>
    <xf numFmtId="0" fontId="7" fillId="0" borderId="4" xfId="0" applyFont="1" applyBorder="1" applyAlignment="1" applyProtection="1">
      <alignment horizontal="center" vertical="center"/>
      <protection hidden="1"/>
    </xf>
    <xf numFmtId="0" fontId="0" fillId="0" borderId="0" xfId="0" applyAlignment="1" applyProtection="1">
      <alignment horizontal="left" wrapText="1"/>
      <protection hidden="1"/>
    </xf>
    <xf numFmtId="0" fontId="0" fillId="0" borderId="36" xfId="0" applyBorder="1" applyAlignment="1" applyProtection="1">
      <alignment horizontal="left"/>
      <protection hidden="1"/>
    </xf>
    <xf numFmtId="0" fontId="7" fillId="0" borderId="23" xfId="0" applyFont="1" applyBorder="1" applyAlignment="1" applyProtection="1">
      <alignment horizontal="right"/>
      <protection hidden="1"/>
    </xf>
    <xf numFmtId="0" fontId="7" fillId="0" borderId="3" xfId="0" applyFont="1" applyBorder="1" applyAlignment="1" applyProtection="1">
      <alignment horizontal="center" vertical="center"/>
      <protection hidden="1"/>
    </xf>
    <xf numFmtId="0" fontId="7" fillId="0" borderId="41" xfId="0" applyFont="1" applyBorder="1" applyAlignment="1" applyProtection="1">
      <alignment horizontal="center" vertical="center"/>
      <protection hidden="1"/>
    </xf>
    <xf numFmtId="4" fontId="1" fillId="0" borderId="24" xfId="0" applyNumberFormat="1" applyFont="1" applyBorder="1" applyAlignment="1" applyProtection="1">
      <alignment horizontal="center" vertical="center"/>
      <protection hidden="1"/>
    </xf>
    <xf numFmtId="4" fontId="1" fillId="0" borderId="40" xfId="0" applyNumberFormat="1" applyFont="1" applyBorder="1" applyAlignment="1" applyProtection="1">
      <alignment horizontal="center" vertical="center"/>
      <protection hidden="1"/>
    </xf>
    <xf numFmtId="4" fontId="1" fillId="0" borderId="37" xfId="0" applyNumberFormat="1" applyFont="1" applyBorder="1" applyAlignment="1" applyProtection="1">
      <alignment horizontal="center" vertical="center"/>
      <protection hidden="1"/>
    </xf>
    <xf numFmtId="0" fontId="0" fillId="0" borderId="5" xfId="0" applyBorder="1" applyAlignment="1" applyProtection="1">
      <alignment horizontal="left"/>
      <protection hidden="1"/>
    </xf>
    <xf numFmtId="0" fontId="0" fillId="0" borderId="6" xfId="0" applyBorder="1" applyAlignment="1" applyProtection="1">
      <alignment horizontal="left"/>
      <protection hidden="1"/>
    </xf>
    <xf numFmtId="0" fontId="0" fillId="0" borderId="7" xfId="0" applyBorder="1" applyAlignment="1" applyProtection="1">
      <alignment horizontal="left"/>
      <protection hidden="1"/>
    </xf>
    <xf numFmtId="0" fontId="0" fillId="0" borderId="31" xfId="0" applyBorder="1" applyAlignment="1" applyProtection="1">
      <alignment horizontal="left" wrapText="1"/>
      <protection hidden="1"/>
    </xf>
    <xf numFmtId="0" fontId="0" fillId="0" borderId="32" xfId="0" applyBorder="1" applyAlignment="1" applyProtection="1">
      <alignment horizontal="left" wrapText="1"/>
      <protection hidden="1"/>
    </xf>
    <xf numFmtId="0" fontId="0" fillId="0" borderId="44" xfId="0" applyBorder="1" applyAlignment="1" applyProtection="1">
      <alignment horizontal="left" wrapText="1"/>
      <protection hidden="1"/>
    </xf>
  </cellXfs>
  <cellStyles count="3">
    <cellStyle name="Normal" xfId="0" builtinId="0"/>
    <cellStyle name="Normal 2" xfId="1" xr:uid="{00000000-0005-0000-0000-000001000000}"/>
    <cellStyle name="Virgül" xfId="2" builtinId="3"/>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Z218"/>
  <sheetViews>
    <sheetView tabSelected="1" zoomScale="80" zoomScaleNormal="80" workbookViewId="0">
      <selection activeCell="D2" sqref="D2:E2"/>
    </sheetView>
  </sheetViews>
  <sheetFormatPr defaultColWidth="9.140625" defaultRowHeight="15" x14ac:dyDescent="0.25"/>
  <cols>
    <col min="1" max="1" width="2" style="70" customWidth="1"/>
    <col min="2" max="2" width="8" style="109" customWidth="1"/>
    <col min="3" max="3" width="32.42578125" style="15" customWidth="1"/>
    <col min="4" max="4" width="16.42578125" style="15" customWidth="1"/>
    <col min="5" max="5" width="38.5703125" style="15" customWidth="1"/>
    <col min="6" max="6" width="21.5703125" style="15" customWidth="1"/>
    <col min="7" max="7" width="21.5703125" style="70" customWidth="1"/>
    <col min="8" max="8" width="15.5703125" hidden="1" customWidth="1"/>
    <col min="9" max="13" width="21.5703125" hidden="1" customWidth="1"/>
    <col min="14" max="14" width="42" hidden="1" customWidth="1"/>
    <col min="15" max="15" width="21.5703125" customWidth="1"/>
    <col min="16" max="16" width="9.140625" customWidth="1"/>
    <col min="18" max="16384" width="9.140625" style="70"/>
  </cols>
  <sheetData>
    <row r="1" spans="2:17" ht="31.7" customHeight="1" thickBot="1" x14ac:dyDescent="0.3">
      <c r="B1" s="378" t="s">
        <v>0</v>
      </c>
      <c r="C1" s="379"/>
      <c r="D1" s="379"/>
      <c r="E1" s="380"/>
      <c r="F1" s="388" t="str">
        <f>IF(YilDonem&gt;0,"","SOL TARAFTAKİ BOYALI HÜCRELER DOLDURULMALIDIR.")</f>
        <v>SOL TARAFTAKİ BOYALI HÜCRELER DOLDURULMALIDIR.</v>
      </c>
      <c r="H1" s="70"/>
      <c r="I1" s="70"/>
      <c r="J1" s="70"/>
      <c r="K1" s="70"/>
      <c r="L1" s="70"/>
      <c r="M1" s="127" t="str">
        <f>CONCATENATE("A1:F",COUNTA(C19:C38)+18)</f>
        <v>A1:F18</v>
      </c>
      <c r="N1" s="70"/>
      <c r="O1" s="70"/>
      <c r="P1" s="70"/>
      <c r="Q1" s="70"/>
    </row>
    <row r="2" spans="2:17" ht="22.7" customHeight="1" thickBot="1" x14ac:dyDescent="0.35">
      <c r="B2" s="373" t="s">
        <v>1</v>
      </c>
      <c r="C2" s="374"/>
      <c r="D2" s="391"/>
      <c r="E2" s="392"/>
      <c r="F2" s="388"/>
      <c r="H2" s="70"/>
      <c r="I2" s="70"/>
      <c r="J2" s="70"/>
      <c r="K2" s="70"/>
      <c r="L2" s="70"/>
      <c r="M2" s="70"/>
      <c r="N2" s="70"/>
      <c r="O2" s="70"/>
      <c r="P2" s="70"/>
      <c r="Q2" s="70"/>
    </row>
    <row r="3" spans="2:17" ht="94.7" customHeight="1" thickBot="1" x14ac:dyDescent="0.3">
      <c r="B3" s="389" t="s">
        <v>10</v>
      </c>
      <c r="C3" s="390"/>
      <c r="D3" s="393"/>
      <c r="E3" s="394"/>
      <c r="F3" s="388"/>
      <c r="H3" s="70"/>
      <c r="I3" s="70"/>
      <c r="J3" s="70"/>
      <c r="K3" s="70"/>
      <c r="L3" s="70"/>
      <c r="M3" s="70"/>
      <c r="N3" s="70"/>
      <c r="O3" s="70"/>
      <c r="P3" s="70"/>
      <c r="Q3" s="70"/>
    </row>
    <row r="4" spans="2:17" ht="22.7" customHeight="1" thickBot="1" x14ac:dyDescent="0.35">
      <c r="B4" s="373" t="s">
        <v>2</v>
      </c>
      <c r="C4" s="374"/>
      <c r="D4" s="375"/>
      <c r="E4" s="376"/>
      <c r="F4" s="388"/>
      <c r="H4" s="70"/>
      <c r="I4" s="70"/>
      <c r="J4" s="70"/>
      <c r="K4" s="70"/>
      <c r="L4" s="70"/>
      <c r="M4" s="70"/>
      <c r="N4" s="70"/>
      <c r="O4" s="70"/>
      <c r="P4" s="70"/>
      <c r="Q4" s="70"/>
    </row>
    <row r="5" spans="2:17" ht="22.7" customHeight="1" thickBot="1" x14ac:dyDescent="0.35">
      <c r="B5" s="373" t="s">
        <v>3</v>
      </c>
      <c r="C5" s="374"/>
      <c r="D5" s="375"/>
      <c r="E5" s="376"/>
      <c r="F5" s="388"/>
      <c r="H5" s="70"/>
      <c r="I5" s="70"/>
      <c r="J5" s="70"/>
      <c r="K5" s="70"/>
      <c r="L5" s="70"/>
      <c r="M5" s="70"/>
      <c r="N5" s="70"/>
      <c r="O5" s="70"/>
      <c r="P5" s="70"/>
      <c r="Q5" s="70"/>
    </row>
    <row r="6" spans="2:17" ht="22.7" customHeight="1" thickBot="1" x14ac:dyDescent="0.35">
      <c r="B6" s="373" t="s">
        <v>4</v>
      </c>
      <c r="C6" s="374"/>
      <c r="D6" s="375"/>
      <c r="E6" s="376"/>
      <c r="F6" s="388"/>
      <c r="H6" s="70"/>
      <c r="I6" s="70"/>
      <c r="J6" s="70"/>
      <c r="K6" s="70"/>
      <c r="L6" s="70"/>
      <c r="M6" s="70"/>
      <c r="N6" s="70"/>
      <c r="O6" s="70"/>
      <c r="P6" s="70"/>
      <c r="Q6" s="70"/>
    </row>
    <row r="7" spans="2:17" ht="22.7" customHeight="1" thickBot="1" x14ac:dyDescent="0.35">
      <c r="B7" s="373" t="s">
        <v>145</v>
      </c>
      <c r="C7" s="374"/>
      <c r="D7" s="325" t="str">
        <f>IF(AND(D5&gt;0,D6&gt;0),D5,"")</f>
        <v/>
      </c>
      <c r="E7" s="325" t="str">
        <f>IF(LEN(D7)&gt;0,IF(ISERROR(IF(EOMONTH(D5,5)&gt;D6,D6,EOMONTH(D5,5))),IF(EOMONTH(D5,5)&gt;D6,D6,EOMONTH(D5,5)),IF(EOMONTH(D5,5)&gt;D6,D6,EOMONTH(D5,5))),"")</f>
        <v/>
      </c>
      <c r="F7" s="388"/>
      <c r="H7" s="70"/>
      <c r="I7" s="70"/>
      <c r="J7" s="70"/>
      <c r="K7" s="70"/>
      <c r="L7" s="70"/>
      <c r="M7" s="70"/>
      <c r="N7" s="70"/>
      <c r="O7" s="70"/>
      <c r="P7" s="70"/>
      <c r="Q7" s="70"/>
    </row>
    <row r="8" spans="2:17" ht="22.7" customHeight="1" thickBot="1" x14ac:dyDescent="0.35">
      <c r="B8" s="373" t="s">
        <v>146</v>
      </c>
      <c r="C8" s="374"/>
      <c r="D8" s="325" t="str">
        <f>IFERROR(IF(E7=D6,"",E7+1),"")</f>
        <v/>
      </c>
      <c r="E8" s="325" t="str">
        <f>IF(ISERROR(IF(D8&lt;&gt;"",IF(EOMONTH(D8,5)&gt;$D$6,$D$6,EOMONTH(D8,5)),"")),IF(D8&lt;&gt;"",IF(EOMONTH(D8,5)&gt;$D$6,$D$6,EOMONTH(D8,5)),""),IF(D8&lt;&gt;"",IF(EOMONTH(D8,5)&gt;$D$6,$D$6,EOMONTH(D8,5)),""))</f>
        <v/>
      </c>
      <c r="F8" s="388"/>
      <c r="H8" s="70"/>
      <c r="I8" s="70"/>
      <c r="J8" s="70"/>
      <c r="K8" s="70"/>
      <c r="L8" s="70"/>
      <c r="M8" s="70"/>
      <c r="N8" s="70"/>
      <c r="O8" s="70"/>
      <c r="P8" s="70"/>
      <c r="Q8" s="70"/>
    </row>
    <row r="9" spans="2:17" ht="22.7" customHeight="1" thickBot="1" x14ac:dyDescent="0.35">
      <c r="B9" s="373" t="s">
        <v>147</v>
      </c>
      <c r="C9" s="374"/>
      <c r="D9" s="325" t="str">
        <f>IF(D8&lt;&gt;"",IF(E8=D6,"",E8+1),"")</f>
        <v/>
      </c>
      <c r="E9" s="325" t="str">
        <f t="shared" ref="E9:E10" si="0">IF(ISERROR(IF(D9&lt;&gt;"",IF(EOMONTH(D9,5)&gt;$D$6,$D$6,EOMONTH(D9,5)),"")),IF(D9&lt;&gt;"",IF(EOMONTH(D9,5)&gt;$D$6,$D$6,EOMONTH(D9,5)),""),IF(D9&lt;&gt;"",IF(EOMONTH(D9,5)&gt;$D$6,$D$6,EOMONTH(D9,5)),""))</f>
        <v/>
      </c>
      <c r="F9" s="388"/>
      <c r="H9" s="70"/>
      <c r="I9" s="70"/>
      <c r="J9" s="70"/>
      <c r="K9" s="70"/>
      <c r="L9" s="70"/>
      <c r="M9" s="70"/>
      <c r="N9" s="70"/>
      <c r="O9" s="70"/>
      <c r="P9" s="70"/>
      <c r="Q9" s="70"/>
    </row>
    <row r="10" spans="2:17" ht="22.7" customHeight="1" thickBot="1" x14ac:dyDescent="0.35">
      <c r="B10" s="373" t="s">
        <v>162</v>
      </c>
      <c r="C10" s="374"/>
      <c r="D10" s="325" t="str">
        <f>IF(D9&lt;&gt;"",IF(E9=D6,"",E9+1),"")</f>
        <v/>
      </c>
      <c r="E10" s="325" t="str">
        <f t="shared" si="0"/>
        <v/>
      </c>
      <c r="F10" s="388"/>
      <c r="H10" s="70"/>
      <c r="I10" s="70"/>
      <c r="J10" s="70"/>
      <c r="K10" s="70"/>
      <c r="L10" s="70"/>
      <c r="M10" s="70"/>
      <c r="N10" s="70"/>
      <c r="O10" s="70"/>
      <c r="P10" s="70"/>
      <c r="Q10" s="70"/>
    </row>
    <row r="11" spans="2:17" ht="22.7" customHeight="1" thickBot="1" x14ac:dyDescent="0.35">
      <c r="B11" s="373" t="s">
        <v>259</v>
      </c>
      <c r="C11" s="374"/>
      <c r="D11" s="325" t="str">
        <f>IF(D10&lt;&gt;"",IF(E10=D6,"",E10+1),"")</f>
        <v/>
      </c>
      <c r="E11" s="325" t="str">
        <f>IF(ISERROR(IF(D11&lt;&gt;"",IF(EOMONTH(D11,5)&gt;$D$6,$D$6,EOMONTH(D11,5)),"")),IF(D11&lt;&gt;"",IF(EOMONTH(D11,5)&gt;$D$6,$D$6,EOMONTH(D11,5)),""),IF(D11&lt;&gt;"",IF(EOMONTH(D11,5)&gt;$D$6,$D$6,EOMONTH(D11,5)),""))</f>
        <v/>
      </c>
      <c r="F11" s="388"/>
      <c r="H11" s="70"/>
      <c r="I11" s="70"/>
      <c r="J11" s="70"/>
      <c r="K11" s="70"/>
      <c r="L11" s="70"/>
      <c r="M11" s="70"/>
      <c r="N11" s="70"/>
      <c r="O11" s="70"/>
      <c r="P11" s="70"/>
      <c r="Q11" s="70"/>
    </row>
    <row r="12" spans="2:17" ht="31.5" thickBot="1" x14ac:dyDescent="0.35">
      <c r="B12" s="373" t="s">
        <v>148</v>
      </c>
      <c r="C12" s="374"/>
      <c r="D12" s="326"/>
      <c r="E12" s="317" t="s">
        <v>161</v>
      </c>
      <c r="F12" s="388"/>
      <c r="H12" s="70"/>
      <c r="I12" s="70"/>
      <c r="J12" s="70"/>
      <c r="K12" s="70"/>
      <c r="L12" s="70"/>
      <c r="M12" s="70"/>
      <c r="N12" s="70"/>
      <c r="O12" s="70"/>
      <c r="P12" s="70"/>
      <c r="Q12" s="70"/>
    </row>
    <row r="13" spans="2:17" ht="41.25" customHeight="1" thickBot="1" x14ac:dyDescent="0.35">
      <c r="B13" s="371" t="s">
        <v>250</v>
      </c>
      <c r="C13" s="372"/>
      <c r="D13" s="369" t="str">
        <f ca="1">IFERROR(IF(DönBasAy&lt;&gt;"",IF(DönBasAy&lt;=6,VLOOKUP(VALUE(Yıl&amp;1),AsgariUcret,2,0),VLOOKUP(VALUE(Yıl&amp;2),AsgariUcret,2,0))),"")</f>
        <v/>
      </c>
      <c r="E13" s="370"/>
      <c r="F13" s="388"/>
      <c r="H13" s="70"/>
      <c r="I13" s="70"/>
      <c r="J13" s="70"/>
      <c r="K13" s="70"/>
      <c r="L13" s="70"/>
      <c r="M13" s="70"/>
      <c r="N13" s="70"/>
      <c r="O13" s="70"/>
      <c r="P13" s="70"/>
      <c r="Q13" s="70"/>
    </row>
    <row r="14" spans="2:17" ht="22.7" customHeight="1" thickBot="1" x14ac:dyDescent="0.35">
      <c r="B14" s="381" t="s">
        <v>235</v>
      </c>
      <c r="C14" s="382"/>
      <c r="D14" s="384">
        <f ca="1">TODAY()</f>
        <v>45833</v>
      </c>
      <c r="E14" s="385"/>
      <c r="F14" s="388"/>
      <c r="H14" s="70"/>
      <c r="I14" s="70"/>
      <c r="J14" s="70"/>
      <c r="K14" s="70"/>
      <c r="L14" s="70"/>
      <c r="M14" s="70"/>
      <c r="N14" s="70"/>
      <c r="O14" s="70"/>
      <c r="P14" s="70"/>
      <c r="Q14" s="70"/>
    </row>
    <row r="15" spans="2:17" ht="43.5" customHeight="1" thickBot="1" x14ac:dyDescent="0.35">
      <c r="B15" s="381" t="s">
        <v>236</v>
      </c>
      <c r="C15" s="382"/>
      <c r="D15" s="386"/>
      <c r="E15" s="387"/>
      <c r="F15" s="388"/>
      <c r="H15" s="70"/>
      <c r="I15" s="70"/>
      <c r="J15" s="70"/>
      <c r="K15" s="70"/>
      <c r="L15" s="70"/>
      <c r="M15" s="70"/>
      <c r="N15" s="70"/>
      <c r="O15" s="70"/>
      <c r="P15" s="70"/>
      <c r="Q15" s="70"/>
    </row>
    <row r="16" spans="2:17" ht="21.75" customHeight="1" thickBot="1" x14ac:dyDescent="0.3">
      <c r="C16" s="70"/>
      <c r="D16" s="70"/>
      <c r="E16" s="70"/>
      <c r="F16" s="70"/>
      <c r="H16" s="70"/>
      <c r="I16" s="70"/>
      <c r="J16" s="70"/>
      <c r="K16" s="70"/>
      <c r="L16" s="70"/>
      <c r="M16" s="70"/>
      <c r="N16" s="70"/>
      <c r="O16" s="70"/>
      <c r="P16" s="70"/>
      <c r="Q16" s="70"/>
    </row>
    <row r="17" spans="2:26" ht="31.7" customHeight="1" thickBot="1" x14ac:dyDescent="0.3">
      <c r="B17" s="378" t="s">
        <v>5</v>
      </c>
      <c r="C17" s="379"/>
      <c r="D17" s="379"/>
      <c r="E17" s="379"/>
      <c r="F17" s="380"/>
      <c r="H17" s="383" t="s">
        <v>11</v>
      </c>
      <c r="I17" s="383"/>
      <c r="J17" s="70"/>
      <c r="K17" s="377" t="s">
        <v>40</v>
      </c>
      <c r="L17" s="377"/>
      <c r="M17" s="70"/>
      <c r="N17" s="318" t="s">
        <v>66</v>
      </c>
      <c r="O17" s="70"/>
      <c r="P17" s="70"/>
      <c r="Q17" s="70"/>
    </row>
    <row r="18" spans="2:26" s="109" customFormat="1" ht="35.450000000000003" customHeight="1" thickBot="1" x14ac:dyDescent="0.3">
      <c r="B18" s="358" t="s">
        <v>6</v>
      </c>
      <c r="C18" s="358" t="s">
        <v>7</v>
      </c>
      <c r="D18" s="358" t="s">
        <v>8</v>
      </c>
      <c r="E18" s="358" t="s">
        <v>143</v>
      </c>
      <c r="F18" s="359" t="s">
        <v>9</v>
      </c>
      <c r="H18" s="320">
        <v>20211</v>
      </c>
      <c r="I18" s="319">
        <v>3577.5</v>
      </c>
      <c r="K18" s="320">
        <v>20211</v>
      </c>
      <c r="L18" s="149">
        <v>26831.25</v>
      </c>
      <c r="N18" s="193">
        <v>1505</v>
      </c>
    </row>
    <row r="19" spans="2:26" ht="19.899999999999999" customHeight="1" x14ac:dyDescent="0.25">
      <c r="B19" s="322">
        <v>1</v>
      </c>
      <c r="C19" s="213"/>
      <c r="D19" s="214"/>
      <c r="E19" s="215"/>
      <c r="F19" s="213"/>
      <c r="H19" s="320">
        <v>20212</v>
      </c>
      <c r="I19" s="319">
        <v>3577.5</v>
      </c>
      <c r="J19" s="70"/>
      <c r="K19" s="320">
        <v>20212</v>
      </c>
      <c r="L19" s="149">
        <v>26831.25</v>
      </c>
      <c r="M19" s="70"/>
      <c r="N19" s="70"/>
      <c r="O19" s="368" t="s">
        <v>251</v>
      </c>
      <c r="P19" s="368"/>
      <c r="Q19" s="368"/>
      <c r="R19" s="368"/>
      <c r="S19" s="368"/>
      <c r="T19" s="368"/>
      <c r="U19" s="368"/>
      <c r="V19" s="368"/>
      <c r="W19" s="368"/>
      <c r="X19" s="368"/>
      <c r="Y19" s="368"/>
      <c r="Z19" s="368"/>
    </row>
    <row r="20" spans="2:26" ht="19.899999999999999" customHeight="1" x14ac:dyDescent="0.25">
      <c r="B20" s="323">
        <v>2</v>
      </c>
      <c r="C20" s="360"/>
      <c r="D20" s="361"/>
      <c r="E20" s="14"/>
      <c r="F20" s="360"/>
      <c r="H20" s="320">
        <v>20221</v>
      </c>
      <c r="I20" s="319">
        <v>5004</v>
      </c>
      <c r="J20" s="70"/>
      <c r="K20" s="320">
        <v>20221</v>
      </c>
      <c r="L20" s="149">
        <v>37530</v>
      </c>
      <c r="M20" s="70"/>
      <c r="N20" s="70"/>
      <c r="O20" s="368"/>
      <c r="P20" s="368"/>
      <c r="Q20" s="368"/>
      <c r="R20" s="368"/>
      <c r="S20" s="368"/>
      <c r="T20" s="368"/>
      <c r="U20" s="368"/>
      <c r="V20" s="368"/>
      <c r="W20" s="368"/>
      <c r="X20" s="368"/>
      <c r="Y20" s="368"/>
      <c r="Z20" s="368"/>
    </row>
    <row r="21" spans="2:26" ht="19.899999999999999" customHeight="1" x14ac:dyDescent="0.25">
      <c r="B21" s="323">
        <v>3</v>
      </c>
      <c r="C21" s="360"/>
      <c r="D21" s="361"/>
      <c r="E21" s="14"/>
      <c r="F21" s="360"/>
      <c r="H21" s="320">
        <v>20222</v>
      </c>
      <c r="I21" s="319">
        <v>6471</v>
      </c>
      <c r="J21" s="70"/>
      <c r="K21" s="320">
        <v>20222</v>
      </c>
      <c r="L21" s="149">
        <v>48532.5</v>
      </c>
      <c r="M21" s="70"/>
      <c r="N21" s="158" t="s">
        <v>85</v>
      </c>
      <c r="O21" s="368"/>
      <c r="P21" s="368"/>
      <c r="Q21" s="368"/>
      <c r="R21" s="368"/>
      <c r="S21" s="368"/>
      <c r="T21" s="368"/>
      <c r="U21" s="368"/>
      <c r="V21" s="368"/>
      <c r="W21" s="368"/>
      <c r="X21" s="368"/>
      <c r="Y21" s="368"/>
      <c r="Z21" s="368"/>
    </row>
    <row r="22" spans="2:26" ht="19.899999999999999" customHeight="1" x14ac:dyDescent="0.25">
      <c r="B22" s="323">
        <v>4</v>
      </c>
      <c r="C22" s="360"/>
      <c r="D22" s="361"/>
      <c r="E22" s="14"/>
      <c r="F22" s="360"/>
      <c r="H22" s="320">
        <v>20231</v>
      </c>
      <c r="I22" s="319">
        <v>10008</v>
      </c>
      <c r="J22" s="70"/>
      <c r="K22" s="320">
        <v>20231</v>
      </c>
      <c r="L22" s="149">
        <v>75060</v>
      </c>
      <c r="M22" s="70"/>
      <c r="N22" s="158" t="s">
        <v>144</v>
      </c>
      <c r="O22" s="368"/>
      <c r="P22" s="368"/>
      <c r="Q22" s="368"/>
      <c r="R22" s="368"/>
      <c r="S22" s="368"/>
      <c r="T22" s="368"/>
      <c r="U22" s="368"/>
      <c r="V22" s="368"/>
      <c r="W22" s="368"/>
      <c r="X22" s="368"/>
      <c r="Y22" s="368"/>
      <c r="Z22" s="368"/>
    </row>
    <row r="23" spans="2:26" ht="19.899999999999999" customHeight="1" x14ac:dyDescent="0.25">
      <c r="B23" s="323">
        <v>5</v>
      </c>
      <c r="C23" s="360"/>
      <c r="D23" s="361"/>
      <c r="E23" s="14"/>
      <c r="F23" s="360"/>
      <c r="H23" s="320">
        <v>20232</v>
      </c>
      <c r="I23" s="319">
        <v>13414.5</v>
      </c>
      <c r="J23" s="70"/>
      <c r="K23" s="320">
        <v>20232</v>
      </c>
      <c r="L23" s="149">
        <v>100608.9</v>
      </c>
      <c r="M23" s="70"/>
      <c r="N23" s="70"/>
      <c r="O23" s="70"/>
      <c r="P23" s="70"/>
      <c r="Q23" s="70"/>
    </row>
    <row r="24" spans="2:26" ht="19.899999999999999" customHeight="1" x14ac:dyDescent="0.25">
      <c r="B24" s="323">
        <v>6</v>
      </c>
      <c r="C24" s="360"/>
      <c r="D24" s="361"/>
      <c r="E24" s="14"/>
      <c r="F24" s="360"/>
      <c r="H24" s="320">
        <v>20241</v>
      </c>
      <c r="I24" s="319">
        <v>20002.5</v>
      </c>
      <c r="J24" s="70"/>
      <c r="K24" s="320">
        <v>20241</v>
      </c>
      <c r="L24" s="367">
        <v>150018.9</v>
      </c>
      <c r="M24" s="70"/>
      <c r="N24" s="70"/>
      <c r="O24" s="70"/>
      <c r="P24" s="70"/>
      <c r="Q24" s="70"/>
    </row>
    <row r="25" spans="2:26" ht="19.899999999999999" customHeight="1" x14ac:dyDescent="0.25">
      <c r="B25" s="323">
        <v>7</v>
      </c>
      <c r="C25" s="360"/>
      <c r="D25" s="361"/>
      <c r="E25" s="14"/>
      <c r="F25" s="360"/>
      <c r="H25" s="320">
        <v>20242</v>
      </c>
      <c r="I25" s="319">
        <v>20002.5</v>
      </c>
      <c r="J25" s="70"/>
      <c r="K25" s="320">
        <v>20242</v>
      </c>
      <c r="L25" s="367">
        <v>150018.9</v>
      </c>
      <c r="M25" s="70"/>
      <c r="N25" s="316"/>
      <c r="O25" s="70"/>
      <c r="P25" s="70"/>
      <c r="Q25" s="70"/>
    </row>
    <row r="26" spans="2:26" ht="19.899999999999999" customHeight="1" x14ac:dyDescent="0.25">
      <c r="B26" s="323">
        <v>8</v>
      </c>
      <c r="C26" s="360"/>
      <c r="D26" s="361"/>
      <c r="E26" s="14"/>
      <c r="F26" s="360"/>
      <c r="H26" s="320">
        <v>20251</v>
      </c>
      <c r="I26" s="319">
        <v>26005.5</v>
      </c>
      <c r="J26" s="70"/>
      <c r="K26" s="320">
        <v>20251</v>
      </c>
      <c r="L26" s="319">
        <v>195041.5</v>
      </c>
      <c r="M26" s="70"/>
      <c r="N26" s="70"/>
      <c r="O26" s="70"/>
      <c r="P26" s="70"/>
      <c r="Q26" s="70"/>
    </row>
    <row r="27" spans="2:26" ht="19.899999999999999" customHeight="1" x14ac:dyDescent="0.25">
      <c r="B27" s="323">
        <v>9</v>
      </c>
      <c r="C27" s="360"/>
      <c r="D27" s="361"/>
      <c r="E27" s="14"/>
      <c r="F27" s="360"/>
      <c r="H27" s="320">
        <v>20252</v>
      </c>
      <c r="I27" s="319">
        <v>26005.5</v>
      </c>
      <c r="J27" s="70"/>
      <c r="K27" s="320">
        <v>20252</v>
      </c>
      <c r="L27" s="319">
        <v>195041.5</v>
      </c>
      <c r="M27" s="70"/>
      <c r="N27" s="70"/>
      <c r="O27" s="70"/>
      <c r="P27" s="70"/>
      <c r="Q27" s="70"/>
    </row>
    <row r="28" spans="2:26" ht="19.899999999999999" customHeight="1" x14ac:dyDescent="0.25">
      <c r="B28" s="323">
        <v>10</v>
      </c>
      <c r="C28" s="360"/>
      <c r="D28" s="361"/>
      <c r="E28" s="14"/>
      <c r="F28" s="360"/>
      <c r="H28" s="320"/>
      <c r="I28" s="319"/>
      <c r="J28" s="70"/>
      <c r="K28" s="320"/>
      <c r="L28" s="93"/>
      <c r="M28" s="70"/>
      <c r="N28" s="70"/>
      <c r="O28" s="70"/>
      <c r="P28" s="70"/>
      <c r="Q28" s="70"/>
    </row>
    <row r="29" spans="2:26" ht="19.899999999999999" customHeight="1" x14ac:dyDescent="0.25">
      <c r="B29" s="323">
        <v>11</v>
      </c>
      <c r="C29" s="360"/>
      <c r="D29" s="361"/>
      <c r="E29" s="14"/>
      <c r="F29" s="360"/>
      <c r="H29" s="320"/>
      <c r="I29" s="319"/>
      <c r="J29" s="70"/>
      <c r="K29" s="320"/>
      <c r="L29" s="93"/>
      <c r="M29" s="70"/>
      <c r="N29" s="70"/>
      <c r="O29" s="70"/>
      <c r="P29" s="70"/>
      <c r="Q29" s="70"/>
    </row>
    <row r="30" spans="2:26" ht="19.899999999999999" customHeight="1" x14ac:dyDescent="0.25">
      <c r="B30" s="323">
        <v>12</v>
      </c>
      <c r="C30" s="360"/>
      <c r="D30" s="361"/>
      <c r="E30" s="14"/>
      <c r="F30" s="360"/>
      <c r="H30" s="70"/>
      <c r="I30" s="70"/>
      <c r="J30" s="70"/>
      <c r="K30" s="70"/>
      <c r="L30" s="70"/>
      <c r="M30" s="70"/>
      <c r="N30" s="70"/>
      <c r="O30" s="70"/>
      <c r="P30" s="70"/>
      <c r="Q30" s="70"/>
    </row>
    <row r="31" spans="2:26" ht="19.899999999999999" customHeight="1" x14ac:dyDescent="0.25">
      <c r="B31" s="323">
        <v>13</v>
      </c>
      <c r="C31" s="360"/>
      <c r="D31" s="361"/>
      <c r="E31" s="14"/>
      <c r="F31" s="360"/>
      <c r="H31" s="147">
        <f ca="1">MONTH(INDIRECT(CONCATENATE("D",6+D12)))</f>
        <v>1</v>
      </c>
      <c r="I31" s="147">
        <f ca="1">YEAR(INDIRECT(CONCATENATE("D",6+D12)))</f>
        <v>1900</v>
      </c>
      <c r="J31" s="70"/>
      <c r="K31" s="109" t="s">
        <v>248</v>
      </c>
      <c r="L31" s="70" t="s">
        <v>249</v>
      </c>
      <c r="M31" s="70"/>
      <c r="N31" s="70"/>
      <c r="O31" s="70"/>
      <c r="P31" s="70"/>
      <c r="Q31" s="70"/>
    </row>
    <row r="32" spans="2:26" ht="19.899999999999999" customHeight="1" x14ac:dyDescent="0.25">
      <c r="B32" s="323">
        <v>14</v>
      </c>
      <c r="C32" s="360"/>
      <c r="D32" s="361"/>
      <c r="E32" s="14"/>
      <c r="F32" s="360"/>
      <c r="H32" s="321">
        <v>1</v>
      </c>
      <c r="I32" s="321" t="s">
        <v>149</v>
      </c>
      <c r="J32" s="338">
        <f t="shared" ref="J32:J43" ca="1" si="1">Yıl</f>
        <v>1900</v>
      </c>
      <c r="K32" s="70">
        <v>1</v>
      </c>
      <c r="L32" s="320">
        <f ca="1">VALUE(J32&amp;K32)</f>
        <v>19001</v>
      </c>
      <c r="M32" s="70"/>
      <c r="N32" s="70"/>
      <c r="O32" s="70"/>
      <c r="P32" s="70"/>
      <c r="Q32" s="70"/>
    </row>
    <row r="33" spans="2:17" ht="19.899999999999999" customHeight="1" x14ac:dyDescent="0.25">
      <c r="B33" s="323">
        <v>15</v>
      </c>
      <c r="C33" s="360"/>
      <c r="D33" s="361"/>
      <c r="E33" s="14"/>
      <c r="F33" s="360"/>
      <c r="H33" s="321">
        <v>2</v>
      </c>
      <c r="I33" s="321" t="s">
        <v>150</v>
      </c>
      <c r="J33" s="338">
        <f t="shared" ca="1" si="1"/>
        <v>1900</v>
      </c>
      <c r="K33" s="70">
        <v>1</v>
      </c>
      <c r="L33" s="320">
        <f t="shared" ref="L33:L55" ca="1" si="2">VALUE(J33&amp;K33)</f>
        <v>19001</v>
      </c>
      <c r="M33" s="70"/>
      <c r="N33" s="70"/>
      <c r="O33" s="70"/>
      <c r="P33" s="70"/>
      <c r="Q33" s="70"/>
    </row>
    <row r="34" spans="2:17" ht="19.899999999999999" customHeight="1" x14ac:dyDescent="0.25">
      <c r="B34" s="323">
        <v>16</v>
      </c>
      <c r="C34" s="360"/>
      <c r="D34" s="361"/>
      <c r="E34" s="14"/>
      <c r="F34" s="360"/>
      <c r="H34" s="321">
        <v>3</v>
      </c>
      <c r="I34" s="321" t="s">
        <v>151</v>
      </c>
      <c r="J34" s="338">
        <f t="shared" ca="1" si="1"/>
        <v>1900</v>
      </c>
      <c r="K34" s="70">
        <v>1</v>
      </c>
      <c r="L34" s="320">
        <f t="shared" ca="1" si="2"/>
        <v>19001</v>
      </c>
      <c r="M34" s="70"/>
      <c r="N34" s="70"/>
      <c r="O34" s="70"/>
      <c r="P34" s="70"/>
      <c r="Q34" s="70"/>
    </row>
    <row r="35" spans="2:17" ht="19.899999999999999" customHeight="1" x14ac:dyDescent="0.25">
      <c r="B35" s="323">
        <v>17</v>
      </c>
      <c r="C35" s="360"/>
      <c r="D35" s="361"/>
      <c r="E35" s="14"/>
      <c r="F35" s="360"/>
      <c r="H35" s="321">
        <v>4</v>
      </c>
      <c r="I35" s="321" t="s">
        <v>152</v>
      </c>
      <c r="J35" s="338">
        <f t="shared" ca="1" si="1"/>
        <v>1900</v>
      </c>
      <c r="K35" s="70">
        <v>1</v>
      </c>
      <c r="L35" s="320">
        <f t="shared" ca="1" si="2"/>
        <v>19001</v>
      </c>
      <c r="M35" s="70"/>
      <c r="N35" s="70"/>
      <c r="O35" s="70"/>
      <c r="P35" s="70"/>
      <c r="Q35" s="70"/>
    </row>
    <row r="36" spans="2:17" ht="19.899999999999999" customHeight="1" x14ac:dyDescent="0.25">
      <c r="B36" s="323">
        <v>18</v>
      </c>
      <c r="C36" s="360"/>
      <c r="D36" s="361"/>
      <c r="E36" s="14"/>
      <c r="F36" s="360"/>
      <c r="H36" s="321">
        <v>5</v>
      </c>
      <c r="I36" s="321" t="s">
        <v>153</v>
      </c>
      <c r="J36" s="338">
        <f t="shared" ca="1" si="1"/>
        <v>1900</v>
      </c>
      <c r="K36" s="70">
        <v>1</v>
      </c>
      <c r="L36" s="320">
        <f t="shared" ca="1" si="2"/>
        <v>19001</v>
      </c>
      <c r="M36" s="70"/>
      <c r="N36" s="70"/>
      <c r="O36" s="70"/>
      <c r="P36" s="70"/>
      <c r="Q36" s="70"/>
    </row>
    <row r="37" spans="2:17" ht="19.899999999999999" customHeight="1" x14ac:dyDescent="0.25">
      <c r="B37" s="323">
        <v>19</v>
      </c>
      <c r="C37" s="360"/>
      <c r="D37" s="361"/>
      <c r="E37" s="14"/>
      <c r="F37" s="360"/>
      <c r="H37" s="321">
        <v>6</v>
      </c>
      <c r="I37" s="321" t="s">
        <v>154</v>
      </c>
      <c r="J37" s="338">
        <f t="shared" ca="1" si="1"/>
        <v>1900</v>
      </c>
      <c r="K37" s="70">
        <v>1</v>
      </c>
      <c r="L37" s="320">
        <f t="shared" ca="1" si="2"/>
        <v>19001</v>
      </c>
      <c r="M37" s="70"/>
      <c r="N37" s="70"/>
      <c r="O37" s="70"/>
      <c r="P37" s="70"/>
      <c r="Q37" s="70"/>
    </row>
    <row r="38" spans="2:17" ht="19.899999999999999" customHeight="1" thickBot="1" x14ac:dyDescent="0.3">
      <c r="B38" s="324">
        <v>20</v>
      </c>
      <c r="C38" s="362"/>
      <c r="D38" s="363"/>
      <c r="E38" s="216"/>
      <c r="F38" s="362"/>
      <c r="H38" s="321">
        <v>7</v>
      </c>
      <c r="I38" s="321" t="s">
        <v>155</v>
      </c>
      <c r="J38" s="338">
        <f t="shared" ca="1" si="1"/>
        <v>1900</v>
      </c>
      <c r="K38" s="70">
        <v>2</v>
      </c>
      <c r="L38" s="320">
        <f t="shared" ca="1" si="2"/>
        <v>19002</v>
      </c>
      <c r="M38" s="70"/>
      <c r="N38" s="70"/>
      <c r="O38" s="70"/>
      <c r="P38" s="70"/>
      <c r="Q38" s="70"/>
    </row>
    <row r="39" spans="2:17" ht="19.899999999999999" customHeight="1" x14ac:dyDescent="0.25">
      <c r="H39" s="321">
        <v>8</v>
      </c>
      <c r="I39" s="321" t="s">
        <v>156</v>
      </c>
      <c r="J39" s="338">
        <f t="shared" ca="1" si="1"/>
        <v>1900</v>
      </c>
      <c r="K39" s="70">
        <v>2</v>
      </c>
      <c r="L39" s="320">
        <f t="shared" ca="1" si="2"/>
        <v>19002</v>
      </c>
      <c r="M39" s="70"/>
      <c r="N39" s="70"/>
      <c r="O39" s="70"/>
      <c r="P39" s="70"/>
      <c r="Q39" s="70"/>
    </row>
    <row r="40" spans="2:17" ht="19.899999999999999" customHeight="1" x14ac:dyDescent="0.25">
      <c r="H40" s="321">
        <v>9</v>
      </c>
      <c r="I40" s="321" t="s">
        <v>157</v>
      </c>
      <c r="J40" s="338">
        <f t="shared" ca="1" si="1"/>
        <v>1900</v>
      </c>
      <c r="K40" s="70">
        <v>2</v>
      </c>
      <c r="L40" s="320">
        <f t="shared" ca="1" si="2"/>
        <v>19002</v>
      </c>
      <c r="M40" s="70"/>
      <c r="N40" s="70"/>
      <c r="O40" s="70"/>
      <c r="P40" s="70"/>
      <c r="Q40" s="70"/>
    </row>
    <row r="41" spans="2:17" ht="19.899999999999999" customHeight="1" x14ac:dyDescent="0.25">
      <c r="H41" s="321">
        <v>10</v>
      </c>
      <c r="I41" s="321" t="s">
        <v>158</v>
      </c>
      <c r="J41" s="338">
        <f t="shared" ca="1" si="1"/>
        <v>1900</v>
      </c>
      <c r="K41" s="70">
        <v>2</v>
      </c>
      <c r="L41" s="320">
        <f t="shared" ca="1" si="2"/>
        <v>19002</v>
      </c>
      <c r="M41" s="70"/>
      <c r="N41" s="70"/>
      <c r="O41" s="70"/>
      <c r="P41" s="70"/>
      <c r="Q41" s="70"/>
    </row>
    <row r="42" spans="2:17" ht="19.899999999999999" customHeight="1" x14ac:dyDescent="0.25">
      <c r="H42" s="321">
        <v>11</v>
      </c>
      <c r="I42" s="321" t="s">
        <v>159</v>
      </c>
      <c r="J42" s="338">
        <f t="shared" ca="1" si="1"/>
        <v>1900</v>
      </c>
      <c r="K42" s="70">
        <v>2</v>
      </c>
      <c r="L42" s="320">
        <f t="shared" ca="1" si="2"/>
        <v>19002</v>
      </c>
      <c r="M42" s="70"/>
      <c r="N42" s="70"/>
      <c r="O42" s="70"/>
      <c r="P42" s="70"/>
      <c r="Q42" s="70"/>
    </row>
    <row r="43" spans="2:17" ht="19.899999999999999" customHeight="1" x14ac:dyDescent="0.25">
      <c r="H43" s="321">
        <v>12</v>
      </c>
      <c r="I43" s="321" t="s">
        <v>160</v>
      </c>
      <c r="J43" s="338">
        <f t="shared" ca="1" si="1"/>
        <v>1900</v>
      </c>
      <c r="K43" s="70">
        <v>2</v>
      </c>
      <c r="L43" s="320">
        <f t="shared" ca="1" si="2"/>
        <v>19002</v>
      </c>
      <c r="M43" s="70"/>
      <c r="N43" s="70"/>
      <c r="O43" s="70"/>
      <c r="P43" s="70"/>
      <c r="Q43" s="70"/>
    </row>
    <row r="44" spans="2:17" ht="19.899999999999999" customHeight="1" x14ac:dyDescent="0.25">
      <c r="H44" s="321">
        <v>13</v>
      </c>
      <c r="I44" s="321" t="s">
        <v>149</v>
      </c>
      <c r="J44" s="338">
        <f t="shared" ref="J44:J55" ca="1" si="3">Yıl+1</f>
        <v>1901</v>
      </c>
      <c r="K44" s="70">
        <v>1</v>
      </c>
      <c r="L44" s="320">
        <f t="shared" ca="1" si="2"/>
        <v>19011</v>
      </c>
      <c r="M44" s="70"/>
      <c r="N44" s="70"/>
      <c r="O44" s="70"/>
      <c r="P44" s="70"/>
      <c r="Q44" s="70"/>
    </row>
    <row r="45" spans="2:17" ht="19.899999999999999" customHeight="1" x14ac:dyDescent="0.25">
      <c r="H45" s="321">
        <v>14</v>
      </c>
      <c r="I45" s="321" t="s">
        <v>150</v>
      </c>
      <c r="J45" s="338">
        <f t="shared" ca="1" si="3"/>
        <v>1901</v>
      </c>
      <c r="K45" s="70">
        <v>1</v>
      </c>
      <c r="L45" s="320">
        <f t="shared" ca="1" si="2"/>
        <v>19011</v>
      </c>
      <c r="M45" s="70"/>
      <c r="N45" s="70"/>
      <c r="O45" s="70"/>
      <c r="P45" s="70"/>
      <c r="Q45" s="70"/>
    </row>
    <row r="46" spans="2:17" ht="19.899999999999999" customHeight="1" x14ac:dyDescent="0.25">
      <c r="H46" s="321">
        <v>15</v>
      </c>
      <c r="I46" s="321" t="s">
        <v>151</v>
      </c>
      <c r="J46" s="338">
        <f t="shared" ca="1" si="3"/>
        <v>1901</v>
      </c>
      <c r="K46" s="70">
        <v>1</v>
      </c>
      <c r="L46" s="320">
        <f t="shared" ca="1" si="2"/>
        <v>19011</v>
      </c>
      <c r="M46" s="70"/>
      <c r="N46" s="70"/>
      <c r="O46" s="70"/>
      <c r="P46" s="70"/>
      <c r="Q46" s="70"/>
    </row>
    <row r="47" spans="2:17" ht="19.899999999999999" customHeight="1" x14ac:dyDescent="0.25">
      <c r="H47" s="321">
        <v>16</v>
      </c>
      <c r="I47" s="321" t="s">
        <v>152</v>
      </c>
      <c r="J47" s="338">
        <f t="shared" ca="1" si="3"/>
        <v>1901</v>
      </c>
      <c r="K47" s="70">
        <v>1</v>
      </c>
      <c r="L47" s="320">
        <f t="shared" ca="1" si="2"/>
        <v>19011</v>
      </c>
      <c r="M47" s="70"/>
      <c r="N47" s="70"/>
      <c r="O47" s="70"/>
      <c r="P47" s="70"/>
      <c r="Q47" s="70"/>
    </row>
    <row r="48" spans="2:17" ht="19.899999999999999" customHeight="1" x14ac:dyDescent="0.25">
      <c r="H48" s="321">
        <v>17</v>
      </c>
      <c r="I48" s="321" t="s">
        <v>153</v>
      </c>
      <c r="J48" s="338">
        <f t="shared" ca="1" si="3"/>
        <v>1901</v>
      </c>
      <c r="K48" s="70">
        <v>1</v>
      </c>
      <c r="L48" s="320">
        <f t="shared" ca="1" si="2"/>
        <v>19011</v>
      </c>
      <c r="M48" s="70"/>
      <c r="N48" s="70"/>
      <c r="O48" s="70"/>
      <c r="P48" s="70"/>
      <c r="Q48" s="70"/>
    </row>
    <row r="49" spans="8:17" ht="19.899999999999999" customHeight="1" x14ac:dyDescent="0.25">
      <c r="H49" s="321">
        <v>18</v>
      </c>
      <c r="I49" s="321" t="s">
        <v>154</v>
      </c>
      <c r="J49" s="338">
        <f t="shared" ca="1" si="3"/>
        <v>1901</v>
      </c>
      <c r="K49" s="70">
        <v>1</v>
      </c>
      <c r="L49" s="320">
        <f t="shared" ca="1" si="2"/>
        <v>19011</v>
      </c>
      <c r="M49" s="70"/>
      <c r="N49" s="70"/>
      <c r="O49" s="70"/>
      <c r="P49" s="70"/>
      <c r="Q49" s="70"/>
    </row>
    <row r="50" spans="8:17" ht="19.899999999999999" customHeight="1" x14ac:dyDescent="0.25">
      <c r="H50" s="321">
        <v>19</v>
      </c>
      <c r="I50" s="321" t="s">
        <v>155</v>
      </c>
      <c r="J50" s="338">
        <f t="shared" ca="1" si="3"/>
        <v>1901</v>
      </c>
      <c r="K50" s="70">
        <v>2</v>
      </c>
      <c r="L50" s="320">
        <f t="shared" ca="1" si="2"/>
        <v>19012</v>
      </c>
      <c r="M50" s="70"/>
      <c r="N50" s="70"/>
      <c r="O50" s="70"/>
      <c r="P50" s="70"/>
      <c r="Q50" s="70"/>
    </row>
    <row r="51" spans="8:17" ht="19.899999999999999" customHeight="1" x14ac:dyDescent="0.25">
      <c r="H51" s="321">
        <v>20</v>
      </c>
      <c r="I51" s="321" t="s">
        <v>156</v>
      </c>
      <c r="J51" s="338">
        <f t="shared" ca="1" si="3"/>
        <v>1901</v>
      </c>
      <c r="K51" s="70">
        <v>2</v>
      </c>
      <c r="L51" s="320">
        <f t="shared" ca="1" si="2"/>
        <v>19012</v>
      </c>
      <c r="M51" s="70"/>
      <c r="N51" s="70"/>
      <c r="O51" s="70"/>
      <c r="P51" s="70"/>
      <c r="Q51" s="70"/>
    </row>
    <row r="52" spans="8:17" ht="19.899999999999999" customHeight="1" x14ac:dyDescent="0.25">
      <c r="H52" s="321">
        <v>21</v>
      </c>
      <c r="I52" s="321" t="s">
        <v>157</v>
      </c>
      <c r="J52" s="338">
        <f t="shared" ca="1" si="3"/>
        <v>1901</v>
      </c>
      <c r="K52" s="70">
        <v>2</v>
      </c>
      <c r="L52" s="320">
        <f t="shared" ca="1" si="2"/>
        <v>19012</v>
      </c>
      <c r="M52" s="70"/>
      <c r="N52" s="70"/>
      <c r="O52" s="70"/>
      <c r="P52" s="70"/>
      <c r="Q52" s="70"/>
    </row>
    <row r="53" spans="8:17" ht="19.899999999999999" customHeight="1" x14ac:dyDescent="0.25">
      <c r="H53" s="321">
        <v>22</v>
      </c>
      <c r="I53" s="321" t="s">
        <v>158</v>
      </c>
      <c r="J53" s="338">
        <f t="shared" ca="1" si="3"/>
        <v>1901</v>
      </c>
      <c r="K53" s="70">
        <v>2</v>
      </c>
      <c r="L53" s="320">
        <f t="shared" ca="1" si="2"/>
        <v>19012</v>
      </c>
      <c r="M53" s="70"/>
      <c r="N53" s="70"/>
      <c r="O53" s="70"/>
      <c r="P53" s="70"/>
      <c r="Q53" s="70"/>
    </row>
    <row r="54" spans="8:17" ht="19.899999999999999" customHeight="1" x14ac:dyDescent="0.25">
      <c r="H54" s="321">
        <v>23</v>
      </c>
      <c r="I54" s="321" t="s">
        <v>159</v>
      </c>
      <c r="J54" s="338">
        <f t="shared" ca="1" si="3"/>
        <v>1901</v>
      </c>
      <c r="K54" s="70">
        <v>2</v>
      </c>
      <c r="L54" s="320">
        <f t="shared" ca="1" si="2"/>
        <v>19012</v>
      </c>
      <c r="M54" s="70"/>
      <c r="N54" s="70"/>
      <c r="O54" s="70"/>
      <c r="P54" s="70"/>
      <c r="Q54" s="70"/>
    </row>
    <row r="55" spans="8:17" ht="19.899999999999999" customHeight="1" x14ac:dyDescent="0.25">
      <c r="H55" s="321">
        <v>24</v>
      </c>
      <c r="I55" s="321" t="s">
        <v>160</v>
      </c>
      <c r="J55" s="338">
        <f t="shared" ca="1" si="3"/>
        <v>1901</v>
      </c>
      <c r="K55" s="70">
        <v>2</v>
      </c>
      <c r="L55" s="320">
        <f t="shared" ca="1" si="2"/>
        <v>19012</v>
      </c>
      <c r="M55" s="70"/>
      <c r="N55" s="70"/>
      <c r="O55" s="70"/>
      <c r="P55" s="70"/>
      <c r="Q55" s="70"/>
    </row>
    <row r="56" spans="8:17" ht="19.899999999999999" customHeight="1" x14ac:dyDescent="0.25">
      <c r="H56" s="70"/>
      <c r="I56" s="70"/>
      <c r="J56" s="70"/>
      <c r="K56" s="70"/>
      <c r="L56" s="70"/>
      <c r="M56" s="70"/>
      <c r="N56" s="70"/>
      <c r="O56" s="70"/>
      <c r="P56" s="70"/>
      <c r="Q56" s="70"/>
    </row>
    <row r="57" spans="8:17" ht="19.899999999999999" customHeight="1" x14ac:dyDescent="0.25">
      <c r="H57" s="70"/>
      <c r="I57" s="70"/>
      <c r="J57" s="70"/>
      <c r="K57" s="70"/>
      <c r="L57" s="70"/>
      <c r="M57" s="70"/>
      <c r="N57" s="70"/>
      <c r="O57" s="70"/>
      <c r="P57" s="70"/>
      <c r="Q57" s="70"/>
    </row>
    <row r="58" spans="8:17" ht="19.899999999999999" customHeight="1" x14ac:dyDescent="0.25">
      <c r="H58" s="70"/>
      <c r="I58" s="70"/>
      <c r="J58" s="70"/>
      <c r="K58" s="70"/>
      <c r="L58" s="70"/>
      <c r="M58" s="70"/>
      <c r="N58" s="70"/>
      <c r="O58" s="70"/>
      <c r="P58" s="70"/>
      <c r="Q58" s="70"/>
    </row>
    <row r="59" spans="8:17" ht="19.899999999999999" customHeight="1" x14ac:dyDescent="0.25">
      <c r="H59" s="70"/>
      <c r="I59" s="70"/>
      <c r="J59" s="70"/>
      <c r="K59" s="70"/>
      <c r="L59" s="70"/>
      <c r="M59" s="70"/>
      <c r="N59" s="70"/>
      <c r="O59" s="70"/>
      <c r="P59" s="70"/>
      <c r="Q59" s="70"/>
    </row>
    <row r="60" spans="8:17" ht="19.899999999999999" customHeight="1" x14ac:dyDescent="0.25">
      <c r="H60" s="70"/>
      <c r="I60" s="70"/>
      <c r="J60" s="70"/>
      <c r="K60" s="70"/>
      <c r="L60" s="70"/>
      <c r="M60" s="70"/>
      <c r="N60" s="70"/>
      <c r="O60" s="70"/>
      <c r="P60" s="70"/>
      <c r="Q60" s="70"/>
    </row>
    <row r="61" spans="8:17" ht="19.899999999999999" customHeight="1" x14ac:dyDescent="0.25">
      <c r="H61" s="70"/>
      <c r="I61" s="70"/>
      <c r="J61" s="70"/>
      <c r="K61" s="70"/>
      <c r="L61" s="70"/>
      <c r="M61" s="70"/>
      <c r="N61" s="70"/>
      <c r="O61" s="70"/>
      <c r="P61" s="70"/>
      <c r="Q61" s="70"/>
    </row>
    <row r="62" spans="8:17" ht="19.899999999999999" customHeight="1" x14ac:dyDescent="0.25">
      <c r="H62" s="70"/>
      <c r="I62" s="70"/>
      <c r="J62" s="70"/>
      <c r="K62" s="70"/>
      <c r="L62" s="70"/>
      <c r="M62" s="70"/>
      <c r="N62" s="70"/>
      <c r="O62" s="70"/>
      <c r="P62" s="70"/>
      <c r="Q62" s="70"/>
    </row>
    <row r="63" spans="8:17" ht="19.899999999999999" customHeight="1" x14ac:dyDescent="0.25">
      <c r="H63" s="70"/>
      <c r="I63" s="70"/>
      <c r="J63" s="70"/>
      <c r="K63" s="70"/>
      <c r="L63" s="70"/>
      <c r="M63" s="70"/>
      <c r="N63" s="70"/>
      <c r="O63" s="70"/>
      <c r="P63" s="70"/>
      <c r="Q63" s="70"/>
    </row>
    <row r="64" spans="8:17" ht="19.899999999999999" customHeight="1" x14ac:dyDescent="0.25">
      <c r="H64" s="70"/>
      <c r="I64" s="70"/>
      <c r="J64" s="70"/>
      <c r="K64" s="70"/>
      <c r="L64" s="70"/>
      <c r="M64" s="70"/>
      <c r="N64" s="70"/>
      <c r="O64" s="70"/>
      <c r="P64" s="70"/>
      <c r="Q64" s="70"/>
    </row>
    <row r="65" spans="8:17" ht="19.899999999999999" customHeight="1" x14ac:dyDescent="0.25">
      <c r="H65" s="70"/>
      <c r="I65" s="70"/>
      <c r="J65" s="70"/>
      <c r="K65" s="70"/>
      <c r="L65" s="70"/>
      <c r="M65" s="70"/>
      <c r="N65" s="70"/>
      <c r="O65" s="70"/>
      <c r="P65" s="70"/>
      <c r="Q65" s="70"/>
    </row>
    <row r="66" spans="8:17" ht="19.899999999999999" customHeight="1" x14ac:dyDescent="0.25">
      <c r="H66" s="70"/>
      <c r="I66" s="70"/>
      <c r="J66" s="70"/>
      <c r="K66" s="70"/>
      <c r="L66" s="70"/>
      <c r="M66" s="70"/>
      <c r="N66" s="70"/>
      <c r="O66" s="70"/>
      <c r="P66" s="70"/>
      <c r="Q66" s="70"/>
    </row>
    <row r="67" spans="8:17" ht="19.899999999999999" customHeight="1" x14ac:dyDescent="0.25">
      <c r="H67" s="70"/>
      <c r="I67" s="70"/>
      <c r="J67" s="70"/>
      <c r="K67" s="70"/>
      <c r="L67" s="70"/>
      <c r="M67" s="70"/>
      <c r="N67" s="70"/>
      <c r="O67" s="70"/>
      <c r="P67" s="70"/>
      <c r="Q67" s="70"/>
    </row>
    <row r="68" spans="8:17" ht="19.899999999999999" customHeight="1" x14ac:dyDescent="0.25">
      <c r="H68" s="70"/>
      <c r="I68" s="70"/>
      <c r="J68" s="70"/>
      <c r="K68" s="70"/>
      <c r="L68" s="70"/>
      <c r="M68" s="70"/>
      <c r="N68" s="70"/>
      <c r="O68" s="70"/>
      <c r="P68" s="70"/>
      <c r="Q68" s="70"/>
    </row>
    <row r="69" spans="8:17" ht="19.899999999999999" customHeight="1" x14ac:dyDescent="0.25">
      <c r="H69" s="70"/>
      <c r="I69" s="70"/>
      <c r="J69" s="70"/>
      <c r="K69" s="70"/>
      <c r="L69" s="70"/>
      <c r="M69" s="70"/>
      <c r="N69" s="70"/>
      <c r="O69" s="70"/>
      <c r="P69" s="70"/>
      <c r="Q69" s="70"/>
    </row>
    <row r="70" spans="8:17" ht="19.899999999999999" customHeight="1" x14ac:dyDescent="0.25">
      <c r="H70" s="70"/>
      <c r="I70" s="70"/>
      <c r="J70" s="70"/>
      <c r="K70" s="70"/>
      <c r="L70" s="70"/>
      <c r="M70" s="70"/>
      <c r="N70" s="70"/>
      <c r="O70" s="70"/>
      <c r="P70" s="70"/>
      <c r="Q70" s="70"/>
    </row>
    <row r="71" spans="8:17" ht="19.899999999999999" customHeight="1" x14ac:dyDescent="0.25">
      <c r="H71" s="70"/>
      <c r="I71" s="70"/>
      <c r="J71" s="70"/>
      <c r="K71" s="70"/>
      <c r="L71" s="70"/>
      <c r="M71" s="70"/>
      <c r="N71" s="70"/>
      <c r="O71" s="70"/>
      <c r="P71" s="70"/>
      <c r="Q71" s="70"/>
    </row>
    <row r="72" spans="8:17" ht="19.899999999999999" customHeight="1" x14ac:dyDescent="0.25">
      <c r="H72" s="70"/>
      <c r="I72" s="70"/>
      <c r="J72" s="70"/>
      <c r="K72" s="70"/>
      <c r="L72" s="70"/>
      <c r="M72" s="70"/>
      <c r="N72" s="70"/>
      <c r="O72" s="70"/>
      <c r="P72" s="70"/>
      <c r="Q72" s="70"/>
    </row>
    <row r="73" spans="8:17" ht="19.899999999999999" customHeight="1" x14ac:dyDescent="0.25">
      <c r="H73" s="70"/>
      <c r="I73" s="70"/>
      <c r="J73" s="70"/>
      <c r="K73" s="70"/>
      <c r="L73" s="70"/>
      <c r="M73" s="70"/>
      <c r="N73" s="70"/>
      <c r="O73" s="70"/>
      <c r="P73" s="70"/>
      <c r="Q73" s="70"/>
    </row>
    <row r="74" spans="8:17" ht="19.899999999999999" customHeight="1" x14ac:dyDescent="0.25">
      <c r="H74" s="70"/>
      <c r="I74" s="70"/>
      <c r="J74" s="70"/>
      <c r="K74" s="70"/>
      <c r="L74" s="70"/>
      <c r="M74" s="70"/>
      <c r="N74" s="70"/>
      <c r="O74" s="70"/>
      <c r="P74" s="70"/>
      <c r="Q74" s="70"/>
    </row>
    <row r="75" spans="8:17" ht="19.899999999999999" customHeight="1" x14ac:dyDescent="0.25">
      <c r="H75" s="70"/>
      <c r="I75" s="70"/>
      <c r="J75" s="70"/>
      <c r="K75" s="70"/>
      <c r="L75" s="70"/>
      <c r="M75" s="70"/>
      <c r="N75" s="70"/>
      <c r="O75" s="70"/>
      <c r="P75" s="70"/>
      <c r="Q75" s="70"/>
    </row>
    <row r="76" spans="8:17" ht="19.899999999999999" customHeight="1" x14ac:dyDescent="0.25">
      <c r="H76" s="70"/>
      <c r="I76" s="70"/>
      <c r="J76" s="70"/>
      <c r="K76" s="70"/>
      <c r="L76" s="70"/>
      <c r="M76" s="70"/>
      <c r="N76" s="70"/>
      <c r="O76" s="70"/>
      <c r="P76" s="70"/>
      <c r="Q76" s="70"/>
    </row>
    <row r="77" spans="8:17" ht="19.899999999999999" customHeight="1" x14ac:dyDescent="0.25">
      <c r="H77" s="70"/>
      <c r="I77" s="70"/>
      <c r="J77" s="70"/>
      <c r="K77" s="70"/>
      <c r="L77" s="70"/>
      <c r="M77" s="70"/>
      <c r="N77" s="70"/>
      <c r="O77" s="70"/>
      <c r="P77" s="70"/>
      <c r="Q77" s="70"/>
    </row>
    <row r="78" spans="8:17" ht="19.899999999999999" customHeight="1" x14ac:dyDescent="0.25">
      <c r="H78" s="70"/>
      <c r="I78" s="70"/>
      <c r="J78" s="70"/>
      <c r="K78" s="70"/>
      <c r="L78" s="70"/>
      <c r="M78" s="70"/>
      <c r="N78" s="70"/>
      <c r="O78" s="70"/>
      <c r="P78" s="70"/>
      <c r="Q78" s="70"/>
    </row>
    <row r="79" spans="8:17" ht="19.899999999999999" customHeight="1" x14ac:dyDescent="0.25">
      <c r="H79" s="70"/>
      <c r="I79" s="70"/>
      <c r="J79" s="70"/>
      <c r="K79" s="70"/>
      <c r="L79" s="70"/>
      <c r="M79" s="70"/>
      <c r="N79" s="70"/>
      <c r="O79" s="70"/>
      <c r="P79" s="70"/>
      <c r="Q79" s="70"/>
    </row>
    <row r="80" spans="8:17" ht="19.899999999999999" customHeight="1" x14ac:dyDescent="0.25">
      <c r="H80" s="70"/>
      <c r="I80" s="70"/>
      <c r="J80" s="70"/>
      <c r="K80" s="70"/>
      <c r="L80" s="70"/>
      <c r="M80" s="70"/>
      <c r="N80" s="70"/>
      <c r="O80" s="70"/>
      <c r="P80" s="70"/>
      <c r="Q80" s="70"/>
    </row>
    <row r="81" spans="8:17" ht="19.899999999999999" customHeight="1" x14ac:dyDescent="0.25">
      <c r="H81" s="70"/>
      <c r="I81" s="70"/>
      <c r="J81" s="70"/>
      <c r="K81" s="70"/>
      <c r="L81" s="70"/>
      <c r="M81" s="70"/>
      <c r="N81" s="70"/>
      <c r="O81" s="70"/>
      <c r="P81" s="70"/>
      <c r="Q81" s="70"/>
    </row>
    <row r="82" spans="8:17" ht="19.899999999999999" customHeight="1" x14ac:dyDescent="0.25">
      <c r="H82" s="70"/>
      <c r="I82" s="70"/>
      <c r="J82" s="70"/>
      <c r="K82" s="70"/>
      <c r="L82" s="70"/>
      <c r="M82" s="70"/>
      <c r="N82" s="70"/>
      <c r="O82" s="70"/>
      <c r="P82" s="70"/>
      <c r="Q82" s="70"/>
    </row>
    <row r="83" spans="8:17" ht="19.899999999999999" customHeight="1" x14ac:dyDescent="0.25">
      <c r="H83" s="70"/>
      <c r="I83" s="70"/>
      <c r="J83" s="70"/>
      <c r="K83" s="70"/>
      <c r="L83" s="70"/>
      <c r="M83" s="70"/>
      <c r="N83" s="70"/>
      <c r="O83" s="70"/>
      <c r="P83" s="70"/>
      <c r="Q83" s="70"/>
    </row>
    <row r="84" spans="8:17" ht="19.899999999999999" customHeight="1" x14ac:dyDescent="0.25">
      <c r="H84" s="70"/>
      <c r="I84" s="70"/>
      <c r="J84" s="70"/>
      <c r="K84" s="70"/>
      <c r="L84" s="70"/>
      <c r="M84" s="70"/>
      <c r="N84" s="70"/>
      <c r="O84" s="70"/>
      <c r="P84" s="70"/>
      <c r="Q84" s="70"/>
    </row>
    <row r="85" spans="8:17" ht="19.899999999999999" customHeight="1" x14ac:dyDescent="0.25">
      <c r="H85" s="70"/>
      <c r="I85" s="70"/>
      <c r="J85" s="70"/>
      <c r="K85" s="70"/>
      <c r="L85" s="70"/>
      <c r="M85" s="70"/>
      <c r="N85" s="70"/>
      <c r="O85" s="70"/>
      <c r="P85" s="70"/>
      <c r="Q85" s="70"/>
    </row>
    <row r="86" spans="8:17" ht="19.899999999999999" customHeight="1" x14ac:dyDescent="0.25">
      <c r="H86" s="70"/>
      <c r="I86" s="70"/>
      <c r="J86" s="70"/>
      <c r="K86" s="70"/>
      <c r="L86" s="70"/>
      <c r="M86" s="70"/>
      <c r="N86" s="70"/>
      <c r="O86" s="70"/>
      <c r="P86" s="70"/>
      <c r="Q86" s="70"/>
    </row>
    <row r="87" spans="8:17" ht="19.899999999999999" customHeight="1" x14ac:dyDescent="0.25">
      <c r="H87" s="70"/>
      <c r="I87" s="70"/>
      <c r="J87" s="70"/>
      <c r="K87" s="70"/>
      <c r="L87" s="70"/>
      <c r="M87" s="70"/>
      <c r="N87" s="70"/>
      <c r="O87" s="70"/>
      <c r="P87" s="70"/>
      <c r="Q87" s="70"/>
    </row>
    <row r="88" spans="8:17" ht="19.899999999999999" customHeight="1" x14ac:dyDescent="0.25">
      <c r="H88" s="70"/>
      <c r="I88" s="70"/>
      <c r="J88" s="70"/>
      <c r="K88" s="70"/>
      <c r="L88" s="70"/>
      <c r="M88" s="70"/>
      <c r="N88" s="70"/>
      <c r="O88" s="70"/>
      <c r="P88" s="70"/>
      <c r="Q88" s="70"/>
    </row>
    <row r="89" spans="8:17" ht="19.899999999999999" customHeight="1" x14ac:dyDescent="0.25">
      <c r="H89" s="70"/>
      <c r="I89" s="70"/>
      <c r="J89" s="70"/>
      <c r="K89" s="70"/>
      <c r="L89" s="70"/>
      <c r="M89" s="70"/>
      <c r="N89" s="70"/>
      <c r="O89" s="70"/>
      <c r="P89" s="70"/>
      <c r="Q89" s="70"/>
    </row>
    <row r="90" spans="8:17" ht="19.899999999999999" customHeight="1" x14ac:dyDescent="0.25">
      <c r="H90" s="70"/>
      <c r="I90" s="70"/>
      <c r="J90" s="70"/>
      <c r="K90" s="70"/>
      <c r="L90" s="70"/>
      <c r="M90" s="70"/>
      <c r="N90" s="70"/>
      <c r="O90" s="70"/>
      <c r="P90" s="70"/>
      <c r="Q90" s="70"/>
    </row>
    <row r="91" spans="8:17" ht="19.899999999999999" customHeight="1" x14ac:dyDescent="0.25">
      <c r="H91" s="70"/>
      <c r="I91" s="70"/>
      <c r="J91" s="70"/>
      <c r="K91" s="70"/>
      <c r="L91" s="70"/>
      <c r="M91" s="70"/>
      <c r="N91" s="70"/>
      <c r="O91" s="70"/>
      <c r="P91" s="70"/>
      <c r="Q91" s="70"/>
    </row>
    <row r="92" spans="8:17" ht="19.899999999999999" customHeight="1" x14ac:dyDescent="0.25">
      <c r="H92" s="70"/>
      <c r="I92" s="70"/>
      <c r="J92" s="70"/>
      <c r="K92" s="70"/>
      <c r="L92" s="70"/>
      <c r="M92" s="70"/>
      <c r="N92" s="70"/>
      <c r="O92" s="70"/>
      <c r="P92" s="70"/>
      <c r="Q92" s="70"/>
    </row>
    <row r="93" spans="8:17" ht="19.899999999999999" customHeight="1" x14ac:dyDescent="0.25">
      <c r="H93" s="70"/>
      <c r="I93" s="70"/>
      <c r="J93" s="70"/>
      <c r="K93" s="70"/>
      <c r="L93" s="70"/>
      <c r="M93" s="70"/>
      <c r="N93" s="70"/>
      <c r="O93" s="70"/>
      <c r="P93" s="70"/>
      <c r="Q93" s="70"/>
    </row>
    <row r="94" spans="8:17" ht="19.899999999999999" customHeight="1" x14ac:dyDescent="0.25">
      <c r="H94" s="70"/>
      <c r="I94" s="70"/>
      <c r="J94" s="70"/>
      <c r="K94" s="70"/>
      <c r="L94" s="70"/>
      <c r="M94" s="70"/>
      <c r="N94" s="70"/>
      <c r="O94" s="70"/>
      <c r="P94" s="70"/>
      <c r="Q94" s="70"/>
    </row>
    <row r="95" spans="8:17" ht="19.899999999999999" customHeight="1" x14ac:dyDescent="0.25">
      <c r="H95" s="70"/>
      <c r="I95" s="70"/>
      <c r="J95" s="70"/>
      <c r="K95" s="70"/>
      <c r="L95" s="70"/>
      <c r="M95" s="70"/>
      <c r="N95" s="70"/>
      <c r="O95" s="70"/>
      <c r="P95" s="70"/>
      <c r="Q95" s="70"/>
    </row>
    <row r="96" spans="8:17" ht="19.899999999999999" customHeight="1" x14ac:dyDescent="0.25">
      <c r="H96" s="70"/>
      <c r="I96" s="70"/>
      <c r="J96" s="70"/>
      <c r="K96" s="70"/>
      <c r="L96" s="70"/>
      <c r="M96" s="70"/>
      <c r="N96" s="70"/>
      <c r="O96" s="70"/>
      <c r="P96" s="70"/>
      <c r="Q96" s="70"/>
    </row>
    <row r="97" spans="8:17" ht="19.899999999999999" customHeight="1" x14ac:dyDescent="0.25">
      <c r="H97" s="70"/>
      <c r="I97" s="70"/>
      <c r="J97" s="70"/>
      <c r="K97" s="70"/>
      <c r="L97" s="70"/>
      <c r="M97" s="70"/>
      <c r="N97" s="70"/>
      <c r="O97" s="70"/>
      <c r="P97" s="70"/>
      <c r="Q97" s="70"/>
    </row>
    <row r="98" spans="8:17" ht="19.899999999999999" customHeight="1" x14ac:dyDescent="0.25">
      <c r="H98" s="70"/>
      <c r="I98" s="70"/>
      <c r="J98" s="70"/>
      <c r="K98" s="70"/>
      <c r="L98" s="70"/>
      <c r="M98" s="70"/>
      <c r="N98" s="70"/>
      <c r="O98" s="70"/>
      <c r="P98" s="70"/>
      <c r="Q98" s="70"/>
    </row>
    <row r="99" spans="8:17" ht="19.899999999999999" customHeight="1" x14ac:dyDescent="0.25">
      <c r="H99" s="70"/>
      <c r="I99" s="70"/>
      <c r="J99" s="70"/>
      <c r="K99" s="70"/>
      <c r="L99" s="70"/>
      <c r="M99" s="70"/>
      <c r="N99" s="70"/>
      <c r="O99" s="70"/>
      <c r="P99" s="70"/>
      <c r="Q99" s="70"/>
    </row>
    <row r="100" spans="8:17" ht="19.899999999999999" customHeight="1" x14ac:dyDescent="0.25">
      <c r="H100" s="70"/>
      <c r="I100" s="70"/>
      <c r="J100" s="70"/>
      <c r="K100" s="70"/>
      <c r="L100" s="70"/>
      <c r="M100" s="70"/>
      <c r="N100" s="70"/>
      <c r="O100" s="70"/>
      <c r="P100" s="70"/>
      <c r="Q100" s="70"/>
    </row>
    <row r="101" spans="8:17" ht="19.899999999999999" customHeight="1" x14ac:dyDescent="0.25">
      <c r="H101" s="70"/>
      <c r="I101" s="70"/>
      <c r="J101" s="70"/>
      <c r="K101" s="70"/>
      <c r="L101" s="70"/>
      <c r="M101" s="70"/>
      <c r="N101" s="70"/>
      <c r="O101" s="70"/>
      <c r="P101" s="70"/>
      <c r="Q101" s="70"/>
    </row>
    <row r="102" spans="8:17" ht="19.899999999999999" customHeight="1" x14ac:dyDescent="0.25">
      <c r="H102" s="70"/>
      <c r="I102" s="70"/>
      <c r="J102" s="70"/>
      <c r="K102" s="70"/>
      <c r="L102" s="70"/>
      <c r="M102" s="70"/>
      <c r="N102" s="70"/>
      <c r="O102" s="70"/>
      <c r="P102" s="70"/>
      <c r="Q102" s="70"/>
    </row>
    <row r="103" spans="8:17" ht="19.899999999999999" customHeight="1" x14ac:dyDescent="0.25">
      <c r="H103" s="70"/>
      <c r="I103" s="70"/>
      <c r="J103" s="70"/>
      <c r="K103" s="70"/>
      <c r="L103" s="70"/>
      <c r="M103" s="70"/>
      <c r="N103" s="70"/>
      <c r="O103" s="70"/>
      <c r="P103" s="70"/>
      <c r="Q103" s="70"/>
    </row>
    <row r="104" spans="8:17" ht="19.899999999999999" customHeight="1" x14ac:dyDescent="0.25">
      <c r="H104" s="70"/>
      <c r="I104" s="70"/>
      <c r="J104" s="70"/>
      <c r="K104" s="70"/>
      <c r="L104" s="70"/>
      <c r="M104" s="70"/>
      <c r="N104" s="70"/>
      <c r="O104" s="70"/>
      <c r="P104" s="70"/>
      <c r="Q104" s="70"/>
    </row>
    <row r="105" spans="8:17" ht="19.899999999999999" customHeight="1" x14ac:dyDescent="0.25">
      <c r="H105" s="70"/>
      <c r="I105" s="70"/>
      <c r="J105" s="70"/>
      <c r="K105" s="70"/>
      <c r="L105" s="70"/>
      <c r="M105" s="70"/>
      <c r="N105" s="70"/>
      <c r="O105" s="70"/>
      <c r="P105" s="70"/>
      <c r="Q105" s="70"/>
    </row>
    <row r="106" spans="8:17" ht="19.899999999999999" customHeight="1" x14ac:dyDescent="0.25">
      <c r="H106" s="70"/>
      <c r="I106" s="70"/>
      <c r="J106" s="70"/>
      <c r="K106" s="70"/>
      <c r="L106" s="70"/>
      <c r="M106" s="70"/>
      <c r="N106" s="70"/>
      <c r="O106" s="70"/>
      <c r="P106" s="70"/>
      <c r="Q106" s="70"/>
    </row>
    <row r="107" spans="8:17" ht="19.899999999999999" customHeight="1" x14ac:dyDescent="0.25">
      <c r="H107" s="70"/>
      <c r="I107" s="70"/>
      <c r="J107" s="70"/>
      <c r="K107" s="70"/>
      <c r="L107" s="70"/>
      <c r="M107" s="70"/>
      <c r="N107" s="70"/>
      <c r="O107" s="70"/>
      <c r="P107" s="70"/>
      <c r="Q107" s="70"/>
    </row>
    <row r="108" spans="8:17" ht="19.899999999999999" customHeight="1" x14ac:dyDescent="0.25">
      <c r="H108" s="70"/>
      <c r="I108" s="70"/>
      <c r="J108" s="70"/>
      <c r="K108" s="70"/>
      <c r="L108" s="70"/>
      <c r="M108" s="70"/>
      <c r="N108" s="70"/>
      <c r="O108" s="70"/>
      <c r="P108" s="70"/>
      <c r="Q108" s="70"/>
    </row>
    <row r="109" spans="8:17" ht="19.899999999999999" customHeight="1" x14ac:dyDescent="0.25">
      <c r="H109" s="70"/>
      <c r="I109" s="70"/>
      <c r="J109" s="70"/>
      <c r="K109" s="70"/>
      <c r="L109" s="70"/>
      <c r="M109" s="70"/>
      <c r="N109" s="70"/>
      <c r="O109" s="70"/>
      <c r="P109" s="70"/>
      <c r="Q109" s="70"/>
    </row>
    <row r="110" spans="8:17" ht="19.899999999999999" customHeight="1" x14ac:dyDescent="0.25">
      <c r="H110" s="70"/>
      <c r="I110" s="70"/>
      <c r="J110" s="70"/>
      <c r="K110" s="70"/>
      <c r="L110" s="70"/>
      <c r="M110" s="70"/>
      <c r="N110" s="70"/>
      <c r="O110" s="70"/>
      <c r="P110" s="70"/>
      <c r="Q110" s="70"/>
    </row>
    <row r="111" spans="8:17" ht="19.899999999999999" customHeight="1" x14ac:dyDescent="0.25">
      <c r="H111" s="70"/>
      <c r="I111" s="70"/>
      <c r="J111" s="70"/>
      <c r="K111" s="70"/>
      <c r="L111" s="70"/>
      <c r="M111" s="70"/>
      <c r="N111" s="70"/>
      <c r="O111" s="70"/>
      <c r="P111" s="70"/>
      <c r="Q111" s="70"/>
    </row>
    <row r="112" spans="8:17" ht="19.899999999999999" customHeight="1" x14ac:dyDescent="0.25">
      <c r="H112" s="70"/>
      <c r="I112" s="70"/>
      <c r="J112" s="70"/>
      <c r="K112" s="70"/>
      <c r="L112" s="70"/>
      <c r="M112" s="70"/>
      <c r="N112" s="70"/>
      <c r="O112" s="70"/>
      <c r="P112" s="70"/>
      <c r="Q112" s="70"/>
    </row>
    <row r="113" spans="8:17" ht="19.899999999999999" customHeight="1" x14ac:dyDescent="0.25">
      <c r="H113" s="70"/>
      <c r="I113" s="70"/>
      <c r="J113" s="70"/>
      <c r="K113" s="70"/>
      <c r="L113" s="70"/>
      <c r="M113" s="70"/>
      <c r="N113" s="70"/>
      <c r="O113" s="70"/>
      <c r="P113" s="70"/>
      <c r="Q113" s="70"/>
    </row>
    <row r="114" spans="8:17" ht="19.899999999999999" customHeight="1" x14ac:dyDescent="0.25">
      <c r="H114" s="70"/>
      <c r="I114" s="70"/>
      <c r="J114" s="70"/>
      <c r="K114" s="70"/>
      <c r="L114" s="70"/>
      <c r="M114" s="70"/>
      <c r="N114" s="70"/>
      <c r="O114" s="70"/>
      <c r="P114" s="70"/>
      <c r="Q114" s="70"/>
    </row>
    <row r="115" spans="8:17" ht="19.899999999999999" customHeight="1" x14ac:dyDescent="0.25">
      <c r="H115" s="70"/>
      <c r="I115" s="70"/>
      <c r="J115" s="70"/>
      <c r="K115" s="70"/>
      <c r="L115" s="70"/>
      <c r="M115" s="70"/>
      <c r="N115" s="70"/>
      <c r="O115" s="70"/>
      <c r="P115" s="70"/>
      <c r="Q115" s="70"/>
    </row>
    <row r="116" spans="8:17" ht="19.899999999999999" customHeight="1" x14ac:dyDescent="0.25">
      <c r="H116" s="70"/>
      <c r="I116" s="70"/>
      <c r="J116" s="70"/>
      <c r="K116" s="70"/>
      <c r="L116" s="70"/>
      <c r="M116" s="70"/>
      <c r="N116" s="70"/>
      <c r="O116" s="70"/>
      <c r="P116" s="70"/>
      <c r="Q116" s="70"/>
    </row>
    <row r="117" spans="8:17" ht="19.899999999999999" customHeight="1" x14ac:dyDescent="0.25">
      <c r="H117" s="70"/>
      <c r="I117" s="70"/>
      <c r="J117" s="70"/>
      <c r="K117" s="70"/>
      <c r="L117" s="70"/>
      <c r="M117" s="70"/>
      <c r="N117" s="70"/>
      <c r="O117" s="70"/>
      <c r="P117" s="70"/>
      <c r="Q117" s="70"/>
    </row>
    <row r="118" spans="8:17" ht="19.899999999999999" customHeight="1" x14ac:dyDescent="0.25">
      <c r="H118" s="70"/>
      <c r="I118" s="70"/>
      <c r="J118" s="70"/>
      <c r="K118" s="70"/>
      <c r="L118" s="70"/>
      <c r="M118" s="70"/>
      <c r="N118" s="70"/>
      <c r="O118" s="70"/>
      <c r="P118" s="70"/>
      <c r="Q118" s="70"/>
    </row>
    <row r="119" spans="8:17" ht="19.899999999999999" customHeight="1" x14ac:dyDescent="0.25">
      <c r="H119" s="70"/>
      <c r="I119" s="70"/>
      <c r="J119" s="70"/>
      <c r="K119" s="70"/>
      <c r="L119" s="70"/>
      <c r="M119" s="70"/>
      <c r="N119" s="70"/>
      <c r="O119" s="70"/>
      <c r="P119" s="70"/>
      <c r="Q119" s="70"/>
    </row>
    <row r="120" spans="8:17" ht="19.899999999999999" customHeight="1" x14ac:dyDescent="0.25">
      <c r="H120" s="70"/>
      <c r="I120" s="70"/>
      <c r="J120" s="70"/>
      <c r="K120" s="70"/>
      <c r="L120" s="70"/>
      <c r="M120" s="70"/>
      <c r="N120" s="70"/>
      <c r="O120" s="70"/>
      <c r="P120" s="70"/>
      <c r="Q120" s="70"/>
    </row>
    <row r="121" spans="8:17" ht="19.899999999999999" customHeight="1" x14ac:dyDescent="0.25">
      <c r="H121" s="70"/>
      <c r="I121" s="70"/>
      <c r="J121" s="70"/>
      <c r="K121" s="70"/>
      <c r="L121" s="70"/>
      <c r="M121" s="70"/>
      <c r="N121" s="70"/>
      <c r="O121" s="70"/>
      <c r="P121" s="70"/>
      <c r="Q121" s="70"/>
    </row>
    <row r="122" spans="8:17" ht="19.899999999999999" customHeight="1" x14ac:dyDescent="0.25">
      <c r="H122" s="70"/>
      <c r="I122" s="70"/>
      <c r="J122" s="70"/>
      <c r="K122" s="70"/>
      <c r="L122" s="70"/>
      <c r="M122" s="70"/>
      <c r="N122" s="70"/>
      <c r="O122" s="70"/>
      <c r="P122" s="70"/>
      <c r="Q122" s="70"/>
    </row>
    <row r="123" spans="8:17" ht="19.899999999999999" customHeight="1" x14ac:dyDescent="0.25">
      <c r="H123" s="70"/>
      <c r="I123" s="70"/>
      <c r="J123" s="70"/>
      <c r="K123" s="70"/>
      <c r="L123" s="70"/>
      <c r="M123" s="70"/>
      <c r="N123" s="70"/>
      <c r="O123" s="70"/>
      <c r="P123" s="70"/>
      <c r="Q123" s="70"/>
    </row>
    <row r="124" spans="8:17" ht="19.899999999999999" customHeight="1" x14ac:dyDescent="0.25">
      <c r="H124" s="70"/>
      <c r="I124" s="70"/>
      <c r="J124" s="70"/>
      <c r="K124" s="70"/>
      <c r="L124" s="70"/>
      <c r="M124" s="70"/>
      <c r="N124" s="70"/>
      <c r="O124" s="70"/>
      <c r="P124" s="70"/>
      <c r="Q124" s="70"/>
    </row>
    <row r="125" spans="8:17" ht="19.899999999999999" customHeight="1" x14ac:dyDescent="0.25">
      <c r="H125" s="70"/>
      <c r="I125" s="70"/>
      <c r="J125" s="70"/>
      <c r="K125" s="70"/>
      <c r="L125" s="70"/>
      <c r="M125" s="70"/>
      <c r="N125" s="70"/>
      <c r="O125" s="70"/>
      <c r="P125" s="70"/>
      <c r="Q125" s="70"/>
    </row>
    <row r="126" spans="8:17" ht="19.899999999999999" customHeight="1" x14ac:dyDescent="0.25">
      <c r="H126" s="70"/>
      <c r="I126" s="70"/>
      <c r="J126" s="70"/>
      <c r="K126" s="70"/>
      <c r="L126" s="70"/>
      <c r="M126" s="70"/>
      <c r="N126" s="70"/>
      <c r="O126" s="70"/>
      <c r="P126" s="70"/>
      <c r="Q126" s="70"/>
    </row>
    <row r="127" spans="8:17" ht="19.899999999999999" customHeight="1" x14ac:dyDescent="0.25">
      <c r="H127" s="70"/>
      <c r="I127" s="70"/>
      <c r="J127" s="70"/>
      <c r="K127" s="70"/>
      <c r="L127" s="70"/>
      <c r="M127" s="70"/>
      <c r="N127" s="70"/>
      <c r="O127" s="70"/>
      <c r="P127" s="70"/>
      <c r="Q127" s="70"/>
    </row>
    <row r="128" spans="8:17" ht="19.899999999999999" customHeight="1" x14ac:dyDescent="0.25">
      <c r="H128" s="70"/>
      <c r="I128" s="70"/>
      <c r="J128" s="70"/>
      <c r="K128" s="70"/>
      <c r="L128" s="70"/>
      <c r="M128" s="70"/>
      <c r="N128" s="70"/>
      <c r="O128" s="70"/>
      <c r="P128" s="70"/>
      <c r="Q128" s="70"/>
    </row>
    <row r="129" spans="8:17" ht="19.899999999999999" customHeight="1" x14ac:dyDescent="0.25">
      <c r="H129" s="70"/>
      <c r="I129" s="70"/>
      <c r="J129" s="70"/>
      <c r="K129" s="70"/>
      <c r="L129" s="70"/>
      <c r="M129" s="70"/>
      <c r="N129" s="70"/>
      <c r="O129" s="70"/>
      <c r="P129" s="70"/>
      <c r="Q129" s="70"/>
    </row>
    <row r="130" spans="8:17" ht="19.899999999999999" customHeight="1" x14ac:dyDescent="0.25">
      <c r="H130" s="70"/>
      <c r="I130" s="70"/>
      <c r="J130" s="70"/>
      <c r="K130" s="70"/>
      <c r="L130" s="70"/>
      <c r="M130" s="70"/>
      <c r="N130" s="70"/>
      <c r="O130" s="70"/>
      <c r="P130" s="70"/>
      <c r="Q130" s="70"/>
    </row>
    <row r="131" spans="8:17" ht="19.899999999999999" customHeight="1" x14ac:dyDescent="0.25">
      <c r="H131" s="70"/>
      <c r="I131" s="70"/>
      <c r="J131" s="70"/>
      <c r="K131" s="70"/>
      <c r="L131" s="70"/>
      <c r="M131" s="70"/>
      <c r="N131" s="70"/>
      <c r="O131" s="70"/>
      <c r="P131" s="70"/>
      <c r="Q131" s="70"/>
    </row>
    <row r="132" spans="8:17" ht="19.899999999999999" customHeight="1" x14ac:dyDescent="0.25">
      <c r="H132" s="70"/>
      <c r="I132" s="70"/>
      <c r="J132" s="70"/>
      <c r="K132" s="70"/>
      <c r="L132" s="70"/>
      <c r="M132" s="70"/>
      <c r="N132" s="70"/>
      <c r="O132" s="70"/>
      <c r="P132" s="70"/>
      <c r="Q132" s="70"/>
    </row>
    <row r="133" spans="8:17" ht="19.899999999999999" customHeight="1" x14ac:dyDescent="0.25">
      <c r="H133" s="70"/>
      <c r="I133" s="70"/>
      <c r="J133" s="70"/>
      <c r="K133" s="70"/>
      <c r="L133" s="70"/>
      <c r="M133" s="70"/>
      <c r="N133" s="70"/>
      <c r="O133" s="70"/>
      <c r="P133" s="70"/>
      <c r="Q133" s="70"/>
    </row>
    <row r="134" spans="8:17" ht="19.899999999999999" customHeight="1" x14ac:dyDescent="0.25">
      <c r="H134" s="70"/>
      <c r="I134" s="70"/>
      <c r="J134" s="70"/>
      <c r="K134" s="70"/>
      <c r="L134" s="70"/>
      <c r="M134" s="70"/>
      <c r="N134" s="70"/>
      <c r="O134" s="70"/>
      <c r="P134" s="70"/>
      <c r="Q134" s="70"/>
    </row>
    <row r="135" spans="8:17" ht="19.899999999999999" customHeight="1" x14ac:dyDescent="0.25">
      <c r="H135" s="70"/>
      <c r="I135" s="70"/>
      <c r="J135" s="70"/>
      <c r="K135" s="70"/>
      <c r="L135" s="70"/>
      <c r="M135" s="70"/>
      <c r="N135" s="70"/>
      <c r="O135" s="70"/>
      <c r="P135" s="70"/>
      <c r="Q135" s="70"/>
    </row>
    <row r="136" spans="8:17" ht="19.899999999999999" customHeight="1" x14ac:dyDescent="0.25">
      <c r="H136" s="70"/>
      <c r="I136" s="70"/>
      <c r="J136" s="70"/>
      <c r="K136" s="70"/>
      <c r="L136" s="70"/>
      <c r="M136" s="70"/>
      <c r="N136" s="70"/>
      <c r="O136" s="70"/>
      <c r="P136" s="70"/>
      <c r="Q136" s="70"/>
    </row>
    <row r="137" spans="8:17" ht="19.899999999999999" customHeight="1" x14ac:dyDescent="0.25">
      <c r="H137" s="70"/>
      <c r="I137" s="70"/>
      <c r="J137" s="70"/>
      <c r="K137" s="70"/>
      <c r="L137" s="70"/>
      <c r="M137" s="70"/>
      <c r="N137" s="70"/>
      <c r="O137" s="70"/>
      <c r="P137" s="70"/>
      <c r="Q137" s="70"/>
    </row>
    <row r="138" spans="8:17" ht="19.899999999999999" customHeight="1" x14ac:dyDescent="0.25">
      <c r="H138" s="70"/>
      <c r="I138" s="70"/>
      <c r="J138" s="70"/>
      <c r="K138" s="70"/>
      <c r="L138" s="70"/>
      <c r="M138" s="70"/>
      <c r="N138" s="70"/>
      <c r="O138" s="70"/>
      <c r="P138" s="70"/>
      <c r="Q138" s="70"/>
    </row>
    <row r="139" spans="8:17" ht="19.899999999999999" customHeight="1" x14ac:dyDescent="0.25">
      <c r="H139" s="70"/>
      <c r="I139" s="70"/>
      <c r="J139" s="70"/>
      <c r="K139" s="70"/>
      <c r="L139" s="70"/>
      <c r="M139" s="70"/>
      <c r="N139" s="70"/>
      <c r="O139" s="70"/>
      <c r="P139" s="70"/>
      <c r="Q139" s="70"/>
    </row>
    <row r="140" spans="8:17" ht="19.899999999999999" customHeight="1" x14ac:dyDescent="0.25">
      <c r="H140" s="70"/>
      <c r="I140" s="70"/>
      <c r="J140" s="70"/>
      <c r="K140" s="70"/>
      <c r="L140" s="70"/>
      <c r="M140" s="70"/>
      <c r="N140" s="70"/>
      <c r="O140" s="70"/>
      <c r="P140" s="70"/>
      <c r="Q140" s="70"/>
    </row>
    <row r="141" spans="8:17" ht="19.899999999999999" customHeight="1" x14ac:dyDescent="0.25">
      <c r="H141" s="70"/>
      <c r="I141" s="70"/>
      <c r="J141" s="70"/>
      <c r="K141" s="70"/>
      <c r="L141" s="70"/>
      <c r="M141" s="70"/>
      <c r="N141" s="70"/>
      <c r="O141" s="70"/>
      <c r="P141" s="70"/>
      <c r="Q141" s="70"/>
    </row>
    <row r="142" spans="8:17" ht="19.899999999999999" customHeight="1" x14ac:dyDescent="0.25">
      <c r="H142" s="70"/>
      <c r="I142" s="70"/>
      <c r="J142" s="70"/>
      <c r="K142" s="70"/>
      <c r="L142" s="70"/>
      <c r="M142" s="70"/>
      <c r="N142" s="70"/>
      <c r="O142" s="70"/>
      <c r="P142" s="70"/>
      <c r="Q142" s="70"/>
    </row>
    <row r="143" spans="8:17" ht="19.899999999999999" customHeight="1" x14ac:dyDescent="0.25">
      <c r="H143" s="70"/>
      <c r="I143" s="70"/>
      <c r="J143" s="70"/>
      <c r="K143" s="70"/>
      <c r="L143" s="70"/>
      <c r="M143" s="70"/>
      <c r="N143" s="70"/>
      <c r="O143" s="70"/>
      <c r="P143" s="70"/>
      <c r="Q143" s="70"/>
    </row>
    <row r="144" spans="8:17" ht="19.899999999999999" customHeight="1" x14ac:dyDescent="0.25">
      <c r="H144" s="70"/>
      <c r="I144" s="70"/>
      <c r="J144" s="70"/>
      <c r="K144" s="70"/>
      <c r="L144" s="70"/>
      <c r="M144" s="70"/>
      <c r="N144" s="70"/>
      <c r="O144" s="70"/>
      <c r="P144" s="70"/>
      <c r="Q144" s="70"/>
    </row>
    <row r="145" spans="8:17" ht="19.899999999999999" customHeight="1" x14ac:dyDescent="0.25">
      <c r="H145" s="70"/>
      <c r="I145" s="70"/>
      <c r="J145" s="70"/>
      <c r="K145" s="70"/>
      <c r="L145" s="70"/>
      <c r="M145" s="70"/>
      <c r="N145" s="70"/>
      <c r="O145" s="70"/>
      <c r="P145" s="70"/>
      <c r="Q145" s="70"/>
    </row>
    <row r="146" spans="8:17" ht="19.899999999999999" customHeight="1" x14ac:dyDescent="0.25">
      <c r="H146" s="70"/>
      <c r="I146" s="70"/>
      <c r="J146" s="70"/>
      <c r="K146" s="70"/>
      <c r="L146" s="70"/>
      <c r="M146" s="70"/>
      <c r="N146" s="70"/>
      <c r="O146" s="70"/>
      <c r="P146" s="70"/>
      <c r="Q146" s="70"/>
    </row>
    <row r="147" spans="8:17" ht="19.899999999999999" customHeight="1" x14ac:dyDescent="0.25">
      <c r="H147" s="70"/>
      <c r="I147" s="70"/>
      <c r="J147" s="70"/>
      <c r="K147" s="70"/>
      <c r="L147" s="70"/>
      <c r="M147" s="70"/>
      <c r="N147" s="70"/>
      <c r="O147" s="70"/>
      <c r="P147" s="70"/>
      <c r="Q147" s="70"/>
    </row>
    <row r="148" spans="8:17" ht="19.899999999999999" customHeight="1" x14ac:dyDescent="0.25">
      <c r="H148" s="70"/>
      <c r="I148" s="70"/>
      <c r="J148" s="70"/>
      <c r="K148" s="70"/>
      <c r="L148" s="70"/>
      <c r="M148" s="70"/>
      <c r="N148" s="70"/>
      <c r="O148" s="70"/>
      <c r="P148" s="70"/>
      <c r="Q148" s="70"/>
    </row>
    <row r="149" spans="8:17" ht="19.899999999999999" customHeight="1" x14ac:dyDescent="0.25">
      <c r="H149" s="70"/>
      <c r="I149" s="70"/>
      <c r="J149" s="70"/>
      <c r="K149" s="70"/>
      <c r="L149" s="70"/>
      <c r="M149" s="70"/>
      <c r="N149" s="70"/>
      <c r="O149" s="70"/>
      <c r="P149" s="70"/>
      <c r="Q149" s="70"/>
    </row>
    <row r="150" spans="8:17" ht="19.899999999999999" customHeight="1" x14ac:dyDescent="0.25">
      <c r="H150" s="70"/>
      <c r="I150" s="70"/>
      <c r="J150" s="70"/>
      <c r="K150" s="70"/>
      <c r="L150" s="70"/>
      <c r="M150" s="70"/>
      <c r="N150" s="70"/>
      <c r="O150" s="70"/>
      <c r="P150" s="70"/>
      <c r="Q150" s="70"/>
    </row>
    <row r="151" spans="8:17" ht="19.899999999999999" customHeight="1" x14ac:dyDescent="0.25">
      <c r="H151" s="70"/>
      <c r="I151" s="70"/>
      <c r="J151" s="70"/>
      <c r="K151" s="70"/>
      <c r="L151" s="70"/>
      <c r="M151" s="70"/>
      <c r="N151" s="70"/>
      <c r="O151" s="70"/>
      <c r="P151" s="70"/>
      <c r="Q151" s="70"/>
    </row>
    <row r="152" spans="8:17" ht="19.899999999999999" customHeight="1" x14ac:dyDescent="0.25">
      <c r="H152" s="70"/>
      <c r="I152" s="70"/>
      <c r="J152" s="70"/>
      <c r="K152" s="70"/>
      <c r="L152" s="70"/>
      <c r="M152" s="70"/>
      <c r="N152" s="70"/>
      <c r="O152" s="70"/>
      <c r="P152" s="70"/>
      <c r="Q152" s="70"/>
    </row>
    <row r="153" spans="8:17" ht="19.899999999999999" customHeight="1" x14ac:dyDescent="0.25">
      <c r="H153" s="70"/>
      <c r="I153" s="70"/>
      <c r="J153" s="70"/>
      <c r="K153" s="70"/>
      <c r="L153" s="70"/>
      <c r="M153" s="70"/>
      <c r="N153" s="70"/>
      <c r="O153" s="70"/>
      <c r="P153" s="70"/>
      <c r="Q153" s="70"/>
    </row>
    <row r="154" spans="8:17" ht="19.899999999999999" customHeight="1" x14ac:dyDescent="0.25">
      <c r="H154" s="70"/>
      <c r="I154" s="70"/>
      <c r="J154" s="70"/>
      <c r="K154" s="70"/>
      <c r="L154" s="70"/>
      <c r="M154" s="70"/>
      <c r="N154" s="70"/>
      <c r="O154" s="70"/>
      <c r="P154" s="70"/>
      <c r="Q154" s="70"/>
    </row>
    <row r="155" spans="8:17" ht="19.899999999999999" customHeight="1" x14ac:dyDescent="0.25">
      <c r="H155" s="70"/>
      <c r="I155" s="70"/>
      <c r="J155" s="70"/>
      <c r="K155" s="70"/>
      <c r="L155" s="70"/>
      <c r="M155" s="70"/>
      <c r="N155" s="70"/>
      <c r="O155" s="70"/>
      <c r="P155" s="70"/>
      <c r="Q155" s="70"/>
    </row>
    <row r="156" spans="8:17" ht="19.899999999999999" customHeight="1" x14ac:dyDescent="0.25">
      <c r="H156" s="70"/>
      <c r="I156" s="70"/>
      <c r="J156" s="70"/>
      <c r="K156" s="70"/>
      <c r="L156" s="70"/>
      <c r="M156" s="70"/>
      <c r="N156" s="70"/>
      <c r="O156" s="70"/>
      <c r="P156" s="70"/>
      <c r="Q156" s="70"/>
    </row>
    <row r="157" spans="8:17" ht="19.899999999999999" customHeight="1" x14ac:dyDescent="0.25">
      <c r="H157" s="70"/>
      <c r="I157" s="70"/>
      <c r="J157" s="70"/>
      <c r="K157" s="70"/>
      <c r="L157" s="70"/>
      <c r="M157" s="70"/>
      <c r="N157" s="70"/>
      <c r="O157" s="70"/>
      <c r="P157" s="70"/>
      <c r="Q157" s="70"/>
    </row>
    <row r="158" spans="8:17" ht="19.899999999999999" customHeight="1" x14ac:dyDescent="0.25">
      <c r="H158" s="70"/>
      <c r="I158" s="70"/>
      <c r="J158" s="70"/>
      <c r="K158" s="70"/>
      <c r="L158" s="70"/>
      <c r="M158" s="70"/>
      <c r="N158" s="70"/>
      <c r="O158" s="70"/>
      <c r="P158" s="70"/>
      <c r="Q158" s="70"/>
    </row>
    <row r="159" spans="8:17" ht="19.899999999999999" customHeight="1" x14ac:dyDescent="0.25">
      <c r="H159" s="70"/>
      <c r="I159" s="70"/>
      <c r="J159" s="70"/>
      <c r="K159" s="70"/>
      <c r="L159" s="70"/>
      <c r="M159" s="70"/>
      <c r="N159" s="70"/>
      <c r="O159" s="70"/>
      <c r="P159" s="70"/>
      <c r="Q159" s="70"/>
    </row>
    <row r="160" spans="8:17" ht="19.899999999999999" customHeight="1" x14ac:dyDescent="0.25">
      <c r="H160" s="70"/>
      <c r="I160" s="70"/>
      <c r="J160" s="70"/>
      <c r="K160" s="70"/>
      <c r="L160" s="70"/>
      <c r="M160" s="70"/>
      <c r="N160" s="70"/>
      <c r="O160" s="70"/>
      <c r="P160" s="70"/>
      <c r="Q160" s="70"/>
    </row>
    <row r="161" spans="8:17" ht="19.899999999999999" customHeight="1" x14ac:dyDescent="0.25">
      <c r="H161" s="70"/>
      <c r="I161" s="70"/>
      <c r="J161" s="70"/>
      <c r="K161" s="70"/>
      <c r="L161" s="70"/>
      <c r="M161" s="70"/>
      <c r="N161" s="70"/>
      <c r="O161" s="70"/>
      <c r="P161" s="70"/>
      <c r="Q161" s="70"/>
    </row>
    <row r="162" spans="8:17" ht="19.899999999999999" customHeight="1" x14ac:dyDescent="0.25">
      <c r="H162" s="70"/>
      <c r="I162" s="70"/>
      <c r="J162" s="70"/>
      <c r="K162" s="70"/>
      <c r="L162" s="70"/>
      <c r="M162" s="70"/>
      <c r="N162" s="70"/>
      <c r="O162" s="70"/>
      <c r="P162" s="70"/>
      <c r="Q162" s="70"/>
    </row>
    <row r="163" spans="8:17" ht="19.899999999999999" customHeight="1" x14ac:dyDescent="0.25">
      <c r="H163" s="70"/>
      <c r="I163" s="70"/>
      <c r="J163" s="70"/>
      <c r="K163" s="70"/>
      <c r="L163" s="70"/>
      <c r="M163" s="70"/>
      <c r="N163" s="70"/>
      <c r="O163" s="70"/>
      <c r="P163" s="70"/>
      <c r="Q163" s="70"/>
    </row>
    <row r="164" spans="8:17" ht="19.899999999999999" customHeight="1" x14ac:dyDescent="0.25">
      <c r="H164" s="70"/>
      <c r="I164" s="70"/>
      <c r="J164" s="70"/>
      <c r="K164" s="70"/>
      <c r="L164" s="70"/>
      <c r="M164" s="70"/>
      <c r="N164" s="70"/>
      <c r="O164" s="70"/>
      <c r="P164" s="70"/>
      <c r="Q164" s="70"/>
    </row>
    <row r="165" spans="8:17" ht="19.899999999999999" customHeight="1" x14ac:dyDescent="0.25">
      <c r="H165" s="70"/>
      <c r="I165" s="70"/>
      <c r="J165" s="70"/>
      <c r="K165" s="70"/>
      <c r="L165" s="70"/>
      <c r="M165" s="70"/>
      <c r="N165" s="70"/>
      <c r="O165" s="70"/>
      <c r="P165" s="70"/>
      <c r="Q165" s="70"/>
    </row>
    <row r="166" spans="8:17" ht="19.899999999999999" customHeight="1" x14ac:dyDescent="0.25">
      <c r="H166" s="70"/>
      <c r="I166" s="70"/>
      <c r="J166" s="70"/>
      <c r="K166" s="70"/>
      <c r="L166" s="70"/>
      <c r="M166" s="70"/>
      <c r="N166" s="70"/>
      <c r="O166" s="70"/>
      <c r="P166" s="70"/>
      <c r="Q166" s="70"/>
    </row>
    <row r="167" spans="8:17" ht="19.899999999999999" customHeight="1" x14ac:dyDescent="0.25">
      <c r="H167" s="70"/>
      <c r="I167" s="70"/>
      <c r="J167" s="70"/>
      <c r="K167" s="70"/>
      <c r="L167" s="70"/>
      <c r="M167" s="70"/>
      <c r="N167" s="70"/>
      <c r="O167" s="70"/>
      <c r="P167" s="70"/>
      <c r="Q167" s="70"/>
    </row>
    <row r="168" spans="8:17" ht="19.899999999999999" customHeight="1" x14ac:dyDescent="0.25">
      <c r="H168" s="70"/>
      <c r="I168" s="70"/>
      <c r="J168" s="70"/>
      <c r="K168" s="70"/>
      <c r="L168" s="70"/>
      <c r="M168" s="70"/>
      <c r="N168" s="70"/>
      <c r="O168" s="70"/>
      <c r="P168" s="70"/>
      <c r="Q168" s="70"/>
    </row>
    <row r="169" spans="8:17" ht="19.899999999999999" customHeight="1" x14ac:dyDescent="0.25">
      <c r="H169" s="70"/>
      <c r="I169" s="70"/>
      <c r="J169" s="70"/>
      <c r="K169" s="70"/>
      <c r="L169" s="70"/>
      <c r="M169" s="70"/>
      <c r="N169" s="70"/>
      <c r="O169" s="70"/>
      <c r="P169" s="70"/>
      <c r="Q169" s="70"/>
    </row>
    <row r="170" spans="8:17" ht="19.899999999999999" customHeight="1" x14ac:dyDescent="0.25">
      <c r="H170" s="70"/>
      <c r="I170" s="70"/>
      <c r="J170" s="70"/>
      <c r="K170" s="70"/>
      <c r="L170" s="70"/>
      <c r="M170" s="70"/>
      <c r="N170" s="70"/>
      <c r="O170" s="70"/>
      <c r="P170" s="70"/>
      <c r="Q170" s="70"/>
    </row>
    <row r="171" spans="8:17" ht="19.899999999999999" customHeight="1" x14ac:dyDescent="0.25">
      <c r="H171" s="70"/>
      <c r="I171" s="70"/>
      <c r="J171" s="70"/>
      <c r="K171" s="70"/>
      <c r="L171" s="70"/>
      <c r="M171" s="70"/>
      <c r="N171" s="70"/>
      <c r="O171" s="70"/>
      <c r="P171" s="70"/>
      <c r="Q171" s="70"/>
    </row>
    <row r="172" spans="8:17" ht="19.899999999999999" customHeight="1" x14ac:dyDescent="0.25">
      <c r="H172" s="70"/>
      <c r="I172" s="70"/>
      <c r="J172" s="70"/>
      <c r="K172" s="70"/>
      <c r="L172" s="70"/>
      <c r="M172" s="70"/>
      <c r="N172" s="70"/>
      <c r="O172" s="70"/>
      <c r="P172" s="70"/>
      <c r="Q172" s="70"/>
    </row>
    <row r="173" spans="8:17" ht="19.899999999999999" customHeight="1" x14ac:dyDescent="0.25">
      <c r="H173" s="70"/>
      <c r="I173" s="70"/>
      <c r="J173" s="70"/>
      <c r="K173" s="70"/>
      <c r="L173" s="70"/>
      <c r="M173" s="70"/>
      <c r="N173" s="70"/>
      <c r="O173" s="70"/>
      <c r="P173" s="70"/>
      <c r="Q173" s="70"/>
    </row>
    <row r="174" spans="8:17" ht="19.899999999999999" customHeight="1" x14ac:dyDescent="0.25">
      <c r="H174" s="70"/>
      <c r="I174" s="70"/>
      <c r="J174" s="70"/>
      <c r="K174" s="70"/>
      <c r="L174" s="70"/>
      <c r="M174" s="70"/>
      <c r="N174" s="70"/>
      <c r="O174" s="70"/>
      <c r="P174" s="70"/>
      <c r="Q174" s="70"/>
    </row>
    <row r="175" spans="8:17" ht="19.899999999999999" customHeight="1" x14ac:dyDescent="0.25">
      <c r="H175" s="70"/>
      <c r="I175" s="70"/>
      <c r="J175" s="70"/>
      <c r="K175" s="70"/>
      <c r="L175" s="70"/>
      <c r="M175" s="70"/>
      <c r="N175" s="70"/>
      <c r="O175" s="70"/>
      <c r="P175" s="70"/>
      <c r="Q175" s="70"/>
    </row>
    <row r="176" spans="8:17" ht="19.899999999999999" customHeight="1" x14ac:dyDescent="0.25">
      <c r="H176" s="70"/>
      <c r="I176" s="70"/>
      <c r="J176" s="70"/>
      <c r="K176" s="70"/>
      <c r="L176" s="70"/>
      <c r="M176" s="70"/>
      <c r="N176" s="70"/>
      <c r="O176" s="70"/>
      <c r="P176" s="70"/>
      <c r="Q176" s="70"/>
    </row>
    <row r="177" spans="8:17" ht="19.899999999999999" customHeight="1" x14ac:dyDescent="0.25">
      <c r="H177" s="70"/>
      <c r="I177" s="70"/>
      <c r="J177" s="70"/>
      <c r="K177" s="70"/>
      <c r="L177" s="70"/>
      <c r="M177" s="70"/>
      <c r="N177" s="70"/>
      <c r="O177" s="70"/>
      <c r="P177" s="70"/>
      <c r="Q177" s="70"/>
    </row>
    <row r="178" spans="8:17" ht="19.899999999999999" customHeight="1" x14ac:dyDescent="0.25">
      <c r="H178" s="70"/>
      <c r="I178" s="70"/>
      <c r="J178" s="70"/>
      <c r="K178" s="70"/>
      <c r="L178" s="70"/>
      <c r="M178" s="70"/>
      <c r="N178" s="70"/>
      <c r="O178" s="70"/>
      <c r="P178" s="70"/>
      <c r="Q178" s="70"/>
    </row>
    <row r="179" spans="8:17" ht="19.899999999999999" customHeight="1" x14ac:dyDescent="0.25">
      <c r="H179" s="70"/>
      <c r="I179" s="70"/>
      <c r="J179" s="70"/>
      <c r="K179" s="70"/>
      <c r="L179" s="70"/>
      <c r="M179" s="70"/>
      <c r="N179" s="70"/>
      <c r="O179" s="70"/>
      <c r="P179" s="70"/>
      <c r="Q179" s="70"/>
    </row>
    <row r="180" spans="8:17" ht="19.899999999999999" customHeight="1" x14ac:dyDescent="0.25">
      <c r="H180" s="70"/>
      <c r="I180" s="70"/>
      <c r="J180" s="70"/>
      <c r="K180" s="70"/>
      <c r="L180" s="70"/>
      <c r="M180" s="70"/>
      <c r="N180" s="70"/>
      <c r="O180" s="70"/>
      <c r="P180" s="70"/>
      <c r="Q180" s="70"/>
    </row>
    <row r="181" spans="8:17" ht="19.899999999999999" customHeight="1" x14ac:dyDescent="0.25">
      <c r="H181" s="70"/>
      <c r="I181" s="70"/>
      <c r="J181" s="70"/>
      <c r="K181" s="70"/>
      <c r="L181" s="70"/>
      <c r="M181" s="70"/>
      <c r="N181" s="70"/>
      <c r="O181" s="70"/>
      <c r="P181" s="70"/>
      <c r="Q181" s="70"/>
    </row>
    <row r="182" spans="8:17" ht="19.899999999999999" customHeight="1" x14ac:dyDescent="0.25">
      <c r="H182" s="70"/>
      <c r="I182" s="70"/>
      <c r="J182" s="70"/>
      <c r="K182" s="70"/>
      <c r="L182" s="70"/>
      <c r="M182" s="70"/>
      <c r="N182" s="70"/>
      <c r="O182" s="70"/>
      <c r="P182" s="70"/>
      <c r="Q182" s="70"/>
    </row>
    <row r="183" spans="8:17" ht="19.899999999999999" customHeight="1" x14ac:dyDescent="0.25">
      <c r="H183" s="70"/>
      <c r="I183" s="70"/>
      <c r="J183" s="70"/>
      <c r="K183" s="70"/>
      <c r="L183" s="70"/>
      <c r="M183" s="70"/>
      <c r="N183" s="70"/>
      <c r="O183" s="70"/>
      <c r="P183" s="70"/>
      <c r="Q183" s="70"/>
    </row>
    <row r="184" spans="8:17" ht="19.899999999999999" customHeight="1" x14ac:dyDescent="0.25">
      <c r="H184" s="70"/>
      <c r="I184" s="70"/>
      <c r="J184" s="70"/>
      <c r="K184" s="70"/>
      <c r="L184" s="70"/>
      <c r="M184" s="70"/>
      <c r="N184" s="70"/>
      <c r="O184" s="70"/>
      <c r="P184" s="70"/>
      <c r="Q184" s="70"/>
    </row>
    <row r="185" spans="8:17" ht="19.899999999999999" customHeight="1" x14ac:dyDescent="0.25">
      <c r="H185" s="70"/>
      <c r="I185" s="70"/>
      <c r="J185" s="70"/>
      <c r="K185" s="70"/>
      <c r="L185" s="70"/>
      <c r="M185" s="70"/>
      <c r="N185" s="70"/>
      <c r="O185" s="70"/>
      <c r="P185" s="70"/>
      <c r="Q185" s="70"/>
    </row>
    <row r="186" spans="8:17" ht="19.899999999999999" customHeight="1" x14ac:dyDescent="0.25">
      <c r="H186" s="70"/>
      <c r="I186" s="70"/>
      <c r="J186" s="70"/>
      <c r="K186" s="70"/>
      <c r="L186" s="70"/>
      <c r="M186" s="70"/>
      <c r="N186" s="70"/>
      <c r="O186" s="70"/>
      <c r="P186" s="70"/>
      <c r="Q186" s="70"/>
    </row>
    <row r="187" spans="8:17" ht="19.899999999999999" customHeight="1" x14ac:dyDescent="0.25">
      <c r="H187" s="70"/>
      <c r="I187" s="70"/>
      <c r="J187" s="70"/>
      <c r="K187" s="70"/>
      <c r="L187" s="70"/>
      <c r="M187" s="70"/>
      <c r="N187" s="70"/>
      <c r="O187" s="70"/>
      <c r="P187" s="70"/>
      <c r="Q187" s="70"/>
    </row>
    <row r="188" spans="8:17" ht="19.899999999999999" customHeight="1" x14ac:dyDescent="0.25">
      <c r="H188" s="70"/>
      <c r="I188" s="70"/>
      <c r="J188" s="70"/>
      <c r="K188" s="70"/>
      <c r="L188" s="70"/>
      <c r="M188" s="70"/>
      <c r="N188" s="70"/>
      <c r="O188" s="70"/>
      <c r="P188" s="70"/>
      <c r="Q188" s="70"/>
    </row>
    <row r="189" spans="8:17" ht="19.899999999999999" customHeight="1" x14ac:dyDescent="0.25">
      <c r="H189" s="70"/>
      <c r="I189" s="70"/>
      <c r="J189" s="70"/>
      <c r="K189" s="70"/>
      <c r="L189" s="70"/>
      <c r="M189" s="70"/>
      <c r="N189" s="70"/>
      <c r="O189" s="70"/>
      <c r="P189" s="70"/>
      <c r="Q189" s="70"/>
    </row>
    <row r="190" spans="8:17" ht="19.899999999999999" customHeight="1" x14ac:dyDescent="0.25">
      <c r="H190" s="70"/>
      <c r="I190" s="70"/>
      <c r="J190" s="70"/>
      <c r="K190" s="70"/>
      <c r="L190" s="70"/>
      <c r="M190" s="70"/>
      <c r="N190" s="70"/>
      <c r="O190" s="70"/>
      <c r="P190" s="70"/>
      <c r="Q190" s="70"/>
    </row>
    <row r="191" spans="8:17" ht="19.899999999999999" customHeight="1" x14ac:dyDescent="0.25">
      <c r="H191" s="70"/>
      <c r="I191" s="70"/>
      <c r="J191" s="70"/>
      <c r="K191" s="70"/>
      <c r="L191" s="70"/>
      <c r="M191" s="70"/>
      <c r="N191" s="70"/>
      <c r="O191" s="70"/>
      <c r="P191" s="70"/>
      <c r="Q191" s="70"/>
    </row>
    <row r="192" spans="8:17" ht="19.899999999999999" customHeight="1" x14ac:dyDescent="0.25">
      <c r="H192" s="70"/>
      <c r="I192" s="70"/>
      <c r="J192" s="70"/>
      <c r="K192" s="70"/>
      <c r="L192" s="70"/>
      <c r="M192" s="70"/>
      <c r="N192" s="70"/>
      <c r="O192" s="70"/>
      <c r="P192" s="70"/>
      <c r="Q192" s="70"/>
    </row>
    <row r="193" spans="8:17" ht="19.899999999999999" customHeight="1" x14ac:dyDescent="0.25">
      <c r="H193" s="70"/>
      <c r="I193" s="70"/>
      <c r="J193" s="70"/>
      <c r="K193" s="70"/>
      <c r="L193" s="70"/>
      <c r="M193" s="70"/>
      <c r="N193" s="70"/>
      <c r="O193" s="70"/>
      <c r="P193" s="70"/>
      <c r="Q193" s="70"/>
    </row>
    <row r="194" spans="8:17" ht="19.899999999999999" customHeight="1" x14ac:dyDescent="0.25">
      <c r="H194" s="70"/>
      <c r="I194" s="70"/>
      <c r="J194" s="70"/>
      <c r="K194" s="70"/>
      <c r="L194" s="70"/>
      <c r="M194" s="70"/>
      <c r="N194" s="70"/>
      <c r="O194" s="70"/>
      <c r="P194" s="70"/>
      <c r="Q194" s="70"/>
    </row>
    <row r="195" spans="8:17" ht="19.899999999999999" customHeight="1" x14ac:dyDescent="0.25">
      <c r="H195" s="70"/>
      <c r="I195" s="70"/>
      <c r="J195" s="70"/>
      <c r="K195" s="70"/>
      <c r="L195" s="70"/>
      <c r="M195" s="70"/>
      <c r="N195" s="70"/>
      <c r="O195" s="70"/>
      <c r="P195" s="70"/>
      <c r="Q195" s="70"/>
    </row>
    <row r="196" spans="8:17" ht="19.899999999999999" customHeight="1" x14ac:dyDescent="0.25">
      <c r="H196" s="70"/>
      <c r="I196" s="70"/>
      <c r="J196" s="70"/>
      <c r="K196" s="70"/>
      <c r="L196" s="70"/>
      <c r="M196" s="70"/>
      <c r="N196" s="70"/>
      <c r="O196" s="70"/>
      <c r="P196" s="70"/>
      <c r="Q196" s="70"/>
    </row>
    <row r="197" spans="8:17" ht="19.899999999999999" customHeight="1" x14ac:dyDescent="0.25">
      <c r="H197" s="70"/>
      <c r="I197" s="70"/>
      <c r="J197" s="70"/>
      <c r="K197" s="70"/>
      <c r="L197" s="70"/>
      <c r="M197" s="70"/>
      <c r="N197" s="70"/>
      <c r="O197" s="70"/>
      <c r="P197" s="70"/>
      <c r="Q197" s="70"/>
    </row>
    <row r="198" spans="8:17" ht="19.899999999999999" customHeight="1" x14ac:dyDescent="0.25">
      <c r="H198" s="70"/>
      <c r="I198" s="70"/>
      <c r="J198" s="70"/>
      <c r="K198" s="70"/>
      <c r="L198" s="70"/>
      <c r="M198" s="70"/>
      <c r="N198" s="70"/>
      <c r="O198" s="70"/>
      <c r="P198" s="70"/>
      <c r="Q198" s="70"/>
    </row>
    <row r="199" spans="8:17" ht="19.899999999999999" customHeight="1" x14ac:dyDescent="0.25">
      <c r="H199" s="70"/>
      <c r="I199" s="70"/>
      <c r="J199" s="70"/>
      <c r="K199" s="70"/>
      <c r="L199" s="70"/>
      <c r="M199" s="70"/>
      <c r="N199" s="70"/>
      <c r="O199" s="70"/>
      <c r="P199" s="70"/>
      <c r="Q199" s="70"/>
    </row>
    <row r="200" spans="8:17" ht="19.899999999999999" customHeight="1" x14ac:dyDescent="0.25">
      <c r="H200" s="70"/>
      <c r="I200" s="70"/>
      <c r="J200" s="70"/>
      <c r="K200" s="70"/>
      <c r="L200" s="70"/>
      <c r="M200" s="70"/>
      <c r="N200" s="70"/>
      <c r="O200" s="70"/>
      <c r="P200" s="70"/>
      <c r="Q200" s="70"/>
    </row>
    <row r="201" spans="8:17" ht="19.899999999999999" customHeight="1" x14ac:dyDescent="0.25">
      <c r="H201" s="70"/>
      <c r="I201" s="70"/>
      <c r="J201" s="70"/>
      <c r="K201" s="70"/>
      <c r="L201" s="70"/>
      <c r="M201" s="70"/>
      <c r="N201" s="70"/>
      <c r="O201" s="70"/>
      <c r="P201" s="70"/>
      <c r="Q201" s="70"/>
    </row>
    <row r="202" spans="8:17" ht="19.899999999999999" customHeight="1" x14ac:dyDescent="0.25">
      <c r="H202" s="70"/>
      <c r="I202" s="70"/>
      <c r="J202" s="70"/>
      <c r="K202" s="70"/>
      <c r="L202" s="70"/>
      <c r="M202" s="70"/>
      <c r="N202" s="70"/>
      <c r="O202" s="70"/>
      <c r="P202" s="70"/>
      <c r="Q202" s="70"/>
    </row>
    <row r="203" spans="8:17" ht="19.899999999999999" customHeight="1" x14ac:dyDescent="0.25">
      <c r="H203" s="70"/>
      <c r="I203" s="70"/>
      <c r="J203" s="70"/>
      <c r="K203" s="70"/>
      <c r="L203" s="70"/>
      <c r="M203" s="70"/>
      <c r="N203" s="70"/>
      <c r="O203" s="70"/>
      <c r="P203" s="70"/>
      <c r="Q203" s="70"/>
    </row>
    <row r="204" spans="8:17" ht="19.899999999999999" customHeight="1" x14ac:dyDescent="0.25">
      <c r="H204" s="70"/>
      <c r="I204" s="70"/>
      <c r="J204" s="70"/>
      <c r="K204" s="70"/>
      <c r="L204" s="70"/>
      <c r="M204" s="70"/>
      <c r="N204" s="70"/>
      <c r="O204" s="70"/>
      <c r="P204" s="70"/>
      <c r="Q204" s="70"/>
    </row>
    <row r="205" spans="8:17" ht="19.899999999999999" customHeight="1" x14ac:dyDescent="0.25">
      <c r="H205" s="70"/>
      <c r="I205" s="70"/>
      <c r="J205" s="70"/>
      <c r="K205" s="70"/>
      <c r="L205" s="70"/>
      <c r="M205" s="70"/>
      <c r="N205" s="70"/>
      <c r="O205" s="70"/>
      <c r="P205" s="70"/>
      <c r="Q205" s="70"/>
    </row>
    <row r="206" spans="8:17" ht="19.899999999999999" customHeight="1" x14ac:dyDescent="0.25">
      <c r="H206" s="70"/>
      <c r="I206" s="70"/>
      <c r="J206" s="70"/>
      <c r="K206" s="70"/>
      <c r="L206" s="70"/>
      <c r="M206" s="70"/>
      <c r="N206" s="70"/>
      <c r="O206" s="70"/>
      <c r="P206" s="70"/>
      <c r="Q206" s="70"/>
    </row>
    <row r="207" spans="8:17" ht="19.899999999999999" customHeight="1" x14ac:dyDescent="0.25">
      <c r="H207" s="70"/>
      <c r="I207" s="70"/>
      <c r="J207" s="70"/>
      <c r="K207" s="70"/>
      <c r="L207" s="70"/>
      <c r="M207" s="70"/>
      <c r="N207" s="70"/>
      <c r="O207" s="70"/>
      <c r="P207" s="70"/>
      <c r="Q207" s="70"/>
    </row>
    <row r="208" spans="8:17" ht="19.899999999999999" customHeight="1" x14ac:dyDescent="0.25">
      <c r="H208" s="70"/>
      <c r="I208" s="70"/>
      <c r="J208" s="70"/>
      <c r="K208" s="70"/>
      <c r="L208" s="70"/>
      <c r="M208" s="70"/>
      <c r="N208" s="70"/>
      <c r="O208" s="70"/>
      <c r="P208" s="70"/>
      <c r="Q208" s="70"/>
    </row>
    <row r="209" spans="8:17" ht="19.899999999999999" customHeight="1" x14ac:dyDescent="0.25">
      <c r="H209" s="70"/>
      <c r="I209" s="70"/>
      <c r="J209" s="70"/>
      <c r="K209" s="70"/>
      <c r="L209" s="70"/>
      <c r="M209" s="70"/>
      <c r="N209" s="70"/>
      <c r="O209" s="70"/>
      <c r="P209" s="70"/>
      <c r="Q209" s="70"/>
    </row>
    <row r="210" spans="8:17" ht="19.899999999999999" customHeight="1" x14ac:dyDescent="0.25">
      <c r="H210" s="70"/>
      <c r="I210" s="70"/>
      <c r="J210" s="70"/>
      <c r="K210" s="70"/>
      <c r="L210" s="70"/>
      <c r="M210" s="70"/>
      <c r="N210" s="70"/>
      <c r="O210" s="70"/>
      <c r="P210" s="70"/>
      <c r="Q210" s="70"/>
    </row>
    <row r="211" spans="8:17" ht="19.899999999999999" customHeight="1" x14ac:dyDescent="0.25">
      <c r="H211" s="70"/>
      <c r="I211" s="70"/>
      <c r="J211" s="70"/>
      <c r="K211" s="70"/>
      <c r="L211" s="70"/>
      <c r="M211" s="70"/>
      <c r="N211" s="70"/>
      <c r="O211" s="70"/>
      <c r="P211" s="70"/>
      <c r="Q211" s="70"/>
    </row>
    <row r="212" spans="8:17" ht="19.899999999999999" customHeight="1" x14ac:dyDescent="0.25">
      <c r="H212" s="70"/>
      <c r="I212" s="70"/>
      <c r="J212" s="70"/>
      <c r="K212" s="70"/>
      <c r="L212" s="70"/>
      <c r="M212" s="70"/>
      <c r="N212" s="70"/>
      <c r="O212" s="70"/>
      <c r="P212" s="70"/>
      <c r="Q212" s="70"/>
    </row>
    <row r="213" spans="8:17" ht="19.899999999999999" customHeight="1" x14ac:dyDescent="0.25">
      <c r="H213" s="70"/>
      <c r="I213" s="70"/>
      <c r="J213" s="70"/>
      <c r="K213" s="70"/>
      <c r="L213" s="70"/>
      <c r="M213" s="70"/>
      <c r="N213" s="70"/>
      <c r="O213" s="70"/>
      <c r="P213" s="70"/>
      <c r="Q213" s="70"/>
    </row>
    <row r="214" spans="8:17" ht="19.899999999999999" customHeight="1" x14ac:dyDescent="0.25">
      <c r="H214" s="70"/>
      <c r="I214" s="70"/>
      <c r="J214" s="70"/>
      <c r="K214" s="70"/>
      <c r="L214" s="70"/>
      <c r="M214" s="70"/>
      <c r="N214" s="70"/>
      <c r="O214" s="70"/>
      <c r="P214" s="70"/>
      <c r="Q214" s="70"/>
    </row>
    <row r="215" spans="8:17" ht="19.899999999999999" customHeight="1" x14ac:dyDescent="0.25">
      <c r="H215" s="70"/>
      <c r="I215" s="70"/>
      <c r="J215" s="70"/>
      <c r="K215" s="70"/>
      <c r="L215" s="70"/>
      <c r="M215" s="70"/>
      <c r="N215" s="70"/>
      <c r="O215" s="70"/>
      <c r="P215" s="70"/>
      <c r="Q215" s="70"/>
    </row>
    <row r="216" spans="8:17" ht="19.899999999999999" customHeight="1" x14ac:dyDescent="0.25">
      <c r="H216" s="70"/>
      <c r="I216" s="70"/>
      <c r="J216" s="70"/>
      <c r="K216" s="70"/>
      <c r="L216" s="70"/>
      <c r="M216" s="70"/>
      <c r="N216" s="70"/>
      <c r="O216" s="70"/>
      <c r="P216" s="70"/>
      <c r="Q216" s="70"/>
    </row>
    <row r="217" spans="8:17" ht="19.899999999999999" customHeight="1" x14ac:dyDescent="0.25">
      <c r="H217" s="70"/>
      <c r="I217" s="70"/>
      <c r="J217" s="70"/>
      <c r="K217" s="70"/>
      <c r="L217" s="70"/>
      <c r="M217" s="70"/>
      <c r="N217" s="70"/>
      <c r="O217" s="70"/>
      <c r="P217" s="70"/>
      <c r="Q217" s="70"/>
    </row>
    <row r="218" spans="8:17" ht="19.899999999999999" customHeight="1" x14ac:dyDescent="0.25">
      <c r="H218" s="70"/>
      <c r="I218" s="70"/>
      <c r="J218" s="70"/>
      <c r="K218" s="70"/>
      <c r="L218" s="70"/>
      <c r="M218" s="70"/>
      <c r="N218" s="70"/>
      <c r="O218" s="70"/>
      <c r="P218" s="70"/>
      <c r="Q218" s="70"/>
    </row>
  </sheetData>
  <sheetProtection algorithmName="SHA-512" hashValue="Rzh5BbHWVfSr254CnuKnbQqbshJhUjpKaf5dKKrtfR57knKWOksKJC7HtptaYO7BWFYtMSTc6emH0UDuxZHaLQ==" saltValue="DbQu87tZ1HVar/eUpoRu7A==" spinCount="100000" sheet="1" objects="1" scenarios="1"/>
  <sortState xmlns:xlrd2="http://schemas.microsoft.com/office/spreadsheetml/2017/richdata2" ref="G25:G31">
    <sortCondition descending="1" ref="G25"/>
  </sortState>
  <mergeCells count="28">
    <mergeCell ref="B12:C12"/>
    <mergeCell ref="B15:C15"/>
    <mergeCell ref="D14:E14"/>
    <mergeCell ref="D15:E15"/>
    <mergeCell ref="F1:F15"/>
    <mergeCell ref="B1:E1"/>
    <mergeCell ref="B10:C10"/>
    <mergeCell ref="B2:C2"/>
    <mergeCell ref="B3:C3"/>
    <mergeCell ref="D2:E2"/>
    <mergeCell ref="D3:E3"/>
    <mergeCell ref="B11:C11"/>
    <mergeCell ref="O19:Z22"/>
    <mergeCell ref="D13:E13"/>
    <mergeCell ref="B13:C13"/>
    <mergeCell ref="B4:C4"/>
    <mergeCell ref="B5:C5"/>
    <mergeCell ref="D6:E6"/>
    <mergeCell ref="B6:C6"/>
    <mergeCell ref="D4:E4"/>
    <mergeCell ref="D5:E5"/>
    <mergeCell ref="B7:C7"/>
    <mergeCell ref="B8:C8"/>
    <mergeCell ref="B9:C9"/>
    <mergeCell ref="K17:L17"/>
    <mergeCell ref="B17:F17"/>
    <mergeCell ref="B14:C14"/>
    <mergeCell ref="H17:I17"/>
  </mergeCells>
  <phoneticPr fontId="15" type="noConversion"/>
  <conditionalFormatting sqref="D14:D15">
    <cfRule type="expression" dxfId="2" priority="1" stopIfTrue="1">
      <formula>LEN($D14)&lt;1</formula>
    </cfRule>
  </conditionalFormatting>
  <conditionalFormatting sqref="D2:E13">
    <cfRule type="expression" dxfId="0" priority="12" stopIfTrue="1">
      <formula>LEN($D2)&lt;1</formula>
    </cfRule>
  </conditionalFormatting>
  <dataValidations count="6">
    <dataValidation type="list" allowBlank="1" showInputMessage="1" showErrorMessage="1" prompt="SADECE emekli olan personel için &quot;EVET&quot; seçilmelidir. Emekli olmayan personel için lütfen seçim yapmayınız." sqref="F19:F38" xr:uid="{00000000-0002-0000-0000-000000000000}">
      <formula1>"EVET"</formula1>
    </dataValidation>
    <dataValidation allowBlank="1" showInputMessage="1" showErrorMessage="1" prompt="gün/ay/yıl olarak tarih girişi yapınız." sqref="D4:D6" xr:uid="{00000000-0002-0000-0000-000001000000}"/>
    <dataValidation type="list" allowBlank="1" showInputMessage="1" showErrorMessage="1" sqref="D12" xr:uid="{00000000-0002-0000-0000-000002000000}">
      <formula1>"1,2,3,4,5"</formula1>
    </dataValidation>
    <dataValidation type="custom" allowBlank="1" showInputMessage="1" showErrorMessage="1" error="Proje Numarasını hatalı girdiniz veya 1505 Destek Programı dışında desteklenen bir proje için bu dosyayı kullanmaya çalışıyorsunuz. " prompt="Bu excel dosyası sadece 1505 Destek Programı kapsamında desteklenen projeler için kullanılabilir." sqref="D2:E2" xr:uid="{00000000-0002-0000-0000-000003000000}">
      <formula1>AND(LEFT(ProjeNo,1)="5",LEN(ProjeNo)=7)</formula1>
    </dataValidation>
    <dataValidation allowBlank="1" showInputMessage="1" showErrorMessage="1" prompt="Gider Formlarını imzlamaya yetkili kuruluş yetkilisi/yetkililerinin Adı Soyadı aralarında tire (-) olacak şekilde yazılmalıdır. Örneğin; Murat Kurşuncu veya Murat Kurşuncu - Ahmet Kurşuncu gibi." sqref="D15" xr:uid="{00000000-0002-0000-0000-000004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4" xr:uid="{00000000-0002-0000-0000-000005000000}">
      <formula1>1</formula1>
    </dataValidation>
  </dataValidations>
  <pageMargins left="0.51181102362204722" right="0.51181102362204722" top="0.74803149606299213" bottom="0.74803149606299213" header="0.31496062992125984" footer="0.31496062992125984"/>
  <pageSetup paperSize="9" scale="76" orientation="portrait" r:id="rId1"/>
  <ignoredErrors>
    <ignoredError sqref="D14" unlockedFormula="1"/>
    <ignoredError sqref="J42 L42"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9"/>
  <dimension ref="A1:AA32"/>
  <sheetViews>
    <sheetView zoomScale="80" zoomScaleNormal="80" workbookViewId="0">
      <selection activeCell="C8" sqref="C8"/>
    </sheetView>
  </sheetViews>
  <sheetFormatPr defaultColWidth="9.140625" defaultRowHeight="15" x14ac:dyDescent="0.25"/>
  <cols>
    <col min="1" max="1" width="9.140625" style="58" customWidth="1"/>
    <col min="2" max="2" width="34.7109375" style="58" customWidth="1"/>
    <col min="3" max="3" width="9.7109375" style="68" customWidth="1"/>
    <col min="4" max="11" width="16.7109375" style="58" customWidth="1"/>
    <col min="12" max="12" width="20.7109375" style="58" customWidth="1"/>
    <col min="13" max="13" width="48.7109375" style="11" customWidth="1"/>
    <col min="14" max="14" width="9.140625" style="70" hidden="1" customWidth="1"/>
    <col min="15" max="15" width="9.5703125" style="109" hidden="1" customWidth="1"/>
    <col min="16" max="16" width="9" style="109" hidden="1" customWidth="1"/>
    <col min="17" max="17" width="9.5703125" style="109" hidden="1" customWidth="1"/>
    <col min="18" max="18" width="9" style="109" hidden="1" customWidth="1"/>
    <col min="19" max="19" width="9.5703125" style="70" hidden="1" customWidth="1"/>
    <col min="20" max="22" width="9.140625" style="70" hidden="1" customWidth="1"/>
    <col min="23" max="16384" width="9.140625" style="70"/>
  </cols>
  <sheetData>
    <row r="1" spans="1:27" ht="15.75" x14ac:dyDescent="0.25">
      <c r="A1" s="416" t="s">
        <v>31</v>
      </c>
      <c r="B1" s="416"/>
      <c r="C1" s="416"/>
      <c r="D1" s="416"/>
      <c r="E1" s="416"/>
      <c r="F1" s="416"/>
      <c r="G1" s="416"/>
      <c r="H1" s="416"/>
      <c r="I1" s="416"/>
      <c r="J1" s="416"/>
      <c r="K1" s="416"/>
      <c r="L1" s="416"/>
      <c r="M1" s="108"/>
      <c r="N1" s="197"/>
      <c r="O1" s="198"/>
      <c r="V1" s="135" t="str">
        <f>CONCATENATE("A1:L",SUM(U:U)*32)</f>
        <v>A1:L32</v>
      </c>
    </row>
    <row r="2" spans="1:27" x14ac:dyDescent="0.25">
      <c r="A2" s="423" t="str">
        <f>IF(YilDonem&lt;&gt;"",CONCATENATE(YilDonem,". dönem"),"")</f>
        <v/>
      </c>
      <c r="B2" s="423"/>
      <c r="C2" s="423"/>
      <c r="D2" s="423"/>
      <c r="E2" s="423"/>
      <c r="F2" s="423"/>
      <c r="G2" s="423"/>
      <c r="H2" s="423"/>
      <c r="I2" s="423"/>
      <c r="J2" s="423"/>
      <c r="K2" s="423"/>
      <c r="L2" s="423"/>
    </row>
    <row r="3" spans="1:27" ht="15.75" thickBot="1" x14ac:dyDescent="0.3">
      <c r="B3" s="59"/>
      <c r="C3" s="59"/>
      <c r="D3" s="59"/>
      <c r="E3" s="435" t="str">
        <f>IF(YilDonem&lt;&gt;"",CONCATENATE(VLOOKUP(DönBasAy+4,AyTablo,2,0)," ayına aittir."),"")</f>
        <v/>
      </c>
      <c r="F3" s="435"/>
      <c r="G3" s="435"/>
      <c r="H3" s="435"/>
      <c r="I3" s="59"/>
      <c r="J3" s="59"/>
      <c r="K3" s="59"/>
      <c r="L3" s="307" t="s">
        <v>39</v>
      </c>
    </row>
    <row r="4" spans="1:27" ht="31.7" customHeight="1" thickBot="1" x14ac:dyDescent="0.3">
      <c r="A4" s="310" t="s">
        <v>1</v>
      </c>
      <c r="B4" s="417" t="str">
        <f>IF(ProjeNo&gt;0,ProjeNo,"")</f>
        <v/>
      </c>
      <c r="C4" s="418"/>
      <c r="D4" s="418"/>
      <c r="E4" s="418"/>
      <c r="F4" s="418"/>
      <c r="G4" s="418"/>
      <c r="H4" s="418"/>
      <c r="I4" s="418"/>
      <c r="J4" s="418"/>
      <c r="K4" s="418"/>
      <c r="L4" s="419"/>
    </row>
    <row r="5" spans="1:27" ht="31.7" customHeight="1" thickBot="1" x14ac:dyDescent="0.3">
      <c r="A5" s="311" t="s">
        <v>10</v>
      </c>
      <c r="B5" s="420" t="str">
        <f>IF(ProjeAdi&gt;0,ProjeAdi,"")</f>
        <v/>
      </c>
      <c r="C5" s="421"/>
      <c r="D5" s="421"/>
      <c r="E5" s="421"/>
      <c r="F5" s="421"/>
      <c r="G5" s="421"/>
      <c r="H5" s="421"/>
      <c r="I5" s="421"/>
      <c r="J5" s="421"/>
      <c r="K5" s="421"/>
      <c r="L5" s="422"/>
    </row>
    <row r="6" spans="1:27" ht="31.7" customHeight="1" thickBot="1" x14ac:dyDescent="0.3">
      <c r="A6" s="424" t="s">
        <v>6</v>
      </c>
      <c r="B6" s="424" t="s">
        <v>7</v>
      </c>
      <c r="C6" s="424" t="s">
        <v>32</v>
      </c>
      <c r="D6" s="424" t="s">
        <v>130</v>
      </c>
      <c r="E6" s="424" t="s">
        <v>33</v>
      </c>
      <c r="F6" s="424" t="s">
        <v>36</v>
      </c>
      <c r="G6" s="427" t="s">
        <v>34</v>
      </c>
      <c r="H6" s="426" t="s">
        <v>232</v>
      </c>
      <c r="I6" s="427"/>
      <c r="J6" s="427"/>
      <c r="K6" s="428"/>
      <c r="L6" s="424" t="s">
        <v>35</v>
      </c>
      <c r="O6" s="415" t="s">
        <v>40</v>
      </c>
      <c r="P6" s="415"/>
      <c r="Q6" s="415" t="s">
        <v>48</v>
      </c>
      <c r="R6" s="415"/>
      <c r="S6" s="415" t="s">
        <v>49</v>
      </c>
      <c r="T6" s="415"/>
    </row>
    <row r="7" spans="1:27" s="110" customFormat="1" ht="105.75" thickBot="1" x14ac:dyDescent="0.3">
      <c r="A7" s="429"/>
      <c r="B7" s="429"/>
      <c r="C7" s="429"/>
      <c r="D7" s="429"/>
      <c r="E7" s="429"/>
      <c r="F7" s="429"/>
      <c r="G7" s="430"/>
      <c r="H7" s="353" t="s">
        <v>238</v>
      </c>
      <c r="I7" s="353" t="s">
        <v>239</v>
      </c>
      <c r="J7" s="353" t="s">
        <v>240</v>
      </c>
      <c r="K7" s="353" t="s">
        <v>241</v>
      </c>
      <c r="L7" s="425"/>
      <c r="M7" s="12"/>
      <c r="N7" s="308" t="s">
        <v>9</v>
      </c>
      <c r="O7" s="309" t="s">
        <v>37</v>
      </c>
      <c r="P7" s="309" t="s">
        <v>38</v>
      </c>
      <c r="Q7" s="309" t="s">
        <v>47</v>
      </c>
      <c r="R7" s="309" t="s">
        <v>34</v>
      </c>
      <c r="S7" s="309" t="s">
        <v>47</v>
      </c>
      <c r="T7" s="309" t="s">
        <v>38</v>
      </c>
      <c r="AA7" s="70"/>
    </row>
    <row r="8" spans="1:27" ht="22.7" customHeight="1" x14ac:dyDescent="0.25">
      <c r="A8" s="312">
        <v>1</v>
      </c>
      <c r="B8" s="187" t="str">
        <f>IF('Proje ve Personel Bilgileri'!C19&gt;0,'Proje ve Personel Bilgileri'!C19,"")</f>
        <v/>
      </c>
      <c r="C8" s="60"/>
      <c r="D8" s="61"/>
      <c r="E8" s="61"/>
      <c r="F8" s="61"/>
      <c r="G8" s="61"/>
      <c r="H8" s="62"/>
      <c r="I8" s="62"/>
      <c r="J8" s="62"/>
      <c r="K8" s="62"/>
      <c r="L8" s="182" t="str">
        <f>IF(B8&lt;&gt;"",IF(OR(F8&gt;S8,G8&gt;T8),0,D8+E8+F8+G8-H8-I8-J8-K8),"")</f>
        <v/>
      </c>
      <c r="M8" s="183" t="str">
        <f t="shared" ref="M8:M27" ca="1" si="0">IF(OR(F8&gt;S8,G8&gt;T8),"Toplam maliyetin hesaplanabilmesi için SGK işveren payı ve işsizlik sigortası işveren payının tavan değerleri aşmaması gerekmektedir.","")</f>
        <v/>
      </c>
      <c r="N8" s="184">
        <f>'Proje ve Personel Bilgileri'!F19</f>
        <v>0</v>
      </c>
      <c r="O8" s="185">
        <f t="shared" ref="O8:O27" ca="1" si="1">IFERROR(IF(N8="EVET",VLOOKUP(VLOOKUP(DönBasAy,AyTablo,5,0),SGKTAVAN,2,0)*0.2475,VLOOKUP(VLOOKUP(DönBasAy,AyTablo,5,0),SGKTAVAN,2,0)*0.2075),0)</f>
        <v>0</v>
      </c>
      <c r="P8" s="185">
        <f t="shared" ref="P8:P27" ca="1" si="2">IFERROR(IF(N8="EVET",0,VLOOKUP(VLOOKUP(DönBasAy,AyTablo,5,0),SGKTAVAN,2,0)*0.02),0)</f>
        <v>0</v>
      </c>
      <c r="Q8" s="185">
        <f t="shared" ref="Q8:Q27" si="3">IF(N8="EVET",(D8+E8)*0.2475,(D8+E8)*0.2075)</f>
        <v>0</v>
      </c>
      <c r="R8" s="185">
        <f t="shared" ref="R8:R27" si="4">IF(N8="EVET",0,(D8+E8)*0.02)</f>
        <v>0</v>
      </c>
      <c r="S8" s="185">
        <f ca="1">IF(ISERROR(ROUNDUP(MIN(O8,Q8),0)),0,ROUNDUP(MIN(O8,Q8),0))</f>
        <v>0</v>
      </c>
      <c r="T8" s="185">
        <f ca="1">IF(ISERROR(ROUNDUP(MIN(P8,R8),0)),0,ROUNDUP(MIN(P8,R8),0))</f>
        <v>0</v>
      </c>
    </row>
    <row r="9" spans="1:27" ht="22.7" customHeight="1" x14ac:dyDescent="0.25">
      <c r="A9" s="313">
        <v>2</v>
      </c>
      <c r="B9" s="187" t="str">
        <f>IF('Proje ve Personel Bilgileri'!C20&gt;0,'Proje ve Personel Bilgileri'!C20,"")</f>
        <v/>
      </c>
      <c r="C9" s="63"/>
      <c r="D9" s="64"/>
      <c r="E9" s="64"/>
      <c r="F9" s="64"/>
      <c r="G9" s="64"/>
      <c r="H9" s="64"/>
      <c r="I9" s="64"/>
      <c r="J9" s="64"/>
      <c r="K9" s="64"/>
      <c r="L9" s="186" t="str">
        <f t="shared" ref="L9:L27" si="5">IF(B9&lt;&gt;"",IF(OR(F9&gt;S9,G9&gt;T9),0,D9+E9+F9+G9-H9-I9-J9-K9),"")</f>
        <v/>
      </c>
      <c r="M9" s="183" t="str">
        <f t="shared" ca="1" si="0"/>
        <v/>
      </c>
      <c r="N9" s="184">
        <f>'Proje ve Personel Bilgileri'!F20</f>
        <v>0</v>
      </c>
      <c r="O9" s="185">
        <f t="shared" ca="1" si="1"/>
        <v>0</v>
      </c>
      <c r="P9" s="185">
        <f t="shared" ca="1" si="2"/>
        <v>0</v>
      </c>
      <c r="Q9" s="185">
        <f t="shared" si="3"/>
        <v>0</v>
      </c>
      <c r="R9" s="185">
        <f t="shared" si="4"/>
        <v>0</v>
      </c>
      <c r="S9" s="185">
        <f t="shared" ref="S9:T27" ca="1" si="6">IF(ISERROR(ROUNDUP(MIN(O9,Q9),0)),0,ROUNDUP(MIN(O9,Q9),0))</f>
        <v>0</v>
      </c>
      <c r="T9" s="185">
        <f t="shared" ca="1" si="6"/>
        <v>0</v>
      </c>
    </row>
    <row r="10" spans="1:27" ht="22.7" customHeight="1" x14ac:dyDescent="0.25">
      <c r="A10" s="313">
        <v>3</v>
      </c>
      <c r="B10" s="187" t="str">
        <f>IF('Proje ve Personel Bilgileri'!C21&gt;0,'Proje ve Personel Bilgileri'!C21,"")</f>
        <v/>
      </c>
      <c r="C10" s="63"/>
      <c r="D10" s="64"/>
      <c r="E10" s="64"/>
      <c r="F10" s="64"/>
      <c r="G10" s="64"/>
      <c r="H10" s="64"/>
      <c r="I10" s="64"/>
      <c r="J10" s="64"/>
      <c r="K10" s="64"/>
      <c r="L10" s="186" t="str">
        <f t="shared" si="5"/>
        <v/>
      </c>
      <c r="M10" s="183" t="str">
        <f t="shared" ca="1" si="0"/>
        <v/>
      </c>
      <c r="N10" s="184">
        <f>'Proje ve Personel Bilgileri'!F21</f>
        <v>0</v>
      </c>
      <c r="O10" s="185">
        <f t="shared" ca="1" si="1"/>
        <v>0</v>
      </c>
      <c r="P10" s="185">
        <f t="shared" ca="1" si="2"/>
        <v>0</v>
      </c>
      <c r="Q10" s="185">
        <f t="shared" si="3"/>
        <v>0</v>
      </c>
      <c r="R10" s="185">
        <f t="shared" si="4"/>
        <v>0</v>
      </c>
      <c r="S10" s="185">
        <f t="shared" ca="1" si="6"/>
        <v>0</v>
      </c>
      <c r="T10" s="185">
        <f t="shared" ca="1" si="6"/>
        <v>0</v>
      </c>
    </row>
    <row r="11" spans="1:27" ht="22.7" customHeight="1" x14ac:dyDescent="0.25">
      <c r="A11" s="313">
        <v>4</v>
      </c>
      <c r="B11" s="187" t="str">
        <f>IF('Proje ve Personel Bilgileri'!C22&gt;0,'Proje ve Personel Bilgileri'!C22,"")</f>
        <v/>
      </c>
      <c r="C11" s="63"/>
      <c r="D11" s="64"/>
      <c r="E11" s="64"/>
      <c r="F11" s="64"/>
      <c r="G11" s="64"/>
      <c r="H11" s="64"/>
      <c r="I11" s="64"/>
      <c r="J11" s="64"/>
      <c r="K11" s="64"/>
      <c r="L11" s="186" t="str">
        <f t="shared" si="5"/>
        <v/>
      </c>
      <c r="M11" s="183" t="str">
        <f t="shared" ca="1" si="0"/>
        <v/>
      </c>
      <c r="N11" s="184">
        <f>'Proje ve Personel Bilgileri'!F22</f>
        <v>0</v>
      </c>
      <c r="O11" s="185">
        <f t="shared" ca="1" si="1"/>
        <v>0</v>
      </c>
      <c r="P11" s="185">
        <f t="shared" ca="1" si="2"/>
        <v>0</v>
      </c>
      <c r="Q11" s="185">
        <f t="shared" si="3"/>
        <v>0</v>
      </c>
      <c r="R11" s="185">
        <f t="shared" si="4"/>
        <v>0</v>
      </c>
      <c r="S11" s="185">
        <f t="shared" ca="1" si="6"/>
        <v>0</v>
      </c>
      <c r="T11" s="185">
        <f t="shared" ca="1" si="6"/>
        <v>0</v>
      </c>
    </row>
    <row r="12" spans="1:27" ht="22.7" customHeight="1" x14ac:dyDescent="0.25">
      <c r="A12" s="313">
        <v>5</v>
      </c>
      <c r="B12" s="187" t="str">
        <f>IF('Proje ve Personel Bilgileri'!C23&gt;0,'Proje ve Personel Bilgileri'!C23,"")</f>
        <v/>
      </c>
      <c r="C12" s="63"/>
      <c r="D12" s="64"/>
      <c r="E12" s="64"/>
      <c r="F12" s="64"/>
      <c r="G12" s="64"/>
      <c r="H12" s="64"/>
      <c r="I12" s="64"/>
      <c r="J12" s="64"/>
      <c r="K12" s="64"/>
      <c r="L12" s="186" t="str">
        <f t="shared" si="5"/>
        <v/>
      </c>
      <c r="M12" s="183" t="str">
        <f t="shared" ca="1" si="0"/>
        <v/>
      </c>
      <c r="N12" s="184">
        <f>'Proje ve Personel Bilgileri'!F23</f>
        <v>0</v>
      </c>
      <c r="O12" s="185">
        <f t="shared" ca="1" si="1"/>
        <v>0</v>
      </c>
      <c r="P12" s="185">
        <f t="shared" ca="1" si="2"/>
        <v>0</v>
      </c>
      <c r="Q12" s="185">
        <f t="shared" si="3"/>
        <v>0</v>
      </c>
      <c r="R12" s="185">
        <f t="shared" si="4"/>
        <v>0</v>
      </c>
      <c r="S12" s="185">
        <f t="shared" ca="1" si="6"/>
        <v>0</v>
      </c>
      <c r="T12" s="185">
        <f t="shared" ca="1" si="6"/>
        <v>0</v>
      </c>
    </row>
    <row r="13" spans="1:27" ht="22.7" customHeight="1" x14ac:dyDescent="0.25">
      <c r="A13" s="313">
        <v>6</v>
      </c>
      <c r="B13" s="187" t="str">
        <f>IF('Proje ve Personel Bilgileri'!C24&gt;0,'Proje ve Personel Bilgileri'!C24,"")</f>
        <v/>
      </c>
      <c r="C13" s="63"/>
      <c r="D13" s="64"/>
      <c r="E13" s="64"/>
      <c r="F13" s="64"/>
      <c r="G13" s="64"/>
      <c r="H13" s="64"/>
      <c r="I13" s="64"/>
      <c r="J13" s="64"/>
      <c r="K13" s="64"/>
      <c r="L13" s="186" t="str">
        <f t="shared" si="5"/>
        <v/>
      </c>
      <c r="M13" s="183" t="str">
        <f t="shared" ca="1" si="0"/>
        <v/>
      </c>
      <c r="N13" s="184">
        <f>'Proje ve Personel Bilgileri'!F24</f>
        <v>0</v>
      </c>
      <c r="O13" s="185">
        <f t="shared" ca="1" si="1"/>
        <v>0</v>
      </c>
      <c r="P13" s="185">
        <f t="shared" ca="1" si="2"/>
        <v>0</v>
      </c>
      <c r="Q13" s="185">
        <f t="shared" si="3"/>
        <v>0</v>
      </c>
      <c r="R13" s="185">
        <f t="shared" si="4"/>
        <v>0</v>
      </c>
      <c r="S13" s="185">
        <f t="shared" ca="1" si="6"/>
        <v>0</v>
      </c>
      <c r="T13" s="185">
        <f t="shared" ca="1" si="6"/>
        <v>0</v>
      </c>
    </row>
    <row r="14" spans="1:27" ht="22.7" customHeight="1" x14ac:dyDescent="0.25">
      <c r="A14" s="313">
        <v>7</v>
      </c>
      <c r="B14" s="187" t="str">
        <f>IF('Proje ve Personel Bilgileri'!C25&gt;0,'Proje ve Personel Bilgileri'!C25,"")</f>
        <v/>
      </c>
      <c r="C14" s="63"/>
      <c r="D14" s="64"/>
      <c r="E14" s="64"/>
      <c r="F14" s="64"/>
      <c r="G14" s="64"/>
      <c r="H14" s="64"/>
      <c r="I14" s="64"/>
      <c r="J14" s="64"/>
      <c r="K14" s="64"/>
      <c r="L14" s="186" t="str">
        <f t="shared" si="5"/>
        <v/>
      </c>
      <c r="M14" s="183" t="str">
        <f t="shared" ca="1" si="0"/>
        <v/>
      </c>
      <c r="N14" s="184">
        <f>'Proje ve Personel Bilgileri'!F25</f>
        <v>0</v>
      </c>
      <c r="O14" s="185">
        <f t="shared" ca="1" si="1"/>
        <v>0</v>
      </c>
      <c r="P14" s="185">
        <f t="shared" ca="1" si="2"/>
        <v>0</v>
      </c>
      <c r="Q14" s="185">
        <f t="shared" si="3"/>
        <v>0</v>
      </c>
      <c r="R14" s="185">
        <f t="shared" si="4"/>
        <v>0</v>
      </c>
      <c r="S14" s="185">
        <f t="shared" ca="1" si="6"/>
        <v>0</v>
      </c>
      <c r="T14" s="185">
        <f t="shared" ca="1" si="6"/>
        <v>0</v>
      </c>
    </row>
    <row r="15" spans="1:27" ht="22.7" customHeight="1" x14ac:dyDescent="0.25">
      <c r="A15" s="313">
        <v>8</v>
      </c>
      <c r="B15" s="187" t="str">
        <f>IF('Proje ve Personel Bilgileri'!C26&gt;0,'Proje ve Personel Bilgileri'!C26,"")</f>
        <v/>
      </c>
      <c r="C15" s="63"/>
      <c r="D15" s="64"/>
      <c r="E15" s="64"/>
      <c r="F15" s="64"/>
      <c r="G15" s="64"/>
      <c r="H15" s="64"/>
      <c r="I15" s="64"/>
      <c r="J15" s="64"/>
      <c r="K15" s="64"/>
      <c r="L15" s="186" t="str">
        <f t="shared" si="5"/>
        <v/>
      </c>
      <c r="M15" s="183" t="str">
        <f t="shared" ca="1" si="0"/>
        <v/>
      </c>
      <c r="N15" s="184">
        <f>'Proje ve Personel Bilgileri'!F26</f>
        <v>0</v>
      </c>
      <c r="O15" s="185">
        <f t="shared" ca="1" si="1"/>
        <v>0</v>
      </c>
      <c r="P15" s="185">
        <f t="shared" ca="1" si="2"/>
        <v>0</v>
      </c>
      <c r="Q15" s="185">
        <f t="shared" si="3"/>
        <v>0</v>
      </c>
      <c r="R15" s="185">
        <f t="shared" si="4"/>
        <v>0</v>
      </c>
      <c r="S15" s="185">
        <f t="shared" ca="1" si="6"/>
        <v>0</v>
      </c>
      <c r="T15" s="185">
        <f t="shared" ca="1" si="6"/>
        <v>0</v>
      </c>
    </row>
    <row r="16" spans="1:27" ht="22.7" customHeight="1" x14ac:dyDescent="0.25">
      <c r="A16" s="313">
        <v>9</v>
      </c>
      <c r="B16" s="187" t="str">
        <f>IF('Proje ve Personel Bilgileri'!C27&gt;0,'Proje ve Personel Bilgileri'!C27,"")</f>
        <v/>
      </c>
      <c r="C16" s="63"/>
      <c r="D16" s="64"/>
      <c r="E16" s="64"/>
      <c r="F16" s="64"/>
      <c r="G16" s="64"/>
      <c r="H16" s="64"/>
      <c r="I16" s="64"/>
      <c r="J16" s="64"/>
      <c r="K16" s="64"/>
      <c r="L16" s="186" t="str">
        <f t="shared" si="5"/>
        <v/>
      </c>
      <c r="M16" s="183" t="str">
        <f t="shared" ca="1" si="0"/>
        <v/>
      </c>
      <c r="N16" s="184">
        <f>'Proje ve Personel Bilgileri'!F27</f>
        <v>0</v>
      </c>
      <c r="O16" s="185">
        <f t="shared" ca="1" si="1"/>
        <v>0</v>
      </c>
      <c r="P16" s="185">
        <f t="shared" ca="1" si="2"/>
        <v>0</v>
      </c>
      <c r="Q16" s="185">
        <f t="shared" si="3"/>
        <v>0</v>
      </c>
      <c r="R16" s="185">
        <f t="shared" si="4"/>
        <v>0</v>
      </c>
      <c r="S16" s="185">
        <f t="shared" ca="1" si="6"/>
        <v>0</v>
      </c>
      <c r="T16" s="185">
        <f t="shared" ca="1" si="6"/>
        <v>0</v>
      </c>
    </row>
    <row r="17" spans="1:21" ht="22.7" customHeight="1" x14ac:dyDescent="0.25">
      <c r="A17" s="313">
        <v>10</v>
      </c>
      <c r="B17" s="187" t="str">
        <f>IF('Proje ve Personel Bilgileri'!C28&gt;0,'Proje ve Personel Bilgileri'!C28,"")</f>
        <v/>
      </c>
      <c r="C17" s="63"/>
      <c r="D17" s="64"/>
      <c r="E17" s="64"/>
      <c r="F17" s="64"/>
      <c r="G17" s="64"/>
      <c r="H17" s="64"/>
      <c r="I17" s="64"/>
      <c r="J17" s="64"/>
      <c r="K17" s="64"/>
      <c r="L17" s="186" t="str">
        <f t="shared" si="5"/>
        <v/>
      </c>
      <c r="M17" s="183" t="str">
        <f t="shared" ca="1" si="0"/>
        <v/>
      </c>
      <c r="N17" s="184">
        <f>'Proje ve Personel Bilgileri'!F28</f>
        <v>0</v>
      </c>
      <c r="O17" s="185">
        <f t="shared" ca="1" si="1"/>
        <v>0</v>
      </c>
      <c r="P17" s="185">
        <f t="shared" ca="1" si="2"/>
        <v>0</v>
      </c>
      <c r="Q17" s="185">
        <f t="shared" si="3"/>
        <v>0</v>
      </c>
      <c r="R17" s="185">
        <f t="shared" si="4"/>
        <v>0</v>
      </c>
      <c r="S17" s="185">
        <f t="shared" ca="1" si="6"/>
        <v>0</v>
      </c>
      <c r="T17" s="185">
        <f t="shared" ca="1" si="6"/>
        <v>0</v>
      </c>
    </row>
    <row r="18" spans="1:21" ht="22.7" customHeight="1" x14ac:dyDescent="0.25">
      <c r="A18" s="313">
        <v>11</v>
      </c>
      <c r="B18" s="187" t="str">
        <f>IF('Proje ve Personel Bilgileri'!C29&gt;0,'Proje ve Personel Bilgileri'!C29,"")</f>
        <v/>
      </c>
      <c r="C18" s="63"/>
      <c r="D18" s="64"/>
      <c r="E18" s="64"/>
      <c r="F18" s="64"/>
      <c r="G18" s="64"/>
      <c r="H18" s="64"/>
      <c r="I18" s="64"/>
      <c r="J18" s="64"/>
      <c r="K18" s="64"/>
      <c r="L18" s="186" t="str">
        <f t="shared" si="5"/>
        <v/>
      </c>
      <c r="M18" s="183" t="str">
        <f t="shared" ca="1" si="0"/>
        <v/>
      </c>
      <c r="N18" s="184">
        <f>'Proje ve Personel Bilgileri'!F29</f>
        <v>0</v>
      </c>
      <c r="O18" s="185">
        <f t="shared" ca="1" si="1"/>
        <v>0</v>
      </c>
      <c r="P18" s="185">
        <f t="shared" ca="1" si="2"/>
        <v>0</v>
      </c>
      <c r="Q18" s="185">
        <f t="shared" si="3"/>
        <v>0</v>
      </c>
      <c r="R18" s="185">
        <f t="shared" si="4"/>
        <v>0</v>
      </c>
      <c r="S18" s="185">
        <f t="shared" ca="1" si="6"/>
        <v>0</v>
      </c>
      <c r="T18" s="185">
        <f t="shared" ca="1" si="6"/>
        <v>0</v>
      </c>
    </row>
    <row r="19" spans="1:21" ht="22.7" customHeight="1" x14ac:dyDescent="0.25">
      <c r="A19" s="313">
        <v>12</v>
      </c>
      <c r="B19" s="187" t="str">
        <f>IF('Proje ve Personel Bilgileri'!C30&gt;0,'Proje ve Personel Bilgileri'!C30,"")</f>
        <v/>
      </c>
      <c r="C19" s="63"/>
      <c r="D19" s="64"/>
      <c r="E19" s="64"/>
      <c r="F19" s="64"/>
      <c r="G19" s="64"/>
      <c r="H19" s="64"/>
      <c r="I19" s="64"/>
      <c r="J19" s="64"/>
      <c r="K19" s="64"/>
      <c r="L19" s="186" t="str">
        <f t="shared" si="5"/>
        <v/>
      </c>
      <c r="M19" s="183" t="str">
        <f t="shared" ca="1" si="0"/>
        <v/>
      </c>
      <c r="N19" s="184">
        <f>'Proje ve Personel Bilgileri'!F30</f>
        <v>0</v>
      </c>
      <c r="O19" s="185">
        <f t="shared" ca="1" si="1"/>
        <v>0</v>
      </c>
      <c r="P19" s="185">
        <f t="shared" ca="1" si="2"/>
        <v>0</v>
      </c>
      <c r="Q19" s="185">
        <f t="shared" si="3"/>
        <v>0</v>
      </c>
      <c r="R19" s="185">
        <f t="shared" si="4"/>
        <v>0</v>
      </c>
      <c r="S19" s="185">
        <f t="shared" ca="1" si="6"/>
        <v>0</v>
      </c>
      <c r="T19" s="185">
        <f t="shared" ca="1" si="6"/>
        <v>0</v>
      </c>
    </row>
    <row r="20" spans="1:21" ht="22.7" customHeight="1" x14ac:dyDescent="0.25">
      <c r="A20" s="313">
        <v>13</v>
      </c>
      <c r="B20" s="187" t="str">
        <f>IF('Proje ve Personel Bilgileri'!C31&gt;0,'Proje ve Personel Bilgileri'!C31,"")</f>
        <v/>
      </c>
      <c r="C20" s="63"/>
      <c r="D20" s="64"/>
      <c r="E20" s="64"/>
      <c r="F20" s="64"/>
      <c r="G20" s="64"/>
      <c r="H20" s="64"/>
      <c r="I20" s="64"/>
      <c r="J20" s="64"/>
      <c r="K20" s="64"/>
      <c r="L20" s="186" t="str">
        <f t="shared" si="5"/>
        <v/>
      </c>
      <c r="M20" s="183" t="str">
        <f t="shared" ca="1" si="0"/>
        <v/>
      </c>
      <c r="N20" s="184">
        <f>'Proje ve Personel Bilgileri'!F31</f>
        <v>0</v>
      </c>
      <c r="O20" s="185">
        <f t="shared" ca="1" si="1"/>
        <v>0</v>
      </c>
      <c r="P20" s="185">
        <f t="shared" ca="1" si="2"/>
        <v>0</v>
      </c>
      <c r="Q20" s="185">
        <f t="shared" si="3"/>
        <v>0</v>
      </c>
      <c r="R20" s="185">
        <f t="shared" si="4"/>
        <v>0</v>
      </c>
      <c r="S20" s="185">
        <f t="shared" ca="1" si="6"/>
        <v>0</v>
      </c>
      <c r="T20" s="185">
        <f t="shared" ca="1" si="6"/>
        <v>0</v>
      </c>
    </row>
    <row r="21" spans="1:21" ht="22.7" customHeight="1" x14ac:dyDescent="0.25">
      <c r="A21" s="313">
        <v>14</v>
      </c>
      <c r="B21" s="187" t="str">
        <f>IF('Proje ve Personel Bilgileri'!C32&gt;0,'Proje ve Personel Bilgileri'!C32,"")</f>
        <v/>
      </c>
      <c r="C21" s="63"/>
      <c r="D21" s="64"/>
      <c r="E21" s="64"/>
      <c r="F21" s="64"/>
      <c r="G21" s="64"/>
      <c r="H21" s="64"/>
      <c r="I21" s="64"/>
      <c r="J21" s="64"/>
      <c r="K21" s="64"/>
      <c r="L21" s="186" t="str">
        <f t="shared" si="5"/>
        <v/>
      </c>
      <c r="M21" s="183" t="str">
        <f t="shared" ca="1" si="0"/>
        <v/>
      </c>
      <c r="N21" s="184">
        <f>'Proje ve Personel Bilgileri'!F32</f>
        <v>0</v>
      </c>
      <c r="O21" s="185">
        <f t="shared" ca="1" si="1"/>
        <v>0</v>
      </c>
      <c r="P21" s="185">
        <f t="shared" ca="1" si="2"/>
        <v>0</v>
      </c>
      <c r="Q21" s="185">
        <f t="shared" si="3"/>
        <v>0</v>
      </c>
      <c r="R21" s="185">
        <f t="shared" si="4"/>
        <v>0</v>
      </c>
      <c r="S21" s="185">
        <f t="shared" ca="1" si="6"/>
        <v>0</v>
      </c>
      <c r="T21" s="185">
        <f t="shared" ca="1" si="6"/>
        <v>0</v>
      </c>
    </row>
    <row r="22" spans="1:21" ht="22.7" customHeight="1" x14ac:dyDescent="0.25">
      <c r="A22" s="313">
        <v>15</v>
      </c>
      <c r="B22" s="187" t="str">
        <f>IF('Proje ve Personel Bilgileri'!C33&gt;0,'Proje ve Personel Bilgileri'!C33,"")</f>
        <v/>
      </c>
      <c r="C22" s="63"/>
      <c r="D22" s="64"/>
      <c r="E22" s="64"/>
      <c r="F22" s="64"/>
      <c r="G22" s="64"/>
      <c r="H22" s="64"/>
      <c r="I22" s="64"/>
      <c r="J22" s="64"/>
      <c r="K22" s="64"/>
      <c r="L22" s="186" t="str">
        <f t="shared" si="5"/>
        <v/>
      </c>
      <c r="M22" s="183" t="str">
        <f t="shared" ca="1" si="0"/>
        <v/>
      </c>
      <c r="N22" s="184">
        <f>'Proje ve Personel Bilgileri'!F33</f>
        <v>0</v>
      </c>
      <c r="O22" s="185">
        <f t="shared" ca="1" si="1"/>
        <v>0</v>
      </c>
      <c r="P22" s="185">
        <f t="shared" ca="1" si="2"/>
        <v>0</v>
      </c>
      <c r="Q22" s="185">
        <f t="shared" si="3"/>
        <v>0</v>
      </c>
      <c r="R22" s="185">
        <f t="shared" si="4"/>
        <v>0</v>
      </c>
      <c r="S22" s="185">
        <f t="shared" ca="1" si="6"/>
        <v>0</v>
      </c>
      <c r="T22" s="185">
        <f t="shared" ca="1" si="6"/>
        <v>0</v>
      </c>
    </row>
    <row r="23" spans="1:21" ht="22.7" customHeight="1" x14ac:dyDescent="0.25">
      <c r="A23" s="313">
        <v>16</v>
      </c>
      <c r="B23" s="187" t="str">
        <f>IF('Proje ve Personel Bilgileri'!C34&gt;0,'Proje ve Personel Bilgileri'!C34,"")</f>
        <v/>
      </c>
      <c r="C23" s="63"/>
      <c r="D23" s="64"/>
      <c r="E23" s="64"/>
      <c r="F23" s="64"/>
      <c r="G23" s="64"/>
      <c r="H23" s="64"/>
      <c r="I23" s="64"/>
      <c r="J23" s="64"/>
      <c r="K23" s="64"/>
      <c r="L23" s="186" t="str">
        <f t="shared" si="5"/>
        <v/>
      </c>
      <c r="M23" s="183" t="str">
        <f t="shared" ca="1" si="0"/>
        <v/>
      </c>
      <c r="N23" s="184">
        <f>'Proje ve Personel Bilgileri'!F34</f>
        <v>0</v>
      </c>
      <c r="O23" s="185">
        <f t="shared" ca="1" si="1"/>
        <v>0</v>
      </c>
      <c r="P23" s="185">
        <f t="shared" ca="1" si="2"/>
        <v>0</v>
      </c>
      <c r="Q23" s="185">
        <f t="shared" si="3"/>
        <v>0</v>
      </c>
      <c r="R23" s="185">
        <f t="shared" si="4"/>
        <v>0</v>
      </c>
      <c r="S23" s="185">
        <f t="shared" ca="1" si="6"/>
        <v>0</v>
      </c>
      <c r="T23" s="185">
        <f t="shared" ca="1" si="6"/>
        <v>0</v>
      </c>
    </row>
    <row r="24" spans="1:21" ht="22.7" customHeight="1" x14ac:dyDescent="0.25">
      <c r="A24" s="313">
        <v>17</v>
      </c>
      <c r="B24" s="187" t="str">
        <f>IF('Proje ve Personel Bilgileri'!C35&gt;0,'Proje ve Personel Bilgileri'!C35,"")</f>
        <v/>
      </c>
      <c r="C24" s="63"/>
      <c r="D24" s="64"/>
      <c r="E24" s="64"/>
      <c r="F24" s="64"/>
      <c r="G24" s="64"/>
      <c r="H24" s="64"/>
      <c r="I24" s="64"/>
      <c r="J24" s="64"/>
      <c r="K24" s="64"/>
      <c r="L24" s="186" t="str">
        <f t="shared" si="5"/>
        <v/>
      </c>
      <c r="M24" s="183" t="str">
        <f t="shared" ca="1" si="0"/>
        <v/>
      </c>
      <c r="N24" s="184">
        <f>'Proje ve Personel Bilgileri'!F35</f>
        <v>0</v>
      </c>
      <c r="O24" s="185">
        <f t="shared" ca="1" si="1"/>
        <v>0</v>
      </c>
      <c r="P24" s="185">
        <f t="shared" ca="1" si="2"/>
        <v>0</v>
      </c>
      <c r="Q24" s="185">
        <f t="shared" si="3"/>
        <v>0</v>
      </c>
      <c r="R24" s="185">
        <f t="shared" si="4"/>
        <v>0</v>
      </c>
      <c r="S24" s="185">
        <f t="shared" ca="1" si="6"/>
        <v>0</v>
      </c>
      <c r="T24" s="185">
        <f t="shared" ca="1" si="6"/>
        <v>0</v>
      </c>
    </row>
    <row r="25" spans="1:21" ht="22.7" customHeight="1" x14ac:dyDescent="0.25">
      <c r="A25" s="313">
        <v>18</v>
      </c>
      <c r="B25" s="187" t="str">
        <f>IF('Proje ve Personel Bilgileri'!C36&gt;0,'Proje ve Personel Bilgileri'!C36,"")</f>
        <v/>
      </c>
      <c r="C25" s="63"/>
      <c r="D25" s="64"/>
      <c r="E25" s="64"/>
      <c r="F25" s="64"/>
      <c r="G25" s="64"/>
      <c r="H25" s="64"/>
      <c r="I25" s="64"/>
      <c r="J25" s="64"/>
      <c r="K25" s="64"/>
      <c r="L25" s="186" t="str">
        <f t="shared" si="5"/>
        <v/>
      </c>
      <c r="M25" s="183" t="str">
        <f t="shared" ca="1" si="0"/>
        <v/>
      </c>
      <c r="N25" s="184">
        <f>'Proje ve Personel Bilgileri'!F36</f>
        <v>0</v>
      </c>
      <c r="O25" s="185">
        <f t="shared" ca="1" si="1"/>
        <v>0</v>
      </c>
      <c r="P25" s="185">
        <f t="shared" ca="1" si="2"/>
        <v>0</v>
      </c>
      <c r="Q25" s="185">
        <f t="shared" si="3"/>
        <v>0</v>
      </c>
      <c r="R25" s="185">
        <f t="shared" si="4"/>
        <v>0</v>
      </c>
      <c r="S25" s="185">
        <f t="shared" ca="1" si="6"/>
        <v>0</v>
      </c>
      <c r="T25" s="185">
        <f t="shared" ca="1" si="6"/>
        <v>0</v>
      </c>
    </row>
    <row r="26" spans="1:21" ht="22.7" customHeight="1" x14ac:dyDescent="0.25">
      <c r="A26" s="313">
        <v>19</v>
      </c>
      <c r="B26" s="187" t="str">
        <f>IF('Proje ve Personel Bilgileri'!C37&gt;0,'Proje ve Personel Bilgileri'!C37,"")</f>
        <v/>
      </c>
      <c r="C26" s="63"/>
      <c r="D26" s="64"/>
      <c r="E26" s="64"/>
      <c r="F26" s="64"/>
      <c r="G26" s="64"/>
      <c r="H26" s="64"/>
      <c r="I26" s="64"/>
      <c r="J26" s="64"/>
      <c r="K26" s="64"/>
      <c r="L26" s="186" t="str">
        <f t="shared" si="5"/>
        <v/>
      </c>
      <c r="M26" s="183" t="str">
        <f t="shared" ca="1" si="0"/>
        <v/>
      </c>
      <c r="N26" s="184">
        <f>'Proje ve Personel Bilgileri'!F37</f>
        <v>0</v>
      </c>
      <c r="O26" s="185">
        <f t="shared" ca="1" si="1"/>
        <v>0</v>
      </c>
      <c r="P26" s="185">
        <f t="shared" ca="1" si="2"/>
        <v>0</v>
      </c>
      <c r="Q26" s="185">
        <f t="shared" si="3"/>
        <v>0</v>
      </c>
      <c r="R26" s="185">
        <f t="shared" si="4"/>
        <v>0</v>
      </c>
      <c r="S26" s="185">
        <f t="shared" ca="1" si="6"/>
        <v>0</v>
      </c>
      <c r="T26" s="185">
        <f t="shared" ca="1" si="6"/>
        <v>0</v>
      </c>
    </row>
    <row r="27" spans="1:21" ht="22.7" customHeight="1" thickBot="1" x14ac:dyDescent="0.3">
      <c r="A27" s="314">
        <v>20</v>
      </c>
      <c r="B27" s="188" t="str">
        <f>IF('Proje ve Personel Bilgileri'!C38&gt;0,'Proje ve Personel Bilgileri'!C38,"")</f>
        <v/>
      </c>
      <c r="C27" s="65"/>
      <c r="D27" s="66"/>
      <c r="E27" s="66"/>
      <c r="F27" s="66"/>
      <c r="G27" s="66"/>
      <c r="H27" s="66"/>
      <c r="I27" s="66"/>
      <c r="J27" s="66"/>
      <c r="K27" s="66"/>
      <c r="L27" s="189" t="str">
        <f t="shared" si="5"/>
        <v/>
      </c>
      <c r="M27" s="183" t="str">
        <f t="shared" ca="1" si="0"/>
        <v/>
      </c>
      <c r="N27" s="184">
        <f>'Proje ve Personel Bilgileri'!F38</f>
        <v>0</v>
      </c>
      <c r="O27" s="185">
        <f t="shared" ca="1" si="1"/>
        <v>0</v>
      </c>
      <c r="P27" s="185">
        <f t="shared" ca="1" si="2"/>
        <v>0</v>
      </c>
      <c r="Q27" s="185">
        <f t="shared" si="3"/>
        <v>0</v>
      </c>
      <c r="R27" s="185">
        <f t="shared" si="4"/>
        <v>0</v>
      </c>
      <c r="S27" s="185">
        <f t="shared" ca="1" si="6"/>
        <v>0</v>
      </c>
      <c r="T27" s="185">
        <f t="shared" ca="1" si="6"/>
        <v>0</v>
      </c>
      <c r="U27" s="158">
        <v>1</v>
      </c>
    </row>
    <row r="28" spans="1:21" s="82" customFormat="1" ht="29.25" customHeight="1" thickBot="1" x14ac:dyDescent="0.3">
      <c r="A28" s="433" t="s">
        <v>46</v>
      </c>
      <c r="B28" s="434"/>
      <c r="C28" s="190" t="str">
        <f>IF($L$28&gt;0,SUM(C8:C27),"")</f>
        <v/>
      </c>
      <c r="D28" s="191" t="str">
        <f>IF($L$28&gt;0,SUM(D8:D27),"")</f>
        <v/>
      </c>
      <c r="E28" s="191" t="str">
        <f>IF($L$28&gt;0,SUM(E8:E27),"")</f>
        <v/>
      </c>
      <c r="F28" s="191" t="str">
        <f>IF($L$28&gt;0,SUM(F8:F27),"")</f>
        <v/>
      </c>
      <c r="G28" s="191" t="str">
        <f>IF($L$28&gt;0,SUM(G8:G27),"")</f>
        <v/>
      </c>
      <c r="H28" s="191" t="str">
        <f t="shared" ref="H28:J28" si="7">IF($L$28&gt;0,SUM(H8:H27),"")</f>
        <v/>
      </c>
      <c r="I28" s="191" t="str">
        <f t="shared" si="7"/>
        <v/>
      </c>
      <c r="J28" s="191" t="str">
        <f t="shared" si="7"/>
        <v/>
      </c>
      <c r="K28" s="191" t="str">
        <f>IF($L$28&gt;0,SUM(K8:K27),"")</f>
        <v/>
      </c>
      <c r="L28" s="192">
        <f>SUM(L8:L27)</f>
        <v>0</v>
      </c>
      <c r="M28" s="13"/>
      <c r="N28" s="79"/>
      <c r="O28" s="80"/>
      <c r="P28" s="81"/>
      <c r="Q28" s="79"/>
      <c r="R28" s="79"/>
      <c r="S28" s="79"/>
      <c r="T28" s="79"/>
    </row>
    <row r="29" spans="1:21" x14ac:dyDescent="0.25">
      <c r="A29" s="315" t="s">
        <v>138</v>
      </c>
      <c r="B29" s="67"/>
      <c r="C29" s="67"/>
      <c r="D29" s="67"/>
      <c r="E29" s="67"/>
      <c r="F29" s="67"/>
      <c r="G29" s="67"/>
      <c r="H29" s="67"/>
      <c r="I29" s="67"/>
      <c r="J29" s="67"/>
      <c r="K29" s="67"/>
      <c r="L29" s="67"/>
      <c r="S29" s="109"/>
      <c r="T29" s="109"/>
    </row>
    <row r="31" spans="1:21" ht="21" x14ac:dyDescent="0.35">
      <c r="A31" s="342" t="s">
        <v>41</v>
      </c>
      <c r="B31" s="345">
        <f ca="1">IF(imzatarihi&gt;0,imzatarihi,"")</f>
        <v>45833</v>
      </c>
      <c r="C31" s="432" t="s">
        <v>43</v>
      </c>
      <c r="D31" s="432"/>
      <c r="E31" s="342" t="str">
        <f>IF(kurulusyetkilisi&gt;0,kurulusyetkilisi,"")</f>
        <v/>
      </c>
      <c r="F31" s="342"/>
      <c r="G31" s="342"/>
      <c r="H31" s="256"/>
      <c r="I31" s="256"/>
      <c r="J31" s="256"/>
    </row>
    <row r="32" spans="1:21" ht="21" x14ac:dyDescent="0.35">
      <c r="A32" s="343"/>
      <c r="B32" s="343"/>
      <c r="C32" s="432" t="s">
        <v>44</v>
      </c>
      <c r="D32" s="432"/>
      <c r="E32" s="431"/>
      <c r="F32" s="431"/>
      <c r="G32" s="431"/>
      <c r="H32" s="68"/>
      <c r="I32" s="68"/>
      <c r="J32" s="68"/>
    </row>
  </sheetData>
  <sheetProtection algorithmName="SHA-512" hashValue="g+uNFUVbg/uZSXdLVLdbTVLE/QzyeizBaf5taS4yqb+biVYQ6Gihxd54s8Du7vN170SUF344e1QzvIyhaewXOQ==" saltValue="py2zViDuuZfeK6k4qR/8aQ=="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9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900-000001000000}">
      <formula1>0</formula1>
      <formula2>T8</formula2>
    </dataValidation>
    <dataValidation type="whole" allowBlank="1" showErrorMessage="1" error="Prim Gün Sayısı en fazla 30 olabilir." prompt="_x000a_" sqref="C8:C27" xr:uid="{00000000-0002-0000-09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0"/>
  <dimension ref="A1:AA32"/>
  <sheetViews>
    <sheetView zoomScale="80" zoomScaleNormal="80" workbookViewId="0">
      <selection activeCell="C8" sqref="C8"/>
    </sheetView>
  </sheetViews>
  <sheetFormatPr defaultColWidth="9.140625" defaultRowHeight="15" x14ac:dyDescent="0.25"/>
  <cols>
    <col min="1" max="1" width="9.140625" style="58" customWidth="1"/>
    <col min="2" max="2" width="34.7109375" style="58" customWidth="1"/>
    <col min="3" max="3" width="9.7109375" style="68" customWidth="1"/>
    <col min="4" max="11" width="16.7109375" style="58" customWidth="1"/>
    <col min="12" max="12" width="20.7109375" style="58" customWidth="1"/>
    <col min="13" max="13" width="48.7109375" style="11" customWidth="1"/>
    <col min="14" max="14" width="9.140625" style="70" hidden="1" customWidth="1"/>
    <col min="15" max="15" width="9.5703125" style="109" hidden="1" customWidth="1"/>
    <col min="16" max="16" width="9" style="109" hidden="1" customWidth="1"/>
    <col min="17" max="17" width="9.5703125" style="109" hidden="1" customWidth="1"/>
    <col min="18" max="18" width="9" style="109" hidden="1" customWidth="1"/>
    <col min="19" max="19" width="9.5703125" style="70" hidden="1" customWidth="1"/>
    <col min="20" max="22" width="9.140625" style="70" hidden="1" customWidth="1"/>
    <col min="23" max="16384" width="9.140625" style="70"/>
  </cols>
  <sheetData>
    <row r="1" spans="1:27" ht="15.75" x14ac:dyDescent="0.25">
      <c r="A1" s="416" t="s">
        <v>31</v>
      </c>
      <c r="B1" s="416"/>
      <c r="C1" s="416"/>
      <c r="D1" s="416"/>
      <c r="E1" s="416"/>
      <c r="F1" s="416"/>
      <c r="G1" s="416"/>
      <c r="H1" s="416"/>
      <c r="I1" s="416"/>
      <c r="J1" s="416"/>
      <c r="K1" s="416"/>
      <c r="L1" s="416"/>
      <c r="M1" s="108"/>
      <c r="N1" s="197"/>
      <c r="O1" s="198"/>
      <c r="V1" s="135" t="str">
        <f>CONCATENATE("A1:L",SUM(U:U)*32)</f>
        <v>A1:L32</v>
      </c>
    </row>
    <row r="2" spans="1:27" x14ac:dyDescent="0.25">
      <c r="A2" s="423" t="str">
        <f>IF(YilDonem&lt;&gt;"",CONCATENATE(YilDonem,". dönem"),"")</f>
        <v/>
      </c>
      <c r="B2" s="423"/>
      <c r="C2" s="423"/>
      <c r="D2" s="423"/>
      <c r="E2" s="423"/>
      <c r="F2" s="423"/>
      <c r="G2" s="423"/>
      <c r="H2" s="423"/>
      <c r="I2" s="423"/>
      <c r="J2" s="423"/>
      <c r="K2" s="423"/>
      <c r="L2" s="423"/>
    </row>
    <row r="3" spans="1:27" ht="15.75" thickBot="1" x14ac:dyDescent="0.3">
      <c r="B3" s="59"/>
      <c r="C3" s="59"/>
      <c r="D3" s="59"/>
      <c r="E3" s="435" t="str">
        <f>IF(YilDonem&lt;&gt;"",CONCATENATE(VLOOKUP(DönBasAy+5,AyTablo,2,0)," ayına aittir."),"")</f>
        <v/>
      </c>
      <c r="F3" s="435"/>
      <c r="G3" s="435"/>
      <c r="H3" s="435"/>
      <c r="I3" s="59"/>
      <c r="J3" s="59"/>
      <c r="K3" s="59"/>
      <c r="L3" s="307" t="s">
        <v>39</v>
      </c>
    </row>
    <row r="4" spans="1:27" ht="31.7" customHeight="1" thickBot="1" x14ac:dyDescent="0.3">
      <c r="A4" s="310" t="s">
        <v>1</v>
      </c>
      <c r="B4" s="440" t="str">
        <f>IF(ProjeNo&gt;0,ProjeNo,"")</f>
        <v/>
      </c>
      <c r="C4" s="441"/>
      <c r="D4" s="441"/>
      <c r="E4" s="441"/>
      <c r="F4" s="441"/>
      <c r="G4" s="441"/>
      <c r="H4" s="441"/>
      <c r="I4" s="441"/>
      <c r="J4" s="441"/>
      <c r="K4" s="441"/>
      <c r="L4" s="442"/>
    </row>
    <row r="5" spans="1:27" ht="31.7" customHeight="1" thickBot="1" x14ac:dyDescent="0.3">
      <c r="A5" s="311" t="s">
        <v>10</v>
      </c>
      <c r="B5" s="443" t="str">
        <f>IF(ProjeAdi&gt;0,ProjeAdi,"")</f>
        <v/>
      </c>
      <c r="C5" s="444"/>
      <c r="D5" s="444"/>
      <c r="E5" s="444"/>
      <c r="F5" s="444"/>
      <c r="G5" s="444"/>
      <c r="H5" s="444"/>
      <c r="I5" s="444"/>
      <c r="J5" s="444"/>
      <c r="K5" s="444"/>
      <c r="L5" s="445"/>
    </row>
    <row r="6" spans="1:27" ht="31.7" customHeight="1" thickBot="1" x14ac:dyDescent="0.3">
      <c r="A6" s="424" t="s">
        <v>6</v>
      </c>
      <c r="B6" s="424" t="s">
        <v>7</v>
      </c>
      <c r="C6" s="424" t="s">
        <v>32</v>
      </c>
      <c r="D6" s="424" t="s">
        <v>130</v>
      </c>
      <c r="E6" s="424" t="s">
        <v>33</v>
      </c>
      <c r="F6" s="424" t="s">
        <v>36</v>
      </c>
      <c r="G6" s="424" t="s">
        <v>34</v>
      </c>
      <c r="H6" s="446" t="s">
        <v>232</v>
      </c>
      <c r="I6" s="447"/>
      <c r="J6" s="447"/>
      <c r="K6" s="448"/>
      <c r="L6" s="424" t="s">
        <v>35</v>
      </c>
      <c r="O6" s="436" t="s">
        <v>40</v>
      </c>
      <c r="P6" s="437"/>
      <c r="Q6" s="436" t="s">
        <v>48</v>
      </c>
      <c r="R6" s="437"/>
      <c r="S6" s="436" t="s">
        <v>49</v>
      </c>
      <c r="T6" s="437"/>
    </row>
    <row r="7" spans="1:27" s="110" customFormat="1" ht="105.75" thickBot="1" x14ac:dyDescent="0.3">
      <c r="A7" s="429"/>
      <c r="B7" s="429"/>
      <c r="C7" s="429"/>
      <c r="D7" s="429"/>
      <c r="E7" s="429"/>
      <c r="F7" s="429"/>
      <c r="G7" s="429"/>
      <c r="H7" s="353" t="s">
        <v>238</v>
      </c>
      <c r="I7" s="353" t="s">
        <v>239</v>
      </c>
      <c r="J7" s="353" t="s">
        <v>240</v>
      </c>
      <c r="K7" s="353" t="s">
        <v>241</v>
      </c>
      <c r="L7" s="429"/>
      <c r="M7" s="12"/>
      <c r="N7" s="308" t="s">
        <v>9</v>
      </c>
      <c r="O7" s="309" t="s">
        <v>37</v>
      </c>
      <c r="P7" s="309" t="s">
        <v>38</v>
      </c>
      <c r="Q7" s="309" t="s">
        <v>47</v>
      </c>
      <c r="R7" s="309" t="s">
        <v>34</v>
      </c>
      <c r="S7" s="309" t="s">
        <v>47</v>
      </c>
      <c r="T7" s="309" t="s">
        <v>38</v>
      </c>
      <c r="AA7" s="70"/>
    </row>
    <row r="8" spans="1:27" ht="22.7" customHeight="1" x14ac:dyDescent="0.25">
      <c r="A8" s="312">
        <v>1</v>
      </c>
      <c r="B8" s="187" t="str">
        <f>IF('Proje ve Personel Bilgileri'!C19&gt;0,'Proje ve Personel Bilgileri'!C19,"")</f>
        <v/>
      </c>
      <c r="C8" s="60"/>
      <c r="D8" s="61"/>
      <c r="E8" s="61"/>
      <c r="F8" s="61"/>
      <c r="G8" s="61"/>
      <c r="H8" s="62"/>
      <c r="I8" s="62"/>
      <c r="J8" s="62"/>
      <c r="K8" s="62"/>
      <c r="L8" s="182" t="str">
        <f>IF(B8&lt;&gt;"",IF(OR(F8&gt;S8,G8&gt;T8),0,D8+E8+F8+G8-H8-I8-J8-K8),"")</f>
        <v/>
      </c>
      <c r="M8" s="183" t="str">
        <f t="shared" ref="M8:M27" ca="1" si="0">IF(OR(F8&gt;S8,G8&gt;T8),"Toplam maliyetin hesaplanabilmesi için SGK işveren payı ve işsizlik sigortası işveren payının tavan değerleri aşmaması gerekmektedir.","")</f>
        <v/>
      </c>
      <c r="N8" s="184">
        <f>'Proje ve Personel Bilgileri'!F19</f>
        <v>0</v>
      </c>
      <c r="O8" s="185">
        <f t="shared" ref="O8:O27" ca="1" si="1">IFERROR(IF(N8="EVET",VLOOKUP(VLOOKUP(DönBasAy,AyTablo,5,0),SGKTAVAN,2,0)*0.2475,VLOOKUP(VLOOKUP(DönBasAy,AyTablo,5,0),SGKTAVAN,2,0)*0.2075),0)</f>
        <v>0</v>
      </c>
      <c r="P8" s="185">
        <f t="shared" ref="P8:P27" ca="1" si="2">IFERROR(IF(N8="EVET",0,VLOOKUP(VLOOKUP(DönBasAy,AyTablo,5,0),SGKTAVAN,2,0)*0.02),0)</f>
        <v>0</v>
      </c>
      <c r="Q8" s="185">
        <f t="shared" ref="Q8:Q27" si="3">IF(N8="EVET",(D8+E8)*0.2475,(D8+E8)*0.2075)</f>
        <v>0</v>
      </c>
      <c r="R8" s="185">
        <f t="shared" ref="R8:R27" si="4">IF(N8="EVET",0,(D8+E8)*0.02)</f>
        <v>0</v>
      </c>
      <c r="S8" s="185">
        <f ca="1">IF(ISERROR(ROUNDUP(MIN(O8,Q8),0)),0,ROUNDUP(MIN(O8,Q8),0))</f>
        <v>0</v>
      </c>
      <c r="T8" s="185">
        <f ca="1">IF(ISERROR(ROUNDUP(MIN(P8,R8),0)),0,ROUNDUP(MIN(P8,R8),0))</f>
        <v>0</v>
      </c>
    </row>
    <row r="9" spans="1:27" ht="22.7" customHeight="1" x14ac:dyDescent="0.25">
      <c r="A9" s="313">
        <v>2</v>
      </c>
      <c r="B9" s="187" t="str">
        <f>IF('Proje ve Personel Bilgileri'!C20&gt;0,'Proje ve Personel Bilgileri'!C20,"")</f>
        <v/>
      </c>
      <c r="C9" s="63"/>
      <c r="D9" s="64"/>
      <c r="E9" s="64"/>
      <c r="F9" s="64"/>
      <c r="G9" s="64"/>
      <c r="H9" s="64"/>
      <c r="I9" s="64"/>
      <c r="J9" s="64"/>
      <c r="K9" s="64"/>
      <c r="L9" s="186" t="str">
        <f t="shared" ref="L9:L27" si="5">IF(B9&lt;&gt;"",IF(OR(F9&gt;S9,G9&gt;T9),0,D9+E9+F9+G9-H9-I9-J9-K9),"")</f>
        <v/>
      </c>
      <c r="M9" s="183" t="str">
        <f t="shared" ca="1" si="0"/>
        <v/>
      </c>
      <c r="N9" s="184">
        <f>'Proje ve Personel Bilgileri'!F20</f>
        <v>0</v>
      </c>
      <c r="O9" s="185">
        <f t="shared" ca="1" si="1"/>
        <v>0</v>
      </c>
      <c r="P9" s="185">
        <f t="shared" ca="1" si="2"/>
        <v>0</v>
      </c>
      <c r="Q9" s="185">
        <f t="shared" si="3"/>
        <v>0</v>
      </c>
      <c r="R9" s="185">
        <f t="shared" si="4"/>
        <v>0</v>
      </c>
      <c r="S9" s="185">
        <f t="shared" ref="S9:T27" ca="1" si="6">IF(ISERROR(ROUNDUP(MIN(O9,Q9),0)),0,ROUNDUP(MIN(O9,Q9),0))</f>
        <v>0</v>
      </c>
      <c r="T9" s="185">
        <f t="shared" ca="1" si="6"/>
        <v>0</v>
      </c>
    </row>
    <row r="10" spans="1:27" ht="22.7" customHeight="1" x14ac:dyDescent="0.25">
      <c r="A10" s="313">
        <v>3</v>
      </c>
      <c r="B10" s="187" t="str">
        <f>IF('Proje ve Personel Bilgileri'!C21&gt;0,'Proje ve Personel Bilgileri'!C21,"")</f>
        <v/>
      </c>
      <c r="C10" s="63"/>
      <c r="D10" s="64"/>
      <c r="E10" s="64"/>
      <c r="F10" s="64"/>
      <c r="G10" s="64"/>
      <c r="H10" s="64"/>
      <c r="I10" s="64"/>
      <c r="J10" s="64"/>
      <c r="K10" s="64"/>
      <c r="L10" s="186" t="str">
        <f t="shared" si="5"/>
        <v/>
      </c>
      <c r="M10" s="183" t="str">
        <f t="shared" ca="1" si="0"/>
        <v/>
      </c>
      <c r="N10" s="184">
        <f>'Proje ve Personel Bilgileri'!F21</f>
        <v>0</v>
      </c>
      <c r="O10" s="185">
        <f t="shared" ca="1" si="1"/>
        <v>0</v>
      </c>
      <c r="P10" s="185">
        <f t="shared" ca="1" si="2"/>
        <v>0</v>
      </c>
      <c r="Q10" s="185">
        <f t="shared" si="3"/>
        <v>0</v>
      </c>
      <c r="R10" s="185">
        <f t="shared" si="4"/>
        <v>0</v>
      </c>
      <c r="S10" s="185">
        <f t="shared" ca="1" si="6"/>
        <v>0</v>
      </c>
      <c r="T10" s="185">
        <f t="shared" ca="1" si="6"/>
        <v>0</v>
      </c>
    </row>
    <row r="11" spans="1:27" ht="22.7" customHeight="1" x14ac:dyDescent="0.25">
      <c r="A11" s="313">
        <v>4</v>
      </c>
      <c r="B11" s="187" t="str">
        <f>IF('Proje ve Personel Bilgileri'!C22&gt;0,'Proje ve Personel Bilgileri'!C22,"")</f>
        <v/>
      </c>
      <c r="C11" s="63"/>
      <c r="D11" s="64"/>
      <c r="E11" s="64"/>
      <c r="F11" s="64"/>
      <c r="G11" s="64"/>
      <c r="H11" s="64"/>
      <c r="I11" s="64"/>
      <c r="J11" s="64"/>
      <c r="K11" s="64"/>
      <c r="L11" s="186" t="str">
        <f t="shared" si="5"/>
        <v/>
      </c>
      <c r="M11" s="183" t="str">
        <f t="shared" ca="1" si="0"/>
        <v/>
      </c>
      <c r="N11" s="184">
        <f>'Proje ve Personel Bilgileri'!F22</f>
        <v>0</v>
      </c>
      <c r="O11" s="185">
        <f t="shared" ca="1" si="1"/>
        <v>0</v>
      </c>
      <c r="P11" s="185">
        <f t="shared" ca="1" si="2"/>
        <v>0</v>
      </c>
      <c r="Q11" s="185">
        <f t="shared" si="3"/>
        <v>0</v>
      </c>
      <c r="R11" s="185">
        <f t="shared" si="4"/>
        <v>0</v>
      </c>
      <c r="S11" s="185">
        <f t="shared" ca="1" si="6"/>
        <v>0</v>
      </c>
      <c r="T11" s="185">
        <f t="shared" ca="1" si="6"/>
        <v>0</v>
      </c>
    </row>
    <row r="12" spans="1:27" ht="22.7" customHeight="1" x14ac:dyDescent="0.25">
      <c r="A12" s="313">
        <v>5</v>
      </c>
      <c r="B12" s="187" t="str">
        <f>IF('Proje ve Personel Bilgileri'!C23&gt;0,'Proje ve Personel Bilgileri'!C23,"")</f>
        <v/>
      </c>
      <c r="C12" s="63"/>
      <c r="D12" s="64"/>
      <c r="E12" s="64"/>
      <c r="F12" s="64"/>
      <c r="G12" s="64"/>
      <c r="H12" s="64"/>
      <c r="I12" s="64"/>
      <c r="J12" s="64"/>
      <c r="K12" s="64"/>
      <c r="L12" s="186" t="str">
        <f t="shared" si="5"/>
        <v/>
      </c>
      <c r="M12" s="183" t="str">
        <f t="shared" ca="1" si="0"/>
        <v/>
      </c>
      <c r="N12" s="184">
        <f>'Proje ve Personel Bilgileri'!F23</f>
        <v>0</v>
      </c>
      <c r="O12" s="185">
        <f t="shared" ca="1" si="1"/>
        <v>0</v>
      </c>
      <c r="P12" s="185">
        <f t="shared" ca="1" si="2"/>
        <v>0</v>
      </c>
      <c r="Q12" s="185">
        <f t="shared" si="3"/>
        <v>0</v>
      </c>
      <c r="R12" s="185">
        <f t="shared" si="4"/>
        <v>0</v>
      </c>
      <c r="S12" s="185">
        <f t="shared" ca="1" si="6"/>
        <v>0</v>
      </c>
      <c r="T12" s="185">
        <f t="shared" ca="1" si="6"/>
        <v>0</v>
      </c>
    </row>
    <row r="13" spans="1:27" ht="22.7" customHeight="1" x14ac:dyDescent="0.25">
      <c r="A13" s="313">
        <v>6</v>
      </c>
      <c r="B13" s="187" t="str">
        <f>IF('Proje ve Personel Bilgileri'!C24&gt;0,'Proje ve Personel Bilgileri'!C24,"")</f>
        <v/>
      </c>
      <c r="C13" s="63"/>
      <c r="D13" s="64"/>
      <c r="E13" s="64"/>
      <c r="F13" s="64"/>
      <c r="G13" s="64"/>
      <c r="H13" s="64"/>
      <c r="I13" s="64"/>
      <c r="J13" s="64"/>
      <c r="K13" s="64"/>
      <c r="L13" s="186" t="str">
        <f t="shared" si="5"/>
        <v/>
      </c>
      <c r="M13" s="183" t="str">
        <f t="shared" ca="1" si="0"/>
        <v/>
      </c>
      <c r="N13" s="184">
        <f>'Proje ve Personel Bilgileri'!F24</f>
        <v>0</v>
      </c>
      <c r="O13" s="185">
        <f t="shared" ca="1" si="1"/>
        <v>0</v>
      </c>
      <c r="P13" s="185">
        <f t="shared" ca="1" si="2"/>
        <v>0</v>
      </c>
      <c r="Q13" s="185">
        <f t="shared" si="3"/>
        <v>0</v>
      </c>
      <c r="R13" s="185">
        <f t="shared" si="4"/>
        <v>0</v>
      </c>
      <c r="S13" s="185">
        <f t="shared" ca="1" si="6"/>
        <v>0</v>
      </c>
      <c r="T13" s="185">
        <f t="shared" ca="1" si="6"/>
        <v>0</v>
      </c>
    </row>
    <row r="14" spans="1:27" ht="22.7" customHeight="1" x14ac:dyDescent="0.25">
      <c r="A14" s="313">
        <v>7</v>
      </c>
      <c r="B14" s="187" t="str">
        <f>IF('Proje ve Personel Bilgileri'!C25&gt;0,'Proje ve Personel Bilgileri'!C25,"")</f>
        <v/>
      </c>
      <c r="C14" s="63"/>
      <c r="D14" s="64"/>
      <c r="E14" s="64"/>
      <c r="F14" s="64"/>
      <c r="G14" s="64"/>
      <c r="H14" s="64"/>
      <c r="I14" s="64"/>
      <c r="J14" s="64"/>
      <c r="K14" s="64"/>
      <c r="L14" s="186" t="str">
        <f t="shared" si="5"/>
        <v/>
      </c>
      <c r="M14" s="183" t="str">
        <f t="shared" ca="1" si="0"/>
        <v/>
      </c>
      <c r="N14" s="184">
        <f>'Proje ve Personel Bilgileri'!F25</f>
        <v>0</v>
      </c>
      <c r="O14" s="185">
        <f t="shared" ca="1" si="1"/>
        <v>0</v>
      </c>
      <c r="P14" s="185">
        <f t="shared" ca="1" si="2"/>
        <v>0</v>
      </c>
      <c r="Q14" s="185">
        <f t="shared" si="3"/>
        <v>0</v>
      </c>
      <c r="R14" s="185">
        <f t="shared" si="4"/>
        <v>0</v>
      </c>
      <c r="S14" s="185">
        <f t="shared" ca="1" si="6"/>
        <v>0</v>
      </c>
      <c r="T14" s="185">
        <f t="shared" ca="1" si="6"/>
        <v>0</v>
      </c>
    </row>
    <row r="15" spans="1:27" ht="22.7" customHeight="1" x14ac:dyDescent="0.25">
      <c r="A15" s="313">
        <v>8</v>
      </c>
      <c r="B15" s="187" t="str">
        <f>IF('Proje ve Personel Bilgileri'!C26&gt;0,'Proje ve Personel Bilgileri'!C26,"")</f>
        <v/>
      </c>
      <c r="C15" s="63"/>
      <c r="D15" s="64"/>
      <c r="E15" s="64"/>
      <c r="F15" s="64"/>
      <c r="G15" s="64"/>
      <c r="H15" s="64"/>
      <c r="I15" s="64"/>
      <c r="J15" s="64"/>
      <c r="K15" s="64"/>
      <c r="L15" s="186" t="str">
        <f t="shared" si="5"/>
        <v/>
      </c>
      <c r="M15" s="183" t="str">
        <f t="shared" ca="1" si="0"/>
        <v/>
      </c>
      <c r="N15" s="184">
        <f>'Proje ve Personel Bilgileri'!F26</f>
        <v>0</v>
      </c>
      <c r="O15" s="185">
        <f t="shared" ca="1" si="1"/>
        <v>0</v>
      </c>
      <c r="P15" s="185">
        <f t="shared" ca="1" si="2"/>
        <v>0</v>
      </c>
      <c r="Q15" s="185">
        <f t="shared" si="3"/>
        <v>0</v>
      </c>
      <c r="R15" s="185">
        <f t="shared" si="4"/>
        <v>0</v>
      </c>
      <c r="S15" s="185">
        <f t="shared" ca="1" si="6"/>
        <v>0</v>
      </c>
      <c r="T15" s="185">
        <f t="shared" ca="1" si="6"/>
        <v>0</v>
      </c>
    </row>
    <row r="16" spans="1:27" ht="22.7" customHeight="1" x14ac:dyDescent="0.25">
      <c r="A16" s="313">
        <v>9</v>
      </c>
      <c r="B16" s="187" t="str">
        <f>IF('Proje ve Personel Bilgileri'!C27&gt;0,'Proje ve Personel Bilgileri'!C27,"")</f>
        <v/>
      </c>
      <c r="C16" s="63"/>
      <c r="D16" s="64"/>
      <c r="E16" s="64"/>
      <c r="F16" s="64"/>
      <c r="G16" s="64"/>
      <c r="H16" s="64"/>
      <c r="I16" s="64"/>
      <c r="J16" s="64"/>
      <c r="K16" s="64"/>
      <c r="L16" s="186" t="str">
        <f t="shared" si="5"/>
        <v/>
      </c>
      <c r="M16" s="183" t="str">
        <f t="shared" ca="1" si="0"/>
        <v/>
      </c>
      <c r="N16" s="184">
        <f>'Proje ve Personel Bilgileri'!F27</f>
        <v>0</v>
      </c>
      <c r="O16" s="185">
        <f t="shared" ca="1" si="1"/>
        <v>0</v>
      </c>
      <c r="P16" s="185">
        <f t="shared" ca="1" si="2"/>
        <v>0</v>
      </c>
      <c r="Q16" s="185">
        <f t="shared" si="3"/>
        <v>0</v>
      </c>
      <c r="R16" s="185">
        <f t="shared" si="4"/>
        <v>0</v>
      </c>
      <c r="S16" s="185">
        <f t="shared" ca="1" si="6"/>
        <v>0</v>
      </c>
      <c r="T16" s="185">
        <f t="shared" ca="1" si="6"/>
        <v>0</v>
      </c>
    </row>
    <row r="17" spans="1:21" ht="22.7" customHeight="1" x14ac:dyDescent="0.25">
      <c r="A17" s="313">
        <v>10</v>
      </c>
      <c r="B17" s="187" t="str">
        <f>IF('Proje ve Personel Bilgileri'!C28&gt;0,'Proje ve Personel Bilgileri'!C28,"")</f>
        <v/>
      </c>
      <c r="C17" s="63"/>
      <c r="D17" s="64"/>
      <c r="E17" s="64"/>
      <c r="F17" s="64"/>
      <c r="G17" s="64"/>
      <c r="H17" s="64"/>
      <c r="I17" s="64"/>
      <c r="J17" s="64"/>
      <c r="K17" s="64"/>
      <c r="L17" s="186" t="str">
        <f t="shared" si="5"/>
        <v/>
      </c>
      <c r="M17" s="183" t="str">
        <f t="shared" ca="1" si="0"/>
        <v/>
      </c>
      <c r="N17" s="184">
        <f>'Proje ve Personel Bilgileri'!F28</f>
        <v>0</v>
      </c>
      <c r="O17" s="185">
        <f t="shared" ca="1" si="1"/>
        <v>0</v>
      </c>
      <c r="P17" s="185">
        <f t="shared" ca="1" si="2"/>
        <v>0</v>
      </c>
      <c r="Q17" s="185">
        <f t="shared" si="3"/>
        <v>0</v>
      </c>
      <c r="R17" s="185">
        <f t="shared" si="4"/>
        <v>0</v>
      </c>
      <c r="S17" s="185">
        <f t="shared" ca="1" si="6"/>
        <v>0</v>
      </c>
      <c r="T17" s="185">
        <f t="shared" ca="1" si="6"/>
        <v>0</v>
      </c>
    </row>
    <row r="18" spans="1:21" ht="22.7" customHeight="1" x14ac:dyDescent="0.25">
      <c r="A18" s="313">
        <v>11</v>
      </c>
      <c r="B18" s="187" t="str">
        <f>IF('Proje ve Personel Bilgileri'!C29&gt;0,'Proje ve Personel Bilgileri'!C29,"")</f>
        <v/>
      </c>
      <c r="C18" s="63"/>
      <c r="D18" s="64"/>
      <c r="E18" s="64"/>
      <c r="F18" s="64"/>
      <c r="G18" s="64"/>
      <c r="H18" s="64"/>
      <c r="I18" s="64"/>
      <c r="J18" s="64"/>
      <c r="K18" s="64"/>
      <c r="L18" s="186" t="str">
        <f t="shared" si="5"/>
        <v/>
      </c>
      <c r="M18" s="183" t="str">
        <f t="shared" ca="1" si="0"/>
        <v/>
      </c>
      <c r="N18" s="184">
        <f>'Proje ve Personel Bilgileri'!F29</f>
        <v>0</v>
      </c>
      <c r="O18" s="185">
        <f t="shared" ca="1" si="1"/>
        <v>0</v>
      </c>
      <c r="P18" s="185">
        <f t="shared" ca="1" si="2"/>
        <v>0</v>
      </c>
      <c r="Q18" s="185">
        <f t="shared" si="3"/>
        <v>0</v>
      </c>
      <c r="R18" s="185">
        <f t="shared" si="4"/>
        <v>0</v>
      </c>
      <c r="S18" s="185">
        <f t="shared" ca="1" si="6"/>
        <v>0</v>
      </c>
      <c r="T18" s="185">
        <f t="shared" ca="1" si="6"/>
        <v>0</v>
      </c>
    </row>
    <row r="19" spans="1:21" ht="22.7" customHeight="1" x14ac:dyDescent="0.25">
      <c r="A19" s="313">
        <v>12</v>
      </c>
      <c r="B19" s="187" t="str">
        <f>IF('Proje ve Personel Bilgileri'!C30&gt;0,'Proje ve Personel Bilgileri'!C30,"")</f>
        <v/>
      </c>
      <c r="C19" s="63"/>
      <c r="D19" s="64"/>
      <c r="E19" s="64"/>
      <c r="F19" s="64"/>
      <c r="G19" s="64"/>
      <c r="H19" s="64"/>
      <c r="I19" s="64"/>
      <c r="J19" s="64"/>
      <c r="K19" s="64"/>
      <c r="L19" s="186" t="str">
        <f t="shared" si="5"/>
        <v/>
      </c>
      <c r="M19" s="183" t="str">
        <f t="shared" ca="1" si="0"/>
        <v/>
      </c>
      <c r="N19" s="184">
        <f>'Proje ve Personel Bilgileri'!F30</f>
        <v>0</v>
      </c>
      <c r="O19" s="185">
        <f t="shared" ca="1" si="1"/>
        <v>0</v>
      </c>
      <c r="P19" s="185">
        <f t="shared" ca="1" si="2"/>
        <v>0</v>
      </c>
      <c r="Q19" s="185">
        <f t="shared" si="3"/>
        <v>0</v>
      </c>
      <c r="R19" s="185">
        <f t="shared" si="4"/>
        <v>0</v>
      </c>
      <c r="S19" s="185">
        <f t="shared" ca="1" si="6"/>
        <v>0</v>
      </c>
      <c r="T19" s="185">
        <f t="shared" ca="1" si="6"/>
        <v>0</v>
      </c>
    </row>
    <row r="20" spans="1:21" ht="22.7" customHeight="1" x14ac:dyDescent="0.25">
      <c r="A20" s="313">
        <v>13</v>
      </c>
      <c r="B20" s="187" t="str">
        <f>IF('Proje ve Personel Bilgileri'!C31&gt;0,'Proje ve Personel Bilgileri'!C31,"")</f>
        <v/>
      </c>
      <c r="C20" s="63"/>
      <c r="D20" s="64"/>
      <c r="E20" s="64"/>
      <c r="F20" s="64"/>
      <c r="G20" s="64"/>
      <c r="H20" s="64"/>
      <c r="I20" s="64"/>
      <c r="J20" s="64"/>
      <c r="K20" s="64"/>
      <c r="L20" s="186" t="str">
        <f t="shared" si="5"/>
        <v/>
      </c>
      <c r="M20" s="183" t="str">
        <f t="shared" ca="1" si="0"/>
        <v/>
      </c>
      <c r="N20" s="184">
        <f>'Proje ve Personel Bilgileri'!F31</f>
        <v>0</v>
      </c>
      <c r="O20" s="185">
        <f t="shared" ca="1" si="1"/>
        <v>0</v>
      </c>
      <c r="P20" s="185">
        <f t="shared" ca="1" si="2"/>
        <v>0</v>
      </c>
      <c r="Q20" s="185">
        <f t="shared" si="3"/>
        <v>0</v>
      </c>
      <c r="R20" s="185">
        <f t="shared" si="4"/>
        <v>0</v>
      </c>
      <c r="S20" s="185">
        <f t="shared" ca="1" si="6"/>
        <v>0</v>
      </c>
      <c r="T20" s="185">
        <f t="shared" ca="1" si="6"/>
        <v>0</v>
      </c>
    </row>
    <row r="21" spans="1:21" ht="22.7" customHeight="1" x14ac:dyDescent="0.25">
      <c r="A21" s="313">
        <v>14</v>
      </c>
      <c r="B21" s="187" t="str">
        <f>IF('Proje ve Personel Bilgileri'!C32&gt;0,'Proje ve Personel Bilgileri'!C32,"")</f>
        <v/>
      </c>
      <c r="C21" s="63"/>
      <c r="D21" s="64"/>
      <c r="E21" s="64"/>
      <c r="F21" s="64"/>
      <c r="G21" s="64"/>
      <c r="H21" s="64"/>
      <c r="I21" s="64"/>
      <c r="J21" s="64"/>
      <c r="K21" s="64"/>
      <c r="L21" s="186" t="str">
        <f t="shared" si="5"/>
        <v/>
      </c>
      <c r="M21" s="183" t="str">
        <f t="shared" ca="1" si="0"/>
        <v/>
      </c>
      <c r="N21" s="184">
        <f>'Proje ve Personel Bilgileri'!F32</f>
        <v>0</v>
      </c>
      <c r="O21" s="185">
        <f t="shared" ca="1" si="1"/>
        <v>0</v>
      </c>
      <c r="P21" s="185">
        <f t="shared" ca="1" si="2"/>
        <v>0</v>
      </c>
      <c r="Q21" s="185">
        <f t="shared" si="3"/>
        <v>0</v>
      </c>
      <c r="R21" s="185">
        <f t="shared" si="4"/>
        <v>0</v>
      </c>
      <c r="S21" s="185">
        <f t="shared" ca="1" si="6"/>
        <v>0</v>
      </c>
      <c r="T21" s="185">
        <f t="shared" ca="1" si="6"/>
        <v>0</v>
      </c>
    </row>
    <row r="22" spans="1:21" ht="22.7" customHeight="1" x14ac:dyDescent="0.25">
      <c r="A22" s="313">
        <v>15</v>
      </c>
      <c r="B22" s="187" t="str">
        <f>IF('Proje ve Personel Bilgileri'!C33&gt;0,'Proje ve Personel Bilgileri'!C33,"")</f>
        <v/>
      </c>
      <c r="C22" s="63"/>
      <c r="D22" s="64"/>
      <c r="E22" s="64"/>
      <c r="F22" s="64"/>
      <c r="G22" s="64"/>
      <c r="H22" s="64"/>
      <c r="I22" s="64"/>
      <c r="J22" s="64"/>
      <c r="K22" s="64"/>
      <c r="L22" s="186" t="str">
        <f t="shared" si="5"/>
        <v/>
      </c>
      <c r="M22" s="183" t="str">
        <f t="shared" ca="1" si="0"/>
        <v/>
      </c>
      <c r="N22" s="184">
        <f>'Proje ve Personel Bilgileri'!F33</f>
        <v>0</v>
      </c>
      <c r="O22" s="185">
        <f t="shared" ca="1" si="1"/>
        <v>0</v>
      </c>
      <c r="P22" s="185">
        <f t="shared" ca="1" si="2"/>
        <v>0</v>
      </c>
      <c r="Q22" s="185">
        <f t="shared" si="3"/>
        <v>0</v>
      </c>
      <c r="R22" s="185">
        <f t="shared" si="4"/>
        <v>0</v>
      </c>
      <c r="S22" s="185">
        <f t="shared" ca="1" si="6"/>
        <v>0</v>
      </c>
      <c r="T22" s="185">
        <f t="shared" ca="1" si="6"/>
        <v>0</v>
      </c>
    </row>
    <row r="23" spans="1:21" ht="22.7" customHeight="1" x14ac:dyDescent="0.25">
      <c r="A23" s="313">
        <v>16</v>
      </c>
      <c r="B23" s="187" t="str">
        <f>IF('Proje ve Personel Bilgileri'!C34&gt;0,'Proje ve Personel Bilgileri'!C34,"")</f>
        <v/>
      </c>
      <c r="C23" s="63"/>
      <c r="D23" s="64"/>
      <c r="E23" s="64"/>
      <c r="F23" s="64"/>
      <c r="G23" s="64"/>
      <c r="H23" s="64"/>
      <c r="I23" s="64"/>
      <c r="J23" s="64"/>
      <c r="K23" s="64"/>
      <c r="L23" s="186" t="str">
        <f t="shared" si="5"/>
        <v/>
      </c>
      <c r="M23" s="183" t="str">
        <f t="shared" ca="1" si="0"/>
        <v/>
      </c>
      <c r="N23" s="184">
        <f>'Proje ve Personel Bilgileri'!F34</f>
        <v>0</v>
      </c>
      <c r="O23" s="185">
        <f t="shared" ca="1" si="1"/>
        <v>0</v>
      </c>
      <c r="P23" s="185">
        <f t="shared" ca="1" si="2"/>
        <v>0</v>
      </c>
      <c r="Q23" s="185">
        <f t="shared" si="3"/>
        <v>0</v>
      </c>
      <c r="R23" s="185">
        <f t="shared" si="4"/>
        <v>0</v>
      </c>
      <c r="S23" s="185">
        <f t="shared" ca="1" si="6"/>
        <v>0</v>
      </c>
      <c r="T23" s="185">
        <f t="shared" ca="1" si="6"/>
        <v>0</v>
      </c>
    </row>
    <row r="24" spans="1:21" ht="22.7" customHeight="1" x14ac:dyDescent="0.25">
      <c r="A24" s="313">
        <v>17</v>
      </c>
      <c r="B24" s="187" t="str">
        <f>IF('Proje ve Personel Bilgileri'!C35&gt;0,'Proje ve Personel Bilgileri'!C35,"")</f>
        <v/>
      </c>
      <c r="C24" s="63"/>
      <c r="D24" s="64"/>
      <c r="E24" s="64"/>
      <c r="F24" s="64"/>
      <c r="G24" s="64"/>
      <c r="H24" s="64"/>
      <c r="I24" s="64"/>
      <c r="J24" s="64"/>
      <c r="K24" s="64"/>
      <c r="L24" s="186" t="str">
        <f t="shared" si="5"/>
        <v/>
      </c>
      <c r="M24" s="183" t="str">
        <f t="shared" ca="1" si="0"/>
        <v/>
      </c>
      <c r="N24" s="184">
        <f>'Proje ve Personel Bilgileri'!F35</f>
        <v>0</v>
      </c>
      <c r="O24" s="185">
        <f t="shared" ca="1" si="1"/>
        <v>0</v>
      </c>
      <c r="P24" s="185">
        <f t="shared" ca="1" si="2"/>
        <v>0</v>
      </c>
      <c r="Q24" s="185">
        <f t="shared" si="3"/>
        <v>0</v>
      </c>
      <c r="R24" s="185">
        <f t="shared" si="4"/>
        <v>0</v>
      </c>
      <c r="S24" s="185">
        <f t="shared" ca="1" si="6"/>
        <v>0</v>
      </c>
      <c r="T24" s="185">
        <f t="shared" ca="1" si="6"/>
        <v>0</v>
      </c>
    </row>
    <row r="25" spans="1:21" ht="22.7" customHeight="1" x14ac:dyDescent="0.25">
      <c r="A25" s="313">
        <v>18</v>
      </c>
      <c r="B25" s="187" t="str">
        <f>IF('Proje ve Personel Bilgileri'!C36&gt;0,'Proje ve Personel Bilgileri'!C36,"")</f>
        <v/>
      </c>
      <c r="C25" s="63"/>
      <c r="D25" s="64"/>
      <c r="E25" s="64"/>
      <c r="F25" s="64"/>
      <c r="G25" s="64"/>
      <c r="H25" s="64"/>
      <c r="I25" s="64"/>
      <c r="J25" s="64"/>
      <c r="K25" s="64"/>
      <c r="L25" s="186" t="str">
        <f t="shared" si="5"/>
        <v/>
      </c>
      <c r="M25" s="183" t="str">
        <f t="shared" ca="1" si="0"/>
        <v/>
      </c>
      <c r="N25" s="184">
        <f>'Proje ve Personel Bilgileri'!F36</f>
        <v>0</v>
      </c>
      <c r="O25" s="185">
        <f t="shared" ca="1" si="1"/>
        <v>0</v>
      </c>
      <c r="P25" s="185">
        <f t="shared" ca="1" si="2"/>
        <v>0</v>
      </c>
      <c r="Q25" s="185">
        <f t="shared" si="3"/>
        <v>0</v>
      </c>
      <c r="R25" s="185">
        <f t="shared" si="4"/>
        <v>0</v>
      </c>
      <c r="S25" s="185">
        <f t="shared" ca="1" si="6"/>
        <v>0</v>
      </c>
      <c r="T25" s="185">
        <f t="shared" ca="1" si="6"/>
        <v>0</v>
      </c>
    </row>
    <row r="26" spans="1:21" ht="22.7" customHeight="1" x14ac:dyDescent="0.25">
      <c r="A26" s="313">
        <v>19</v>
      </c>
      <c r="B26" s="187" t="str">
        <f>IF('Proje ve Personel Bilgileri'!C37&gt;0,'Proje ve Personel Bilgileri'!C37,"")</f>
        <v/>
      </c>
      <c r="C26" s="63"/>
      <c r="D26" s="64"/>
      <c r="E26" s="64"/>
      <c r="F26" s="64"/>
      <c r="G26" s="64"/>
      <c r="H26" s="64"/>
      <c r="I26" s="64"/>
      <c r="J26" s="64"/>
      <c r="K26" s="64"/>
      <c r="L26" s="186" t="str">
        <f t="shared" si="5"/>
        <v/>
      </c>
      <c r="M26" s="183" t="str">
        <f t="shared" ca="1" si="0"/>
        <v/>
      </c>
      <c r="N26" s="184">
        <f>'Proje ve Personel Bilgileri'!F37</f>
        <v>0</v>
      </c>
      <c r="O26" s="185">
        <f t="shared" ca="1" si="1"/>
        <v>0</v>
      </c>
      <c r="P26" s="185">
        <f t="shared" ca="1" si="2"/>
        <v>0</v>
      </c>
      <c r="Q26" s="185">
        <f t="shared" si="3"/>
        <v>0</v>
      </c>
      <c r="R26" s="185">
        <f t="shared" si="4"/>
        <v>0</v>
      </c>
      <c r="S26" s="185">
        <f t="shared" ca="1" si="6"/>
        <v>0</v>
      </c>
      <c r="T26" s="185">
        <f t="shared" ca="1" si="6"/>
        <v>0</v>
      </c>
    </row>
    <row r="27" spans="1:21" ht="22.7" customHeight="1" thickBot="1" x14ac:dyDescent="0.3">
      <c r="A27" s="314">
        <v>20</v>
      </c>
      <c r="B27" s="188" t="str">
        <f>IF('Proje ve Personel Bilgileri'!C38&gt;0,'Proje ve Personel Bilgileri'!C38,"")</f>
        <v/>
      </c>
      <c r="C27" s="65"/>
      <c r="D27" s="66"/>
      <c r="E27" s="66"/>
      <c r="F27" s="66"/>
      <c r="G27" s="66"/>
      <c r="H27" s="66"/>
      <c r="I27" s="66"/>
      <c r="J27" s="66"/>
      <c r="K27" s="66"/>
      <c r="L27" s="189" t="str">
        <f t="shared" si="5"/>
        <v/>
      </c>
      <c r="M27" s="183" t="str">
        <f t="shared" ca="1" si="0"/>
        <v/>
      </c>
      <c r="N27" s="184">
        <f>'Proje ve Personel Bilgileri'!F38</f>
        <v>0</v>
      </c>
      <c r="O27" s="185">
        <f t="shared" ca="1" si="1"/>
        <v>0</v>
      </c>
      <c r="P27" s="185">
        <f t="shared" ca="1" si="2"/>
        <v>0</v>
      </c>
      <c r="Q27" s="185">
        <f t="shared" si="3"/>
        <v>0</v>
      </c>
      <c r="R27" s="185">
        <f t="shared" si="4"/>
        <v>0</v>
      </c>
      <c r="S27" s="185">
        <f t="shared" ca="1" si="6"/>
        <v>0</v>
      </c>
      <c r="T27" s="185">
        <f t="shared" ca="1" si="6"/>
        <v>0</v>
      </c>
      <c r="U27" s="158">
        <v>1</v>
      </c>
    </row>
    <row r="28" spans="1:21" s="82" customFormat="1" ht="29.25" customHeight="1" thickBot="1" x14ac:dyDescent="0.3">
      <c r="A28" s="438" t="s">
        <v>46</v>
      </c>
      <c r="B28" s="439"/>
      <c r="C28" s="190" t="str">
        <f>IF($L$28&gt;0,SUM(C8:C27),"")</f>
        <v/>
      </c>
      <c r="D28" s="191" t="str">
        <f>IF($L$28&gt;0,SUM(D8:D27),"")</f>
        <v/>
      </c>
      <c r="E28" s="191" t="str">
        <f>IF($L$28&gt;0,SUM(E8:E27),"")</f>
        <v/>
      </c>
      <c r="F28" s="191" t="str">
        <f>IF($L$28&gt;0,SUM(F8:F27),"")</f>
        <v/>
      </c>
      <c r="G28" s="191" t="str">
        <f>IF($L$28&gt;0,SUM(G8:G27),"")</f>
        <v/>
      </c>
      <c r="H28" s="191" t="str">
        <f t="shared" ref="H28:J28" si="7">IF($L$28&gt;0,SUM(H8:H27),"")</f>
        <v/>
      </c>
      <c r="I28" s="191" t="str">
        <f t="shared" si="7"/>
        <v/>
      </c>
      <c r="J28" s="191" t="str">
        <f t="shared" si="7"/>
        <v/>
      </c>
      <c r="K28" s="191" t="str">
        <f>IF($L$28&gt;0,SUM(K8:K27),"")</f>
        <v/>
      </c>
      <c r="L28" s="192">
        <f>SUM(L8:L27)</f>
        <v>0</v>
      </c>
      <c r="M28" s="13"/>
      <c r="N28" s="79"/>
      <c r="O28" s="80"/>
      <c r="P28" s="81"/>
      <c r="Q28" s="79"/>
      <c r="R28" s="79"/>
      <c r="S28" s="79"/>
      <c r="T28" s="79"/>
    </row>
    <row r="29" spans="1:21" x14ac:dyDescent="0.25">
      <c r="A29" s="315" t="s">
        <v>138</v>
      </c>
      <c r="B29" s="67"/>
      <c r="C29" s="67"/>
      <c r="D29" s="67"/>
      <c r="E29" s="67"/>
      <c r="F29" s="67"/>
      <c r="G29" s="67"/>
      <c r="H29" s="67"/>
      <c r="I29" s="67"/>
      <c r="J29" s="67"/>
      <c r="K29" s="67"/>
      <c r="L29" s="67"/>
      <c r="S29" s="109"/>
      <c r="T29" s="109"/>
    </row>
    <row r="31" spans="1:21" ht="21" x14ac:dyDescent="0.35">
      <c r="A31" s="342" t="s">
        <v>41</v>
      </c>
      <c r="B31" s="345">
        <f ca="1">IF(imzatarihi&gt;0,imzatarihi,"")</f>
        <v>45833</v>
      </c>
      <c r="C31" s="432" t="s">
        <v>43</v>
      </c>
      <c r="D31" s="432"/>
      <c r="E31" s="342" t="str">
        <f>IF(kurulusyetkilisi&gt;0,kurulusyetkilisi,"")</f>
        <v/>
      </c>
      <c r="F31" s="342"/>
      <c r="G31" s="342"/>
      <c r="H31" s="256"/>
      <c r="I31" s="256"/>
      <c r="J31" s="256"/>
    </row>
    <row r="32" spans="1:21" ht="21" x14ac:dyDescent="0.35">
      <c r="A32" s="343"/>
      <c r="B32" s="343"/>
      <c r="C32" s="432" t="s">
        <v>44</v>
      </c>
      <c r="D32" s="432"/>
      <c r="E32" s="431"/>
      <c r="F32" s="431"/>
      <c r="G32" s="431"/>
      <c r="H32" s="68"/>
      <c r="I32" s="68"/>
      <c r="J32" s="68"/>
    </row>
  </sheetData>
  <sheetProtection algorithmName="SHA-512" hashValue="pamCf/70kJdLRiXedXyq8Sal/TiE8kXgwAjj/GATCdwRQ1K+9PcHLLPpRxzvZCNIm1Nj8Dqdaldbf3c+YTDccA==" saltValue="fjFxmhuM+mPCqhqqUOLZqA=="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A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A00-000001000000}">
      <formula1>0</formula1>
      <formula2>T8</formula2>
    </dataValidation>
    <dataValidation type="whole" allowBlank="1" showErrorMessage="1" error="Prim Gün Sayısı en fazla 30 olabilir." prompt="_x000a_" sqref="C8:C27" xr:uid="{00000000-0002-0000-0A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1"/>
  <dimension ref="A1:AC32"/>
  <sheetViews>
    <sheetView zoomScale="80" zoomScaleNormal="80" workbookViewId="0">
      <selection activeCell="C8" sqref="C8"/>
    </sheetView>
  </sheetViews>
  <sheetFormatPr defaultColWidth="8.85546875" defaultRowHeight="15" x14ac:dyDescent="0.25"/>
  <cols>
    <col min="2" max="2" width="34.7109375" customWidth="1"/>
    <col min="3" max="3" width="7.7109375" customWidth="1"/>
    <col min="4" max="4" width="14.42578125" customWidth="1"/>
    <col min="5" max="5" width="7.7109375" customWidth="1"/>
    <col min="6" max="6" width="14.42578125" customWidth="1"/>
    <col min="7" max="7" width="7.7109375" customWidth="1"/>
    <col min="8" max="8" width="14.42578125" customWidth="1"/>
    <col min="9" max="9" width="7.7109375" customWidth="1"/>
    <col min="10" max="10" width="14.42578125" customWidth="1"/>
    <col min="11" max="11" width="7.7109375" customWidth="1"/>
    <col min="12" max="12" width="14.42578125" customWidth="1"/>
    <col min="13" max="13" width="7.7109375" customWidth="1"/>
    <col min="14" max="14" width="14.42578125" customWidth="1"/>
    <col min="15" max="15" width="9.7109375" bestFit="1" customWidth="1"/>
    <col min="16" max="16" width="18.7109375" customWidth="1"/>
    <col min="17" max="17" width="9.7109375" customWidth="1"/>
    <col min="18" max="18" width="18.7109375" customWidth="1"/>
    <col min="19" max="19" width="7.7109375" customWidth="1"/>
    <col min="20" max="24" width="7.7109375" hidden="1" customWidth="1"/>
    <col min="25" max="25" width="9.140625" hidden="1" customWidth="1"/>
    <col min="26" max="26" width="13.28515625" hidden="1" customWidth="1"/>
    <col min="27" max="29" width="8.85546875" hidden="1" customWidth="1"/>
  </cols>
  <sheetData>
    <row r="1" spans="1:29" ht="15.75" customHeight="1" x14ac:dyDescent="0.25">
      <c r="A1" s="451" t="s">
        <v>50</v>
      </c>
      <c r="B1" s="451"/>
      <c r="C1" s="451"/>
      <c r="D1" s="451"/>
      <c r="E1" s="451"/>
      <c r="F1" s="451"/>
      <c r="G1" s="451"/>
      <c r="H1" s="451"/>
      <c r="I1" s="451"/>
      <c r="J1" s="451"/>
      <c r="K1" s="451"/>
      <c r="L1" s="451"/>
      <c r="M1" s="451"/>
      <c r="N1" s="451"/>
      <c r="O1" s="451"/>
      <c r="P1" s="451"/>
      <c r="Q1" s="451"/>
      <c r="R1" s="451"/>
      <c r="AC1" s="127" t="str">
        <f>CONCATENATE("A1:R",SUM(AA:AA)*32)</f>
        <v>A1:R32</v>
      </c>
    </row>
    <row r="2" spans="1:29" x14ac:dyDescent="0.25">
      <c r="A2" s="458" t="str">
        <f>IF(YilDonem&lt;&gt;"",CONCATENATE(YilDonem,". döneme aittir."),"")</f>
        <v/>
      </c>
      <c r="B2" s="458"/>
      <c r="C2" s="458"/>
      <c r="D2" s="458"/>
      <c r="E2" s="458"/>
      <c r="F2" s="458"/>
      <c r="G2" s="458"/>
      <c r="H2" s="458"/>
      <c r="I2" s="458"/>
      <c r="J2" s="458"/>
      <c r="K2" s="458"/>
      <c r="L2" s="458"/>
      <c r="M2" s="458"/>
      <c r="N2" s="458"/>
      <c r="O2" s="458"/>
      <c r="P2" s="458"/>
      <c r="Q2" s="458"/>
      <c r="R2" s="458"/>
    </row>
    <row r="3" spans="1:29" ht="19.5" thickBot="1" x14ac:dyDescent="0.35">
      <c r="A3" s="461" t="s">
        <v>55</v>
      </c>
      <c r="B3" s="461"/>
      <c r="C3" s="461"/>
      <c r="D3" s="461"/>
      <c r="E3" s="461"/>
      <c r="F3" s="461"/>
      <c r="G3" s="461"/>
      <c r="H3" s="461"/>
      <c r="I3" s="461"/>
      <c r="J3" s="461"/>
      <c r="K3" s="461"/>
      <c r="L3" s="461"/>
      <c r="M3" s="461"/>
      <c r="N3" s="461"/>
      <c r="O3" s="461"/>
      <c r="P3" s="461"/>
      <c r="Q3" s="461"/>
      <c r="R3" s="461"/>
    </row>
    <row r="4" spans="1:29" ht="31.7" customHeight="1" thickBot="1" x14ac:dyDescent="0.3">
      <c r="A4" s="1" t="s">
        <v>1</v>
      </c>
      <c r="B4" s="452" t="str">
        <f>IF(ProjeNo&gt;0,ProjeNo,"")</f>
        <v/>
      </c>
      <c r="C4" s="453"/>
      <c r="D4" s="453"/>
      <c r="E4" s="453"/>
      <c r="F4" s="453"/>
      <c r="G4" s="453"/>
      <c r="H4" s="453"/>
      <c r="I4" s="453"/>
      <c r="J4" s="453"/>
      <c r="K4" s="453"/>
      <c r="L4" s="453"/>
      <c r="M4" s="453"/>
      <c r="N4" s="453"/>
      <c r="O4" s="453"/>
      <c r="P4" s="453"/>
      <c r="Q4" s="453"/>
      <c r="R4" s="454"/>
    </row>
    <row r="5" spans="1:29" ht="31.7" customHeight="1" thickBot="1" x14ac:dyDescent="0.3">
      <c r="A5" s="6" t="s">
        <v>10</v>
      </c>
      <c r="B5" s="455" t="str">
        <f>IF(ProjeAdi&gt;0,ProjeAdi,"")</f>
        <v/>
      </c>
      <c r="C5" s="456"/>
      <c r="D5" s="456"/>
      <c r="E5" s="456"/>
      <c r="F5" s="456"/>
      <c r="G5" s="456"/>
      <c r="H5" s="456"/>
      <c r="I5" s="456"/>
      <c r="J5" s="456"/>
      <c r="K5" s="456"/>
      <c r="L5" s="456"/>
      <c r="M5" s="456"/>
      <c r="N5" s="456"/>
      <c r="O5" s="456"/>
      <c r="P5" s="456"/>
      <c r="Q5" s="456"/>
      <c r="R5" s="457"/>
    </row>
    <row r="6" spans="1:29" ht="75.2" customHeight="1" thickBot="1" x14ac:dyDescent="0.3">
      <c r="A6" s="462" t="s">
        <v>6</v>
      </c>
      <c r="B6" s="459" t="s">
        <v>56</v>
      </c>
      <c r="C6" s="449" t="str">
        <f>IF(YilDonem&lt;&gt;"",VLOOKUP(DönBasAy,AyTablo,2,0),"")</f>
        <v/>
      </c>
      <c r="D6" s="450"/>
      <c r="E6" s="449" t="str">
        <f>IF(YilDonem&lt;&gt;"",VLOOKUP(DönBasAy+1,AyTablo,2,0),"")</f>
        <v/>
      </c>
      <c r="F6" s="450"/>
      <c r="G6" s="449" t="str">
        <f>IF(YilDonem&lt;&gt;"",VLOOKUP(DönBasAy+2,AyTablo,2,0),"")</f>
        <v/>
      </c>
      <c r="H6" s="450"/>
      <c r="I6" s="449" t="str">
        <f>IF(YilDonem&lt;&gt;"",VLOOKUP(DönBasAy+3,AyTablo,2,0),"")</f>
        <v/>
      </c>
      <c r="J6" s="450"/>
      <c r="K6" s="449" t="str">
        <f>IF(YilDonem&lt;&gt;"",VLOOKUP(DönBasAy+4,AyTablo,2,0),"")</f>
        <v/>
      </c>
      <c r="L6" s="450"/>
      <c r="M6" s="449" t="str">
        <f>IF(YilDonem&lt;&gt;"",VLOOKUP(DönBasAy+5,AyTablo,2,0),"")</f>
        <v/>
      </c>
      <c r="N6" s="450"/>
      <c r="O6" s="459" t="s">
        <v>51</v>
      </c>
      <c r="P6" s="459" t="s">
        <v>52</v>
      </c>
      <c r="Q6" s="459" t="s">
        <v>53</v>
      </c>
      <c r="R6" s="459" t="s">
        <v>131</v>
      </c>
      <c r="S6" s="5"/>
      <c r="T6" s="5"/>
    </row>
    <row r="7" spans="1:29" ht="49.7" customHeight="1" thickBot="1" x14ac:dyDescent="0.3">
      <c r="A7" s="463"/>
      <c r="B7" s="460"/>
      <c r="C7" s="3" t="s">
        <v>32</v>
      </c>
      <c r="D7" s="3" t="s">
        <v>54</v>
      </c>
      <c r="E7" s="3" t="s">
        <v>32</v>
      </c>
      <c r="F7" s="3" t="s">
        <v>54</v>
      </c>
      <c r="G7" s="3" t="s">
        <v>32</v>
      </c>
      <c r="H7" s="3" t="s">
        <v>54</v>
      </c>
      <c r="I7" s="3" t="s">
        <v>32</v>
      </c>
      <c r="J7" s="3" t="s">
        <v>54</v>
      </c>
      <c r="K7" s="3" t="s">
        <v>32</v>
      </c>
      <c r="L7" s="3" t="s">
        <v>54</v>
      </c>
      <c r="M7" s="3" t="s">
        <v>32</v>
      </c>
      <c r="N7" s="3" t="s">
        <v>54</v>
      </c>
      <c r="O7" s="460"/>
      <c r="P7" s="460"/>
      <c r="Q7" s="460"/>
      <c r="R7" s="460"/>
      <c r="Z7" s="2" t="s">
        <v>89</v>
      </c>
    </row>
    <row r="8" spans="1:29" ht="23.1" customHeight="1" x14ac:dyDescent="0.25">
      <c r="A8" s="99">
        <v>1</v>
      </c>
      <c r="B8" s="159" t="str">
        <f>IF('Proje ve Personel Bilgileri'!C19&gt;0,'Proje ve Personel Bilgileri'!C19,"")</f>
        <v/>
      </c>
      <c r="C8" s="167">
        <f>IF('G011A (1.AY)'!C8&lt;&gt;"",'G011A (1.AY)'!C8,0)</f>
        <v>0</v>
      </c>
      <c r="D8" s="166">
        <f>IF('G011A (1.AY)'!L8&lt;&gt;"",'G011A (1.AY)'!L8,0)</f>
        <v>0</v>
      </c>
      <c r="E8" s="167">
        <f>IF('G011A (2.AY)'!C8&lt;&gt;"",'G011A (2.AY)'!C8,0)</f>
        <v>0</v>
      </c>
      <c r="F8" s="166">
        <f>IF('G011A (2.AY)'!L8&lt;&gt;"",'G011A (2.AY)'!L8,0)</f>
        <v>0</v>
      </c>
      <c r="G8" s="167">
        <f>IF('G011A (3.AY)'!C8&lt;&gt;"",'G011A (3.AY)'!C8,0)</f>
        <v>0</v>
      </c>
      <c r="H8" s="166">
        <f>IF('G011A (3.AY)'!L8&lt;&gt;"",'G011A (3.AY)'!L8,0)</f>
        <v>0</v>
      </c>
      <c r="I8" s="167">
        <f>IF('G011A (4.AY)'!C8&lt;&gt;"",'G011A (4.AY)'!C8,0)</f>
        <v>0</v>
      </c>
      <c r="J8" s="166">
        <f>IF('G011A (4.AY)'!L8&lt;&gt;"",'G011A (4.AY)'!L8,0)</f>
        <v>0</v>
      </c>
      <c r="K8" s="167">
        <f>IF('G011A (5.AY)'!C8&lt;&gt;"",'G011A (5.AY)'!C8,0)</f>
        <v>0</v>
      </c>
      <c r="L8" s="166">
        <f>IF('G011A (5.AY)'!L8&lt;&gt;"",'G011A (5.AY)'!L8,0)</f>
        <v>0</v>
      </c>
      <c r="M8" s="167">
        <f>IF('G011A (6.AY)'!C8&lt;&gt;"",'G011A (6.AY)'!C8,0)</f>
        <v>0</v>
      </c>
      <c r="N8" s="166">
        <f>IF('G011A (6.AY)'!L8&lt;&gt;"",'G011A (6.AY)'!L8,0)</f>
        <v>0</v>
      </c>
      <c r="O8" s="167">
        <f>C8+E8+G8+I8+K8+M8</f>
        <v>0</v>
      </c>
      <c r="P8" s="166">
        <f>D8+F8+H8+J8+L8+N8</f>
        <v>0</v>
      </c>
      <c r="Q8" s="166">
        <f>IF(O8=0,0,O8/30)</f>
        <v>0</v>
      </c>
      <c r="R8" s="168">
        <f>IF(P8=0,0,P8/Q8)</f>
        <v>0</v>
      </c>
      <c r="T8" s="158">
        <f>IF(C8&gt;0,1,0)</f>
        <v>0</v>
      </c>
      <c r="U8" s="158">
        <f>IF(E8&gt;0,1,0)</f>
        <v>0</v>
      </c>
      <c r="V8" s="158">
        <f>IF(G8&gt;0,1,0)</f>
        <v>0</v>
      </c>
      <c r="W8" s="158">
        <f>IF(I8&gt;0,1,0)</f>
        <v>0</v>
      </c>
      <c r="X8" s="158">
        <f>IF(K8&gt;0,1,0)</f>
        <v>0</v>
      </c>
      <c r="Y8" s="158">
        <f>IF(M8&gt;0,1,0)</f>
        <v>0</v>
      </c>
      <c r="Z8" s="158">
        <f>SUM(T8:Y8)</f>
        <v>0</v>
      </c>
    </row>
    <row r="9" spans="1:29" ht="23.1" customHeight="1" x14ac:dyDescent="0.25">
      <c r="A9" s="102">
        <v>2</v>
      </c>
      <c r="B9" s="161" t="str">
        <f>IF('Proje ve Personel Bilgileri'!C20&gt;0,'Proje ve Personel Bilgileri'!C20,"")</f>
        <v/>
      </c>
      <c r="C9" s="176">
        <f>IF('G011A (1.AY)'!C9&lt;&gt;"",'G011A (1.AY)'!C9,0)</f>
        <v>0</v>
      </c>
      <c r="D9" s="177">
        <f>IF('G011A (1.AY)'!L9&lt;&gt;"",'G011A (1.AY)'!L9,0)</f>
        <v>0</v>
      </c>
      <c r="E9" s="170">
        <f>IF('G011A (2.AY)'!C9&lt;&gt;"",'G011A (2.AY)'!C9,0)</f>
        <v>0</v>
      </c>
      <c r="F9" s="169">
        <f>IF('G011A (2.AY)'!L9&lt;&gt;"",'G011A (2.AY)'!L9,0)</f>
        <v>0</v>
      </c>
      <c r="G9" s="170">
        <f>IF('G011A (3.AY)'!C9&lt;&gt;"",'G011A (3.AY)'!C9,0)</f>
        <v>0</v>
      </c>
      <c r="H9" s="169">
        <f>IF('G011A (3.AY)'!L9&lt;&gt;"",'G011A (3.AY)'!L9,0)</f>
        <v>0</v>
      </c>
      <c r="I9" s="170">
        <f>IF('G011A (4.AY)'!C9&lt;&gt;"",'G011A (4.AY)'!C9,0)</f>
        <v>0</v>
      </c>
      <c r="J9" s="169">
        <f>IF('G011A (4.AY)'!L9&lt;&gt;"",'G011A (4.AY)'!L9,0)</f>
        <v>0</v>
      </c>
      <c r="K9" s="170">
        <f>IF('G011A (5.AY)'!C9&lt;&gt;"",'G011A (5.AY)'!C9,0)</f>
        <v>0</v>
      </c>
      <c r="L9" s="169">
        <f>IF('G011A (5.AY)'!L9&lt;&gt;"",'G011A (5.AY)'!L9,0)</f>
        <v>0</v>
      </c>
      <c r="M9" s="170">
        <f>IF('G011A (6.AY)'!C9&lt;&gt;"",'G011A (6.AY)'!C9,0)</f>
        <v>0</v>
      </c>
      <c r="N9" s="169">
        <f>IF('G011A (6.AY)'!L9&lt;&gt;"",'G011A (6.AY)'!L9,0)</f>
        <v>0</v>
      </c>
      <c r="O9" s="176">
        <f t="shared" ref="O9:O27" si="0">C9+E9+G9+I9+K9+M9</f>
        <v>0</v>
      </c>
      <c r="P9" s="177">
        <f t="shared" ref="P9:P27" si="1">D9+F9+H9+J9+L9+N9</f>
        <v>0</v>
      </c>
      <c r="Q9" s="177">
        <f t="shared" ref="Q9:Q27" si="2">IF(O9=0,0,O9/30)</f>
        <v>0</v>
      </c>
      <c r="R9" s="178">
        <f t="shared" ref="R9:R27" si="3">IF(P9=0,0,P9/Q9)</f>
        <v>0</v>
      </c>
      <c r="T9" s="158">
        <f t="shared" ref="T9:T27" si="4">IF(C9&gt;0,1,0)</f>
        <v>0</v>
      </c>
      <c r="U9" s="158">
        <f t="shared" ref="U9:U27" si="5">IF(E9&gt;0,1,0)</f>
        <v>0</v>
      </c>
      <c r="V9" s="158">
        <f t="shared" ref="V9:V27" si="6">IF(G9&gt;0,1,0)</f>
        <v>0</v>
      </c>
      <c r="W9" s="158">
        <f t="shared" ref="W9:W27" si="7">IF(I9&gt;0,1,0)</f>
        <v>0</v>
      </c>
      <c r="X9" s="158">
        <f t="shared" ref="X9:X27" si="8">IF(K9&gt;0,1,0)</f>
        <v>0</v>
      </c>
      <c r="Y9" s="158">
        <f t="shared" ref="Y9:Y27" si="9">IF(M9&gt;0,1,0)</f>
        <v>0</v>
      </c>
      <c r="Z9" s="158">
        <f t="shared" ref="Z9:Z27" si="10">SUM(T9:Y9)</f>
        <v>0</v>
      </c>
    </row>
    <row r="10" spans="1:29" ht="23.1" customHeight="1" x14ac:dyDescent="0.25">
      <c r="A10" s="102">
        <v>3</v>
      </c>
      <c r="B10" s="161" t="str">
        <f>IF('Proje ve Personel Bilgileri'!C21&gt;0,'Proje ve Personel Bilgileri'!C21,"")</f>
        <v/>
      </c>
      <c r="C10" s="176">
        <f>IF('G011A (1.AY)'!C10&lt;&gt;"",'G011A (1.AY)'!C10,0)</f>
        <v>0</v>
      </c>
      <c r="D10" s="177">
        <f>IF('G011A (1.AY)'!L10&lt;&gt;"",'G011A (1.AY)'!L10,0)</f>
        <v>0</v>
      </c>
      <c r="E10" s="170">
        <f>IF('G011A (2.AY)'!C10&lt;&gt;"",'G011A (2.AY)'!C10,0)</f>
        <v>0</v>
      </c>
      <c r="F10" s="169">
        <f>IF('G011A (2.AY)'!L10&lt;&gt;"",'G011A (2.AY)'!L10,0)</f>
        <v>0</v>
      </c>
      <c r="G10" s="170">
        <f>IF('G011A (3.AY)'!C10&lt;&gt;"",'G011A (3.AY)'!C10,0)</f>
        <v>0</v>
      </c>
      <c r="H10" s="169">
        <f>IF('G011A (3.AY)'!L10&lt;&gt;"",'G011A (3.AY)'!L10,0)</f>
        <v>0</v>
      </c>
      <c r="I10" s="170">
        <f>IF('G011A (4.AY)'!C10&lt;&gt;"",'G011A (4.AY)'!C10,0)</f>
        <v>0</v>
      </c>
      <c r="J10" s="169">
        <f>IF('G011A (4.AY)'!L10&lt;&gt;"",'G011A (4.AY)'!L10,0)</f>
        <v>0</v>
      </c>
      <c r="K10" s="170">
        <f>IF('G011A (5.AY)'!C10&lt;&gt;"",'G011A (5.AY)'!C10,0)</f>
        <v>0</v>
      </c>
      <c r="L10" s="169">
        <f>IF('G011A (5.AY)'!L10&lt;&gt;"",'G011A (5.AY)'!L10,0)</f>
        <v>0</v>
      </c>
      <c r="M10" s="170">
        <f>IF('G011A (6.AY)'!C10&lt;&gt;"",'G011A (6.AY)'!C10,0)</f>
        <v>0</v>
      </c>
      <c r="N10" s="169">
        <f>IF('G011A (6.AY)'!L10&lt;&gt;"",'G011A (6.AY)'!L10,0)</f>
        <v>0</v>
      </c>
      <c r="O10" s="176">
        <f t="shared" si="0"/>
        <v>0</v>
      </c>
      <c r="P10" s="177">
        <f t="shared" si="1"/>
        <v>0</v>
      </c>
      <c r="Q10" s="177">
        <f t="shared" si="2"/>
        <v>0</v>
      </c>
      <c r="R10" s="178">
        <f t="shared" si="3"/>
        <v>0</v>
      </c>
      <c r="T10" s="158">
        <f t="shared" si="4"/>
        <v>0</v>
      </c>
      <c r="U10" s="158">
        <f t="shared" si="5"/>
        <v>0</v>
      </c>
      <c r="V10" s="158">
        <f t="shared" si="6"/>
        <v>0</v>
      </c>
      <c r="W10" s="158">
        <f t="shared" si="7"/>
        <v>0</v>
      </c>
      <c r="X10" s="158">
        <f t="shared" si="8"/>
        <v>0</v>
      </c>
      <c r="Y10" s="158">
        <f t="shared" si="9"/>
        <v>0</v>
      </c>
      <c r="Z10" s="158">
        <f t="shared" si="10"/>
        <v>0</v>
      </c>
    </row>
    <row r="11" spans="1:29" ht="23.1" customHeight="1" x14ac:dyDescent="0.25">
      <c r="A11" s="102">
        <v>4</v>
      </c>
      <c r="B11" s="161" t="str">
        <f>IF('Proje ve Personel Bilgileri'!C22&gt;0,'Proje ve Personel Bilgileri'!C22,"")</f>
        <v/>
      </c>
      <c r="C11" s="176">
        <f>IF('G011A (1.AY)'!C11&lt;&gt;"",'G011A (1.AY)'!C11,0)</f>
        <v>0</v>
      </c>
      <c r="D11" s="177">
        <f>IF('G011A (1.AY)'!L11&lt;&gt;"",'G011A (1.AY)'!L11,0)</f>
        <v>0</v>
      </c>
      <c r="E11" s="170">
        <f>IF('G011A (2.AY)'!C11&lt;&gt;"",'G011A (2.AY)'!C11,0)</f>
        <v>0</v>
      </c>
      <c r="F11" s="169">
        <f>IF('G011A (2.AY)'!L11&lt;&gt;"",'G011A (2.AY)'!L11,0)</f>
        <v>0</v>
      </c>
      <c r="G11" s="170">
        <f>IF('G011A (3.AY)'!C11&lt;&gt;"",'G011A (3.AY)'!C11,0)</f>
        <v>0</v>
      </c>
      <c r="H11" s="169">
        <f>IF('G011A (3.AY)'!L11&lt;&gt;"",'G011A (3.AY)'!L11,0)</f>
        <v>0</v>
      </c>
      <c r="I11" s="170">
        <f>IF('G011A (4.AY)'!C11&lt;&gt;"",'G011A (4.AY)'!C11,0)</f>
        <v>0</v>
      </c>
      <c r="J11" s="169">
        <f>IF('G011A (4.AY)'!L11&lt;&gt;"",'G011A (4.AY)'!L11,0)</f>
        <v>0</v>
      </c>
      <c r="K11" s="170">
        <f>IF('G011A (5.AY)'!C11&lt;&gt;"",'G011A (5.AY)'!C11,0)</f>
        <v>0</v>
      </c>
      <c r="L11" s="169">
        <f>IF('G011A (5.AY)'!L11&lt;&gt;"",'G011A (5.AY)'!L11,0)</f>
        <v>0</v>
      </c>
      <c r="M11" s="170">
        <f>IF('G011A (6.AY)'!C11&lt;&gt;"",'G011A (6.AY)'!C11,0)</f>
        <v>0</v>
      </c>
      <c r="N11" s="169">
        <f>IF('G011A (6.AY)'!L11&lt;&gt;"",'G011A (6.AY)'!L11,0)</f>
        <v>0</v>
      </c>
      <c r="O11" s="176">
        <f t="shared" si="0"/>
        <v>0</v>
      </c>
      <c r="P11" s="177">
        <f t="shared" si="1"/>
        <v>0</v>
      </c>
      <c r="Q11" s="177">
        <f t="shared" si="2"/>
        <v>0</v>
      </c>
      <c r="R11" s="178">
        <f t="shared" si="3"/>
        <v>0</v>
      </c>
      <c r="T11" s="158">
        <f t="shared" si="4"/>
        <v>0</v>
      </c>
      <c r="U11" s="158">
        <f t="shared" si="5"/>
        <v>0</v>
      </c>
      <c r="V11" s="158">
        <f t="shared" si="6"/>
        <v>0</v>
      </c>
      <c r="W11" s="158">
        <f t="shared" si="7"/>
        <v>0</v>
      </c>
      <c r="X11" s="158">
        <f t="shared" si="8"/>
        <v>0</v>
      </c>
      <c r="Y11" s="158">
        <f t="shared" si="9"/>
        <v>0</v>
      </c>
      <c r="Z11" s="158">
        <f t="shared" si="10"/>
        <v>0</v>
      </c>
    </row>
    <row r="12" spans="1:29" ht="23.1" customHeight="1" x14ac:dyDescent="0.25">
      <c r="A12" s="102">
        <v>5</v>
      </c>
      <c r="B12" s="161" t="str">
        <f>IF('Proje ve Personel Bilgileri'!C23&gt;0,'Proje ve Personel Bilgileri'!C23,"")</f>
        <v/>
      </c>
      <c r="C12" s="176">
        <f>IF('G011A (1.AY)'!C12&lt;&gt;"",'G011A (1.AY)'!C12,0)</f>
        <v>0</v>
      </c>
      <c r="D12" s="177">
        <f>IF('G011A (1.AY)'!L12&lt;&gt;"",'G011A (1.AY)'!L12,0)</f>
        <v>0</v>
      </c>
      <c r="E12" s="170">
        <f>IF('G011A (2.AY)'!C12&lt;&gt;"",'G011A (2.AY)'!C12,0)</f>
        <v>0</v>
      </c>
      <c r="F12" s="169">
        <f>IF('G011A (2.AY)'!L12&lt;&gt;"",'G011A (2.AY)'!L12,0)</f>
        <v>0</v>
      </c>
      <c r="G12" s="170">
        <f>IF('G011A (3.AY)'!C12&lt;&gt;"",'G011A (3.AY)'!C12,0)</f>
        <v>0</v>
      </c>
      <c r="H12" s="169">
        <f>IF('G011A (3.AY)'!L12&lt;&gt;"",'G011A (3.AY)'!L12,0)</f>
        <v>0</v>
      </c>
      <c r="I12" s="170">
        <f>IF('G011A (4.AY)'!C12&lt;&gt;"",'G011A (4.AY)'!C12,0)</f>
        <v>0</v>
      </c>
      <c r="J12" s="169">
        <f>IF('G011A (4.AY)'!L12&lt;&gt;"",'G011A (4.AY)'!L12,0)</f>
        <v>0</v>
      </c>
      <c r="K12" s="170">
        <f>IF('G011A (5.AY)'!C12&lt;&gt;"",'G011A (5.AY)'!C12,0)</f>
        <v>0</v>
      </c>
      <c r="L12" s="169">
        <f>IF('G011A (5.AY)'!L12&lt;&gt;"",'G011A (5.AY)'!L12,0)</f>
        <v>0</v>
      </c>
      <c r="M12" s="170">
        <f>IF('G011A (6.AY)'!C12&lt;&gt;"",'G011A (6.AY)'!C12,0)</f>
        <v>0</v>
      </c>
      <c r="N12" s="169">
        <f>IF('G011A (6.AY)'!L12&lt;&gt;"",'G011A (6.AY)'!L12,0)</f>
        <v>0</v>
      </c>
      <c r="O12" s="176">
        <f t="shared" si="0"/>
        <v>0</v>
      </c>
      <c r="P12" s="177">
        <f t="shared" si="1"/>
        <v>0</v>
      </c>
      <c r="Q12" s="177">
        <f t="shared" si="2"/>
        <v>0</v>
      </c>
      <c r="R12" s="178">
        <f t="shared" si="3"/>
        <v>0</v>
      </c>
      <c r="T12" s="158">
        <f t="shared" si="4"/>
        <v>0</v>
      </c>
      <c r="U12" s="158">
        <f t="shared" si="5"/>
        <v>0</v>
      </c>
      <c r="V12" s="158">
        <f t="shared" si="6"/>
        <v>0</v>
      </c>
      <c r="W12" s="158">
        <f t="shared" si="7"/>
        <v>0</v>
      </c>
      <c r="X12" s="158">
        <f t="shared" si="8"/>
        <v>0</v>
      </c>
      <c r="Y12" s="158">
        <f t="shared" si="9"/>
        <v>0</v>
      </c>
      <c r="Z12" s="158">
        <f t="shared" si="10"/>
        <v>0</v>
      </c>
    </row>
    <row r="13" spans="1:29" ht="23.1" customHeight="1" x14ac:dyDescent="0.25">
      <c r="A13" s="102">
        <v>6</v>
      </c>
      <c r="B13" s="161" t="str">
        <f>IF('Proje ve Personel Bilgileri'!C24&gt;0,'Proje ve Personel Bilgileri'!C24,"")</f>
        <v/>
      </c>
      <c r="C13" s="176">
        <f>IF('G011A (1.AY)'!C13&lt;&gt;"",'G011A (1.AY)'!C13,0)</f>
        <v>0</v>
      </c>
      <c r="D13" s="177">
        <f>IF('G011A (1.AY)'!L13&lt;&gt;"",'G011A (1.AY)'!L13,0)</f>
        <v>0</v>
      </c>
      <c r="E13" s="170">
        <f>IF('G011A (2.AY)'!C13&lt;&gt;"",'G011A (2.AY)'!C13,0)</f>
        <v>0</v>
      </c>
      <c r="F13" s="169">
        <f>IF('G011A (2.AY)'!L13&lt;&gt;"",'G011A (2.AY)'!L13,0)</f>
        <v>0</v>
      </c>
      <c r="G13" s="170">
        <f>IF('G011A (3.AY)'!C13&lt;&gt;"",'G011A (3.AY)'!C13,0)</f>
        <v>0</v>
      </c>
      <c r="H13" s="169">
        <f>IF('G011A (3.AY)'!L13&lt;&gt;"",'G011A (3.AY)'!L13,0)</f>
        <v>0</v>
      </c>
      <c r="I13" s="170">
        <f>IF('G011A (4.AY)'!C13&lt;&gt;"",'G011A (4.AY)'!C13,0)</f>
        <v>0</v>
      </c>
      <c r="J13" s="169">
        <f>IF('G011A (4.AY)'!L13&lt;&gt;"",'G011A (4.AY)'!L13,0)</f>
        <v>0</v>
      </c>
      <c r="K13" s="170">
        <f>IF('G011A (5.AY)'!C13&lt;&gt;"",'G011A (5.AY)'!C13,0)</f>
        <v>0</v>
      </c>
      <c r="L13" s="169">
        <f>IF('G011A (5.AY)'!L13&lt;&gt;"",'G011A (5.AY)'!L13,0)</f>
        <v>0</v>
      </c>
      <c r="M13" s="170">
        <f>IF('G011A (6.AY)'!C13&lt;&gt;"",'G011A (6.AY)'!C13,0)</f>
        <v>0</v>
      </c>
      <c r="N13" s="169">
        <f>IF('G011A (6.AY)'!L13&lt;&gt;"",'G011A (6.AY)'!L13,0)</f>
        <v>0</v>
      </c>
      <c r="O13" s="176">
        <f t="shared" si="0"/>
        <v>0</v>
      </c>
      <c r="P13" s="177">
        <f t="shared" si="1"/>
        <v>0</v>
      </c>
      <c r="Q13" s="177">
        <f t="shared" si="2"/>
        <v>0</v>
      </c>
      <c r="R13" s="178">
        <f t="shared" si="3"/>
        <v>0</v>
      </c>
      <c r="T13" s="158">
        <f t="shared" si="4"/>
        <v>0</v>
      </c>
      <c r="U13" s="158">
        <f t="shared" si="5"/>
        <v>0</v>
      </c>
      <c r="V13" s="158">
        <f t="shared" si="6"/>
        <v>0</v>
      </c>
      <c r="W13" s="158">
        <f t="shared" si="7"/>
        <v>0</v>
      </c>
      <c r="X13" s="158">
        <f t="shared" si="8"/>
        <v>0</v>
      </c>
      <c r="Y13" s="158">
        <f t="shared" si="9"/>
        <v>0</v>
      </c>
      <c r="Z13" s="158">
        <f t="shared" si="10"/>
        <v>0</v>
      </c>
    </row>
    <row r="14" spans="1:29" ht="23.1" customHeight="1" x14ac:dyDescent="0.25">
      <c r="A14" s="102">
        <v>7</v>
      </c>
      <c r="B14" s="161" t="str">
        <f>IF('Proje ve Personel Bilgileri'!C25&gt;0,'Proje ve Personel Bilgileri'!C25,"")</f>
        <v/>
      </c>
      <c r="C14" s="176">
        <f>IF('G011A (1.AY)'!C14&lt;&gt;"",'G011A (1.AY)'!C14,0)</f>
        <v>0</v>
      </c>
      <c r="D14" s="177">
        <f>IF('G011A (1.AY)'!L14&lt;&gt;"",'G011A (1.AY)'!L14,0)</f>
        <v>0</v>
      </c>
      <c r="E14" s="170">
        <f>IF('G011A (2.AY)'!C14&lt;&gt;"",'G011A (2.AY)'!C14,0)</f>
        <v>0</v>
      </c>
      <c r="F14" s="169">
        <f>IF('G011A (2.AY)'!L14&lt;&gt;"",'G011A (2.AY)'!L14,0)</f>
        <v>0</v>
      </c>
      <c r="G14" s="170">
        <f>IF('G011A (3.AY)'!C14&lt;&gt;"",'G011A (3.AY)'!C14,0)</f>
        <v>0</v>
      </c>
      <c r="H14" s="169">
        <f>IF('G011A (3.AY)'!L14&lt;&gt;"",'G011A (3.AY)'!L14,0)</f>
        <v>0</v>
      </c>
      <c r="I14" s="170">
        <f>IF('G011A (4.AY)'!C14&lt;&gt;"",'G011A (4.AY)'!C14,0)</f>
        <v>0</v>
      </c>
      <c r="J14" s="169">
        <f>IF('G011A (4.AY)'!L14&lt;&gt;"",'G011A (4.AY)'!L14,0)</f>
        <v>0</v>
      </c>
      <c r="K14" s="170">
        <f>IF('G011A (5.AY)'!C14&lt;&gt;"",'G011A (5.AY)'!C14,0)</f>
        <v>0</v>
      </c>
      <c r="L14" s="169">
        <f>IF('G011A (5.AY)'!L14&lt;&gt;"",'G011A (5.AY)'!L14,0)</f>
        <v>0</v>
      </c>
      <c r="M14" s="170">
        <f>IF('G011A (6.AY)'!C14&lt;&gt;"",'G011A (6.AY)'!C14,0)</f>
        <v>0</v>
      </c>
      <c r="N14" s="169">
        <f>IF('G011A (6.AY)'!L14&lt;&gt;"",'G011A (6.AY)'!L14,0)</f>
        <v>0</v>
      </c>
      <c r="O14" s="176">
        <f t="shared" si="0"/>
        <v>0</v>
      </c>
      <c r="P14" s="177">
        <f t="shared" si="1"/>
        <v>0</v>
      </c>
      <c r="Q14" s="177">
        <f t="shared" si="2"/>
        <v>0</v>
      </c>
      <c r="R14" s="178">
        <f t="shared" si="3"/>
        <v>0</v>
      </c>
      <c r="T14" s="158">
        <f t="shared" si="4"/>
        <v>0</v>
      </c>
      <c r="U14" s="158">
        <f t="shared" si="5"/>
        <v>0</v>
      </c>
      <c r="V14" s="158">
        <f t="shared" si="6"/>
        <v>0</v>
      </c>
      <c r="W14" s="158">
        <f t="shared" si="7"/>
        <v>0</v>
      </c>
      <c r="X14" s="158">
        <f t="shared" si="8"/>
        <v>0</v>
      </c>
      <c r="Y14" s="158">
        <f t="shared" si="9"/>
        <v>0</v>
      </c>
      <c r="Z14" s="158">
        <f t="shared" si="10"/>
        <v>0</v>
      </c>
    </row>
    <row r="15" spans="1:29" ht="23.1" customHeight="1" x14ac:dyDescent="0.25">
      <c r="A15" s="102">
        <v>8</v>
      </c>
      <c r="B15" s="161" t="str">
        <f>IF('Proje ve Personel Bilgileri'!C26&gt;0,'Proje ve Personel Bilgileri'!C26,"")</f>
        <v/>
      </c>
      <c r="C15" s="176">
        <f>IF('G011A (1.AY)'!C15&lt;&gt;"",'G011A (1.AY)'!C15,0)</f>
        <v>0</v>
      </c>
      <c r="D15" s="177">
        <f>IF('G011A (1.AY)'!L15&lt;&gt;"",'G011A (1.AY)'!L15,0)</f>
        <v>0</v>
      </c>
      <c r="E15" s="170">
        <f>IF('G011A (2.AY)'!C15&lt;&gt;"",'G011A (2.AY)'!C15,0)</f>
        <v>0</v>
      </c>
      <c r="F15" s="169">
        <f>IF('G011A (2.AY)'!L15&lt;&gt;"",'G011A (2.AY)'!L15,0)</f>
        <v>0</v>
      </c>
      <c r="G15" s="170">
        <f>IF('G011A (3.AY)'!C15&lt;&gt;"",'G011A (3.AY)'!C15,0)</f>
        <v>0</v>
      </c>
      <c r="H15" s="169">
        <f>IF('G011A (3.AY)'!L15&lt;&gt;"",'G011A (3.AY)'!L15,0)</f>
        <v>0</v>
      </c>
      <c r="I15" s="170">
        <f>IF('G011A (4.AY)'!C15&lt;&gt;"",'G011A (4.AY)'!C15,0)</f>
        <v>0</v>
      </c>
      <c r="J15" s="169">
        <f>IF('G011A (4.AY)'!L15&lt;&gt;"",'G011A (4.AY)'!L15,0)</f>
        <v>0</v>
      </c>
      <c r="K15" s="170">
        <f>IF('G011A (5.AY)'!C15&lt;&gt;"",'G011A (5.AY)'!C15,0)</f>
        <v>0</v>
      </c>
      <c r="L15" s="169">
        <f>IF('G011A (5.AY)'!L15&lt;&gt;"",'G011A (5.AY)'!L15,0)</f>
        <v>0</v>
      </c>
      <c r="M15" s="170">
        <f>IF('G011A (6.AY)'!C15&lt;&gt;"",'G011A (6.AY)'!C15,0)</f>
        <v>0</v>
      </c>
      <c r="N15" s="169">
        <f>IF('G011A (6.AY)'!L15&lt;&gt;"",'G011A (6.AY)'!L15,0)</f>
        <v>0</v>
      </c>
      <c r="O15" s="176">
        <f t="shared" si="0"/>
        <v>0</v>
      </c>
      <c r="P15" s="177">
        <f t="shared" si="1"/>
        <v>0</v>
      </c>
      <c r="Q15" s="177">
        <f t="shared" si="2"/>
        <v>0</v>
      </c>
      <c r="R15" s="178">
        <f t="shared" si="3"/>
        <v>0</v>
      </c>
      <c r="T15" s="158">
        <f t="shared" si="4"/>
        <v>0</v>
      </c>
      <c r="U15" s="158">
        <f t="shared" si="5"/>
        <v>0</v>
      </c>
      <c r="V15" s="158">
        <f t="shared" si="6"/>
        <v>0</v>
      </c>
      <c r="W15" s="158">
        <f t="shared" si="7"/>
        <v>0</v>
      </c>
      <c r="X15" s="158">
        <f t="shared" si="8"/>
        <v>0</v>
      </c>
      <c r="Y15" s="158">
        <f t="shared" si="9"/>
        <v>0</v>
      </c>
      <c r="Z15" s="158">
        <f t="shared" si="10"/>
        <v>0</v>
      </c>
    </row>
    <row r="16" spans="1:29" ht="23.1" customHeight="1" x14ac:dyDescent="0.25">
      <c r="A16" s="102">
        <v>9</v>
      </c>
      <c r="B16" s="161" t="str">
        <f>IF('Proje ve Personel Bilgileri'!C27&gt;0,'Proje ve Personel Bilgileri'!C27,"")</f>
        <v/>
      </c>
      <c r="C16" s="176">
        <f>IF('G011A (1.AY)'!C16&lt;&gt;"",'G011A (1.AY)'!C16,0)</f>
        <v>0</v>
      </c>
      <c r="D16" s="177">
        <f>IF('G011A (1.AY)'!L16&lt;&gt;"",'G011A (1.AY)'!L16,0)</f>
        <v>0</v>
      </c>
      <c r="E16" s="170">
        <f>IF('G011A (2.AY)'!C16&lt;&gt;"",'G011A (2.AY)'!C16,0)</f>
        <v>0</v>
      </c>
      <c r="F16" s="169">
        <f>IF('G011A (2.AY)'!L16&lt;&gt;"",'G011A (2.AY)'!L16,0)</f>
        <v>0</v>
      </c>
      <c r="G16" s="170">
        <f>IF('G011A (3.AY)'!C16&lt;&gt;"",'G011A (3.AY)'!C16,0)</f>
        <v>0</v>
      </c>
      <c r="H16" s="169">
        <f>IF('G011A (3.AY)'!L16&lt;&gt;"",'G011A (3.AY)'!L16,0)</f>
        <v>0</v>
      </c>
      <c r="I16" s="170">
        <f>IF('G011A (4.AY)'!C16&lt;&gt;"",'G011A (4.AY)'!C16,0)</f>
        <v>0</v>
      </c>
      <c r="J16" s="169">
        <f>IF('G011A (4.AY)'!L16&lt;&gt;"",'G011A (4.AY)'!L16,0)</f>
        <v>0</v>
      </c>
      <c r="K16" s="170">
        <f>IF('G011A (5.AY)'!C16&lt;&gt;"",'G011A (5.AY)'!C16,0)</f>
        <v>0</v>
      </c>
      <c r="L16" s="169">
        <f>IF('G011A (5.AY)'!L16&lt;&gt;"",'G011A (5.AY)'!L16,0)</f>
        <v>0</v>
      </c>
      <c r="M16" s="170">
        <f>IF('G011A (6.AY)'!C16&lt;&gt;"",'G011A (6.AY)'!C16,0)</f>
        <v>0</v>
      </c>
      <c r="N16" s="169">
        <f>IF('G011A (6.AY)'!L16&lt;&gt;"",'G011A (6.AY)'!L16,0)</f>
        <v>0</v>
      </c>
      <c r="O16" s="176">
        <f t="shared" si="0"/>
        <v>0</v>
      </c>
      <c r="P16" s="177">
        <f t="shared" si="1"/>
        <v>0</v>
      </c>
      <c r="Q16" s="177">
        <f t="shared" si="2"/>
        <v>0</v>
      </c>
      <c r="R16" s="178">
        <f t="shared" si="3"/>
        <v>0</v>
      </c>
      <c r="T16" s="158">
        <f t="shared" si="4"/>
        <v>0</v>
      </c>
      <c r="U16" s="158">
        <f t="shared" si="5"/>
        <v>0</v>
      </c>
      <c r="V16" s="158">
        <f t="shared" si="6"/>
        <v>0</v>
      </c>
      <c r="W16" s="158">
        <f t="shared" si="7"/>
        <v>0</v>
      </c>
      <c r="X16" s="158">
        <f t="shared" si="8"/>
        <v>0</v>
      </c>
      <c r="Y16" s="158">
        <f t="shared" si="9"/>
        <v>0</v>
      </c>
      <c r="Z16" s="158">
        <f t="shared" si="10"/>
        <v>0</v>
      </c>
    </row>
    <row r="17" spans="1:27" ht="23.1" customHeight="1" x14ac:dyDescent="0.25">
      <c r="A17" s="102">
        <v>10</v>
      </c>
      <c r="B17" s="161" t="str">
        <f>IF('Proje ve Personel Bilgileri'!C28&gt;0,'Proje ve Personel Bilgileri'!C28,"")</f>
        <v/>
      </c>
      <c r="C17" s="176">
        <f>IF('G011A (1.AY)'!C17&lt;&gt;"",'G011A (1.AY)'!C17,0)</f>
        <v>0</v>
      </c>
      <c r="D17" s="177">
        <f>IF('G011A (1.AY)'!L17&lt;&gt;"",'G011A (1.AY)'!L17,0)</f>
        <v>0</v>
      </c>
      <c r="E17" s="170">
        <f>IF('G011A (2.AY)'!C17&lt;&gt;"",'G011A (2.AY)'!C17,0)</f>
        <v>0</v>
      </c>
      <c r="F17" s="169">
        <f>IF('G011A (2.AY)'!L17&lt;&gt;"",'G011A (2.AY)'!L17,0)</f>
        <v>0</v>
      </c>
      <c r="G17" s="170">
        <f>IF('G011A (3.AY)'!C17&lt;&gt;"",'G011A (3.AY)'!C17,0)</f>
        <v>0</v>
      </c>
      <c r="H17" s="169">
        <f>IF('G011A (3.AY)'!L17&lt;&gt;"",'G011A (3.AY)'!L17,0)</f>
        <v>0</v>
      </c>
      <c r="I17" s="170">
        <f>IF('G011A (4.AY)'!C17&lt;&gt;"",'G011A (4.AY)'!C17,0)</f>
        <v>0</v>
      </c>
      <c r="J17" s="169">
        <f>IF('G011A (4.AY)'!L17&lt;&gt;"",'G011A (4.AY)'!L17,0)</f>
        <v>0</v>
      </c>
      <c r="K17" s="170">
        <f>IF('G011A (5.AY)'!C17&lt;&gt;"",'G011A (5.AY)'!C17,0)</f>
        <v>0</v>
      </c>
      <c r="L17" s="169">
        <f>IF('G011A (5.AY)'!L17&lt;&gt;"",'G011A (5.AY)'!L17,0)</f>
        <v>0</v>
      </c>
      <c r="M17" s="170">
        <f>IF('G011A (6.AY)'!C17&lt;&gt;"",'G011A (6.AY)'!C17,0)</f>
        <v>0</v>
      </c>
      <c r="N17" s="169">
        <f>IF('G011A (6.AY)'!L17&lt;&gt;"",'G011A (6.AY)'!L17,0)</f>
        <v>0</v>
      </c>
      <c r="O17" s="176">
        <f t="shared" si="0"/>
        <v>0</v>
      </c>
      <c r="P17" s="177">
        <f t="shared" si="1"/>
        <v>0</v>
      </c>
      <c r="Q17" s="177">
        <f t="shared" si="2"/>
        <v>0</v>
      </c>
      <c r="R17" s="178">
        <f t="shared" si="3"/>
        <v>0</v>
      </c>
      <c r="T17" s="158">
        <f t="shared" si="4"/>
        <v>0</v>
      </c>
      <c r="U17" s="158">
        <f t="shared" si="5"/>
        <v>0</v>
      </c>
      <c r="V17" s="158">
        <f t="shared" si="6"/>
        <v>0</v>
      </c>
      <c r="W17" s="158">
        <f t="shared" si="7"/>
        <v>0</v>
      </c>
      <c r="X17" s="158">
        <f t="shared" si="8"/>
        <v>0</v>
      </c>
      <c r="Y17" s="158">
        <f t="shared" si="9"/>
        <v>0</v>
      </c>
      <c r="Z17" s="158">
        <f t="shared" si="10"/>
        <v>0</v>
      </c>
    </row>
    <row r="18" spans="1:27" ht="23.1" customHeight="1" x14ac:dyDescent="0.25">
      <c r="A18" s="102">
        <v>11</v>
      </c>
      <c r="B18" s="161" t="str">
        <f>IF('Proje ve Personel Bilgileri'!C29&gt;0,'Proje ve Personel Bilgileri'!C29,"")</f>
        <v/>
      </c>
      <c r="C18" s="176">
        <f>IF('G011A (1.AY)'!C18&lt;&gt;"",'G011A (1.AY)'!C18,0)</f>
        <v>0</v>
      </c>
      <c r="D18" s="177">
        <f>IF('G011A (1.AY)'!L18&lt;&gt;"",'G011A (1.AY)'!L18,0)</f>
        <v>0</v>
      </c>
      <c r="E18" s="170">
        <f>IF('G011A (2.AY)'!C18&lt;&gt;"",'G011A (2.AY)'!C18,0)</f>
        <v>0</v>
      </c>
      <c r="F18" s="169">
        <f>IF('G011A (2.AY)'!L18&lt;&gt;"",'G011A (2.AY)'!L18,0)</f>
        <v>0</v>
      </c>
      <c r="G18" s="170">
        <f>IF('G011A (3.AY)'!C18&lt;&gt;"",'G011A (3.AY)'!C18,0)</f>
        <v>0</v>
      </c>
      <c r="H18" s="169">
        <f>IF('G011A (3.AY)'!L18&lt;&gt;"",'G011A (3.AY)'!L18,0)</f>
        <v>0</v>
      </c>
      <c r="I18" s="170">
        <f>IF('G011A (4.AY)'!C18&lt;&gt;"",'G011A (4.AY)'!C18,0)</f>
        <v>0</v>
      </c>
      <c r="J18" s="169">
        <f>IF('G011A (4.AY)'!L18&lt;&gt;"",'G011A (4.AY)'!L18,0)</f>
        <v>0</v>
      </c>
      <c r="K18" s="170">
        <f>IF('G011A (5.AY)'!C18&lt;&gt;"",'G011A (5.AY)'!C18,0)</f>
        <v>0</v>
      </c>
      <c r="L18" s="169">
        <f>IF('G011A (5.AY)'!L18&lt;&gt;"",'G011A (5.AY)'!L18,0)</f>
        <v>0</v>
      </c>
      <c r="M18" s="170">
        <f>IF('G011A (6.AY)'!C18&lt;&gt;"",'G011A (6.AY)'!C18,0)</f>
        <v>0</v>
      </c>
      <c r="N18" s="169">
        <f>IF('G011A (6.AY)'!L18&lt;&gt;"",'G011A (6.AY)'!L18,0)</f>
        <v>0</v>
      </c>
      <c r="O18" s="176">
        <f t="shared" si="0"/>
        <v>0</v>
      </c>
      <c r="P18" s="177">
        <f t="shared" si="1"/>
        <v>0</v>
      </c>
      <c r="Q18" s="177">
        <f t="shared" si="2"/>
        <v>0</v>
      </c>
      <c r="R18" s="178">
        <f t="shared" si="3"/>
        <v>0</v>
      </c>
      <c r="T18" s="158">
        <f t="shared" si="4"/>
        <v>0</v>
      </c>
      <c r="U18" s="158">
        <f t="shared" si="5"/>
        <v>0</v>
      </c>
      <c r="V18" s="158">
        <f t="shared" si="6"/>
        <v>0</v>
      </c>
      <c r="W18" s="158">
        <f t="shared" si="7"/>
        <v>0</v>
      </c>
      <c r="X18" s="158">
        <f t="shared" si="8"/>
        <v>0</v>
      </c>
      <c r="Y18" s="158">
        <f t="shared" si="9"/>
        <v>0</v>
      </c>
      <c r="Z18" s="158">
        <f t="shared" si="10"/>
        <v>0</v>
      </c>
    </row>
    <row r="19" spans="1:27" ht="23.1" customHeight="1" x14ac:dyDescent="0.25">
      <c r="A19" s="102">
        <v>12</v>
      </c>
      <c r="B19" s="161" t="str">
        <f>IF('Proje ve Personel Bilgileri'!C30&gt;0,'Proje ve Personel Bilgileri'!C30,"")</f>
        <v/>
      </c>
      <c r="C19" s="176">
        <f>IF('G011A (1.AY)'!C19&lt;&gt;"",'G011A (1.AY)'!C19,0)</f>
        <v>0</v>
      </c>
      <c r="D19" s="177">
        <f>IF('G011A (1.AY)'!L19&lt;&gt;"",'G011A (1.AY)'!L19,0)</f>
        <v>0</v>
      </c>
      <c r="E19" s="170">
        <f>IF('G011A (2.AY)'!C19&lt;&gt;"",'G011A (2.AY)'!C19,0)</f>
        <v>0</v>
      </c>
      <c r="F19" s="169">
        <f>IF('G011A (2.AY)'!L19&lt;&gt;"",'G011A (2.AY)'!L19,0)</f>
        <v>0</v>
      </c>
      <c r="G19" s="170">
        <f>IF('G011A (3.AY)'!C19&lt;&gt;"",'G011A (3.AY)'!C19,0)</f>
        <v>0</v>
      </c>
      <c r="H19" s="169">
        <f>IF('G011A (3.AY)'!L19&lt;&gt;"",'G011A (3.AY)'!L19,0)</f>
        <v>0</v>
      </c>
      <c r="I19" s="170">
        <f>IF('G011A (4.AY)'!C19&lt;&gt;"",'G011A (4.AY)'!C19,0)</f>
        <v>0</v>
      </c>
      <c r="J19" s="169">
        <f>IF('G011A (4.AY)'!L19&lt;&gt;"",'G011A (4.AY)'!L19,0)</f>
        <v>0</v>
      </c>
      <c r="K19" s="170">
        <f>IF('G011A (5.AY)'!C19&lt;&gt;"",'G011A (5.AY)'!C19,0)</f>
        <v>0</v>
      </c>
      <c r="L19" s="169">
        <f>IF('G011A (5.AY)'!L19&lt;&gt;"",'G011A (5.AY)'!L19,0)</f>
        <v>0</v>
      </c>
      <c r="M19" s="170">
        <f>IF('G011A (6.AY)'!C19&lt;&gt;"",'G011A (6.AY)'!C19,0)</f>
        <v>0</v>
      </c>
      <c r="N19" s="169">
        <f>IF('G011A (6.AY)'!L19&lt;&gt;"",'G011A (6.AY)'!L19,0)</f>
        <v>0</v>
      </c>
      <c r="O19" s="176">
        <f t="shared" si="0"/>
        <v>0</v>
      </c>
      <c r="P19" s="177">
        <f t="shared" si="1"/>
        <v>0</v>
      </c>
      <c r="Q19" s="177">
        <f t="shared" si="2"/>
        <v>0</v>
      </c>
      <c r="R19" s="178">
        <f t="shared" si="3"/>
        <v>0</v>
      </c>
      <c r="T19" s="158">
        <f t="shared" si="4"/>
        <v>0</v>
      </c>
      <c r="U19" s="158">
        <f t="shared" si="5"/>
        <v>0</v>
      </c>
      <c r="V19" s="158">
        <f t="shared" si="6"/>
        <v>0</v>
      </c>
      <c r="W19" s="158">
        <f t="shared" si="7"/>
        <v>0</v>
      </c>
      <c r="X19" s="158">
        <f t="shared" si="8"/>
        <v>0</v>
      </c>
      <c r="Y19" s="158">
        <f t="shared" si="9"/>
        <v>0</v>
      </c>
      <c r="Z19" s="158">
        <f t="shared" si="10"/>
        <v>0</v>
      </c>
    </row>
    <row r="20" spans="1:27" ht="23.1" customHeight="1" x14ac:dyDescent="0.25">
      <c r="A20" s="102">
        <v>13</v>
      </c>
      <c r="B20" s="161" t="str">
        <f>IF('Proje ve Personel Bilgileri'!C31&gt;0,'Proje ve Personel Bilgileri'!C31,"")</f>
        <v/>
      </c>
      <c r="C20" s="176">
        <f>IF('G011A (1.AY)'!C20&lt;&gt;"",'G011A (1.AY)'!C20,0)</f>
        <v>0</v>
      </c>
      <c r="D20" s="177">
        <f>IF('G011A (1.AY)'!L20&lt;&gt;"",'G011A (1.AY)'!L20,0)</f>
        <v>0</v>
      </c>
      <c r="E20" s="170">
        <f>IF('G011A (2.AY)'!C20&lt;&gt;"",'G011A (2.AY)'!C20,0)</f>
        <v>0</v>
      </c>
      <c r="F20" s="169">
        <f>IF('G011A (2.AY)'!L20&lt;&gt;"",'G011A (2.AY)'!L20,0)</f>
        <v>0</v>
      </c>
      <c r="G20" s="170">
        <f>IF('G011A (3.AY)'!C20&lt;&gt;"",'G011A (3.AY)'!C20,0)</f>
        <v>0</v>
      </c>
      <c r="H20" s="169">
        <f>IF('G011A (3.AY)'!L20&lt;&gt;"",'G011A (3.AY)'!L20,0)</f>
        <v>0</v>
      </c>
      <c r="I20" s="170">
        <f>IF('G011A (4.AY)'!C20&lt;&gt;"",'G011A (4.AY)'!C20,0)</f>
        <v>0</v>
      </c>
      <c r="J20" s="169">
        <f>IF('G011A (4.AY)'!L20&lt;&gt;"",'G011A (4.AY)'!L20,0)</f>
        <v>0</v>
      </c>
      <c r="K20" s="170">
        <f>IF('G011A (5.AY)'!C20&lt;&gt;"",'G011A (5.AY)'!C20,0)</f>
        <v>0</v>
      </c>
      <c r="L20" s="169">
        <f>IF('G011A (5.AY)'!L20&lt;&gt;"",'G011A (5.AY)'!L20,0)</f>
        <v>0</v>
      </c>
      <c r="M20" s="170">
        <f>IF('G011A (6.AY)'!C20&lt;&gt;"",'G011A (6.AY)'!C20,0)</f>
        <v>0</v>
      </c>
      <c r="N20" s="169">
        <f>IF('G011A (6.AY)'!L20&lt;&gt;"",'G011A (6.AY)'!L20,0)</f>
        <v>0</v>
      </c>
      <c r="O20" s="176">
        <f t="shared" si="0"/>
        <v>0</v>
      </c>
      <c r="P20" s="177">
        <f t="shared" si="1"/>
        <v>0</v>
      </c>
      <c r="Q20" s="177">
        <f t="shared" si="2"/>
        <v>0</v>
      </c>
      <c r="R20" s="178">
        <f t="shared" si="3"/>
        <v>0</v>
      </c>
      <c r="T20" s="158">
        <f t="shared" si="4"/>
        <v>0</v>
      </c>
      <c r="U20" s="158">
        <f t="shared" si="5"/>
        <v>0</v>
      </c>
      <c r="V20" s="158">
        <f t="shared" si="6"/>
        <v>0</v>
      </c>
      <c r="W20" s="158">
        <f t="shared" si="7"/>
        <v>0</v>
      </c>
      <c r="X20" s="158">
        <f t="shared" si="8"/>
        <v>0</v>
      </c>
      <c r="Y20" s="158">
        <f t="shared" si="9"/>
        <v>0</v>
      </c>
      <c r="Z20" s="158">
        <f t="shared" si="10"/>
        <v>0</v>
      </c>
    </row>
    <row r="21" spans="1:27" ht="23.1" customHeight="1" x14ac:dyDescent="0.25">
      <c r="A21" s="102">
        <v>14</v>
      </c>
      <c r="B21" s="161" t="str">
        <f>IF('Proje ve Personel Bilgileri'!C32&gt;0,'Proje ve Personel Bilgileri'!C32,"")</f>
        <v/>
      </c>
      <c r="C21" s="176">
        <f>IF('G011A (1.AY)'!C21&lt;&gt;"",'G011A (1.AY)'!C21,0)</f>
        <v>0</v>
      </c>
      <c r="D21" s="177">
        <f>IF('G011A (1.AY)'!L21&lt;&gt;"",'G011A (1.AY)'!L21,0)</f>
        <v>0</v>
      </c>
      <c r="E21" s="170">
        <f>IF('G011A (2.AY)'!C21&lt;&gt;"",'G011A (2.AY)'!C21,0)</f>
        <v>0</v>
      </c>
      <c r="F21" s="169">
        <f>IF('G011A (2.AY)'!L21&lt;&gt;"",'G011A (2.AY)'!L21,0)</f>
        <v>0</v>
      </c>
      <c r="G21" s="170">
        <f>IF('G011A (3.AY)'!C21&lt;&gt;"",'G011A (3.AY)'!C21,0)</f>
        <v>0</v>
      </c>
      <c r="H21" s="169">
        <f>IF('G011A (3.AY)'!L21&lt;&gt;"",'G011A (3.AY)'!L21,0)</f>
        <v>0</v>
      </c>
      <c r="I21" s="170">
        <f>IF('G011A (4.AY)'!C21&lt;&gt;"",'G011A (4.AY)'!C21,0)</f>
        <v>0</v>
      </c>
      <c r="J21" s="169">
        <f>IF('G011A (4.AY)'!L21&lt;&gt;"",'G011A (4.AY)'!L21,0)</f>
        <v>0</v>
      </c>
      <c r="K21" s="170">
        <f>IF('G011A (5.AY)'!C21&lt;&gt;"",'G011A (5.AY)'!C21,0)</f>
        <v>0</v>
      </c>
      <c r="L21" s="169">
        <f>IF('G011A (5.AY)'!L21&lt;&gt;"",'G011A (5.AY)'!L21,0)</f>
        <v>0</v>
      </c>
      <c r="M21" s="170">
        <f>IF('G011A (6.AY)'!C21&lt;&gt;"",'G011A (6.AY)'!C21,0)</f>
        <v>0</v>
      </c>
      <c r="N21" s="169">
        <f>IF('G011A (6.AY)'!L21&lt;&gt;"",'G011A (6.AY)'!L21,0)</f>
        <v>0</v>
      </c>
      <c r="O21" s="176">
        <f t="shared" si="0"/>
        <v>0</v>
      </c>
      <c r="P21" s="177">
        <f t="shared" si="1"/>
        <v>0</v>
      </c>
      <c r="Q21" s="177">
        <f t="shared" si="2"/>
        <v>0</v>
      </c>
      <c r="R21" s="178">
        <f t="shared" si="3"/>
        <v>0</v>
      </c>
      <c r="T21" s="158">
        <f t="shared" si="4"/>
        <v>0</v>
      </c>
      <c r="U21" s="158">
        <f t="shared" si="5"/>
        <v>0</v>
      </c>
      <c r="V21" s="158">
        <f t="shared" si="6"/>
        <v>0</v>
      </c>
      <c r="W21" s="158">
        <f t="shared" si="7"/>
        <v>0</v>
      </c>
      <c r="X21" s="158">
        <f t="shared" si="8"/>
        <v>0</v>
      </c>
      <c r="Y21" s="158">
        <f t="shared" si="9"/>
        <v>0</v>
      </c>
      <c r="Z21" s="158">
        <f t="shared" si="10"/>
        <v>0</v>
      </c>
    </row>
    <row r="22" spans="1:27" ht="23.1" customHeight="1" x14ac:dyDescent="0.25">
      <c r="A22" s="102">
        <v>15</v>
      </c>
      <c r="B22" s="161" t="str">
        <f>IF('Proje ve Personel Bilgileri'!C33&gt;0,'Proje ve Personel Bilgileri'!C33,"")</f>
        <v/>
      </c>
      <c r="C22" s="176">
        <f>IF('G011A (1.AY)'!C22&lt;&gt;"",'G011A (1.AY)'!C22,0)</f>
        <v>0</v>
      </c>
      <c r="D22" s="177">
        <f>IF('G011A (1.AY)'!L22&lt;&gt;"",'G011A (1.AY)'!L22,0)</f>
        <v>0</v>
      </c>
      <c r="E22" s="170">
        <f>IF('G011A (2.AY)'!C22&lt;&gt;"",'G011A (2.AY)'!C22,0)</f>
        <v>0</v>
      </c>
      <c r="F22" s="169">
        <f>IF('G011A (2.AY)'!L22&lt;&gt;"",'G011A (2.AY)'!L22,0)</f>
        <v>0</v>
      </c>
      <c r="G22" s="170">
        <f>IF('G011A (3.AY)'!C22&lt;&gt;"",'G011A (3.AY)'!C22,0)</f>
        <v>0</v>
      </c>
      <c r="H22" s="169">
        <f>IF('G011A (3.AY)'!L22&lt;&gt;"",'G011A (3.AY)'!L22,0)</f>
        <v>0</v>
      </c>
      <c r="I22" s="170">
        <f>IF('G011A (4.AY)'!C22&lt;&gt;"",'G011A (4.AY)'!C22,0)</f>
        <v>0</v>
      </c>
      <c r="J22" s="169">
        <f>IF('G011A (4.AY)'!L22&lt;&gt;"",'G011A (4.AY)'!L22,0)</f>
        <v>0</v>
      </c>
      <c r="K22" s="170">
        <f>IF('G011A (5.AY)'!C22&lt;&gt;"",'G011A (5.AY)'!C22,0)</f>
        <v>0</v>
      </c>
      <c r="L22" s="169">
        <f>IF('G011A (5.AY)'!L22&lt;&gt;"",'G011A (5.AY)'!L22,0)</f>
        <v>0</v>
      </c>
      <c r="M22" s="170">
        <f>IF('G011A (6.AY)'!C22&lt;&gt;"",'G011A (6.AY)'!C22,0)</f>
        <v>0</v>
      </c>
      <c r="N22" s="169">
        <f>IF('G011A (6.AY)'!L22&lt;&gt;"",'G011A (6.AY)'!L22,0)</f>
        <v>0</v>
      </c>
      <c r="O22" s="176">
        <f t="shared" si="0"/>
        <v>0</v>
      </c>
      <c r="P22" s="177">
        <f t="shared" si="1"/>
        <v>0</v>
      </c>
      <c r="Q22" s="177">
        <f t="shared" si="2"/>
        <v>0</v>
      </c>
      <c r="R22" s="178">
        <f t="shared" si="3"/>
        <v>0</v>
      </c>
      <c r="T22" s="158">
        <f t="shared" si="4"/>
        <v>0</v>
      </c>
      <c r="U22" s="158">
        <f t="shared" si="5"/>
        <v>0</v>
      </c>
      <c r="V22" s="158">
        <f t="shared" si="6"/>
        <v>0</v>
      </c>
      <c r="W22" s="158">
        <f t="shared" si="7"/>
        <v>0</v>
      </c>
      <c r="X22" s="158">
        <f t="shared" si="8"/>
        <v>0</v>
      </c>
      <c r="Y22" s="158">
        <f t="shared" si="9"/>
        <v>0</v>
      </c>
      <c r="Z22" s="158">
        <f t="shared" si="10"/>
        <v>0</v>
      </c>
    </row>
    <row r="23" spans="1:27" ht="23.1" customHeight="1" x14ac:dyDescent="0.25">
      <c r="A23" s="102">
        <v>16</v>
      </c>
      <c r="B23" s="161" t="str">
        <f>IF('Proje ve Personel Bilgileri'!C34&gt;0,'Proje ve Personel Bilgileri'!C34,"")</f>
        <v/>
      </c>
      <c r="C23" s="176">
        <f>IF('G011A (1.AY)'!C23&lt;&gt;"",'G011A (1.AY)'!C23,0)</f>
        <v>0</v>
      </c>
      <c r="D23" s="177">
        <f>IF('G011A (1.AY)'!L23&lt;&gt;"",'G011A (1.AY)'!L23,0)</f>
        <v>0</v>
      </c>
      <c r="E23" s="170">
        <f>IF('G011A (2.AY)'!C23&lt;&gt;"",'G011A (2.AY)'!C23,0)</f>
        <v>0</v>
      </c>
      <c r="F23" s="169">
        <f>IF('G011A (2.AY)'!L23&lt;&gt;"",'G011A (2.AY)'!L23,0)</f>
        <v>0</v>
      </c>
      <c r="G23" s="170">
        <f>IF('G011A (3.AY)'!C23&lt;&gt;"",'G011A (3.AY)'!C23,0)</f>
        <v>0</v>
      </c>
      <c r="H23" s="169">
        <f>IF('G011A (3.AY)'!L23&lt;&gt;"",'G011A (3.AY)'!L23,0)</f>
        <v>0</v>
      </c>
      <c r="I23" s="170">
        <f>IF('G011A (4.AY)'!C23&lt;&gt;"",'G011A (4.AY)'!C23,0)</f>
        <v>0</v>
      </c>
      <c r="J23" s="169">
        <f>IF('G011A (4.AY)'!L23&lt;&gt;"",'G011A (4.AY)'!L23,0)</f>
        <v>0</v>
      </c>
      <c r="K23" s="170">
        <f>IF('G011A (5.AY)'!C23&lt;&gt;"",'G011A (5.AY)'!C23,0)</f>
        <v>0</v>
      </c>
      <c r="L23" s="169">
        <f>IF('G011A (5.AY)'!L23&lt;&gt;"",'G011A (5.AY)'!L23,0)</f>
        <v>0</v>
      </c>
      <c r="M23" s="170">
        <f>IF('G011A (6.AY)'!C23&lt;&gt;"",'G011A (6.AY)'!C23,0)</f>
        <v>0</v>
      </c>
      <c r="N23" s="169">
        <f>IF('G011A (6.AY)'!L23&lt;&gt;"",'G011A (6.AY)'!L23,0)</f>
        <v>0</v>
      </c>
      <c r="O23" s="176">
        <f t="shared" si="0"/>
        <v>0</v>
      </c>
      <c r="P23" s="177">
        <f t="shared" si="1"/>
        <v>0</v>
      </c>
      <c r="Q23" s="177">
        <f t="shared" si="2"/>
        <v>0</v>
      </c>
      <c r="R23" s="178">
        <f t="shared" si="3"/>
        <v>0</v>
      </c>
      <c r="T23" s="158">
        <f t="shared" si="4"/>
        <v>0</v>
      </c>
      <c r="U23" s="158">
        <f t="shared" si="5"/>
        <v>0</v>
      </c>
      <c r="V23" s="158">
        <f t="shared" si="6"/>
        <v>0</v>
      </c>
      <c r="W23" s="158">
        <f t="shared" si="7"/>
        <v>0</v>
      </c>
      <c r="X23" s="158">
        <f t="shared" si="8"/>
        <v>0</v>
      </c>
      <c r="Y23" s="158">
        <f t="shared" si="9"/>
        <v>0</v>
      </c>
      <c r="Z23" s="158">
        <f t="shared" si="10"/>
        <v>0</v>
      </c>
    </row>
    <row r="24" spans="1:27" ht="23.1" customHeight="1" x14ac:dyDescent="0.25">
      <c r="A24" s="102">
        <v>17</v>
      </c>
      <c r="B24" s="161" t="str">
        <f>IF('Proje ve Personel Bilgileri'!C35&gt;0,'Proje ve Personel Bilgileri'!C35,"")</f>
        <v/>
      </c>
      <c r="C24" s="176">
        <f>IF('G011A (1.AY)'!C24&lt;&gt;"",'G011A (1.AY)'!C24,0)</f>
        <v>0</v>
      </c>
      <c r="D24" s="177">
        <f>IF('G011A (1.AY)'!L24&lt;&gt;"",'G011A (1.AY)'!L24,0)</f>
        <v>0</v>
      </c>
      <c r="E24" s="170">
        <f>IF('G011A (2.AY)'!C24&lt;&gt;"",'G011A (2.AY)'!C24,0)</f>
        <v>0</v>
      </c>
      <c r="F24" s="169">
        <f>IF('G011A (2.AY)'!L24&lt;&gt;"",'G011A (2.AY)'!L24,0)</f>
        <v>0</v>
      </c>
      <c r="G24" s="170">
        <f>IF('G011A (3.AY)'!C24&lt;&gt;"",'G011A (3.AY)'!C24,0)</f>
        <v>0</v>
      </c>
      <c r="H24" s="169">
        <f>IF('G011A (3.AY)'!L24&lt;&gt;"",'G011A (3.AY)'!L24,0)</f>
        <v>0</v>
      </c>
      <c r="I24" s="170">
        <f>IF('G011A (4.AY)'!C24&lt;&gt;"",'G011A (4.AY)'!C24,0)</f>
        <v>0</v>
      </c>
      <c r="J24" s="169">
        <f>IF('G011A (4.AY)'!L24&lt;&gt;"",'G011A (4.AY)'!L24,0)</f>
        <v>0</v>
      </c>
      <c r="K24" s="170">
        <f>IF('G011A (5.AY)'!C24&lt;&gt;"",'G011A (5.AY)'!C24,0)</f>
        <v>0</v>
      </c>
      <c r="L24" s="169">
        <f>IF('G011A (5.AY)'!L24&lt;&gt;"",'G011A (5.AY)'!L24,0)</f>
        <v>0</v>
      </c>
      <c r="M24" s="170">
        <f>IF('G011A (6.AY)'!C24&lt;&gt;"",'G011A (6.AY)'!C24,0)</f>
        <v>0</v>
      </c>
      <c r="N24" s="169">
        <f>IF('G011A (6.AY)'!L24&lt;&gt;"",'G011A (6.AY)'!L24,0)</f>
        <v>0</v>
      </c>
      <c r="O24" s="176">
        <f t="shared" si="0"/>
        <v>0</v>
      </c>
      <c r="P24" s="177">
        <f t="shared" si="1"/>
        <v>0</v>
      </c>
      <c r="Q24" s="177">
        <f t="shared" si="2"/>
        <v>0</v>
      </c>
      <c r="R24" s="178">
        <f t="shared" si="3"/>
        <v>0</v>
      </c>
      <c r="T24" s="158">
        <f t="shared" si="4"/>
        <v>0</v>
      </c>
      <c r="U24" s="158">
        <f t="shared" si="5"/>
        <v>0</v>
      </c>
      <c r="V24" s="158">
        <f t="shared" si="6"/>
        <v>0</v>
      </c>
      <c r="W24" s="158">
        <f t="shared" si="7"/>
        <v>0</v>
      </c>
      <c r="X24" s="158">
        <f t="shared" si="8"/>
        <v>0</v>
      </c>
      <c r="Y24" s="158">
        <f t="shared" si="9"/>
        <v>0</v>
      </c>
      <c r="Z24" s="158">
        <f t="shared" si="10"/>
        <v>0</v>
      </c>
    </row>
    <row r="25" spans="1:27" ht="23.1" customHeight="1" x14ac:dyDescent="0.25">
      <c r="A25" s="102">
        <v>18</v>
      </c>
      <c r="B25" s="161" t="str">
        <f>IF('Proje ve Personel Bilgileri'!C36&gt;0,'Proje ve Personel Bilgileri'!C36,"")</f>
        <v/>
      </c>
      <c r="C25" s="176">
        <f>IF('G011A (1.AY)'!C25&lt;&gt;"",'G011A (1.AY)'!C25,0)</f>
        <v>0</v>
      </c>
      <c r="D25" s="177">
        <f>IF('G011A (1.AY)'!L25&lt;&gt;"",'G011A (1.AY)'!L25,0)</f>
        <v>0</v>
      </c>
      <c r="E25" s="170">
        <f>IF('G011A (2.AY)'!C25&lt;&gt;"",'G011A (2.AY)'!C25,0)</f>
        <v>0</v>
      </c>
      <c r="F25" s="169">
        <f>IF('G011A (2.AY)'!L25&lt;&gt;"",'G011A (2.AY)'!L25,0)</f>
        <v>0</v>
      </c>
      <c r="G25" s="170">
        <f>IF('G011A (3.AY)'!C25&lt;&gt;"",'G011A (3.AY)'!C25,0)</f>
        <v>0</v>
      </c>
      <c r="H25" s="169">
        <f>IF('G011A (3.AY)'!L25&lt;&gt;"",'G011A (3.AY)'!L25,0)</f>
        <v>0</v>
      </c>
      <c r="I25" s="170">
        <f>IF('G011A (4.AY)'!C25&lt;&gt;"",'G011A (4.AY)'!C25,0)</f>
        <v>0</v>
      </c>
      <c r="J25" s="169">
        <f>IF('G011A (4.AY)'!L25&lt;&gt;"",'G011A (4.AY)'!L25,0)</f>
        <v>0</v>
      </c>
      <c r="K25" s="170">
        <f>IF('G011A (5.AY)'!C25&lt;&gt;"",'G011A (5.AY)'!C25,0)</f>
        <v>0</v>
      </c>
      <c r="L25" s="169">
        <f>IF('G011A (5.AY)'!L25&lt;&gt;"",'G011A (5.AY)'!L25,0)</f>
        <v>0</v>
      </c>
      <c r="M25" s="170">
        <f>IF('G011A (6.AY)'!C25&lt;&gt;"",'G011A (6.AY)'!C25,0)</f>
        <v>0</v>
      </c>
      <c r="N25" s="169">
        <f>IF('G011A (6.AY)'!L25&lt;&gt;"",'G011A (6.AY)'!L25,0)</f>
        <v>0</v>
      </c>
      <c r="O25" s="176">
        <f t="shared" si="0"/>
        <v>0</v>
      </c>
      <c r="P25" s="177">
        <f t="shared" si="1"/>
        <v>0</v>
      </c>
      <c r="Q25" s="177">
        <f t="shared" si="2"/>
        <v>0</v>
      </c>
      <c r="R25" s="178">
        <f t="shared" si="3"/>
        <v>0</v>
      </c>
      <c r="T25" s="158">
        <f t="shared" si="4"/>
        <v>0</v>
      </c>
      <c r="U25" s="158">
        <f t="shared" si="5"/>
        <v>0</v>
      </c>
      <c r="V25" s="158">
        <f t="shared" si="6"/>
        <v>0</v>
      </c>
      <c r="W25" s="158">
        <f t="shared" si="7"/>
        <v>0</v>
      </c>
      <c r="X25" s="158">
        <f t="shared" si="8"/>
        <v>0</v>
      </c>
      <c r="Y25" s="158">
        <f t="shared" si="9"/>
        <v>0</v>
      </c>
      <c r="Z25" s="158">
        <f t="shared" si="10"/>
        <v>0</v>
      </c>
    </row>
    <row r="26" spans="1:27" ht="23.1" customHeight="1" x14ac:dyDescent="0.25">
      <c r="A26" s="102">
        <v>19</v>
      </c>
      <c r="B26" s="161" t="str">
        <f>IF('Proje ve Personel Bilgileri'!C37&gt;0,'Proje ve Personel Bilgileri'!C37,"")</f>
        <v/>
      </c>
      <c r="C26" s="176">
        <f>IF('G011A (1.AY)'!C26&lt;&gt;"",'G011A (1.AY)'!C26,0)</f>
        <v>0</v>
      </c>
      <c r="D26" s="177">
        <f>IF('G011A (1.AY)'!L26&lt;&gt;"",'G011A (1.AY)'!L26,0)</f>
        <v>0</v>
      </c>
      <c r="E26" s="170">
        <f>IF('G011A (2.AY)'!C26&lt;&gt;"",'G011A (2.AY)'!C26,0)</f>
        <v>0</v>
      </c>
      <c r="F26" s="169">
        <f>IF('G011A (2.AY)'!L26&lt;&gt;"",'G011A (2.AY)'!L26,0)</f>
        <v>0</v>
      </c>
      <c r="G26" s="170">
        <f>IF('G011A (3.AY)'!C26&lt;&gt;"",'G011A (3.AY)'!C26,0)</f>
        <v>0</v>
      </c>
      <c r="H26" s="169">
        <f>IF('G011A (3.AY)'!L26&lt;&gt;"",'G011A (3.AY)'!L26,0)</f>
        <v>0</v>
      </c>
      <c r="I26" s="170">
        <f>IF('G011A (4.AY)'!C26&lt;&gt;"",'G011A (4.AY)'!C26,0)</f>
        <v>0</v>
      </c>
      <c r="J26" s="169">
        <f>IF('G011A (4.AY)'!L26&lt;&gt;"",'G011A (4.AY)'!L26,0)</f>
        <v>0</v>
      </c>
      <c r="K26" s="170">
        <f>IF('G011A (5.AY)'!C26&lt;&gt;"",'G011A (5.AY)'!C26,0)</f>
        <v>0</v>
      </c>
      <c r="L26" s="169">
        <f>IF('G011A (5.AY)'!L26&lt;&gt;"",'G011A (5.AY)'!L26,0)</f>
        <v>0</v>
      </c>
      <c r="M26" s="170">
        <f>IF('G011A (6.AY)'!C26&lt;&gt;"",'G011A (6.AY)'!C26,0)</f>
        <v>0</v>
      </c>
      <c r="N26" s="169">
        <f>IF('G011A (6.AY)'!L26&lt;&gt;"",'G011A (6.AY)'!L26,0)</f>
        <v>0</v>
      </c>
      <c r="O26" s="176">
        <f t="shared" si="0"/>
        <v>0</v>
      </c>
      <c r="P26" s="177">
        <f t="shared" si="1"/>
        <v>0</v>
      </c>
      <c r="Q26" s="177">
        <f t="shared" si="2"/>
        <v>0</v>
      </c>
      <c r="R26" s="178">
        <f t="shared" si="3"/>
        <v>0</v>
      </c>
      <c r="T26" s="158">
        <f t="shared" si="4"/>
        <v>0</v>
      </c>
      <c r="U26" s="158">
        <f t="shared" si="5"/>
        <v>0</v>
      </c>
      <c r="V26" s="158">
        <f t="shared" si="6"/>
        <v>0</v>
      </c>
      <c r="W26" s="158">
        <f t="shared" si="7"/>
        <v>0</v>
      </c>
      <c r="X26" s="158">
        <f t="shared" si="8"/>
        <v>0</v>
      </c>
      <c r="Y26" s="158">
        <f t="shared" si="9"/>
        <v>0</v>
      </c>
      <c r="Z26" s="158">
        <f t="shared" si="10"/>
        <v>0</v>
      </c>
    </row>
    <row r="27" spans="1:27" ht="23.1" customHeight="1" thickBot="1" x14ac:dyDescent="0.3">
      <c r="A27" s="105">
        <v>20</v>
      </c>
      <c r="B27" s="163" t="str">
        <f>IF('Proje ve Personel Bilgileri'!C38&gt;0,'Proje ve Personel Bilgileri'!C38,"")</f>
        <v/>
      </c>
      <c r="C27" s="179">
        <f>IF('G011A (1.AY)'!C27&lt;&gt;"",'G011A (1.AY)'!C27,0)</f>
        <v>0</v>
      </c>
      <c r="D27" s="180">
        <f>IF('G011A (1.AY)'!L27&lt;&gt;"",'G011A (1.AY)'!L27,0)</f>
        <v>0</v>
      </c>
      <c r="E27" s="174">
        <f>IF('G011A (2.AY)'!C27&lt;&gt;"",'G011A (2.AY)'!C27,0)</f>
        <v>0</v>
      </c>
      <c r="F27" s="173">
        <f>IF('G011A (2.AY)'!L27&lt;&gt;"",'G011A (2.AY)'!L27,0)</f>
        <v>0</v>
      </c>
      <c r="G27" s="174">
        <f>IF('G011A (3.AY)'!C27&lt;&gt;"",'G011A (3.AY)'!C27,0)</f>
        <v>0</v>
      </c>
      <c r="H27" s="173">
        <f>IF('G011A (3.AY)'!L27&lt;&gt;"",'G011A (3.AY)'!L27,0)</f>
        <v>0</v>
      </c>
      <c r="I27" s="174">
        <f>IF('G011A (4.AY)'!C27&lt;&gt;"",'G011A (4.AY)'!C27,0)</f>
        <v>0</v>
      </c>
      <c r="J27" s="173">
        <f>IF('G011A (4.AY)'!L27&lt;&gt;"",'G011A (4.AY)'!L27,0)</f>
        <v>0</v>
      </c>
      <c r="K27" s="174">
        <f>IF('G011A (5.AY)'!C27&lt;&gt;"",'G011A (5.AY)'!C27,0)</f>
        <v>0</v>
      </c>
      <c r="L27" s="173">
        <f>IF('G011A (5.AY)'!L27&lt;&gt;"",'G011A (5.AY)'!L27,0)</f>
        <v>0</v>
      </c>
      <c r="M27" s="174">
        <f>IF('G011A (6.AY)'!C27&lt;&gt;"",'G011A (6.AY)'!C27,0)</f>
        <v>0</v>
      </c>
      <c r="N27" s="173">
        <f>IF('G011A (6.AY)'!L27&lt;&gt;"",'G011A (6.AY)'!L27,0)</f>
        <v>0</v>
      </c>
      <c r="O27" s="179">
        <f t="shared" si="0"/>
        <v>0</v>
      </c>
      <c r="P27" s="180">
        <f t="shared" si="1"/>
        <v>0</v>
      </c>
      <c r="Q27" s="180">
        <f t="shared" si="2"/>
        <v>0</v>
      </c>
      <c r="R27" s="181">
        <f t="shared" si="3"/>
        <v>0</v>
      </c>
      <c r="T27" s="158">
        <f t="shared" si="4"/>
        <v>0</v>
      </c>
      <c r="U27" s="158">
        <f t="shared" si="5"/>
        <v>0</v>
      </c>
      <c r="V27" s="158">
        <f t="shared" si="6"/>
        <v>0</v>
      </c>
      <c r="W27" s="158">
        <f t="shared" si="7"/>
        <v>0</v>
      </c>
      <c r="X27" s="158">
        <f t="shared" si="8"/>
        <v>0</v>
      </c>
      <c r="Y27" s="158">
        <f t="shared" si="9"/>
        <v>0</v>
      </c>
      <c r="Z27" s="158">
        <f t="shared" si="10"/>
        <v>0</v>
      </c>
      <c r="AA27">
        <v>1</v>
      </c>
    </row>
    <row r="28" spans="1:27" x14ac:dyDescent="0.25">
      <c r="B28" s="7"/>
      <c r="C28" s="7"/>
      <c r="D28" s="7"/>
      <c r="E28" s="7"/>
      <c r="F28" s="7"/>
      <c r="G28" s="7"/>
      <c r="H28" s="7"/>
      <c r="I28" s="7"/>
      <c r="J28" s="4"/>
      <c r="L28" s="91"/>
      <c r="M28" s="91"/>
      <c r="N28" s="91"/>
      <c r="O28" s="91"/>
      <c r="P28" s="91"/>
      <c r="Q28" s="91"/>
    </row>
    <row r="29" spans="1:27" x14ac:dyDescent="0.25">
      <c r="A29" s="7" t="s">
        <v>139</v>
      </c>
      <c r="B29" s="7"/>
      <c r="C29" s="7"/>
      <c r="D29" s="7"/>
      <c r="E29" s="7"/>
      <c r="F29" s="7"/>
      <c r="G29" s="7"/>
      <c r="H29" s="7"/>
      <c r="I29" s="7"/>
      <c r="J29" s="4"/>
      <c r="L29" s="91"/>
      <c r="M29" s="91"/>
      <c r="N29" s="91"/>
      <c r="O29" s="91"/>
      <c r="P29" s="91"/>
      <c r="Q29" s="91"/>
    </row>
    <row r="30" spans="1:27" x14ac:dyDescent="0.25">
      <c r="C30" s="91"/>
      <c r="J30" s="4"/>
      <c r="L30" s="91"/>
      <c r="M30" s="91"/>
      <c r="N30" s="91"/>
      <c r="O30" s="91"/>
    </row>
    <row r="31" spans="1:27" ht="21" x14ac:dyDescent="0.35">
      <c r="A31" s="342" t="s">
        <v>41</v>
      </c>
      <c r="B31" s="345">
        <f ca="1">IF(imzatarihi&gt;0,imzatarihi,"")</f>
        <v>45833</v>
      </c>
      <c r="C31" s="432" t="s">
        <v>43</v>
      </c>
      <c r="D31" s="432"/>
      <c r="E31" s="342" t="str">
        <f>IF(kurulusyetkilisi&gt;0,kurulusyetkilisi,"")</f>
        <v/>
      </c>
      <c r="F31" s="342"/>
      <c r="G31" s="342"/>
      <c r="J31" s="4"/>
      <c r="L31" s="91"/>
      <c r="M31" s="91"/>
      <c r="N31" s="91"/>
      <c r="O31" s="91"/>
    </row>
    <row r="32" spans="1:27" ht="21" x14ac:dyDescent="0.35">
      <c r="A32" s="343"/>
      <c r="B32" s="343"/>
      <c r="C32" s="432" t="s">
        <v>44</v>
      </c>
      <c r="D32" s="432"/>
      <c r="E32" s="431"/>
      <c r="F32" s="431"/>
      <c r="G32" s="431"/>
      <c r="J32" s="4"/>
      <c r="L32" s="91"/>
      <c r="M32" s="91"/>
      <c r="N32" s="91"/>
      <c r="O32" s="91"/>
    </row>
  </sheetData>
  <sheetProtection algorithmName="SHA-512" hashValue="Y/lNCB50wtFXyTCrxhMG2360nQLcgofRf0K636af3HjgB+wfsDQyPrpFIsLeaLMfPEMbFGAoXyt63qO6/ypnog==" saltValue="fVDMN4A30yPy26kULahnSA==" spinCount="100000" sheet="1" objects="1" scenarios="1"/>
  <mergeCells count="20">
    <mergeCell ref="C32:D32"/>
    <mergeCell ref="E32:G32"/>
    <mergeCell ref="C31:D31"/>
    <mergeCell ref="A6:A7"/>
    <mergeCell ref="B6:B7"/>
    <mergeCell ref="C6:D6"/>
    <mergeCell ref="E6:F6"/>
    <mergeCell ref="G6:H6"/>
    <mergeCell ref="I6:J6"/>
    <mergeCell ref="A1:R1"/>
    <mergeCell ref="B4:R4"/>
    <mergeCell ref="B5:R5"/>
    <mergeCell ref="A2:R2"/>
    <mergeCell ref="O6:O7"/>
    <mergeCell ref="P6:P7"/>
    <mergeCell ref="Q6:Q7"/>
    <mergeCell ref="R6:R7"/>
    <mergeCell ref="K6:L6"/>
    <mergeCell ref="M6:N6"/>
    <mergeCell ref="A3:R3"/>
  </mergeCells>
  <pageMargins left="0.39370078740157483" right="0.39370078740157483" top="0.78740157480314965" bottom="0.78740157480314965" header="0.31496062992125984" footer="0.31496062992125984"/>
  <pageSetup paperSize="9" scale="57" fitToHeight="10" orientation="landscape" r:id="rId1"/>
  <ignoredErrors>
    <ignoredError sqref="U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2"/>
  <dimension ref="A1:R34"/>
  <sheetViews>
    <sheetView topLeftCell="A8" zoomScale="90" zoomScaleNormal="90" workbookViewId="0">
      <selection activeCell="L9" sqref="L9"/>
    </sheetView>
  </sheetViews>
  <sheetFormatPr defaultColWidth="8.85546875" defaultRowHeight="15" x14ac:dyDescent="0.25"/>
  <cols>
    <col min="1" max="1" width="10.140625" customWidth="1"/>
    <col min="2" max="2" width="33" customWidth="1"/>
    <col min="3" max="3" width="15" customWidth="1"/>
    <col min="4" max="8" width="4.7109375" customWidth="1"/>
    <col min="9" max="9" width="12.7109375" customWidth="1"/>
    <col min="10" max="10" width="15.140625" customWidth="1"/>
    <col min="11" max="11" width="13.7109375" customWidth="1"/>
    <col min="12" max="12" width="7.42578125" customWidth="1"/>
    <col min="13" max="13" width="17" customWidth="1"/>
    <col min="14" max="14" width="17.42578125" customWidth="1"/>
    <col min="15" max="15" width="15.7109375" customWidth="1"/>
    <col min="16" max="16" width="11.140625" style="17" bestFit="1" customWidth="1"/>
    <col min="17" max="18" width="8.85546875" style="18" hidden="1" customWidth="1"/>
  </cols>
  <sheetData>
    <row r="1" spans="1:18" ht="15.75" x14ac:dyDescent="0.25">
      <c r="A1" s="451" t="s">
        <v>57</v>
      </c>
      <c r="B1" s="451"/>
      <c r="C1" s="451"/>
      <c r="D1" s="451"/>
      <c r="E1" s="451"/>
      <c r="F1" s="451"/>
      <c r="G1" s="451"/>
      <c r="H1" s="451"/>
      <c r="I1" s="451"/>
      <c r="J1" s="451"/>
      <c r="K1" s="451"/>
      <c r="L1" s="451"/>
      <c r="M1" s="451"/>
      <c r="N1" s="451"/>
      <c r="O1" s="451"/>
      <c r="R1" s="127" t="str">
        <f>CONCATENATE("A1:O",SUM(Q:Q)*32)</f>
        <v>A1:O32</v>
      </c>
    </row>
    <row r="2" spans="1:18" x14ac:dyDescent="0.25">
      <c r="A2" s="458" t="str">
        <f>IF(YilDonem&lt;&gt;"",CONCATENATE(YilDonem,". döneme aittir."),"")</f>
        <v/>
      </c>
      <c r="B2" s="458"/>
      <c r="C2" s="458"/>
      <c r="D2" s="458"/>
      <c r="E2" s="458"/>
      <c r="F2" s="458"/>
      <c r="G2" s="458"/>
      <c r="H2" s="458"/>
      <c r="I2" s="458"/>
      <c r="J2" s="458"/>
      <c r="K2" s="458"/>
      <c r="L2" s="458"/>
      <c r="M2" s="458"/>
      <c r="N2" s="458"/>
      <c r="O2" s="458"/>
    </row>
    <row r="3" spans="1:18" ht="19.5" thickBot="1" x14ac:dyDescent="0.35">
      <c r="A3" s="461" t="s">
        <v>76</v>
      </c>
      <c r="B3" s="461"/>
      <c r="C3" s="461"/>
      <c r="D3" s="461"/>
      <c r="E3" s="461"/>
      <c r="F3" s="461"/>
      <c r="G3" s="461"/>
      <c r="H3" s="461"/>
      <c r="I3" s="461"/>
      <c r="J3" s="461"/>
      <c r="K3" s="461"/>
      <c r="L3" s="461"/>
      <c r="M3" s="461"/>
      <c r="N3" s="461"/>
      <c r="O3" s="461"/>
    </row>
    <row r="4" spans="1:18" ht="31.7" customHeight="1" thickBot="1" x14ac:dyDescent="0.3">
      <c r="A4" s="471" t="s">
        <v>1</v>
      </c>
      <c r="B4" s="473"/>
      <c r="C4" s="452" t="str">
        <f>IF(ProjeNo&gt;0,ProjeNo,"")</f>
        <v/>
      </c>
      <c r="D4" s="453"/>
      <c r="E4" s="453"/>
      <c r="F4" s="453"/>
      <c r="G4" s="453"/>
      <c r="H4" s="453"/>
      <c r="I4" s="453"/>
      <c r="J4" s="453"/>
      <c r="K4" s="453"/>
      <c r="L4" s="453"/>
      <c r="M4" s="453"/>
      <c r="N4" s="453"/>
      <c r="O4" s="454"/>
    </row>
    <row r="5" spans="1:18" ht="42.75" customHeight="1" thickBot="1" x14ac:dyDescent="0.3">
      <c r="A5" s="474" t="s">
        <v>10</v>
      </c>
      <c r="B5" s="475"/>
      <c r="C5" s="476" t="str">
        <f>IF(ProjeAdi&gt;0,ProjeAdi,"")</f>
        <v/>
      </c>
      <c r="D5" s="477"/>
      <c r="E5" s="477"/>
      <c r="F5" s="477"/>
      <c r="G5" s="477"/>
      <c r="H5" s="477"/>
      <c r="I5" s="477"/>
      <c r="J5" s="477"/>
      <c r="K5" s="477"/>
      <c r="L5" s="477"/>
      <c r="M5" s="477"/>
      <c r="N5" s="477"/>
      <c r="O5" s="478"/>
    </row>
    <row r="6" spans="1:18" ht="31.7" customHeight="1" thickBot="1" x14ac:dyDescent="0.3">
      <c r="A6" s="471" t="s">
        <v>2</v>
      </c>
      <c r="B6" s="472"/>
      <c r="C6" s="479" t="str">
        <f>IF(BasvuruTarihi&lt;&gt;"",BasvuruTarihi,"")</f>
        <v/>
      </c>
      <c r="D6" s="480"/>
      <c r="E6" s="480"/>
      <c r="F6" s="480"/>
      <c r="G6" s="480"/>
      <c r="H6" s="480"/>
      <c r="I6" s="480"/>
      <c r="J6" s="480"/>
      <c r="K6" s="480"/>
      <c r="L6" s="480"/>
      <c r="M6" s="480"/>
      <c r="N6" s="480"/>
      <c r="O6" s="481"/>
    </row>
    <row r="7" spans="1:18" ht="15" customHeight="1" thickBot="1" x14ac:dyDescent="0.3">
      <c r="A7" s="466" t="s">
        <v>6</v>
      </c>
      <c r="B7" s="466" t="s">
        <v>7</v>
      </c>
      <c r="C7" s="464" t="s">
        <v>140</v>
      </c>
      <c r="D7" s="468" t="s">
        <v>58</v>
      </c>
      <c r="E7" s="468"/>
      <c r="F7" s="468"/>
      <c r="G7" s="468"/>
      <c r="H7" s="468"/>
      <c r="I7" s="482" t="s">
        <v>64</v>
      </c>
      <c r="J7" s="464" t="s">
        <v>75</v>
      </c>
      <c r="K7" s="464" t="s">
        <v>71</v>
      </c>
      <c r="L7" s="464" t="s">
        <v>72</v>
      </c>
      <c r="M7" s="464" t="s">
        <v>73</v>
      </c>
      <c r="N7" s="464" t="s">
        <v>74</v>
      </c>
      <c r="O7" s="464" t="s">
        <v>65</v>
      </c>
    </row>
    <row r="8" spans="1:18" ht="88.5" customHeight="1" thickBot="1" x14ac:dyDescent="0.3">
      <c r="A8" s="467"/>
      <c r="B8" s="467"/>
      <c r="C8" s="465"/>
      <c r="D8" s="98" t="s">
        <v>59</v>
      </c>
      <c r="E8" s="98" t="s">
        <v>60</v>
      </c>
      <c r="F8" s="98" t="s">
        <v>61</v>
      </c>
      <c r="G8" s="98" t="s">
        <v>62</v>
      </c>
      <c r="H8" s="98" t="s">
        <v>63</v>
      </c>
      <c r="I8" s="483"/>
      <c r="J8" s="465"/>
      <c r="K8" s="465"/>
      <c r="L8" s="465"/>
      <c r="M8" s="465"/>
      <c r="N8" s="465"/>
      <c r="O8" s="465"/>
    </row>
    <row r="9" spans="1:18" ht="18" customHeight="1" x14ac:dyDescent="0.25">
      <c r="A9" s="99">
        <v>1</v>
      </c>
      <c r="B9" s="159" t="str">
        <f>IF('Proje ve Personel Bilgileri'!C19&gt;0,'Proje ve Personel Bilgileri'!C19,"")</f>
        <v/>
      </c>
      <c r="C9" s="160" t="str">
        <f>IF('Proje ve Personel Bilgileri'!C19&gt;0,'Proje ve Personel Bilgileri'!D19,"")</f>
        <v/>
      </c>
      <c r="D9" s="100"/>
      <c r="E9" s="100"/>
      <c r="F9" s="100"/>
      <c r="G9" s="100"/>
      <c r="H9" s="100"/>
      <c r="I9" s="101">
        <v>36526</v>
      </c>
      <c r="J9" s="165" t="str">
        <f t="shared" ref="J9:J28" si="0">IF(AND(BasvuruTarihi&gt;0,I9&gt;0),DAYS360(I9,BasvuruTarihi)/30,"")</f>
        <v/>
      </c>
      <c r="K9" s="166">
        <f>IF('Proje ve Personel Bilgileri'!C19&gt;0,AUcret,0)</f>
        <v>0</v>
      </c>
      <c r="L9" s="364">
        <v>5</v>
      </c>
      <c r="M9" s="166">
        <f>K9*L9</f>
        <v>0</v>
      </c>
      <c r="N9" s="166" t="str">
        <f>IF('Proje ve Personel Bilgileri'!C19&gt;0,G011B!R8,"")</f>
        <v/>
      </c>
      <c r="O9" s="168" t="str">
        <f>IF('Proje ve Personel Bilgileri'!C19&gt;0,MIN(M9,N9),"")</f>
        <v/>
      </c>
      <c r="Q9" s="84"/>
    </row>
    <row r="10" spans="1:18" ht="18" customHeight="1" x14ac:dyDescent="0.25">
      <c r="A10" s="102">
        <v>2</v>
      </c>
      <c r="B10" s="161" t="str">
        <f>IF('Proje ve Personel Bilgileri'!C20&gt;0,'Proje ve Personel Bilgileri'!C20,"")</f>
        <v/>
      </c>
      <c r="C10" s="162" t="str">
        <f>IF('Proje ve Personel Bilgileri'!C20&gt;0,'Proje ve Personel Bilgileri'!D20,"")</f>
        <v/>
      </c>
      <c r="D10" s="103"/>
      <c r="E10" s="103"/>
      <c r="F10" s="103"/>
      <c r="G10" s="103"/>
      <c r="H10" s="103"/>
      <c r="I10" s="104">
        <v>36527</v>
      </c>
      <c r="J10" s="142" t="str">
        <f t="shared" si="0"/>
        <v/>
      </c>
      <c r="K10" s="169">
        <f>IF('Proje ve Personel Bilgileri'!C20&gt;0,AUcret,0)</f>
        <v>0</v>
      </c>
      <c r="L10" s="365">
        <v>5</v>
      </c>
      <c r="M10" s="169">
        <f t="shared" ref="M10:M28" si="1">K10*L10</f>
        <v>0</v>
      </c>
      <c r="N10" s="169" t="str">
        <f>IF('Proje ve Personel Bilgileri'!C20&gt;0,G011B!R9,"")</f>
        <v/>
      </c>
      <c r="O10" s="171" t="str">
        <f>IF('Proje ve Personel Bilgileri'!C20&gt;0,MIN(M10,N10),"")</f>
        <v/>
      </c>
      <c r="Q10" s="84"/>
    </row>
    <row r="11" spans="1:18" ht="18" customHeight="1" x14ac:dyDescent="0.25">
      <c r="A11" s="102">
        <v>3</v>
      </c>
      <c r="B11" s="161" t="str">
        <f>IF('Proje ve Personel Bilgileri'!C21&gt;0,'Proje ve Personel Bilgileri'!C21,"")</f>
        <v/>
      </c>
      <c r="C11" s="162" t="str">
        <f>IF('Proje ve Personel Bilgileri'!C21&gt;0,'Proje ve Personel Bilgileri'!D21,"")</f>
        <v/>
      </c>
      <c r="D11" s="103"/>
      <c r="E11" s="103"/>
      <c r="F11" s="103"/>
      <c r="G11" s="103"/>
      <c r="H11" s="103"/>
      <c r="I11" s="104">
        <v>36528</v>
      </c>
      <c r="J11" s="142" t="str">
        <f t="shared" si="0"/>
        <v/>
      </c>
      <c r="K11" s="169">
        <f>IF('Proje ve Personel Bilgileri'!C21&gt;0,AUcret,0)</f>
        <v>0</v>
      </c>
      <c r="L11" s="365">
        <v>5</v>
      </c>
      <c r="M11" s="169">
        <f t="shared" si="1"/>
        <v>0</v>
      </c>
      <c r="N11" s="169" t="str">
        <f>IF('Proje ve Personel Bilgileri'!C21&gt;0,G011B!R10,"")</f>
        <v/>
      </c>
      <c r="O11" s="171" t="str">
        <f>IF('Proje ve Personel Bilgileri'!C21&gt;0,MIN(M11,N11),"")</f>
        <v/>
      </c>
      <c r="Q11" s="84"/>
    </row>
    <row r="12" spans="1:18" ht="18" customHeight="1" x14ac:dyDescent="0.25">
      <c r="A12" s="102">
        <v>4</v>
      </c>
      <c r="B12" s="161" t="str">
        <f>IF('Proje ve Personel Bilgileri'!C22&gt;0,'Proje ve Personel Bilgileri'!C22,"")</f>
        <v/>
      </c>
      <c r="C12" s="162" t="str">
        <f>IF('Proje ve Personel Bilgileri'!C22&gt;0,'Proje ve Personel Bilgileri'!D22,"")</f>
        <v/>
      </c>
      <c r="D12" s="103"/>
      <c r="E12" s="103"/>
      <c r="F12" s="103"/>
      <c r="G12" s="103"/>
      <c r="H12" s="103"/>
      <c r="I12" s="104">
        <v>36529</v>
      </c>
      <c r="J12" s="142" t="str">
        <f t="shared" si="0"/>
        <v/>
      </c>
      <c r="K12" s="169">
        <f>IF('Proje ve Personel Bilgileri'!C22&gt;0,AUcret,0)</f>
        <v>0</v>
      </c>
      <c r="L12" s="365">
        <v>5</v>
      </c>
      <c r="M12" s="169">
        <f t="shared" si="1"/>
        <v>0</v>
      </c>
      <c r="N12" s="169" t="str">
        <f>IF('Proje ve Personel Bilgileri'!C22&gt;0,G011B!R11,"")</f>
        <v/>
      </c>
      <c r="O12" s="171" t="str">
        <f>IF('Proje ve Personel Bilgileri'!C22&gt;0,MIN(M12,N12),"")</f>
        <v/>
      </c>
      <c r="Q12" s="84"/>
    </row>
    <row r="13" spans="1:18" ht="18" customHeight="1" x14ac:dyDescent="0.25">
      <c r="A13" s="102">
        <v>5</v>
      </c>
      <c r="B13" s="161" t="str">
        <f>IF('Proje ve Personel Bilgileri'!C23&gt;0,'Proje ve Personel Bilgileri'!C23,"")</f>
        <v/>
      </c>
      <c r="C13" s="162" t="str">
        <f>IF('Proje ve Personel Bilgileri'!C23&gt;0,'Proje ve Personel Bilgileri'!D23,"")</f>
        <v/>
      </c>
      <c r="D13" s="103"/>
      <c r="E13" s="103"/>
      <c r="F13" s="103"/>
      <c r="G13" s="103"/>
      <c r="H13" s="103"/>
      <c r="I13" s="104">
        <v>36530</v>
      </c>
      <c r="J13" s="142" t="str">
        <f t="shared" si="0"/>
        <v/>
      </c>
      <c r="K13" s="169">
        <f>IF('Proje ve Personel Bilgileri'!C23&gt;0,AUcret,0)</f>
        <v>0</v>
      </c>
      <c r="L13" s="365">
        <v>5</v>
      </c>
      <c r="M13" s="169">
        <f t="shared" si="1"/>
        <v>0</v>
      </c>
      <c r="N13" s="169" t="str">
        <f>IF('Proje ve Personel Bilgileri'!C23&gt;0,G011B!R12,"")</f>
        <v/>
      </c>
      <c r="O13" s="171" t="str">
        <f>IF('Proje ve Personel Bilgileri'!C23&gt;0,MIN(M13,N13),"")</f>
        <v/>
      </c>
      <c r="Q13" s="84"/>
    </row>
    <row r="14" spans="1:18" ht="18" customHeight="1" x14ac:dyDescent="0.25">
      <c r="A14" s="102">
        <v>6</v>
      </c>
      <c r="B14" s="161" t="str">
        <f>IF('Proje ve Personel Bilgileri'!C24&gt;0,'Proje ve Personel Bilgileri'!C24,"")</f>
        <v/>
      </c>
      <c r="C14" s="162" t="str">
        <f>IF('Proje ve Personel Bilgileri'!C24&gt;0,'Proje ve Personel Bilgileri'!D24,"")</f>
        <v/>
      </c>
      <c r="D14" s="103"/>
      <c r="E14" s="103"/>
      <c r="F14" s="103"/>
      <c r="G14" s="103"/>
      <c r="H14" s="103"/>
      <c r="I14" s="104">
        <v>36531</v>
      </c>
      <c r="J14" s="142" t="str">
        <f t="shared" si="0"/>
        <v/>
      </c>
      <c r="K14" s="169">
        <f>IF('Proje ve Personel Bilgileri'!C24&gt;0,AUcret,0)</f>
        <v>0</v>
      </c>
      <c r="L14" s="365">
        <v>5</v>
      </c>
      <c r="M14" s="169">
        <f t="shared" si="1"/>
        <v>0</v>
      </c>
      <c r="N14" s="169" t="str">
        <f>IF('Proje ve Personel Bilgileri'!C24&gt;0,G011B!R13,"")</f>
        <v/>
      </c>
      <c r="O14" s="171" t="str">
        <f>IF('Proje ve Personel Bilgileri'!C24&gt;0,MIN(M14,N14),"")</f>
        <v/>
      </c>
      <c r="Q14" s="84"/>
    </row>
    <row r="15" spans="1:18" ht="18" customHeight="1" x14ac:dyDescent="0.25">
      <c r="A15" s="102">
        <v>7</v>
      </c>
      <c r="B15" s="161" t="str">
        <f>IF('Proje ve Personel Bilgileri'!C25&gt;0,'Proje ve Personel Bilgileri'!C25,"")</f>
        <v/>
      </c>
      <c r="C15" s="162" t="str">
        <f>IF('Proje ve Personel Bilgileri'!C25&gt;0,'Proje ve Personel Bilgileri'!D25,"")</f>
        <v/>
      </c>
      <c r="D15" s="103"/>
      <c r="E15" s="103"/>
      <c r="F15" s="103"/>
      <c r="G15" s="103"/>
      <c r="H15" s="103"/>
      <c r="I15" s="104">
        <v>36532</v>
      </c>
      <c r="J15" s="142" t="str">
        <f t="shared" si="0"/>
        <v/>
      </c>
      <c r="K15" s="169">
        <f>IF('Proje ve Personel Bilgileri'!C25&gt;0,AUcret,0)</f>
        <v>0</v>
      </c>
      <c r="L15" s="365">
        <v>5</v>
      </c>
      <c r="M15" s="169">
        <f t="shared" si="1"/>
        <v>0</v>
      </c>
      <c r="N15" s="169" t="str">
        <f>IF('Proje ve Personel Bilgileri'!C25&gt;0,G011B!R14,"")</f>
        <v/>
      </c>
      <c r="O15" s="171" t="str">
        <f>IF('Proje ve Personel Bilgileri'!C25&gt;0,MIN(M15,N15),"")</f>
        <v/>
      </c>
      <c r="Q15" s="84"/>
    </row>
    <row r="16" spans="1:18" ht="18" customHeight="1" x14ac:dyDescent="0.25">
      <c r="A16" s="102">
        <v>8</v>
      </c>
      <c r="B16" s="161" t="str">
        <f>IF('Proje ve Personel Bilgileri'!C26&gt;0,'Proje ve Personel Bilgileri'!C26,"")</f>
        <v/>
      </c>
      <c r="C16" s="162" t="str">
        <f>IF('Proje ve Personel Bilgileri'!C26&gt;0,'Proje ve Personel Bilgileri'!D26,"")</f>
        <v/>
      </c>
      <c r="D16" s="103"/>
      <c r="E16" s="103"/>
      <c r="F16" s="103"/>
      <c r="G16" s="103"/>
      <c r="H16" s="103"/>
      <c r="I16" s="104">
        <v>36533</v>
      </c>
      <c r="J16" s="142" t="str">
        <f t="shared" si="0"/>
        <v/>
      </c>
      <c r="K16" s="169">
        <f>IF('Proje ve Personel Bilgileri'!C26&gt;0,AUcret,0)</f>
        <v>0</v>
      </c>
      <c r="L16" s="365">
        <v>5</v>
      </c>
      <c r="M16" s="169">
        <f t="shared" si="1"/>
        <v>0</v>
      </c>
      <c r="N16" s="169" t="str">
        <f>IF('Proje ve Personel Bilgileri'!C26&gt;0,G011B!R15,"")</f>
        <v/>
      </c>
      <c r="O16" s="171" t="str">
        <f>IF('Proje ve Personel Bilgileri'!C26&gt;0,MIN(M16,N16),"")</f>
        <v/>
      </c>
      <c r="Q16" s="84"/>
    </row>
    <row r="17" spans="1:17" ht="18" customHeight="1" x14ac:dyDescent="0.25">
      <c r="A17" s="102">
        <v>9</v>
      </c>
      <c r="B17" s="161" t="str">
        <f>IF('Proje ve Personel Bilgileri'!C27&gt;0,'Proje ve Personel Bilgileri'!C27,"")</f>
        <v/>
      </c>
      <c r="C17" s="162" t="str">
        <f>IF('Proje ve Personel Bilgileri'!C27&gt;0,'Proje ve Personel Bilgileri'!D27,"")</f>
        <v/>
      </c>
      <c r="D17" s="103"/>
      <c r="E17" s="103"/>
      <c r="F17" s="103"/>
      <c r="G17" s="103"/>
      <c r="H17" s="103"/>
      <c r="I17" s="104">
        <v>36534</v>
      </c>
      <c r="J17" s="142" t="str">
        <f t="shared" si="0"/>
        <v/>
      </c>
      <c r="K17" s="169">
        <f>IF('Proje ve Personel Bilgileri'!C27&gt;0,AUcret,0)</f>
        <v>0</v>
      </c>
      <c r="L17" s="365">
        <v>5</v>
      </c>
      <c r="M17" s="169">
        <f t="shared" si="1"/>
        <v>0</v>
      </c>
      <c r="N17" s="169" t="str">
        <f>IF('Proje ve Personel Bilgileri'!C27&gt;0,G011B!R16,"")</f>
        <v/>
      </c>
      <c r="O17" s="171" t="str">
        <f>IF('Proje ve Personel Bilgileri'!C27&gt;0,MIN(M17,N17),"")</f>
        <v/>
      </c>
      <c r="Q17" s="84"/>
    </row>
    <row r="18" spans="1:17" ht="18" customHeight="1" x14ac:dyDescent="0.25">
      <c r="A18" s="102">
        <v>10</v>
      </c>
      <c r="B18" s="161" t="str">
        <f>IF('Proje ve Personel Bilgileri'!C28&gt;0,'Proje ve Personel Bilgileri'!C28,"")</f>
        <v/>
      </c>
      <c r="C18" s="162" t="str">
        <f>IF('Proje ve Personel Bilgileri'!C28&gt;0,'Proje ve Personel Bilgileri'!D28,"")</f>
        <v/>
      </c>
      <c r="D18" s="103"/>
      <c r="E18" s="103"/>
      <c r="F18" s="103"/>
      <c r="G18" s="103"/>
      <c r="H18" s="103"/>
      <c r="I18" s="104">
        <v>36535</v>
      </c>
      <c r="J18" s="142" t="str">
        <f t="shared" si="0"/>
        <v/>
      </c>
      <c r="K18" s="169">
        <f>IF('Proje ve Personel Bilgileri'!C28&gt;0,AUcret,0)</f>
        <v>0</v>
      </c>
      <c r="L18" s="365">
        <v>5</v>
      </c>
      <c r="M18" s="169">
        <f t="shared" si="1"/>
        <v>0</v>
      </c>
      <c r="N18" s="169" t="str">
        <f>IF('Proje ve Personel Bilgileri'!C28&gt;0,G011B!R17,"")</f>
        <v/>
      </c>
      <c r="O18" s="171" t="str">
        <f>IF('Proje ve Personel Bilgileri'!C28&gt;0,MIN(M18,N18),"")</f>
        <v/>
      </c>
      <c r="Q18" s="84"/>
    </row>
    <row r="19" spans="1:17" ht="18" customHeight="1" x14ac:dyDescent="0.25">
      <c r="A19" s="102">
        <v>11</v>
      </c>
      <c r="B19" s="161" t="str">
        <f>IF('Proje ve Personel Bilgileri'!C29&gt;0,'Proje ve Personel Bilgileri'!C29,"")</f>
        <v/>
      </c>
      <c r="C19" s="162" t="str">
        <f>IF('Proje ve Personel Bilgileri'!C29&gt;0,'Proje ve Personel Bilgileri'!D29,"")</f>
        <v/>
      </c>
      <c r="D19" s="103"/>
      <c r="E19" s="103"/>
      <c r="F19" s="103"/>
      <c r="G19" s="103"/>
      <c r="H19" s="103"/>
      <c r="I19" s="104">
        <v>36536</v>
      </c>
      <c r="J19" s="142" t="str">
        <f t="shared" si="0"/>
        <v/>
      </c>
      <c r="K19" s="169">
        <f>IF('Proje ve Personel Bilgileri'!C29&gt;0,AUcret,0)</f>
        <v>0</v>
      </c>
      <c r="L19" s="365">
        <v>5</v>
      </c>
      <c r="M19" s="169">
        <f t="shared" si="1"/>
        <v>0</v>
      </c>
      <c r="N19" s="169" t="str">
        <f>IF('Proje ve Personel Bilgileri'!C29&gt;0,G011B!R18,"")</f>
        <v/>
      </c>
      <c r="O19" s="171" t="str">
        <f>IF('Proje ve Personel Bilgileri'!C29&gt;0,MIN(M19,N19),"")</f>
        <v/>
      </c>
      <c r="Q19" s="84"/>
    </row>
    <row r="20" spans="1:17" ht="18" customHeight="1" x14ac:dyDescent="0.25">
      <c r="A20" s="102">
        <v>12</v>
      </c>
      <c r="B20" s="161" t="str">
        <f>IF('Proje ve Personel Bilgileri'!C30&gt;0,'Proje ve Personel Bilgileri'!C30,"")</f>
        <v/>
      </c>
      <c r="C20" s="162" t="str">
        <f>IF('Proje ve Personel Bilgileri'!C30&gt;0,'Proje ve Personel Bilgileri'!D30,"")</f>
        <v/>
      </c>
      <c r="D20" s="103"/>
      <c r="E20" s="103"/>
      <c r="F20" s="103"/>
      <c r="G20" s="103"/>
      <c r="H20" s="103"/>
      <c r="I20" s="104">
        <v>36537</v>
      </c>
      <c r="J20" s="142" t="str">
        <f t="shared" si="0"/>
        <v/>
      </c>
      <c r="K20" s="169">
        <f>IF('Proje ve Personel Bilgileri'!C30&gt;0,AUcret,0)</f>
        <v>0</v>
      </c>
      <c r="L20" s="365">
        <v>5</v>
      </c>
      <c r="M20" s="169">
        <f t="shared" si="1"/>
        <v>0</v>
      </c>
      <c r="N20" s="169" t="str">
        <f>IF('Proje ve Personel Bilgileri'!C30&gt;0,G011B!R19,"")</f>
        <v/>
      </c>
      <c r="O20" s="171" t="str">
        <f>IF('Proje ve Personel Bilgileri'!C30&gt;0,MIN(M20,N20),"")</f>
        <v/>
      </c>
      <c r="Q20" s="84"/>
    </row>
    <row r="21" spans="1:17" ht="18" customHeight="1" x14ac:dyDescent="0.25">
      <c r="A21" s="102">
        <v>13</v>
      </c>
      <c r="B21" s="161" t="str">
        <f>IF('Proje ve Personel Bilgileri'!C31&gt;0,'Proje ve Personel Bilgileri'!C31,"")</f>
        <v/>
      </c>
      <c r="C21" s="162" t="str">
        <f>IF('Proje ve Personel Bilgileri'!C31&gt;0,'Proje ve Personel Bilgileri'!D31,"")</f>
        <v/>
      </c>
      <c r="D21" s="103"/>
      <c r="E21" s="103"/>
      <c r="F21" s="103"/>
      <c r="G21" s="103"/>
      <c r="H21" s="103"/>
      <c r="I21" s="104">
        <v>36538</v>
      </c>
      <c r="J21" s="142" t="str">
        <f t="shared" si="0"/>
        <v/>
      </c>
      <c r="K21" s="169">
        <f>IF('Proje ve Personel Bilgileri'!C31&gt;0,AUcret,0)</f>
        <v>0</v>
      </c>
      <c r="L21" s="365">
        <v>5</v>
      </c>
      <c r="M21" s="169">
        <f t="shared" si="1"/>
        <v>0</v>
      </c>
      <c r="N21" s="169" t="str">
        <f>IF('Proje ve Personel Bilgileri'!C31&gt;0,G011B!R20,"")</f>
        <v/>
      </c>
      <c r="O21" s="171" t="str">
        <f>IF('Proje ve Personel Bilgileri'!C31&gt;0,MIN(M21,N21),"")</f>
        <v/>
      </c>
      <c r="Q21" s="84"/>
    </row>
    <row r="22" spans="1:17" ht="18" customHeight="1" x14ac:dyDescent="0.25">
      <c r="A22" s="102">
        <v>14</v>
      </c>
      <c r="B22" s="161" t="str">
        <f>IF('Proje ve Personel Bilgileri'!C32&gt;0,'Proje ve Personel Bilgileri'!C32,"")</f>
        <v/>
      </c>
      <c r="C22" s="162" t="str">
        <f>IF('Proje ve Personel Bilgileri'!C32&gt;0,'Proje ve Personel Bilgileri'!D32,"")</f>
        <v/>
      </c>
      <c r="D22" s="103"/>
      <c r="E22" s="103"/>
      <c r="F22" s="103"/>
      <c r="G22" s="103"/>
      <c r="H22" s="103"/>
      <c r="I22" s="104">
        <v>36539</v>
      </c>
      <c r="J22" s="142" t="str">
        <f t="shared" si="0"/>
        <v/>
      </c>
      <c r="K22" s="169">
        <f>IF('Proje ve Personel Bilgileri'!C32&gt;0,AUcret,0)</f>
        <v>0</v>
      </c>
      <c r="L22" s="365">
        <v>5</v>
      </c>
      <c r="M22" s="169">
        <f t="shared" si="1"/>
        <v>0</v>
      </c>
      <c r="N22" s="169" t="str">
        <f>IF('Proje ve Personel Bilgileri'!C32&gt;0,G011B!R21,"")</f>
        <v/>
      </c>
      <c r="O22" s="171" t="str">
        <f>IF('Proje ve Personel Bilgileri'!C32&gt;0,MIN(M22,N22),"")</f>
        <v/>
      </c>
      <c r="Q22" s="84"/>
    </row>
    <row r="23" spans="1:17" ht="18" customHeight="1" x14ac:dyDescent="0.25">
      <c r="A23" s="102">
        <v>15</v>
      </c>
      <c r="B23" s="161" t="str">
        <f>IF('Proje ve Personel Bilgileri'!C33&gt;0,'Proje ve Personel Bilgileri'!C33,"")</f>
        <v/>
      </c>
      <c r="C23" s="162" t="str">
        <f>IF('Proje ve Personel Bilgileri'!C33&gt;0,'Proje ve Personel Bilgileri'!D33,"")</f>
        <v/>
      </c>
      <c r="D23" s="103"/>
      <c r="E23" s="103"/>
      <c r="F23" s="103"/>
      <c r="G23" s="103"/>
      <c r="H23" s="103"/>
      <c r="I23" s="104">
        <v>36540</v>
      </c>
      <c r="J23" s="142" t="str">
        <f t="shared" si="0"/>
        <v/>
      </c>
      <c r="K23" s="169">
        <f>IF('Proje ve Personel Bilgileri'!C33&gt;0,AUcret,0)</f>
        <v>0</v>
      </c>
      <c r="L23" s="365">
        <v>5</v>
      </c>
      <c r="M23" s="169">
        <f t="shared" si="1"/>
        <v>0</v>
      </c>
      <c r="N23" s="169" t="str">
        <f>IF('Proje ve Personel Bilgileri'!C33&gt;0,G011B!R22,"")</f>
        <v/>
      </c>
      <c r="O23" s="171" t="str">
        <f>IF('Proje ve Personel Bilgileri'!C33&gt;0,MIN(M23,N23),"")</f>
        <v/>
      </c>
      <c r="Q23" s="84"/>
    </row>
    <row r="24" spans="1:17" ht="18" customHeight="1" x14ac:dyDescent="0.25">
      <c r="A24" s="102">
        <v>16</v>
      </c>
      <c r="B24" s="161" t="str">
        <f>IF('Proje ve Personel Bilgileri'!C34&gt;0,'Proje ve Personel Bilgileri'!C34,"")</f>
        <v/>
      </c>
      <c r="C24" s="162" t="str">
        <f>IF('Proje ve Personel Bilgileri'!C34&gt;0,'Proje ve Personel Bilgileri'!D34,"")</f>
        <v/>
      </c>
      <c r="D24" s="103"/>
      <c r="E24" s="103"/>
      <c r="F24" s="103"/>
      <c r="G24" s="103"/>
      <c r="H24" s="103"/>
      <c r="I24" s="104">
        <v>36541</v>
      </c>
      <c r="J24" s="142" t="str">
        <f t="shared" si="0"/>
        <v/>
      </c>
      <c r="K24" s="169">
        <f>IF('Proje ve Personel Bilgileri'!C34&gt;0,AUcret,0)</f>
        <v>0</v>
      </c>
      <c r="L24" s="365">
        <v>5</v>
      </c>
      <c r="M24" s="169">
        <f t="shared" si="1"/>
        <v>0</v>
      </c>
      <c r="N24" s="169" t="str">
        <f>IF('Proje ve Personel Bilgileri'!C34&gt;0,G011B!R23,"")</f>
        <v/>
      </c>
      <c r="O24" s="171" t="str">
        <f>IF('Proje ve Personel Bilgileri'!C34&gt;0,MIN(M24,N24),"")</f>
        <v/>
      </c>
      <c r="Q24" s="84"/>
    </row>
    <row r="25" spans="1:17" ht="18" customHeight="1" x14ac:dyDescent="0.25">
      <c r="A25" s="102">
        <v>17</v>
      </c>
      <c r="B25" s="161" t="str">
        <f>IF('Proje ve Personel Bilgileri'!C35&gt;0,'Proje ve Personel Bilgileri'!C35,"")</f>
        <v/>
      </c>
      <c r="C25" s="162" t="str">
        <f>IF('Proje ve Personel Bilgileri'!C35&gt;0,'Proje ve Personel Bilgileri'!D35,"")</f>
        <v/>
      </c>
      <c r="D25" s="103"/>
      <c r="E25" s="103"/>
      <c r="F25" s="103"/>
      <c r="G25" s="103"/>
      <c r="H25" s="103"/>
      <c r="I25" s="104">
        <v>36542</v>
      </c>
      <c r="J25" s="142" t="str">
        <f t="shared" si="0"/>
        <v/>
      </c>
      <c r="K25" s="169">
        <f>IF('Proje ve Personel Bilgileri'!C35&gt;0,AUcret,0)</f>
        <v>0</v>
      </c>
      <c r="L25" s="365">
        <v>5</v>
      </c>
      <c r="M25" s="169">
        <f t="shared" si="1"/>
        <v>0</v>
      </c>
      <c r="N25" s="169" t="str">
        <f>IF('Proje ve Personel Bilgileri'!C35&gt;0,G011B!R24,"")</f>
        <v/>
      </c>
      <c r="O25" s="171" t="str">
        <f>IF('Proje ve Personel Bilgileri'!C35&gt;0,MIN(M25,N25),"")</f>
        <v/>
      </c>
      <c r="Q25" s="84"/>
    </row>
    <row r="26" spans="1:17" ht="18" customHeight="1" x14ac:dyDescent="0.25">
      <c r="A26" s="102">
        <v>18</v>
      </c>
      <c r="B26" s="161" t="str">
        <f>IF('Proje ve Personel Bilgileri'!C36&gt;0,'Proje ve Personel Bilgileri'!C36,"")</f>
        <v/>
      </c>
      <c r="C26" s="162" t="str">
        <f>IF('Proje ve Personel Bilgileri'!C36&gt;0,'Proje ve Personel Bilgileri'!D36,"")</f>
        <v/>
      </c>
      <c r="D26" s="103"/>
      <c r="E26" s="103"/>
      <c r="F26" s="103"/>
      <c r="G26" s="103"/>
      <c r="H26" s="103"/>
      <c r="I26" s="104">
        <v>36543</v>
      </c>
      <c r="J26" s="142" t="str">
        <f t="shared" si="0"/>
        <v/>
      </c>
      <c r="K26" s="169">
        <f>IF('Proje ve Personel Bilgileri'!C36&gt;0,AUcret,0)</f>
        <v>0</v>
      </c>
      <c r="L26" s="365">
        <v>5</v>
      </c>
      <c r="M26" s="169">
        <f t="shared" si="1"/>
        <v>0</v>
      </c>
      <c r="N26" s="169" t="str">
        <f>IF('Proje ve Personel Bilgileri'!C36&gt;0,G011B!R25,"")</f>
        <v/>
      </c>
      <c r="O26" s="171" t="str">
        <f>IF('Proje ve Personel Bilgileri'!C36&gt;0,MIN(M26,N26),"")</f>
        <v/>
      </c>
      <c r="Q26" s="84"/>
    </row>
    <row r="27" spans="1:17" ht="18" customHeight="1" x14ac:dyDescent="0.25">
      <c r="A27" s="102">
        <v>19</v>
      </c>
      <c r="B27" s="161" t="str">
        <f>IF('Proje ve Personel Bilgileri'!C37&gt;0,'Proje ve Personel Bilgileri'!C37,"")</f>
        <v/>
      </c>
      <c r="C27" s="162" t="str">
        <f>IF('Proje ve Personel Bilgileri'!C37&gt;0,'Proje ve Personel Bilgileri'!D37,"")</f>
        <v/>
      </c>
      <c r="D27" s="103"/>
      <c r="E27" s="103"/>
      <c r="F27" s="103"/>
      <c r="G27" s="103"/>
      <c r="H27" s="103"/>
      <c r="I27" s="104">
        <v>36544</v>
      </c>
      <c r="J27" s="142" t="str">
        <f t="shared" si="0"/>
        <v/>
      </c>
      <c r="K27" s="169">
        <f>IF('Proje ve Personel Bilgileri'!C37&gt;0,AUcret,0)</f>
        <v>0</v>
      </c>
      <c r="L27" s="365">
        <v>5</v>
      </c>
      <c r="M27" s="169">
        <f t="shared" si="1"/>
        <v>0</v>
      </c>
      <c r="N27" s="169" t="str">
        <f>IF('Proje ve Personel Bilgileri'!C37&gt;0,G011B!R26,"")</f>
        <v/>
      </c>
      <c r="O27" s="171" t="str">
        <f>IF('Proje ve Personel Bilgileri'!C37&gt;0,MIN(M27,N27),"")</f>
        <v/>
      </c>
      <c r="Q27" s="84"/>
    </row>
    <row r="28" spans="1:17" ht="18" customHeight="1" thickBot="1" x14ac:dyDescent="0.3">
      <c r="A28" s="105">
        <v>20</v>
      </c>
      <c r="B28" s="163" t="str">
        <f>IF('Proje ve Personel Bilgileri'!C38&gt;0,'Proje ve Personel Bilgileri'!C38,"")</f>
        <v/>
      </c>
      <c r="C28" s="164" t="str">
        <f>IF('Proje ve Personel Bilgileri'!C38&gt;0,'Proje ve Personel Bilgileri'!D38,"")</f>
        <v/>
      </c>
      <c r="D28" s="106"/>
      <c r="E28" s="106"/>
      <c r="F28" s="106"/>
      <c r="G28" s="106"/>
      <c r="H28" s="106"/>
      <c r="I28" s="107">
        <v>36545</v>
      </c>
      <c r="J28" s="172" t="str">
        <f t="shared" si="0"/>
        <v/>
      </c>
      <c r="K28" s="173">
        <f>IF('Proje ve Personel Bilgileri'!C38&gt;0,AUcret,0)</f>
        <v>0</v>
      </c>
      <c r="L28" s="366">
        <v>5</v>
      </c>
      <c r="M28" s="173">
        <f t="shared" si="1"/>
        <v>0</v>
      </c>
      <c r="N28" s="173" t="str">
        <f>IF('Proje ve Personel Bilgileri'!C38&gt;0,G011B!R27,"")</f>
        <v/>
      </c>
      <c r="O28" s="175" t="str">
        <f>IF('Proje ve Personel Bilgileri'!C38&gt;0,MIN(M28,N28),"")</f>
        <v/>
      </c>
      <c r="Q28" s="18">
        <v>1</v>
      </c>
    </row>
    <row r="29" spans="1:17" x14ac:dyDescent="0.25">
      <c r="A29" t="s">
        <v>68</v>
      </c>
      <c r="Q29" s="84"/>
    </row>
    <row r="30" spans="1:17" x14ac:dyDescent="0.25">
      <c r="A30" t="s">
        <v>70</v>
      </c>
      <c r="Q30" s="84"/>
    </row>
    <row r="31" spans="1:17" x14ac:dyDescent="0.25">
      <c r="A31" t="s">
        <v>69</v>
      </c>
      <c r="Q31" s="84"/>
    </row>
    <row r="33" spans="1:14" x14ac:dyDescent="0.25">
      <c r="A33" s="2" t="s">
        <v>41</v>
      </c>
      <c r="B33" t="s">
        <v>42</v>
      </c>
      <c r="C33" s="83" t="s">
        <v>43</v>
      </c>
      <c r="D33" s="469" t="s">
        <v>45</v>
      </c>
      <c r="E33" s="469"/>
      <c r="F33" s="469"/>
      <c r="G33" s="469"/>
      <c r="H33" s="469"/>
      <c r="I33" s="469"/>
      <c r="K33" s="91"/>
      <c r="L33" s="91"/>
      <c r="M33" s="91"/>
      <c r="N33" s="91"/>
    </row>
    <row r="34" spans="1:14" x14ac:dyDescent="0.25">
      <c r="C34" s="83" t="s">
        <v>44</v>
      </c>
      <c r="D34" s="470"/>
      <c r="E34" s="470"/>
      <c r="F34" s="470"/>
      <c r="G34" s="470"/>
      <c r="H34" s="470"/>
      <c r="I34" s="470"/>
      <c r="K34" s="91"/>
      <c r="L34" s="91"/>
      <c r="M34" s="91"/>
      <c r="N34" s="91"/>
    </row>
  </sheetData>
  <sheetProtection algorithmName="SHA-512" hashValue="Yy7NdI5ipsP70Xmf9MtnJ2+TRIaJuG74bRlA8Z06Tub1JhiDKsBZnI35IrZ5JB/iUS2N2gBuntRYDOLuyCZVPA==" saltValue="i5xE6k10/+zqSV0RblLsxw==" spinCount="100000" sheet="1" objects="1" scenarios="1"/>
  <mergeCells count="22">
    <mergeCell ref="A1:O1"/>
    <mergeCell ref="D33:I33"/>
    <mergeCell ref="D34:I34"/>
    <mergeCell ref="O7:O8"/>
    <mergeCell ref="A6:B6"/>
    <mergeCell ref="A4:B4"/>
    <mergeCell ref="A5:B5"/>
    <mergeCell ref="C4:O4"/>
    <mergeCell ref="C5:O5"/>
    <mergeCell ref="C6:O6"/>
    <mergeCell ref="I7:I8"/>
    <mergeCell ref="J7:J8"/>
    <mergeCell ref="A2:O2"/>
    <mergeCell ref="K7:K8"/>
    <mergeCell ref="L7:L8"/>
    <mergeCell ref="M7:M8"/>
    <mergeCell ref="A3:O3"/>
    <mergeCell ref="N7:N8"/>
    <mergeCell ref="A7:A8"/>
    <mergeCell ref="B7:B8"/>
    <mergeCell ref="C7:C8"/>
    <mergeCell ref="D7:H7"/>
  </mergeCells>
  <dataValidations disablePrompts="1" count="1">
    <dataValidation type="list" allowBlank="1" showInputMessage="1" showErrorMessage="1" prompt="Mezuniyet durumuna göre X seçiniz._x000a_" sqref="D9:H28" xr:uid="{00000000-0002-0000-0C00-000000000000}">
      <formula1>"X"</formula1>
    </dataValidation>
  </dataValidations>
  <pageMargins left="0.7" right="0.7" top="0.75" bottom="0.75" header="0.3" footer="0.3"/>
  <pageSetup paperSize="9" scale="70" orientation="landscape" r:id="rId1"/>
  <colBreaks count="1" manualBreakCount="1">
    <brk id="15"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3"/>
  <dimension ref="A1:P825"/>
  <sheetViews>
    <sheetView zoomScale="80" zoomScaleNormal="80" zoomScaleSheetLayoutView="40" workbookViewId="0">
      <selection activeCell="B8" sqref="B8"/>
    </sheetView>
  </sheetViews>
  <sheetFormatPr defaultColWidth="8.85546875" defaultRowHeight="15" x14ac:dyDescent="0.25"/>
  <cols>
    <col min="1" max="1" width="8.28515625" customWidth="1"/>
    <col min="2" max="2" width="33" customWidth="1"/>
    <col min="3" max="3" width="16.7109375" customWidth="1"/>
    <col min="4" max="4" width="39.85546875" customWidth="1"/>
    <col min="5" max="7" width="10.7109375" customWidth="1"/>
    <col min="8" max="9" width="15.7109375" customWidth="1"/>
    <col min="10" max="10" width="12.7109375" hidden="1" customWidth="1"/>
    <col min="11" max="11" width="9.7109375" hidden="1" customWidth="1"/>
    <col min="12" max="12" width="10.85546875" hidden="1" customWidth="1"/>
    <col min="13" max="13" width="48.7109375" customWidth="1"/>
    <col min="14" max="15" width="4.28515625" hidden="1" customWidth="1"/>
    <col min="16" max="16" width="8.85546875" hidden="1" customWidth="1"/>
  </cols>
  <sheetData>
    <row r="1" spans="1:16" ht="15.75" x14ac:dyDescent="0.25">
      <c r="A1" s="451" t="s">
        <v>77</v>
      </c>
      <c r="B1" s="451"/>
      <c r="C1" s="451"/>
      <c r="D1" s="451"/>
      <c r="E1" s="451"/>
      <c r="F1" s="451"/>
      <c r="G1" s="451"/>
      <c r="H1" s="451"/>
      <c r="I1" s="451"/>
      <c r="J1" s="70"/>
      <c r="K1" s="70"/>
      <c r="L1" s="70"/>
      <c r="M1" s="70"/>
      <c r="N1" s="70"/>
      <c r="O1" s="70"/>
      <c r="P1" s="127" t="str">
        <f>CONCATENATE("A1:I",SUM(N:N)*33)</f>
        <v>A1:I33</v>
      </c>
    </row>
    <row r="2" spans="1:16" x14ac:dyDescent="0.25">
      <c r="A2" s="458" t="str">
        <f>IF(YilDonem&lt;&gt;"",CONCATENATE(YilDonem,". döneme aittir."),"")</f>
        <v/>
      </c>
      <c r="B2" s="458"/>
      <c r="C2" s="458"/>
      <c r="D2" s="458"/>
      <c r="E2" s="458"/>
      <c r="F2" s="458"/>
      <c r="G2" s="458"/>
      <c r="H2" s="458"/>
      <c r="I2" s="458"/>
      <c r="J2" s="70"/>
      <c r="K2" s="70"/>
      <c r="L2" s="70"/>
      <c r="M2" s="70"/>
      <c r="N2" s="70"/>
      <c r="O2" s="70"/>
      <c r="P2" s="70"/>
    </row>
    <row r="3" spans="1:16" ht="19.5" thickBot="1" x14ac:dyDescent="0.35">
      <c r="A3" s="500" t="s">
        <v>86</v>
      </c>
      <c r="B3" s="500"/>
      <c r="C3" s="500"/>
      <c r="D3" s="500"/>
      <c r="E3" s="500"/>
      <c r="F3" s="500"/>
      <c r="G3" s="500"/>
      <c r="H3" s="500"/>
      <c r="I3" s="500"/>
      <c r="J3" s="70"/>
      <c r="K3" s="70"/>
      <c r="L3" s="70"/>
      <c r="M3" s="70"/>
      <c r="N3" s="70"/>
      <c r="O3" s="70"/>
      <c r="P3" s="70"/>
    </row>
    <row r="4" spans="1:16" ht="19.5" customHeight="1" thickBot="1" x14ac:dyDescent="0.3">
      <c r="A4" s="471" t="s">
        <v>1</v>
      </c>
      <c r="B4" s="473"/>
      <c r="C4" s="452" t="str">
        <f>IF(ProjeNo&gt;0,ProjeNo,"")</f>
        <v/>
      </c>
      <c r="D4" s="453"/>
      <c r="E4" s="453"/>
      <c r="F4" s="453"/>
      <c r="G4" s="453"/>
      <c r="H4" s="453"/>
      <c r="I4" s="454"/>
      <c r="J4" s="70"/>
      <c r="K4" s="70"/>
      <c r="L4" s="70"/>
      <c r="M4" s="70"/>
      <c r="N4" s="70"/>
      <c r="O4" s="70"/>
      <c r="P4" s="70"/>
    </row>
    <row r="5" spans="1:16" ht="29.25" customHeight="1" thickBot="1" x14ac:dyDescent="0.3">
      <c r="A5" s="491" t="s">
        <v>10</v>
      </c>
      <c r="B5" s="472"/>
      <c r="C5" s="492" t="str">
        <f>IF(ProjeAdi&gt;0,ProjeAdi,"")</f>
        <v/>
      </c>
      <c r="D5" s="493"/>
      <c r="E5" s="493"/>
      <c r="F5" s="493"/>
      <c r="G5" s="493"/>
      <c r="H5" s="493"/>
      <c r="I5" s="494"/>
      <c r="J5" s="70"/>
      <c r="K5" s="70"/>
      <c r="L5" s="70"/>
      <c r="M5" s="70"/>
      <c r="N5" s="70"/>
      <c r="O5" s="70"/>
      <c r="P5" s="70"/>
    </row>
    <row r="6" spans="1:16" ht="19.5" customHeight="1" thickBot="1" x14ac:dyDescent="0.3">
      <c r="A6" s="471" t="s">
        <v>78</v>
      </c>
      <c r="B6" s="473"/>
      <c r="C6" s="16"/>
      <c r="D6" s="498"/>
      <c r="E6" s="498"/>
      <c r="F6" s="498"/>
      <c r="G6" s="498"/>
      <c r="H6" s="498"/>
      <c r="I6" s="499"/>
      <c r="J6" s="70"/>
      <c r="K6" s="70"/>
      <c r="L6" s="70"/>
      <c r="M6" s="70"/>
      <c r="N6" s="70"/>
      <c r="O6" s="70"/>
      <c r="P6" s="70"/>
    </row>
    <row r="7" spans="1:16" s="5" customFormat="1" ht="30.75" thickBot="1" x14ac:dyDescent="0.3">
      <c r="A7" s="3" t="s">
        <v>6</v>
      </c>
      <c r="B7" s="3" t="s">
        <v>7</v>
      </c>
      <c r="C7" s="3" t="s">
        <v>67</v>
      </c>
      <c r="D7" s="3" t="s">
        <v>143</v>
      </c>
      <c r="E7" s="3" t="s">
        <v>79</v>
      </c>
      <c r="F7" s="3" t="s">
        <v>80</v>
      </c>
      <c r="G7" s="3" t="s">
        <v>81</v>
      </c>
      <c r="H7" s="3" t="s">
        <v>82</v>
      </c>
      <c r="I7" s="3" t="s">
        <v>83</v>
      </c>
      <c r="J7" s="302" t="s">
        <v>87</v>
      </c>
      <c r="K7" s="303" t="s">
        <v>88</v>
      </c>
      <c r="L7" s="303" t="s">
        <v>80</v>
      </c>
      <c r="M7" s="301"/>
      <c r="N7" s="301"/>
      <c r="O7" s="301"/>
      <c r="P7" s="301"/>
    </row>
    <row r="8" spans="1:16" ht="20.100000000000001" customHeight="1" x14ac:dyDescent="0.25">
      <c r="A8" s="304">
        <v>1</v>
      </c>
      <c r="B8" s="88"/>
      <c r="C8" s="140" t="str">
        <f t="shared" ref="C8:C27" si="0">IF(B8&lt;&gt;"",VLOOKUP(B8,PersonelTablo,2,0),"")</f>
        <v/>
      </c>
      <c r="D8" s="141" t="str">
        <f t="shared" ref="D8:D27" si="1">IF(B8&lt;&gt;"",VLOOKUP(B8,PersonelTablo,3,0),"")</f>
        <v/>
      </c>
      <c r="E8" s="89"/>
      <c r="F8" s="90"/>
      <c r="G8" s="151" t="str">
        <f>IF(AND(B8&lt;&gt;"",L8&gt;=F8),E8*F8,"")</f>
        <v/>
      </c>
      <c r="H8" s="148" t="str">
        <f t="shared" ref="H8" si="2">IF(B8&lt;&gt;"",VLOOKUP(B8,G011CTablo,14,0),"")</f>
        <v/>
      </c>
      <c r="I8" s="155" t="str">
        <f>IF(AND(B8&lt;&gt;"",J8&gt;=K8,L8&gt;0),G8*H8,"")</f>
        <v/>
      </c>
      <c r="J8" s="146" t="str">
        <f>IF(B8&gt;0,ROUNDUP(VLOOKUP(B8,G011B!$B:$R,16,0),1),"")</f>
        <v/>
      </c>
      <c r="K8" s="146" t="str">
        <f>IF(B8&gt;0,SUMIF($B:$B,B8,$G:$G),"")</f>
        <v/>
      </c>
      <c r="L8" s="147" t="str">
        <f>IF(B8&lt;&gt;"",VLOOKUP(B8,G011B!$B:$Z,25,0),"")</f>
        <v/>
      </c>
      <c r="M8" s="217" t="str">
        <f>IF(J8&gt;=K8,"","Personelin bütün iş paketlerindeki Toplam Adam Ay değeri "&amp;K8&amp;" olup, bu değer, G011B formunda beyan edilen Çalışılan Toplam Ay değerini geçemez. Maliyeti hesaplamak için Adam/Ay Oranı veya Çalışılan Ay değerini düzeltiniz. ")</f>
        <v/>
      </c>
      <c r="N8" s="70"/>
      <c r="O8" s="70"/>
      <c r="P8" s="70"/>
    </row>
    <row r="9" spans="1:16" ht="20.100000000000001" customHeight="1" x14ac:dyDescent="0.25">
      <c r="A9" s="305">
        <v>2</v>
      </c>
      <c r="B9" s="92"/>
      <c r="C9" s="142" t="str">
        <f t="shared" si="0"/>
        <v/>
      </c>
      <c r="D9" s="143" t="str">
        <f t="shared" si="1"/>
        <v/>
      </c>
      <c r="E9" s="93"/>
      <c r="F9" s="94"/>
      <c r="G9" s="152" t="str">
        <f t="shared" ref="G9:G27" si="3">IF(AND(B9&lt;&gt;"",L9&gt;=F9),E9*F9,"")</f>
        <v/>
      </c>
      <c r="H9" s="149" t="str">
        <f t="shared" ref="H9:H27" si="4">IF(B9&lt;&gt;"",VLOOKUP(B9,G011CTablo,14,0),"")</f>
        <v/>
      </c>
      <c r="I9" s="156" t="str">
        <f t="shared" ref="I9:I27" si="5">IF(AND(B9&lt;&gt;"",J9&gt;=K9,L9&gt;0),G9*H9,"")</f>
        <v/>
      </c>
      <c r="J9" s="146" t="str">
        <f>IF(B9&gt;0,ROUNDUP(VLOOKUP(B9,G011B!$B:$R,16,0),1),"")</f>
        <v/>
      </c>
      <c r="K9" s="146" t="str">
        <f t="shared" ref="K9:K27" si="6">IF(B9&gt;0,SUMIF($B:$B,B9,$G:$G),"")</f>
        <v/>
      </c>
      <c r="L9" s="147" t="str">
        <f>IF(B9&lt;&gt;"",VLOOKUP(B9,G011B!$B:$Z,25,0),"")</f>
        <v/>
      </c>
      <c r="M9" s="217" t="str">
        <f>IF(J9&gt;=K9,"","Personelin bütün iş paketlerindeki Toplam Adam Ay değeri "&amp;K9&amp;" olup, bu değer, G011B formunda beyan edilen Çalışılan Toplam Ay değerini geçemez. Maliyeti hesaplamak için Adam/Ay Oranı veya Çalışılan Ay değerini düzeltiniz. ")</f>
        <v/>
      </c>
      <c r="N9" s="70"/>
      <c r="O9" s="70"/>
      <c r="P9" s="70"/>
    </row>
    <row r="10" spans="1:16" ht="20.100000000000001" customHeight="1" x14ac:dyDescent="0.25">
      <c r="A10" s="305">
        <v>3</v>
      </c>
      <c r="B10" s="92"/>
      <c r="C10" s="142" t="str">
        <f t="shared" si="0"/>
        <v/>
      </c>
      <c r="D10" s="143" t="str">
        <f t="shared" si="1"/>
        <v/>
      </c>
      <c r="E10" s="93"/>
      <c r="F10" s="94"/>
      <c r="G10" s="152" t="str">
        <f t="shared" si="3"/>
        <v/>
      </c>
      <c r="H10" s="149" t="str">
        <f t="shared" si="4"/>
        <v/>
      </c>
      <c r="I10" s="156" t="str">
        <f t="shared" si="5"/>
        <v/>
      </c>
      <c r="J10" s="146" t="str">
        <f>IF(B10&gt;0,ROUNDUP(VLOOKUP(B10,G011B!$B:$R,16,0),1),"")</f>
        <v/>
      </c>
      <c r="K10" s="146" t="str">
        <f t="shared" si="6"/>
        <v/>
      </c>
      <c r="L10" s="147" t="str">
        <f>IF(B10&lt;&gt;"",VLOOKUP(B10,G011B!$B:$Z,25,0),"")</f>
        <v/>
      </c>
      <c r="M10" s="217" t="str">
        <f t="shared" ref="M10:M27" si="7">IF(J10&gt;=K10,"","Personelin bütün iş paketlerindeki Toplam Adam Ay değeri "&amp;K10&amp;" olup, bu değer, G011B formunda beyan edilen Çalışılan Toplam Ay değerini geçemez. Maliyeti hesaplamak için Adam/Ay Oranı veya Çalışılan Ay değerini düzeltiniz. ")</f>
        <v/>
      </c>
      <c r="N10" s="70"/>
      <c r="O10" s="70"/>
      <c r="P10" s="70"/>
    </row>
    <row r="11" spans="1:16" ht="20.100000000000001" customHeight="1" x14ac:dyDescent="0.25">
      <c r="A11" s="305">
        <v>4</v>
      </c>
      <c r="B11" s="92"/>
      <c r="C11" s="142" t="str">
        <f t="shared" si="0"/>
        <v/>
      </c>
      <c r="D11" s="143" t="str">
        <f t="shared" si="1"/>
        <v/>
      </c>
      <c r="E11" s="93"/>
      <c r="F11" s="94"/>
      <c r="G11" s="152" t="str">
        <f t="shared" si="3"/>
        <v/>
      </c>
      <c r="H11" s="149" t="str">
        <f t="shared" si="4"/>
        <v/>
      </c>
      <c r="I11" s="156" t="str">
        <f t="shared" si="5"/>
        <v/>
      </c>
      <c r="J11" s="146" t="str">
        <f>IF(B11&gt;0,ROUNDUP(VLOOKUP(B11,G011B!$B:$R,16,0),1),"")</f>
        <v/>
      </c>
      <c r="K11" s="146" t="str">
        <f t="shared" si="6"/>
        <v/>
      </c>
      <c r="L11" s="147" t="str">
        <f>IF(B11&lt;&gt;"",VLOOKUP(B11,G011B!$B:$Z,25,0),"")</f>
        <v/>
      </c>
      <c r="M11" s="217" t="str">
        <f t="shared" si="7"/>
        <v/>
      </c>
      <c r="N11" s="70"/>
      <c r="O11" s="70"/>
      <c r="P11" s="70"/>
    </row>
    <row r="12" spans="1:16" ht="20.100000000000001" customHeight="1" x14ac:dyDescent="0.25">
      <c r="A12" s="305">
        <v>5</v>
      </c>
      <c r="B12" s="92"/>
      <c r="C12" s="142" t="str">
        <f t="shared" si="0"/>
        <v/>
      </c>
      <c r="D12" s="143" t="str">
        <f t="shared" si="1"/>
        <v/>
      </c>
      <c r="E12" s="93"/>
      <c r="F12" s="94"/>
      <c r="G12" s="152" t="str">
        <f t="shared" si="3"/>
        <v/>
      </c>
      <c r="H12" s="149" t="str">
        <f t="shared" si="4"/>
        <v/>
      </c>
      <c r="I12" s="156" t="str">
        <f t="shared" si="5"/>
        <v/>
      </c>
      <c r="J12" s="146" t="str">
        <f>IF(B12&gt;0,ROUNDUP(VLOOKUP(B12,G011B!$B:$R,16,0),1),"")</f>
        <v/>
      </c>
      <c r="K12" s="146" t="str">
        <f t="shared" si="6"/>
        <v/>
      </c>
      <c r="L12" s="147" t="str">
        <f>IF(B12&lt;&gt;"",VLOOKUP(B12,G011B!$B:$Z,25,0),"")</f>
        <v/>
      </c>
      <c r="M12" s="217" t="str">
        <f t="shared" si="7"/>
        <v/>
      </c>
      <c r="N12" s="70"/>
      <c r="O12" s="70"/>
      <c r="P12" s="70"/>
    </row>
    <row r="13" spans="1:16" ht="20.100000000000001" customHeight="1" x14ac:dyDescent="0.25">
      <c r="A13" s="305">
        <v>6</v>
      </c>
      <c r="B13" s="92"/>
      <c r="C13" s="142" t="str">
        <f t="shared" si="0"/>
        <v/>
      </c>
      <c r="D13" s="143" t="str">
        <f t="shared" si="1"/>
        <v/>
      </c>
      <c r="E13" s="93"/>
      <c r="F13" s="94"/>
      <c r="G13" s="152" t="str">
        <f t="shared" si="3"/>
        <v/>
      </c>
      <c r="H13" s="149" t="str">
        <f t="shared" si="4"/>
        <v/>
      </c>
      <c r="I13" s="156" t="str">
        <f t="shared" si="5"/>
        <v/>
      </c>
      <c r="J13" s="146" t="str">
        <f>IF(B13&gt;0,ROUNDUP(VLOOKUP(B13,G011B!$B:$R,16,0),1),"")</f>
        <v/>
      </c>
      <c r="K13" s="146" t="str">
        <f t="shared" si="6"/>
        <v/>
      </c>
      <c r="L13" s="147" t="str">
        <f>IF(B13&lt;&gt;"",VLOOKUP(B13,G011B!$B:$Z,25,0),"")</f>
        <v/>
      </c>
      <c r="M13" s="217" t="str">
        <f t="shared" si="7"/>
        <v/>
      </c>
      <c r="N13" s="70"/>
      <c r="O13" s="70"/>
      <c r="P13" s="70"/>
    </row>
    <row r="14" spans="1:16" ht="20.100000000000001" customHeight="1" x14ac:dyDescent="0.25">
      <c r="A14" s="305">
        <v>7</v>
      </c>
      <c r="B14" s="92"/>
      <c r="C14" s="142" t="str">
        <f t="shared" si="0"/>
        <v/>
      </c>
      <c r="D14" s="143" t="str">
        <f t="shared" si="1"/>
        <v/>
      </c>
      <c r="E14" s="93"/>
      <c r="F14" s="94"/>
      <c r="G14" s="152" t="str">
        <f t="shared" si="3"/>
        <v/>
      </c>
      <c r="H14" s="149" t="str">
        <f t="shared" si="4"/>
        <v/>
      </c>
      <c r="I14" s="156" t="str">
        <f t="shared" si="5"/>
        <v/>
      </c>
      <c r="J14" s="146" t="str">
        <f>IF(B14&gt;0,ROUNDUP(VLOOKUP(B14,G011B!$B:$R,16,0),1),"")</f>
        <v/>
      </c>
      <c r="K14" s="146" t="str">
        <f t="shared" si="6"/>
        <v/>
      </c>
      <c r="L14" s="147" t="str">
        <f>IF(B14&lt;&gt;"",VLOOKUP(B14,G011B!$B:$Z,25,0),"")</f>
        <v/>
      </c>
      <c r="M14" s="217" t="str">
        <f t="shared" si="7"/>
        <v/>
      </c>
      <c r="N14" s="70"/>
      <c r="O14" s="70"/>
      <c r="P14" s="70"/>
    </row>
    <row r="15" spans="1:16" ht="20.100000000000001" customHeight="1" x14ac:dyDescent="0.25">
      <c r="A15" s="305">
        <v>8</v>
      </c>
      <c r="B15" s="92"/>
      <c r="C15" s="142" t="str">
        <f t="shared" si="0"/>
        <v/>
      </c>
      <c r="D15" s="143" t="str">
        <f t="shared" si="1"/>
        <v/>
      </c>
      <c r="E15" s="93"/>
      <c r="F15" s="94"/>
      <c r="G15" s="152" t="str">
        <f t="shared" si="3"/>
        <v/>
      </c>
      <c r="H15" s="149" t="str">
        <f t="shared" si="4"/>
        <v/>
      </c>
      <c r="I15" s="156" t="str">
        <f t="shared" si="5"/>
        <v/>
      </c>
      <c r="J15" s="146" t="str">
        <f>IF(B15&gt;0,ROUNDUP(VLOOKUP(B15,G011B!$B:$R,16,0),1),"")</f>
        <v/>
      </c>
      <c r="K15" s="146" t="str">
        <f t="shared" si="6"/>
        <v/>
      </c>
      <c r="L15" s="147" t="str">
        <f>IF(B15&lt;&gt;"",VLOOKUP(B15,G011B!$B:$Z,25,0),"")</f>
        <v/>
      </c>
      <c r="M15" s="217" t="str">
        <f t="shared" si="7"/>
        <v/>
      </c>
      <c r="N15" s="70"/>
      <c r="O15" s="70"/>
      <c r="P15" s="70"/>
    </row>
    <row r="16" spans="1:16" ht="20.100000000000001" customHeight="1" x14ac:dyDescent="0.25">
      <c r="A16" s="305">
        <v>9</v>
      </c>
      <c r="B16" s="92"/>
      <c r="C16" s="142" t="str">
        <f t="shared" si="0"/>
        <v/>
      </c>
      <c r="D16" s="143" t="str">
        <f t="shared" si="1"/>
        <v/>
      </c>
      <c r="E16" s="93"/>
      <c r="F16" s="94"/>
      <c r="G16" s="152" t="str">
        <f t="shared" si="3"/>
        <v/>
      </c>
      <c r="H16" s="149" t="str">
        <f t="shared" si="4"/>
        <v/>
      </c>
      <c r="I16" s="156" t="str">
        <f t="shared" si="5"/>
        <v/>
      </c>
      <c r="J16" s="146" t="str">
        <f>IF(B16&gt;0,ROUNDUP(VLOOKUP(B16,G011B!$B:$R,16,0),1),"")</f>
        <v/>
      </c>
      <c r="K16" s="146" t="str">
        <f t="shared" si="6"/>
        <v/>
      </c>
      <c r="L16" s="147" t="str">
        <f>IF(B16&lt;&gt;"",VLOOKUP(B16,G011B!$B:$Z,25,0),"")</f>
        <v/>
      </c>
      <c r="M16" s="217" t="str">
        <f t="shared" si="7"/>
        <v/>
      </c>
      <c r="N16" s="70"/>
      <c r="O16" s="70"/>
      <c r="P16" s="70"/>
    </row>
    <row r="17" spans="1:16" ht="20.100000000000001" customHeight="1" x14ac:dyDescent="0.25">
      <c r="A17" s="305">
        <v>10</v>
      </c>
      <c r="B17" s="92"/>
      <c r="C17" s="142" t="str">
        <f t="shared" si="0"/>
        <v/>
      </c>
      <c r="D17" s="143" t="str">
        <f t="shared" si="1"/>
        <v/>
      </c>
      <c r="E17" s="93"/>
      <c r="F17" s="94"/>
      <c r="G17" s="152" t="str">
        <f t="shared" si="3"/>
        <v/>
      </c>
      <c r="H17" s="149" t="str">
        <f t="shared" si="4"/>
        <v/>
      </c>
      <c r="I17" s="156" t="str">
        <f t="shared" si="5"/>
        <v/>
      </c>
      <c r="J17" s="146" t="str">
        <f>IF(B17&gt;0,ROUNDUP(VLOOKUP(B17,G011B!$B:$R,16,0),1),"")</f>
        <v/>
      </c>
      <c r="K17" s="146" t="str">
        <f t="shared" si="6"/>
        <v/>
      </c>
      <c r="L17" s="147" t="str">
        <f>IF(B17&lt;&gt;"",VLOOKUP(B17,G011B!$B:$Z,25,0),"")</f>
        <v/>
      </c>
      <c r="M17" s="217" t="str">
        <f t="shared" si="7"/>
        <v/>
      </c>
      <c r="N17" s="70"/>
      <c r="O17" s="70"/>
      <c r="P17" s="70"/>
    </row>
    <row r="18" spans="1:16" ht="20.100000000000001" customHeight="1" x14ac:dyDescent="0.25">
      <c r="A18" s="305">
        <v>11</v>
      </c>
      <c r="B18" s="92"/>
      <c r="C18" s="142" t="str">
        <f t="shared" si="0"/>
        <v/>
      </c>
      <c r="D18" s="143" t="str">
        <f t="shared" si="1"/>
        <v/>
      </c>
      <c r="E18" s="93"/>
      <c r="F18" s="94"/>
      <c r="G18" s="152" t="str">
        <f t="shared" si="3"/>
        <v/>
      </c>
      <c r="H18" s="149" t="str">
        <f t="shared" si="4"/>
        <v/>
      </c>
      <c r="I18" s="156" t="str">
        <f t="shared" si="5"/>
        <v/>
      </c>
      <c r="J18" s="146" t="str">
        <f>IF(B18&gt;0,ROUNDUP(VLOOKUP(B18,G011B!$B:$R,16,0),1),"")</f>
        <v/>
      </c>
      <c r="K18" s="146" t="str">
        <f t="shared" si="6"/>
        <v/>
      </c>
      <c r="L18" s="147" t="str">
        <f>IF(B18&lt;&gt;"",VLOOKUP(B18,G011B!$B:$Z,25,0),"")</f>
        <v/>
      </c>
      <c r="M18" s="217" t="str">
        <f t="shared" si="7"/>
        <v/>
      </c>
      <c r="N18" s="70"/>
      <c r="O18" s="70"/>
      <c r="P18" s="70"/>
    </row>
    <row r="19" spans="1:16" ht="20.100000000000001" customHeight="1" x14ac:dyDescent="0.25">
      <c r="A19" s="305">
        <v>12</v>
      </c>
      <c r="B19" s="92"/>
      <c r="C19" s="142" t="str">
        <f t="shared" si="0"/>
        <v/>
      </c>
      <c r="D19" s="143" t="str">
        <f t="shared" si="1"/>
        <v/>
      </c>
      <c r="E19" s="93"/>
      <c r="F19" s="94"/>
      <c r="G19" s="152" t="str">
        <f t="shared" si="3"/>
        <v/>
      </c>
      <c r="H19" s="149" t="str">
        <f t="shared" si="4"/>
        <v/>
      </c>
      <c r="I19" s="156" t="str">
        <f t="shared" si="5"/>
        <v/>
      </c>
      <c r="J19" s="146" t="str">
        <f>IF(B19&gt;0,ROUNDUP(VLOOKUP(B19,G011B!$B:$R,16,0),1),"")</f>
        <v/>
      </c>
      <c r="K19" s="146" t="str">
        <f t="shared" si="6"/>
        <v/>
      </c>
      <c r="L19" s="147" t="str">
        <f>IF(B19&lt;&gt;"",VLOOKUP(B19,G011B!$B:$Z,25,0),"")</f>
        <v/>
      </c>
      <c r="M19" s="217" t="str">
        <f t="shared" si="7"/>
        <v/>
      </c>
      <c r="N19" s="70"/>
      <c r="O19" s="70"/>
      <c r="P19" s="70"/>
    </row>
    <row r="20" spans="1:16" ht="20.100000000000001" customHeight="1" x14ac:dyDescent="0.25">
      <c r="A20" s="305">
        <v>13</v>
      </c>
      <c r="B20" s="92"/>
      <c r="C20" s="142" t="str">
        <f t="shared" si="0"/>
        <v/>
      </c>
      <c r="D20" s="143" t="str">
        <f t="shared" si="1"/>
        <v/>
      </c>
      <c r="E20" s="93"/>
      <c r="F20" s="94"/>
      <c r="G20" s="152" t="str">
        <f t="shared" si="3"/>
        <v/>
      </c>
      <c r="H20" s="149" t="str">
        <f t="shared" si="4"/>
        <v/>
      </c>
      <c r="I20" s="156" t="str">
        <f t="shared" si="5"/>
        <v/>
      </c>
      <c r="J20" s="146" t="str">
        <f>IF(B20&gt;0,ROUNDUP(VLOOKUP(B20,G011B!$B:$R,16,0),1),"")</f>
        <v/>
      </c>
      <c r="K20" s="146" t="str">
        <f t="shared" si="6"/>
        <v/>
      </c>
      <c r="L20" s="147" t="str">
        <f>IF(B20&lt;&gt;"",VLOOKUP(B20,G011B!$B:$Z,25,0),"")</f>
        <v/>
      </c>
      <c r="M20" s="217" t="str">
        <f>IF(J20&gt;=K20,"","Personelin bütün iş paketlerindeki Toplam Adam Ay değeri "&amp;K20&amp;" olup, bu değer, G011B formunda beyan edilen Çalışılan Toplam Ay değerini geçemez. Maliyeti hesaplamak için Adam/Ay Oranı veya Çalışılan Ay değerini düzeltiniz. ")</f>
        <v/>
      </c>
      <c r="N20" s="70"/>
      <c r="O20" s="70"/>
      <c r="P20" s="70"/>
    </row>
    <row r="21" spans="1:16" ht="20.100000000000001" customHeight="1" x14ac:dyDescent="0.25">
      <c r="A21" s="305">
        <v>14</v>
      </c>
      <c r="B21" s="92"/>
      <c r="C21" s="142" t="str">
        <f t="shared" si="0"/>
        <v/>
      </c>
      <c r="D21" s="143" t="str">
        <f t="shared" si="1"/>
        <v/>
      </c>
      <c r="E21" s="93"/>
      <c r="F21" s="94"/>
      <c r="G21" s="152" t="str">
        <f t="shared" si="3"/>
        <v/>
      </c>
      <c r="H21" s="149" t="str">
        <f t="shared" si="4"/>
        <v/>
      </c>
      <c r="I21" s="156" t="str">
        <f t="shared" si="5"/>
        <v/>
      </c>
      <c r="J21" s="146" t="str">
        <f>IF(B21&gt;0,ROUNDUP(VLOOKUP(B21,G011B!$B:$R,16,0),1),"")</f>
        <v/>
      </c>
      <c r="K21" s="146" t="str">
        <f t="shared" si="6"/>
        <v/>
      </c>
      <c r="L21" s="147" t="str">
        <f>IF(B21&lt;&gt;"",VLOOKUP(B21,G011B!$B:$Z,25,0),"")</f>
        <v/>
      </c>
      <c r="M21" s="217" t="str">
        <f t="shared" si="7"/>
        <v/>
      </c>
      <c r="N21" s="70"/>
      <c r="O21" s="70"/>
      <c r="P21" s="70"/>
    </row>
    <row r="22" spans="1:16" ht="20.100000000000001" customHeight="1" x14ac:dyDescent="0.25">
      <c r="A22" s="305">
        <v>15</v>
      </c>
      <c r="B22" s="92"/>
      <c r="C22" s="142" t="str">
        <f t="shared" si="0"/>
        <v/>
      </c>
      <c r="D22" s="143" t="str">
        <f t="shared" si="1"/>
        <v/>
      </c>
      <c r="E22" s="93"/>
      <c r="F22" s="94"/>
      <c r="G22" s="152" t="str">
        <f t="shared" si="3"/>
        <v/>
      </c>
      <c r="H22" s="149" t="str">
        <f t="shared" si="4"/>
        <v/>
      </c>
      <c r="I22" s="156" t="str">
        <f t="shared" si="5"/>
        <v/>
      </c>
      <c r="J22" s="146" t="str">
        <f>IF(B22&gt;0,ROUNDUP(VLOOKUP(B22,G011B!$B:$R,16,0),1),"")</f>
        <v/>
      </c>
      <c r="K22" s="146" t="str">
        <f t="shared" si="6"/>
        <v/>
      </c>
      <c r="L22" s="147" t="str">
        <f>IF(B22&lt;&gt;"",VLOOKUP(B22,G011B!$B:$Z,25,0),"")</f>
        <v/>
      </c>
      <c r="M22" s="217" t="str">
        <f t="shared" si="7"/>
        <v/>
      </c>
      <c r="N22" s="70"/>
      <c r="O22" s="70"/>
      <c r="P22" s="70"/>
    </row>
    <row r="23" spans="1:16" ht="20.100000000000001" customHeight="1" x14ac:dyDescent="0.25">
      <c r="A23" s="305">
        <v>16</v>
      </c>
      <c r="B23" s="92"/>
      <c r="C23" s="142" t="str">
        <f t="shared" si="0"/>
        <v/>
      </c>
      <c r="D23" s="143" t="str">
        <f t="shared" si="1"/>
        <v/>
      </c>
      <c r="E23" s="93"/>
      <c r="F23" s="94"/>
      <c r="G23" s="152" t="str">
        <f t="shared" si="3"/>
        <v/>
      </c>
      <c r="H23" s="149" t="str">
        <f t="shared" si="4"/>
        <v/>
      </c>
      <c r="I23" s="156" t="str">
        <f t="shared" si="5"/>
        <v/>
      </c>
      <c r="J23" s="146" t="str">
        <f>IF(B23&gt;0,ROUNDUP(VLOOKUP(B23,G011B!$B:$R,16,0),1),"")</f>
        <v/>
      </c>
      <c r="K23" s="146" t="str">
        <f t="shared" si="6"/>
        <v/>
      </c>
      <c r="L23" s="147" t="str">
        <f>IF(B23&lt;&gt;"",VLOOKUP(B23,G011B!$B:$Z,25,0),"")</f>
        <v/>
      </c>
      <c r="M23" s="217" t="str">
        <f t="shared" si="7"/>
        <v/>
      </c>
      <c r="N23" s="70"/>
      <c r="O23" s="70"/>
      <c r="P23" s="70"/>
    </row>
    <row r="24" spans="1:16" ht="20.100000000000001" customHeight="1" x14ac:dyDescent="0.25">
      <c r="A24" s="305">
        <v>17</v>
      </c>
      <c r="B24" s="92"/>
      <c r="C24" s="142" t="str">
        <f t="shared" si="0"/>
        <v/>
      </c>
      <c r="D24" s="143" t="str">
        <f t="shared" si="1"/>
        <v/>
      </c>
      <c r="E24" s="93"/>
      <c r="F24" s="94"/>
      <c r="G24" s="152" t="str">
        <f t="shared" si="3"/>
        <v/>
      </c>
      <c r="H24" s="149" t="str">
        <f t="shared" si="4"/>
        <v/>
      </c>
      <c r="I24" s="156" t="str">
        <f t="shared" si="5"/>
        <v/>
      </c>
      <c r="J24" s="146" t="str">
        <f>IF(B24&gt;0,ROUNDUP(VLOOKUP(B24,G011B!$B:$R,16,0),1),"")</f>
        <v/>
      </c>
      <c r="K24" s="146" t="str">
        <f t="shared" si="6"/>
        <v/>
      </c>
      <c r="L24" s="147" t="str">
        <f>IF(B24&lt;&gt;"",VLOOKUP(B24,G011B!$B:$Z,25,0),"")</f>
        <v/>
      </c>
      <c r="M24" s="217" t="str">
        <f t="shared" si="7"/>
        <v/>
      </c>
      <c r="N24" s="70"/>
      <c r="O24" s="70"/>
      <c r="P24" s="70"/>
    </row>
    <row r="25" spans="1:16" ht="20.100000000000001" customHeight="1" x14ac:dyDescent="0.25">
      <c r="A25" s="305">
        <v>18</v>
      </c>
      <c r="B25" s="92"/>
      <c r="C25" s="142" t="str">
        <f t="shared" si="0"/>
        <v/>
      </c>
      <c r="D25" s="143" t="str">
        <f t="shared" si="1"/>
        <v/>
      </c>
      <c r="E25" s="93"/>
      <c r="F25" s="94"/>
      <c r="G25" s="152" t="str">
        <f t="shared" si="3"/>
        <v/>
      </c>
      <c r="H25" s="149" t="str">
        <f t="shared" si="4"/>
        <v/>
      </c>
      <c r="I25" s="156" t="str">
        <f t="shared" si="5"/>
        <v/>
      </c>
      <c r="J25" s="146" t="str">
        <f>IF(B25&gt;0,ROUNDUP(VLOOKUP(B25,G011B!$B:$R,16,0),1),"")</f>
        <v/>
      </c>
      <c r="K25" s="146" t="str">
        <f t="shared" si="6"/>
        <v/>
      </c>
      <c r="L25" s="147" t="str">
        <f>IF(B25&lt;&gt;"",VLOOKUP(B25,G011B!$B:$Z,25,0),"")</f>
        <v/>
      </c>
      <c r="M25" s="217" t="str">
        <f t="shared" si="7"/>
        <v/>
      </c>
      <c r="N25" s="70"/>
      <c r="O25" s="70"/>
      <c r="P25" s="70"/>
    </row>
    <row r="26" spans="1:16" ht="20.100000000000001" customHeight="1" x14ac:dyDescent="0.25">
      <c r="A26" s="305">
        <v>19</v>
      </c>
      <c r="B26" s="92"/>
      <c r="C26" s="142" t="str">
        <f t="shared" si="0"/>
        <v/>
      </c>
      <c r="D26" s="143" t="str">
        <f t="shared" si="1"/>
        <v/>
      </c>
      <c r="E26" s="93"/>
      <c r="F26" s="94"/>
      <c r="G26" s="152" t="str">
        <f t="shared" si="3"/>
        <v/>
      </c>
      <c r="H26" s="149" t="str">
        <f t="shared" si="4"/>
        <v/>
      </c>
      <c r="I26" s="156" t="str">
        <f t="shared" si="5"/>
        <v/>
      </c>
      <c r="J26" s="146" t="str">
        <f>IF(B26&gt;0,ROUNDUP(VLOOKUP(B26,G011B!$B:$R,16,0),1),"")</f>
        <v/>
      </c>
      <c r="K26" s="146" t="str">
        <f t="shared" si="6"/>
        <v/>
      </c>
      <c r="L26" s="147" t="str">
        <f>IF(B26&lt;&gt;"",VLOOKUP(B26,G011B!$B:$Z,25,0),"")</f>
        <v/>
      </c>
      <c r="M26" s="217" t="str">
        <f t="shared" si="7"/>
        <v/>
      </c>
      <c r="N26" s="70"/>
      <c r="O26" s="70"/>
      <c r="P26" s="70"/>
    </row>
    <row r="27" spans="1:16" ht="20.100000000000001" customHeight="1" thickBot="1" x14ac:dyDescent="0.3">
      <c r="A27" s="306">
        <v>20</v>
      </c>
      <c r="B27" s="95"/>
      <c r="C27" s="144" t="str">
        <f t="shared" si="0"/>
        <v/>
      </c>
      <c r="D27" s="145" t="str">
        <f t="shared" si="1"/>
        <v/>
      </c>
      <c r="E27" s="96"/>
      <c r="F27" s="97"/>
      <c r="G27" s="153" t="str">
        <f t="shared" si="3"/>
        <v/>
      </c>
      <c r="H27" s="150" t="str">
        <f t="shared" si="4"/>
        <v/>
      </c>
      <c r="I27" s="157" t="str">
        <f t="shared" si="5"/>
        <v/>
      </c>
      <c r="J27" s="146" t="str">
        <f>IF(B27&gt;0,ROUNDUP(VLOOKUP(B27,G011B!$B:$R,16,0),1),"")</f>
        <v/>
      </c>
      <c r="K27" s="146" t="str">
        <f t="shared" si="6"/>
        <v/>
      </c>
      <c r="L27" s="147" t="str">
        <f>IF(B27&lt;&gt;"",VLOOKUP(B27,G011B!$B:$Z,25,0),"")</f>
        <v/>
      </c>
      <c r="M27" s="217" t="str">
        <f t="shared" si="7"/>
        <v/>
      </c>
      <c r="N27" s="70"/>
      <c r="O27" s="70"/>
      <c r="P27" s="70"/>
    </row>
    <row r="28" spans="1:16" ht="20.100000000000001" customHeight="1" thickBot="1" x14ac:dyDescent="0.35">
      <c r="A28" s="495" t="s">
        <v>46</v>
      </c>
      <c r="B28" s="496"/>
      <c r="C28" s="496"/>
      <c r="D28" s="496"/>
      <c r="E28" s="496"/>
      <c r="F28" s="497"/>
      <c r="G28" s="154">
        <f>SUM(G8:G27)</f>
        <v>0</v>
      </c>
      <c r="H28" s="328"/>
      <c r="I28" s="139">
        <f>SUM(I8:I27)</f>
        <v>0</v>
      </c>
      <c r="J28" s="70"/>
      <c r="K28" s="70"/>
      <c r="L28" s="70"/>
      <c r="M28" s="70"/>
      <c r="N28">
        <v>1</v>
      </c>
      <c r="O28" s="70"/>
      <c r="P28" s="70"/>
    </row>
    <row r="29" spans="1:16" ht="20.100000000000001" customHeight="1" thickBot="1" x14ac:dyDescent="0.3">
      <c r="A29" s="484" t="s">
        <v>84</v>
      </c>
      <c r="B29" s="485"/>
      <c r="C29" s="485"/>
      <c r="D29" s="486"/>
      <c r="E29" s="128">
        <f>SUM(G:G)/2</f>
        <v>0</v>
      </c>
      <c r="F29" s="487"/>
      <c r="G29" s="488"/>
      <c r="H29" s="489"/>
      <c r="I29" s="136">
        <f>I28</f>
        <v>0</v>
      </c>
      <c r="J29" s="70"/>
      <c r="K29" s="70"/>
      <c r="L29" s="70"/>
      <c r="M29" s="70"/>
      <c r="N29" s="70"/>
      <c r="O29" s="70"/>
      <c r="P29" s="70"/>
    </row>
    <row r="30" spans="1:16" x14ac:dyDescent="0.25">
      <c r="A30" s="7" t="s">
        <v>142</v>
      </c>
      <c r="B30" s="70"/>
      <c r="C30" s="70"/>
      <c r="D30" s="70"/>
      <c r="E30" s="70"/>
      <c r="F30" s="70"/>
      <c r="G30" s="70"/>
      <c r="H30" s="70"/>
      <c r="I30" s="70"/>
      <c r="J30" s="70"/>
      <c r="K30" s="70"/>
      <c r="L30" s="70"/>
      <c r="M30" s="70"/>
      <c r="N30" s="70"/>
      <c r="O30" s="70"/>
      <c r="P30" s="70"/>
    </row>
    <row r="31" spans="1:16" x14ac:dyDescent="0.25">
      <c r="A31" s="70"/>
      <c r="B31" s="70"/>
      <c r="C31" s="70"/>
      <c r="D31" s="70"/>
      <c r="E31" s="70"/>
      <c r="F31" s="70"/>
      <c r="G31" s="70"/>
      <c r="H31" s="70"/>
      <c r="I31" s="70"/>
      <c r="J31" s="70"/>
      <c r="K31" s="70"/>
      <c r="L31" s="70"/>
      <c r="M31" s="70"/>
      <c r="N31" s="70"/>
      <c r="O31" s="70"/>
      <c r="P31" s="70"/>
    </row>
    <row r="32" spans="1:16" ht="21" x14ac:dyDescent="0.35">
      <c r="A32" s="346" t="s">
        <v>41</v>
      </c>
      <c r="B32" s="345">
        <f ca="1">IF(imzatarihi&gt;0,imzatarihi,"")</f>
        <v>45833</v>
      </c>
      <c r="C32" s="347" t="s">
        <v>43</v>
      </c>
      <c r="D32" s="344" t="str">
        <f>IF(kurulusyetkilisi&gt;0,kurulusyetkilisi,"")</f>
        <v/>
      </c>
      <c r="F32" s="342"/>
      <c r="G32" s="342"/>
      <c r="H32" s="70"/>
      <c r="I32" s="70"/>
      <c r="J32" s="70"/>
      <c r="K32" s="109"/>
      <c r="L32" s="109"/>
      <c r="M32" s="11"/>
      <c r="N32" s="109"/>
      <c r="O32" s="109"/>
      <c r="P32" s="70"/>
    </row>
    <row r="33" spans="1:16" ht="21" x14ac:dyDescent="0.35">
      <c r="A33" s="343"/>
      <c r="C33" s="347" t="s">
        <v>44</v>
      </c>
      <c r="E33" s="431"/>
      <c r="F33" s="431"/>
      <c r="G33" s="431"/>
      <c r="H33" s="70"/>
      <c r="I33" s="70"/>
      <c r="J33" s="70"/>
      <c r="K33" s="109"/>
      <c r="L33" s="109"/>
      <c r="M33" s="11"/>
      <c r="N33" s="109"/>
      <c r="O33" s="109"/>
      <c r="P33" s="70"/>
    </row>
    <row r="34" spans="1:16" ht="15.75" x14ac:dyDescent="0.25">
      <c r="A34" s="451" t="s">
        <v>77</v>
      </c>
      <c r="B34" s="451"/>
      <c r="C34" s="451"/>
      <c r="D34" s="451"/>
      <c r="E34" s="451"/>
      <c r="F34" s="451"/>
      <c r="G34" s="451"/>
      <c r="H34" s="451"/>
      <c r="I34" s="451"/>
      <c r="J34" s="70"/>
      <c r="K34" s="70"/>
      <c r="L34" s="70"/>
      <c r="M34" s="70"/>
      <c r="N34" s="70"/>
      <c r="O34" s="70"/>
      <c r="P34" s="70"/>
    </row>
    <row r="35" spans="1:16" x14ac:dyDescent="0.25">
      <c r="A35" s="458" t="str">
        <f>IF(YilDonem&lt;&gt;"",CONCATENATE(YilDonem,". döneme aittir."),"")</f>
        <v/>
      </c>
      <c r="B35" s="458"/>
      <c r="C35" s="458"/>
      <c r="D35" s="458"/>
      <c r="E35" s="458"/>
      <c r="F35" s="458"/>
      <c r="G35" s="458"/>
      <c r="H35" s="458"/>
      <c r="I35" s="458"/>
      <c r="J35" s="70"/>
      <c r="K35" s="70"/>
      <c r="L35" s="70"/>
      <c r="M35" s="70"/>
      <c r="N35" s="70"/>
      <c r="O35" s="70"/>
      <c r="P35" s="70"/>
    </row>
    <row r="36" spans="1:16" ht="19.5" thickBot="1" x14ac:dyDescent="0.35">
      <c r="A36" s="500" t="s">
        <v>86</v>
      </c>
      <c r="B36" s="500"/>
      <c r="C36" s="500"/>
      <c r="D36" s="500"/>
      <c r="E36" s="500"/>
      <c r="F36" s="500"/>
      <c r="G36" s="500"/>
      <c r="H36" s="500"/>
      <c r="I36" s="500"/>
      <c r="J36" s="70"/>
      <c r="K36" s="70"/>
      <c r="L36" s="70"/>
      <c r="M36" s="70"/>
      <c r="N36" s="70"/>
      <c r="O36" s="70"/>
      <c r="P36" s="70"/>
    </row>
    <row r="37" spans="1:16" ht="19.5" customHeight="1" thickBot="1" x14ac:dyDescent="0.3">
      <c r="A37" s="471" t="s">
        <v>1</v>
      </c>
      <c r="B37" s="473"/>
      <c r="C37" s="452" t="str">
        <f>IF(ProjeNo&gt;0,ProjeNo,"")</f>
        <v/>
      </c>
      <c r="D37" s="453"/>
      <c r="E37" s="453"/>
      <c r="F37" s="453"/>
      <c r="G37" s="453"/>
      <c r="H37" s="453"/>
      <c r="I37" s="454"/>
      <c r="J37" s="70"/>
      <c r="K37" s="70"/>
      <c r="L37" s="70"/>
      <c r="M37" s="70"/>
      <c r="N37" s="70"/>
      <c r="O37" s="70"/>
      <c r="P37" s="70"/>
    </row>
    <row r="38" spans="1:16" ht="29.25" customHeight="1" thickBot="1" x14ac:dyDescent="0.3">
      <c r="A38" s="491" t="s">
        <v>10</v>
      </c>
      <c r="B38" s="472"/>
      <c r="C38" s="492" t="str">
        <f>IF(ProjeAdi&gt;0,ProjeAdi,"")</f>
        <v/>
      </c>
      <c r="D38" s="493"/>
      <c r="E38" s="493"/>
      <c r="F38" s="493"/>
      <c r="G38" s="493"/>
      <c r="H38" s="493"/>
      <c r="I38" s="494"/>
      <c r="J38" s="70"/>
      <c r="K38" s="70"/>
      <c r="L38" s="70"/>
      <c r="M38" s="70"/>
      <c r="N38" s="70"/>
      <c r="O38" s="70"/>
      <c r="P38" s="70"/>
    </row>
    <row r="39" spans="1:16" ht="19.5" customHeight="1" thickBot="1" x14ac:dyDescent="0.3">
      <c r="A39" s="471" t="s">
        <v>78</v>
      </c>
      <c r="B39" s="473"/>
      <c r="C39" s="16"/>
      <c r="D39" s="498"/>
      <c r="E39" s="498"/>
      <c r="F39" s="498"/>
      <c r="G39" s="498"/>
      <c r="H39" s="498"/>
      <c r="I39" s="499"/>
      <c r="J39" s="70"/>
      <c r="K39" s="70"/>
      <c r="L39" s="70"/>
      <c r="M39" s="70"/>
      <c r="N39" s="70"/>
      <c r="O39" s="70"/>
      <c r="P39" s="70"/>
    </row>
    <row r="40" spans="1:16" s="5" customFormat="1" ht="30.75" thickBot="1" x14ac:dyDescent="0.3">
      <c r="A40" s="3" t="s">
        <v>6</v>
      </c>
      <c r="B40" s="3" t="s">
        <v>7</v>
      </c>
      <c r="C40" s="3" t="s">
        <v>67</v>
      </c>
      <c r="D40" s="3" t="s">
        <v>143</v>
      </c>
      <c r="E40" s="3" t="s">
        <v>79</v>
      </c>
      <c r="F40" s="3" t="s">
        <v>80</v>
      </c>
      <c r="G40" s="3" t="s">
        <v>81</v>
      </c>
      <c r="H40" s="3" t="s">
        <v>82</v>
      </c>
      <c r="I40" s="3" t="s">
        <v>83</v>
      </c>
      <c r="J40" s="302" t="s">
        <v>87</v>
      </c>
      <c r="K40" s="303" t="s">
        <v>88</v>
      </c>
      <c r="L40" s="303" t="s">
        <v>80</v>
      </c>
      <c r="M40" s="301"/>
      <c r="N40" s="301"/>
      <c r="O40" s="301"/>
      <c r="P40" s="301"/>
    </row>
    <row r="41" spans="1:16" ht="20.100000000000001" customHeight="1" x14ac:dyDescent="0.25">
      <c r="A41" s="304">
        <v>21</v>
      </c>
      <c r="B41" s="88"/>
      <c r="C41" s="140" t="str">
        <f t="shared" ref="C41:C60" si="8">IF(B41&lt;&gt;"",VLOOKUP(B41,PersonelTablo,2,0),"")</f>
        <v/>
      </c>
      <c r="D41" s="141" t="str">
        <f t="shared" ref="D41:D60" si="9">IF(B41&lt;&gt;"",VLOOKUP(B41,PersonelTablo,3,0),"")</f>
        <v/>
      </c>
      <c r="E41" s="89"/>
      <c r="F41" s="90"/>
      <c r="G41" s="151" t="str">
        <f>IF(AND(B41&lt;&gt;"",L41&gt;=F41),E41*F41,"")</f>
        <v/>
      </c>
      <c r="H41" s="148" t="str">
        <f t="shared" ref="H41:H60" si="10">IF(B41&lt;&gt;"",VLOOKUP(B41,G011CTablo,14,0),"")</f>
        <v/>
      </c>
      <c r="I41" s="155" t="str">
        <f>IF(AND(B41&lt;&gt;"",J41&gt;=K41,L41&gt;0),G41*H41,"")</f>
        <v/>
      </c>
      <c r="J41" s="146" t="str">
        <f>IF(B41&gt;0,ROUNDUP(VLOOKUP(B41,G011B!$B:$R,16,0),1),"")</f>
        <v/>
      </c>
      <c r="K41" s="146" t="str">
        <f>IF(B41&gt;0,SUMIF($B:$B,B41,$G:$G),"")</f>
        <v/>
      </c>
      <c r="L41" s="147" t="str">
        <f>IF(B41&lt;&gt;"",VLOOKUP(B41,G011B!$B:$Z,25,0),"")</f>
        <v/>
      </c>
      <c r="M41" s="217" t="str">
        <f t="shared" ref="M41:M60" si="11">IF(J41&gt;=K41,"","Personelin bütün iş paketlerindeki Toplam Adam Ay değeri "&amp;K41&amp;" olup, bu değer, G011B formunda beyan edilen Çalışılan Toplam Ay değerini geçemez. Maliyeti hesaplamak için Adam/Ay Oranı veya Çalışılan Ay değerini düzeltiniz. ")</f>
        <v/>
      </c>
      <c r="N41" s="70"/>
      <c r="O41" s="70"/>
      <c r="P41" s="70"/>
    </row>
    <row r="42" spans="1:16" ht="20.100000000000001" customHeight="1" x14ac:dyDescent="0.25">
      <c r="A42" s="305">
        <v>22</v>
      </c>
      <c r="B42" s="92"/>
      <c r="C42" s="142" t="str">
        <f t="shared" si="8"/>
        <v/>
      </c>
      <c r="D42" s="143" t="str">
        <f t="shared" si="9"/>
        <v/>
      </c>
      <c r="E42" s="93"/>
      <c r="F42" s="94"/>
      <c r="G42" s="152" t="str">
        <f t="shared" ref="G42:G60" si="12">IF(AND(B42&lt;&gt;"",L42&gt;=F42),E42*F42,"")</f>
        <v/>
      </c>
      <c r="H42" s="149" t="str">
        <f t="shared" si="10"/>
        <v/>
      </c>
      <c r="I42" s="156" t="str">
        <f t="shared" ref="I42:I60" si="13">IF(AND(B42&lt;&gt;"",J42&gt;=K42,L42&gt;0),G42*H42,"")</f>
        <v/>
      </c>
      <c r="J42" s="146" t="str">
        <f>IF(B42&gt;0,ROUNDUP(VLOOKUP(B42,G011B!$B:$R,16,0),1),"")</f>
        <v/>
      </c>
      <c r="K42" s="146" t="str">
        <f t="shared" ref="K42:K60" si="14">IF(B42&gt;0,SUMIF($B:$B,B42,$G:$G),"")</f>
        <v/>
      </c>
      <c r="L42" s="147" t="str">
        <f>IF(B42&lt;&gt;"",VLOOKUP(B42,G011B!$B:$Z,25,0),"")</f>
        <v/>
      </c>
      <c r="M42" s="217" t="str">
        <f t="shared" si="11"/>
        <v/>
      </c>
      <c r="N42" s="70"/>
      <c r="O42" s="70"/>
      <c r="P42" s="70"/>
    </row>
    <row r="43" spans="1:16" ht="20.100000000000001" customHeight="1" x14ac:dyDescent="0.25">
      <c r="A43" s="305">
        <v>23</v>
      </c>
      <c r="B43" s="92"/>
      <c r="C43" s="142" t="str">
        <f t="shared" si="8"/>
        <v/>
      </c>
      <c r="D43" s="143" t="str">
        <f t="shared" si="9"/>
        <v/>
      </c>
      <c r="E43" s="93"/>
      <c r="F43" s="94"/>
      <c r="G43" s="152" t="str">
        <f t="shared" si="12"/>
        <v/>
      </c>
      <c r="H43" s="149" t="str">
        <f t="shared" si="10"/>
        <v/>
      </c>
      <c r="I43" s="156" t="str">
        <f t="shared" si="13"/>
        <v/>
      </c>
      <c r="J43" s="146" t="str">
        <f>IF(B43&gt;0,ROUNDUP(VLOOKUP(B43,G011B!$B:$R,16,0),1),"")</f>
        <v/>
      </c>
      <c r="K43" s="146" t="str">
        <f t="shared" si="14"/>
        <v/>
      </c>
      <c r="L43" s="147" t="str">
        <f>IF(B43&lt;&gt;"",VLOOKUP(B43,G011B!$B:$Z,25,0),"")</f>
        <v/>
      </c>
      <c r="M43" s="217" t="str">
        <f t="shared" si="11"/>
        <v/>
      </c>
      <c r="N43" s="70"/>
      <c r="O43" s="70"/>
      <c r="P43" s="70"/>
    </row>
    <row r="44" spans="1:16" ht="20.100000000000001" customHeight="1" x14ac:dyDescent="0.25">
      <c r="A44" s="305">
        <v>24</v>
      </c>
      <c r="B44" s="92"/>
      <c r="C44" s="142" t="str">
        <f t="shared" si="8"/>
        <v/>
      </c>
      <c r="D44" s="143" t="str">
        <f t="shared" si="9"/>
        <v/>
      </c>
      <c r="E44" s="93"/>
      <c r="F44" s="94"/>
      <c r="G44" s="152" t="str">
        <f t="shared" si="12"/>
        <v/>
      </c>
      <c r="H44" s="149" t="str">
        <f t="shared" si="10"/>
        <v/>
      </c>
      <c r="I44" s="156" t="str">
        <f t="shared" si="13"/>
        <v/>
      </c>
      <c r="J44" s="146" t="str">
        <f>IF(B44&gt;0,ROUNDUP(VLOOKUP(B44,G011B!$B:$R,16,0),1),"")</f>
        <v/>
      </c>
      <c r="K44" s="146" t="str">
        <f t="shared" si="14"/>
        <v/>
      </c>
      <c r="L44" s="147" t="str">
        <f>IF(B44&lt;&gt;"",VLOOKUP(B44,G011B!$B:$Z,25,0),"")</f>
        <v/>
      </c>
      <c r="M44" s="217" t="str">
        <f t="shared" si="11"/>
        <v/>
      </c>
      <c r="N44" s="70"/>
      <c r="O44" s="70"/>
      <c r="P44" s="70"/>
    </row>
    <row r="45" spans="1:16" ht="20.100000000000001" customHeight="1" x14ac:dyDescent="0.25">
      <c r="A45" s="305">
        <v>25</v>
      </c>
      <c r="B45" s="92"/>
      <c r="C45" s="142" t="str">
        <f t="shared" si="8"/>
        <v/>
      </c>
      <c r="D45" s="143" t="str">
        <f t="shared" si="9"/>
        <v/>
      </c>
      <c r="E45" s="93"/>
      <c r="F45" s="94"/>
      <c r="G45" s="152" t="str">
        <f t="shared" si="12"/>
        <v/>
      </c>
      <c r="H45" s="149" t="str">
        <f t="shared" si="10"/>
        <v/>
      </c>
      <c r="I45" s="156" t="str">
        <f t="shared" si="13"/>
        <v/>
      </c>
      <c r="J45" s="146" t="str">
        <f>IF(B45&gt;0,ROUNDUP(VLOOKUP(B45,G011B!$B:$R,16,0),1),"")</f>
        <v/>
      </c>
      <c r="K45" s="146" t="str">
        <f t="shared" si="14"/>
        <v/>
      </c>
      <c r="L45" s="147" t="str">
        <f>IF(B45&lt;&gt;"",VLOOKUP(B45,G011B!$B:$Z,25,0),"")</f>
        <v/>
      </c>
      <c r="M45" s="217" t="str">
        <f t="shared" si="11"/>
        <v/>
      </c>
      <c r="N45" s="70"/>
      <c r="O45" s="70"/>
      <c r="P45" s="70"/>
    </row>
    <row r="46" spans="1:16" ht="20.100000000000001" customHeight="1" x14ac:dyDescent="0.25">
      <c r="A46" s="305">
        <v>26</v>
      </c>
      <c r="B46" s="92"/>
      <c r="C46" s="142" t="str">
        <f t="shared" si="8"/>
        <v/>
      </c>
      <c r="D46" s="143" t="str">
        <f t="shared" si="9"/>
        <v/>
      </c>
      <c r="E46" s="93"/>
      <c r="F46" s="94"/>
      <c r="G46" s="152" t="str">
        <f t="shared" si="12"/>
        <v/>
      </c>
      <c r="H46" s="149" t="str">
        <f t="shared" si="10"/>
        <v/>
      </c>
      <c r="I46" s="156" t="str">
        <f t="shared" si="13"/>
        <v/>
      </c>
      <c r="J46" s="146" t="str">
        <f>IF(B46&gt;0,ROUNDUP(VLOOKUP(B46,G011B!$B:$R,16,0),1),"")</f>
        <v/>
      </c>
      <c r="K46" s="146" t="str">
        <f t="shared" si="14"/>
        <v/>
      </c>
      <c r="L46" s="147" t="str">
        <f>IF(B46&lt;&gt;"",VLOOKUP(B46,G011B!$B:$Z,25,0),"")</f>
        <v/>
      </c>
      <c r="M46" s="217" t="str">
        <f t="shared" si="11"/>
        <v/>
      </c>
      <c r="N46" s="70"/>
      <c r="O46" s="70"/>
      <c r="P46" s="70"/>
    </row>
    <row r="47" spans="1:16" ht="20.100000000000001" customHeight="1" x14ac:dyDescent="0.25">
      <c r="A47" s="305">
        <v>27</v>
      </c>
      <c r="B47" s="92"/>
      <c r="C47" s="142" t="str">
        <f t="shared" si="8"/>
        <v/>
      </c>
      <c r="D47" s="143" t="str">
        <f t="shared" si="9"/>
        <v/>
      </c>
      <c r="E47" s="93"/>
      <c r="F47" s="94"/>
      <c r="G47" s="152" t="str">
        <f t="shared" si="12"/>
        <v/>
      </c>
      <c r="H47" s="149" t="str">
        <f t="shared" si="10"/>
        <v/>
      </c>
      <c r="I47" s="156" t="str">
        <f t="shared" si="13"/>
        <v/>
      </c>
      <c r="J47" s="146" t="str">
        <f>IF(B47&gt;0,ROUNDUP(VLOOKUP(B47,G011B!$B:$R,16,0),1),"")</f>
        <v/>
      </c>
      <c r="K47" s="146" t="str">
        <f t="shared" si="14"/>
        <v/>
      </c>
      <c r="L47" s="147" t="str">
        <f>IF(B47&lt;&gt;"",VLOOKUP(B47,G011B!$B:$Z,25,0),"")</f>
        <v/>
      </c>
      <c r="M47" s="217" t="str">
        <f t="shared" si="11"/>
        <v/>
      </c>
      <c r="N47" s="70"/>
      <c r="O47" s="70"/>
      <c r="P47" s="70"/>
    </row>
    <row r="48" spans="1:16" ht="20.100000000000001" customHeight="1" x14ac:dyDescent="0.25">
      <c r="A48" s="305">
        <v>28</v>
      </c>
      <c r="B48" s="92"/>
      <c r="C48" s="142" t="str">
        <f t="shared" si="8"/>
        <v/>
      </c>
      <c r="D48" s="143" t="str">
        <f t="shared" si="9"/>
        <v/>
      </c>
      <c r="E48" s="93"/>
      <c r="F48" s="94"/>
      <c r="G48" s="152" t="str">
        <f t="shared" si="12"/>
        <v/>
      </c>
      <c r="H48" s="149" t="str">
        <f t="shared" si="10"/>
        <v/>
      </c>
      <c r="I48" s="156" t="str">
        <f t="shared" si="13"/>
        <v/>
      </c>
      <c r="J48" s="146" t="str">
        <f>IF(B48&gt;0,ROUNDUP(VLOOKUP(B48,G011B!$B:$R,16,0),1),"")</f>
        <v/>
      </c>
      <c r="K48" s="146" t="str">
        <f t="shared" si="14"/>
        <v/>
      </c>
      <c r="L48" s="147" t="str">
        <f>IF(B48&lt;&gt;"",VLOOKUP(B48,G011B!$B:$Z,25,0),"")</f>
        <v/>
      </c>
      <c r="M48" s="217" t="str">
        <f t="shared" si="11"/>
        <v/>
      </c>
      <c r="N48" s="70"/>
      <c r="O48" s="70"/>
      <c r="P48" s="70"/>
    </row>
    <row r="49" spans="1:16" ht="20.100000000000001" customHeight="1" x14ac:dyDescent="0.25">
      <c r="A49" s="305">
        <v>29</v>
      </c>
      <c r="B49" s="92"/>
      <c r="C49" s="142" t="str">
        <f t="shared" si="8"/>
        <v/>
      </c>
      <c r="D49" s="143" t="str">
        <f t="shared" si="9"/>
        <v/>
      </c>
      <c r="E49" s="93"/>
      <c r="F49" s="94"/>
      <c r="G49" s="152" t="str">
        <f t="shared" si="12"/>
        <v/>
      </c>
      <c r="H49" s="149" t="str">
        <f t="shared" si="10"/>
        <v/>
      </c>
      <c r="I49" s="156" t="str">
        <f t="shared" si="13"/>
        <v/>
      </c>
      <c r="J49" s="146" t="str">
        <f>IF(B49&gt;0,ROUNDUP(VLOOKUP(B49,G011B!$B:$R,16,0),1),"")</f>
        <v/>
      </c>
      <c r="K49" s="146" t="str">
        <f t="shared" si="14"/>
        <v/>
      </c>
      <c r="L49" s="147" t="str">
        <f>IF(B49&lt;&gt;"",VLOOKUP(B49,G011B!$B:$Z,25,0),"")</f>
        <v/>
      </c>
      <c r="M49" s="217" t="str">
        <f t="shared" si="11"/>
        <v/>
      </c>
      <c r="N49" s="70"/>
      <c r="O49" s="70"/>
      <c r="P49" s="70"/>
    </row>
    <row r="50" spans="1:16" ht="20.100000000000001" customHeight="1" x14ac:dyDescent="0.25">
      <c r="A50" s="305">
        <v>30</v>
      </c>
      <c r="B50" s="92"/>
      <c r="C50" s="142" t="str">
        <f t="shared" si="8"/>
        <v/>
      </c>
      <c r="D50" s="143" t="str">
        <f t="shared" si="9"/>
        <v/>
      </c>
      <c r="E50" s="93"/>
      <c r="F50" s="94"/>
      <c r="G50" s="152" t="str">
        <f t="shared" si="12"/>
        <v/>
      </c>
      <c r="H50" s="149" t="str">
        <f t="shared" si="10"/>
        <v/>
      </c>
      <c r="I50" s="156" t="str">
        <f t="shared" si="13"/>
        <v/>
      </c>
      <c r="J50" s="146" t="str">
        <f>IF(B50&gt;0,ROUNDUP(VLOOKUP(B50,G011B!$B:$R,16,0),1),"")</f>
        <v/>
      </c>
      <c r="K50" s="146" t="str">
        <f t="shared" si="14"/>
        <v/>
      </c>
      <c r="L50" s="147" t="str">
        <f>IF(B50&lt;&gt;"",VLOOKUP(B50,G011B!$B:$Z,25,0),"")</f>
        <v/>
      </c>
      <c r="M50" s="217" t="str">
        <f t="shared" si="11"/>
        <v/>
      </c>
      <c r="N50" s="70"/>
      <c r="O50" s="70"/>
      <c r="P50" s="70"/>
    </row>
    <row r="51" spans="1:16" ht="20.100000000000001" customHeight="1" x14ac:dyDescent="0.25">
      <c r="A51" s="305">
        <v>31</v>
      </c>
      <c r="B51" s="92"/>
      <c r="C51" s="142" t="str">
        <f t="shared" si="8"/>
        <v/>
      </c>
      <c r="D51" s="143" t="str">
        <f t="shared" si="9"/>
        <v/>
      </c>
      <c r="E51" s="93"/>
      <c r="F51" s="94"/>
      <c r="G51" s="152" t="str">
        <f t="shared" si="12"/>
        <v/>
      </c>
      <c r="H51" s="149" t="str">
        <f t="shared" si="10"/>
        <v/>
      </c>
      <c r="I51" s="156" t="str">
        <f t="shared" si="13"/>
        <v/>
      </c>
      <c r="J51" s="146" t="str">
        <f>IF(B51&gt;0,ROUNDUP(VLOOKUP(B51,G011B!$B:$R,16,0),1),"")</f>
        <v/>
      </c>
      <c r="K51" s="146" t="str">
        <f t="shared" si="14"/>
        <v/>
      </c>
      <c r="L51" s="147" t="str">
        <f>IF(B51&lt;&gt;"",VLOOKUP(B51,G011B!$B:$Z,25,0),"")</f>
        <v/>
      </c>
      <c r="M51" s="217" t="str">
        <f t="shared" si="11"/>
        <v/>
      </c>
      <c r="N51" s="70"/>
      <c r="O51" s="70"/>
      <c r="P51" s="70"/>
    </row>
    <row r="52" spans="1:16" ht="20.100000000000001" customHeight="1" x14ac:dyDescent="0.25">
      <c r="A52" s="305">
        <v>32</v>
      </c>
      <c r="B52" s="92"/>
      <c r="C52" s="142" t="str">
        <f t="shared" si="8"/>
        <v/>
      </c>
      <c r="D52" s="143" t="str">
        <f t="shared" si="9"/>
        <v/>
      </c>
      <c r="E52" s="93"/>
      <c r="F52" s="94"/>
      <c r="G52" s="152" t="str">
        <f t="shared" si="12"/>
        <v/>
      </c>
      <c r="H52" s="149" t="str">
        <f t="shared" si="10"/>
        <v/>
      </c>
      <c r="I52" s="156" t="str">
        <f t="shared" si="13"/>
        <v/>
      </c>
      <c r="J52" s="146" t="str">
        <f>IF(B52&gt;0,ROUNDUP(VLOOKUP(B52,G011B!$B:$R,16,0),1),"")</f>
        <v/>
      </c>
      <c r="K52" s="146" t="str">
        <f t="shared" si="14"/>
        <v/>
      </c>
      <c r="L52" s="147" t="str">
        <f>IF(B52&lt;&gt;"",VLOOKUP(B52,G011B!$B:$Z,25,0),"")</f>
        <v/>
      </c>
      <c r="M52" s="217" t="str">
        <f t="shared" si="11"/>
        <v/>
      </c>
      <c r="N52" s="70"/>
      <c r="O52" s="70"/>
      <c r="P52" s="70"/>
    </row>
    <row r="53" spans="1:16" ht="20.100000000000001" customHeight="1" x14ac:dyDescent="0.25">
      <c r="A53" s="305">
        <v>33</v>
      </c>
      <c r="B53" s="92"/>
      <c r="C53" s="142" t="str">
        <f t="shared" si="8"/>
        <v/>
      </c>
      <c r="D53" s="143" t="str">
        <f t="shared" si="9"/>
        <v/>
      </c>
      <c r="E53" s="93"/>
      <c r="F53" s="94"/>
      <c r="G53" s="152" t="str">
        <f t="shared" si="12"/>
        <v/>
      </c>
      <c r="H53" s="149" t="str">
        <f t="shared" si="10"/>
        <v/>
      </c>
      <c r="I53" s="156" t="str">
        <f t="shared" si="13"/>
        <v/>
      </c>
      <c r="J53" s="146" t="str">
        <f>IF(B53&gt;0,ROUNDUP(VLOOKUP(B53,G011B!$B:$R,16,0),1),"")</f>
        <v/>
      </c>
      <c r="K53" s="146" t="str">
        <f t="shared" si="14"/>
        <v/>
      </c>
      <c r="L53" s="147" t="str">
        <f>IF(B53&lt;&gt;"",VLOOKUP(B53,G011B!$B:$Z,25,0),"")</f>
        <v/>
      </c>
      <c r="M53" s="217" t="str">
        <f t="shared" si="11"/>
        <v/>
      </c>
      <c r="N53" s="70"/>
      <c r="O53" s="70"/>
      <c r="P53" s="70"/>
    </row>
    <row r="54" spans="1:16" ht="20.100000000000001" customHeight="1" x14ac:dyDescent="0.25">
      <c r="A54" s="305">
        <v>34</v>
      </c>
      <c r="B54" s="92"/>
      <c r="C54" s="142" t="str">
        <f t="shared" si="8"/>
        <v/>
      </c>
      <c r="D54" s="143" t="str">
        <f t="shared" si="9"/>
        <v/>
      </c>
      <c r="E54" s="93"/>
      <c r="F54" s="94"/>
      <c r="G54" s="152" t="str">
        <f t="shared" si="12"/>
        <v/>
      </c>
      <c r="H54" s="149" t="str">
        <f t="shared" si="10"/>
        <v/>
      </c>
      <c r="I54" s="156" t="str">
        <f t="shared" si="13"/>
        <v/>
      </c>
      <c r="J54" s="146" t="str">
        <f>IF(B54&gt;0,ROUNDUP(VLOOKUP(B54,G011B!$B:$R,16,0),1),"")</f>
        <v/>
      </c>
      <c r="K54" s="146" t="str">
        <f t="shared" si="14"/>
        <v/>
      </c>
      <c r="L54" s="147" t="str">
        <f>IF(B54&lt;&gt;"",VLOOKUP(B54,G011B!$B:$Z,25,0),"")</f>
        <v/>
      </c>
      <c r="M54" s="217" t="str">
        <f t="shared" si="11"/>
        <v/>
      </c>
      <c r="N54" s="70"/>
      <c r="O54" s="70"/>
      <c r="P54" s="70"/>
    </row>
    <row r="55" spans="1:16" ht="20.100000000000001" customHeight="1" x14ac:dyDescent="0.25">
      <c r="A55" s="305">
        <v>35</v>
      </c>
      <c r="B55" s="92"/>
      <c r="C55" s="142" t="str">
        <f t="shared" si="8"/>
        <v/>
      </c>
      <c r="D55" s="143" t="str">
        <f t="shared" si="9"/>
        <v/>
      </c>
      <c r="E55" s="93"/>
      <c r="F55" s="94"/>
      <c r="G55" s="152" t="str">
        <f t="shared" si="12"/>
        <v/>
      </c>
      <c r="H55" s="149" t="str">
        <f t="shared" si="10"/>
        <v/>
      </c>
      <c r="I55" s="156" t="str">
        <f t="shared" si="13"/>
        <v/>
      </c>
      <c r="J55" s="146" t="str">
        <f>IF(B55&gt;0,ROUNDUP(VLOOKUP(B55,G011B!$B:$R,16,0),1),"")</f>
        <v/>
      </c>
      <c r="K55" s="146" t="str">
        <f t="shared" si="14"/>
        <v/>
      </c>
      <c r="L55" s="147" t="str">
        <f>IF(B55&lt;&gt;"",VLOOKUP(B55,G011B!$B:$Z,25,0),"")</f>
        <v/>
      </c>
      <c r="M55" s="217" t="str">
        <f t="shared" si="11"/>
        <v/>
      </c>
      <c r="N55" s="70"/>
      <c r="O55" s="70"/>
      <c r="P55" s="70"/>
    </row>
    <row r="56" spans="1:16" ht="20.100000000000001" customHeight="1" x14ac:dyDescent="0.25">
      <c r="A56" s="305">
        <v>36</v>
      </c>
      <c r="B56" s="92"/>
      <c r="C56" s="142" t="str">
        <f t="shared" si="8"/>
        <v/>
      </c>
      <c r="D56" s="143" t="str">
        <f t="shared" si="9"/>
        <v/>
      </c>
      <c r="E56" s="93"/>
      <c r="F56" s="94"/>
      <c r="G56" s="152" t="str">
        <f t="shared" si="12"/>
        <v/>
      </c>
      <c r="H56" s="149" t="str">
        <f t="shared" si="10"/>
        <v/>
      </c>
      <c r="I56" s="156" t="str">
        <f t="shared" si="13"/>
        <v/>
      </c>
      <c r="J56" s="146" t="str">
        <f>IF(B56&gt;0,ROUNDUP(VLOOKUP(B56,G011B!$B:$R,16,0),1),"")</f>
        <v/>
      </c>
      <c r="K56" s="146" t="str">
        <f t="shared" si="14"/>
        <v/>
      </c>
      <c r="L56" s="147" t="str">
        <f>IF(B56&lt;&gt;"",VLOOKUP(B56,G011B!$B:$Z,25,0),"")</f>
        <v/>
      </c>
      <c r="M56" s="217" t="str">
        <f t="shared" si="11"/>
        <v/>
      </c>
      <c r="N56" s="70"/>
      <c r="O56" s="70"/>
      <c r="P56" s="70"/>
    </row>
    <row r="57" spans="1:16" ht="20.100000000000001" customHeight="1" x14ac:dyDescent="0.25">
      <c r="A57" s="305">
        <v>37</v>
      </c>
      <c r="B57" s="92"/>
      <c r="C57" s="142" t="str">
        <f t="shared" si="8"/>
        <v/>
      </c>
      <c r="D57" s="143" t="str">
        <f t="shared" si="9"/>
        <v/>
      </c>
      <c r="E57" s="93"/>
      <c r="F57" s="94"/>
      <c r="G57" s="152" t="str">
        <f t="shared" si="12"/>
        <v/>
      </c>
      <c r="H57" s="149" t="str">
        <f t="shared" si="10"/>
        <v/>
      </c>
      <c r="I57" s="156" t="str">
        <f t="shared" si="13"/>
        <v/>
      </c>
      <c r="J57" s="146" t="str">
        <f>IF(B57&gt;0,ROUNDUP(VLOOKUP(B57,G011B!$B:$R,16,0),1),"")</f>
        <v/>
      </c>
      <c r="K57" s="146" t="str">
        <f t="shared" si="14"/>
        <v/>
      </c>
      <c r="L57" s="147" t="str">
        <f>IF(B57&lt;&gt;"",VLOOKUP(B57,G011B!$B:$Z,25,0),"")</f>
        <v/>
      </c>
      <c r="M57" s="217" t="str">
        <f t="shared" si="11"/>
        <v/>
      </c>
      <c r="N57" s="70"/>
      <c r="O57" s="70"/>
      <c r="P57" s="70"/>
    </row>
    <row r="58" spans="1:16" ht="20.100000000000001" customHeight="1" x14ac:dyDescent="0.25">
      <c r="A58" s="305">
        <v>38</v>
      </c>
      <c r="B58" s="92"/>
      <c r="C58" s="142" t="str">
        <f t="shared" si="8"/>
        <v/>
      </c>
      <c r="D58" s="143" t="str">
        <f t="shared" si="9"/>
        <v/>
      </c>
      <c r="E58" s="93"/>
      <c r="F58" s="94"/>
      <c r="G58" s="152" t="str">
        <f t="shared" si="12"/>
        <v/>
      </c>
      <c r="H58" s="149" t="str">
        <f t="shared" si="10"/>
        <v/>
      </c>
      <c r="I58" s="156" t="str">
        <f t="shared" si="13"/>
        <v/>
      </c>
      <c r="J58" s="146" t="str">
        <f>IF(B58&gt;0,ROUNDUP(VLOOKUP(B58,G011B!$B:$R,16,0),1),"")</f>
        <v/>
      </c>
      <c r="K58" s="146" t="str">
        <f t="shared" si="14"/>
        <v/>
      </c>
      <c r="L58" s="147" t="str">
        <f>IF(B58&lt;&gt;"",VLOOKUP(B58,G011B!$B:$Z,25,0),"")</f>
        <v/>
      </c>
      <c r="M58" s="217" t="str">
        <f t="shared" si="11"/>
        <v/>
      </c>
      <c r="N58" s="70"/>
      <c r="O58" s="70"/>
      <c r="P58" s="70"/>
    </row>
    <row r="59" spans="1:16" ht="20.100000000000001" customHeight="1" x14ac:dyDescent="0.25">
      <c r="A59" s="305">
        <v>39</v>
      </c>
      <c r="B59" s="92"/>
      <c r="C59" s="142" t="str">
        <f t="shared" si="8"/>
        <v/>
      </c>
      <c r="D59" s="143" t="str">
        <f t="shared" si="9"/>
        <v/>
      </c>
      <c r="E59" s="93"/>
      <c r="F59" s="94"/>
      <c r="G59" s="152" t="str">
        <f t="shared" si="12"/>
        <v/>
      </c>
      <c r="H59" s="149" t="str">
        <f t="shared" si="10"/>
        <v/>
      </c>
      <c r="I59" s="156" t="str">
        <f t="shared" si="13"/>
        <v/>
      </c>
      <c r="J59" s="146" t="str">
        <f>IF(B59&gt;0,ROUNDUP(VLOOKUP(B59,G011B!$B:$R,16,0),1),"")</f>
        <v/>
      </c>
      <c r="K59" s="146" t="str">
        <f t="shared" si="14"/>
        <v/>
      </c>
      <c r="L59" s="147" t="str">
        <f>IF(B59&lt;&gt;"",VLOOKUP(B59,G011B!$B:$Z,25,0),"")</f>
        <v/>
      </c>
      <c r="M59" s="217" t="str">
        <f t="shared" si="11"/>
        <v/>
      </c>
      <c r="N59" s="70"/>
      <c r="O59" s="70"/>
      <c r="P59" s="70"/>
    </row>
    <row r="60" spans="1:16" ht="20.100000000000001" customHeight="1" thickBot="1" x14ac:dyDescent="0.3">
      <c r="A60" s="306">
        <v>40</v>
      </c>
      <c r="B60" s="95"/>
      <c r="C60" s="144" t="str">
        <f t="shared" si="8"/>
        <v/>
      </c>
      <c r="D60" s="145" t="str">
        <f t="shared" si="9"/>
        <v/>
      </c>
      <c r="E60" s="96"/>
      <c r="F60" s="97"/>
      <c r="G60" s="153" t="str">
        <f t="shared" si="12"/>
        <v/>
      </c>
      <c r="H60" s="150" t="str">
        <f t="shared" si="10"/>
        <v/>
      </c>
      <c r="I60" s="157" t="str">
        <f t="shared" si="13"/>
        <v/>
      </c>
      <c r="J60" s="146" t="str">
        <f>IF(B60&gt;0,ROUNDUP(VLOOKUP(B60,G011B!$B:$R,16,0),1),"")</f>
        <v/>
      </c>
      <c r="K60" s="146" t="str">
        <f t="shared" si="14"/>
        <v/>
      </c>
      <c r="L60" s="147" t="str">
        <f>IF(B60&lt;&gt;"",VLOOKUP(B60,G011B!$B:$Z,25,0),"")</f>
        <v/>
      </c>
      <c r="M60" s="217" t="str">
        <f t="shared" si="11"/>
        <v/>
      </c>
      <c r="N60" s="70"/>
      <c r="O60" s="70"/>
      <c r="P60" s="70"/>
    </row>
    <row r="61" spans="1:16" ht="20.100000000000001" customHeight="1" thickBot="1" x14ac:dyDescent="0.35">
      <c r="A61" s="495" t="s">
        <v>46</v>
      </c>
      <c r="B61" s="496"/>
      <c r="C61" s="496"/>
      <c r="D61" s="496"/>
      <c r="E61" s="496"/>
      <c r="F61" s="497"/>
      <c r="G61" s="154">
        <f>SUM(G41:G60)</f>
        <v>0</v>
      </c>
      <c r="H61" s="328"/>
      <c r="I61" s="139">
        <f>IF(C39=C6,SUM(I41:I60)+I28,SUM(I41:I60))</f>
        <v>0</v>
      </c>
      <c r="J61" s="70"/>
      <c r="K61" s="70"/>
      <c r="L61" s="70"/>
      <c r="M61" s="70"/>
      <c r="N61" s="158">
        <f>IF(COUNTA(B41:B60)&gt;0,1,0)</f>
        <v>0</v>
      </c>
      <c r="O61" s="70"/>
      <c r="P61" s="70"/>
    </row>
    <row r="62" spans="1:16" ht="20.100000000000001" customHeight="1" thickBot="1" x14ac:dyDescent="0.3">
      <c r="A62" s="484" t="s">
        <v>84</v>
      </c>
      <c r="B62" s="485"/>
      <c r="C62" s="485"/>
      <c r="D62" s="486"/>
      <c r="E62" s="128">
        <f>SUM(G:G)/2</f>
        <v>0</v>
      </c>
      <c r="F62" s="487"/>
      <c r="G62" s="488"/>
      <c r="H62" s="489"/>
      <c r="I62" s="136">
        <f>SUM(I41:I60)+I29</f>
        <v>0</v>
      </c>
      <c r="J62" s="70"/>
      <c r="K62" s="70"/>
      <c r="L62" s="70"/>
      <c r="M62" s="70"/>
      <c r="N62" s="70"/>
      <c r="O62" s="70"/>
      <c r="P62" s="70"/>
    </row>
    <row r="63" spans="1:16" x14ac:dyDescent="0.25">
      <c r="A63" s="7" t="s">
        <v>142</v>
      </c>
      <c r="B63" s="70"/>
      <c r="C63" s="70"/>
      <c r="D63" s="70"/>
      <c r="E63" s="70"/>
      <c r="F63" s="70"/>
      <c r="G63" s="70"/>
      <c r="H63" s="70"/>
      <c r="I63" s="70"/>
      <c r="J63" s="70"/>
      <c r="K63" s="70"/>
      <c r="L63" s="70"/>
      <c r="M63" s="70"/>
      <c r="N63" s="70"/>
      <c r="O63" s="70"/>
      <c r="P63" s="70"/>
    </row>
    <row r="64" spans="1:16" x14ac:dyDescent="0.25">
      <c r="A64" s="70"/>
      <c r="B64" s="70"/>
      <c r="C64" s="70"/>
      <c r="D64" s="70"/>
      <c r="E64" s="70"/>
      <c r="F64" s="70"/>
      <c r="G64" s="70"/>
      <c r="H64" s="70"/>
      <c r="I64" s="70"/>
      <c r="J64" s="70"/>
      <c r="K64" s="70"/>
      <c r="L64" s="70"/>
      <c r="M64" s="70"/>
      <c r="N64" s="70"/>
      <c r="O64" s="70"/>
      <c r="P64" s="70"/>
    </row>
    <row r="65" spans="1:16" ht="21" x14ac:dyDescent="0.35">
      <c r="A65" s="346" t="s">
        <v>41</v>
      </c>
      <c r="B65" s="345">
        <f ca="1">IF(imzatarihi&gt;0,imzatarihi,"")</f>
        <v>45833</v>
      </c>
      <c r="C65" s="347" t="s">
        <v>43</v>
      </c>
      <c r="D65" s="344" t="str">
        <f>IF(kurulusyetkilisi&gt;0,kurulusyetkilisi,"")</f>
        <v/>
      </c>
      <c r="F65" s="342"/>
      <c r="G65" s="342"/>
      <c r="H65" s="70"/>
      <c r="I65" s="70"/>
      <c r="J65" s="70"/>
      <c r="K65" s="109"/>
      <c r="L65" s="109"/>
      <c r="M65" s="11"/>
      <c r="N65" s="109"/>
      <c r="O65" s="109"/>
      <c r="P65" s="70"/>
    </row>
    <row r="66" spans="1:16" ht="21" x14ac:dyDescent="0.35">
      <c r="A66" s="343"/>
      <c r="C66" s="347" t="s">
        <v>44</v>
      </c>
      <c r="E66" s="431"/>
      <c r="F66" s="431"/>
      <c r="G66" s="431"/>
      <c r="H66" s="70"/>
      <c r="I66" s="70"/>
      <c r="J66" s="70"/>
      <c r="K66" s="109"/>
      <c r="L66" s="109"/>
      <c r="M66" s="11"/>
      <c r="N66" s="109"/>
      <c r="O66" s="109"/>
      <c r="P66" s="70"/>
    </row>
    <row r="67" spans="1:16" ht="15.75" x14ac:dyDescent="0.25">
      <c r="A67" s="451" t="s">
        <v>77</v>
      </c>
      <c r="B67" s="451"/>
      <c r="C67" s="451"/>
      <c r="D67" s="451"/>
      <c r="E67" s="451"/>
      <c r="F67" s="451"/>
      <c r="G67" s="451"/>
      <c r="H67" s="451"/>
      <c r="I67" s="451"/>
      <c r="J67" s="70"/>
      <c r="K67" s="70"/>
      <c r="L67" s="70"/>
      <c r="M67" s="70"/>
      <c r="N67" s="70"/>
      <c r="O67" s="70"/>
      <c r="P67" s="70"/>
    </row>
    <row r="68" spans="1:16" x14ac:dyDescent="0.25">
      <c r="A68" s="458" t="str">
        <f>IF(YilDonem&lt;&gt;"",CONCATENATE(YilDonem,". döneme aittir."),"")</f>
        <v/>
      </c>
      <c r="B68" s="458"/>
      <c r="C68" s="458"/>
      <c r="D68" s="458"/>
      <c r="E68" s="458"/>
      <c r="F68" s="458"/>
      <c r="G68" s="458"/>
      <c r="H68" s="458"/>
      <c r="I68" s="458"/>
      <c r="J68" s="70"/>
      <c r="K68" s="70"/>
      <c r="L68" s="70"/>
      <c r="M68" s="70"/>
      <c r="N68" s="70"/>
      <c r="O68" s="70"/>
      <c r="P68" s="70"/>
    </row>
    <row r="69" spans="1:16" ht="19.5" thickBot="1" x14ac:dyDescent="0.35">
      <c r="A69" s="500" t="s">
        <v>86</v>
      </c>
      <c r="B69" s="500"/>
      <c r="C69" s="500"/>
      <c r="D69" s="500"/>
      <c r="E69" s="500"/>
      <c r="F69" s="500"/>
      <c r="G69" s="500"/>
      <c r="H69" s="500"/>
      <c r="I69" s="500"/>
      <c r="J69" s="70"/>
      <c r="K69" s="70"/>
      <c r="L69" s="70"/>
      <c r="M69" s="70"/>
      <c r="N69" s="70"/>
      <c r="O69" s="70"/>
      <c r="P69" s="70"/>
    </row>
    <row r="70" spans="1:16" ht="19.5" customHeight="1" thickBot="1" x14ac:dyDescent="0.3">
      <c r="A70" s="471" t="s">
        <v>1</v>
      </c>
      <c r="B70" s="473"/>
      <c r="C70" s="452" t="str">
        <f>IF(ProjeNo&gt;0,ProjeNo,"")</f>
        <v/>
      </c>
      <c r="D70" s="453"/>
      <c r="E70" s="453"/>
      <c r="F70" s="453"/>
      <c r="G70" s="453"/>
      <c r="H70" s="453"/>
      <c r="I70" s="454"/>
      <c r="J70" s="70"/>
      <c r="K70" s="70"/>
      <c r="L70" s="70"/>
      <c r="M70" s="70"/>
      <c r="N70" s="70"/>
      <c r="O70" s="70"/>
      <c r="P70" s="70"/>
    </row>
    <row r="71" spans="1:16" ht="29.25" customHeight="1" thickBot="1" x14ac:dyDescent="0.3">
      <c r="A71" s="491" t="s">
        <v>10</v>
      </c>
      <c r="B71" s="472"/>
      <c r="C71" s="492" t="str">
        <f>IF(ProjeAdi&gt;0,ProjeAdi,"")</f>
        <v/>
      </c>
      <c r="D71" s="493"/>
      <c r="E71" s="493"/>
      <c r="F71" s="493"/>
      <c r="G71" s="493"/>
      <c r="H71" s="493"/>
      <c r="I71" s="494"/>
      <c r="J71" s="70"/>
      <c r="K71" s="70"/>
      <c r="L71" s="70"/>
      <c r="M71" s="70"/>
      <c r="N71" s="70"/>
      <c r="O71" s="70"/>
      <c r="P71" s="70"/>
    </row>
    <row r="72" spans="1:16" ht="19.5" customHeight="1" thickBot="1" x14ac:dyDescent="0.3">
      <c r="A72" s="471" t="s">
        <v>78</v>
      </c>
      <c r="B72" s="473"/>
      <c r="C72" s="16"/>
      <c r="D72" s="498"/>
      <c r="E72" s="498"/>
      <c r="F72" s="498"/>
      <c r="G72" s="498"/>
      <c r="H72" s="498"/>
      <c r="I72" s="499"/>
      <c r="J72" s="70"/>
      <c r="K72" s="70"/>
      <c r="L72" s="70"/>
      <c r="M72" s="70"/>
      <c r="N72" s="70"/>
      <c r="O72" s="70"/>
      <c r="P72" s="70"/>
    </row>
    <row r="73" spans="1:16" s="5" customFormat="1" ht="30.75" thickBot="1" x14ac:dyDescent="0.3">
      <c r="A73" s="3" t="s">
        <v>6</v>
      </c>
      <c r="B73" s="3" t="s">
        <v>7</v>
      </c>
      <c r="C73" s="3" t="s">
        <v>67</v>
      </c>
      <c r="D73" s="3" t="s">
        <v>143</v>
      </c>
      <c r="E73" s="3" t="s">
        <v>79</v>
      </c>
      <c r="F73" s="3" t="s">
        <v>80</v>
      </c>
      <c r="G73" s="3" t="s">
        <v>81</v>
      </c>
      <c r="H73" s="3" t="s">
        <v>82</v>
      </c>
      <c r="I73" s="3" t="s">
        <v>83</v>
      </c>
      <c r="J73" s="302" t="s">
        <v>87</v>
      </c>
      <c r="K73" s="303" t="s">
        <v>88</v>
      </c>
      <c r="L73" s="303" t="s">
        <v>80</v>
      </c>
      <c r="M73" s="301"/>
      <c r="N73" s="301"/>
      <c r="O73" s="301"/>
      <c r="P73" s="301"/>
    </row>
    <row r="74" spans="1:16" ht="20.100000000000001" customHeight="1" x14ac:dyDescent="0.25">
      <c r="A74" s="304">
        <v>41</v>
      </c>
      <c r="B74" s="88"/>
      <c r="C74" s="140" t="str">
        <f t="shared" ref="C74:C93" si="15">IF(B74&lt;&gt;"",VLOOKUP(B74,PersonelTablo,2,0),"")</f>
        <v/>
      </c>
      <c r="D74" s="141" t="str">
        <f t="shared" ref="D74:D93" si="16">IF(B74&lt;&gt;"",VLOOKUP(B74,PersonelTablo,3,0),"")</f>
        <v/>
      </c>
      <c r="E74" s="89"/>
      <c r="F74" s="90"/>
      <c r="G74" s="151" t="str">
        <f>IF(AND(B74&lt;&gt;"",L74&gt;=F74),E74*F74,"")</f>
        <v/>
      </c>
      <c r="H74" s="148" t="str">
        <f t="shared" ref="H74:H93" si="17">IF(B74&lt;&gt;"",VLOOKUP(B74,G011CTablo,14,0),"")</f>
        <v/>
      </c>
      <c r="I74" s="155" t="str">
        <f>IF(AND(B74&lt;&gt;"",J74&gt;=K74,L74&gt;0),G74*H74,"")</f>
        <v/>
      </c>
      <c r="J74" s="146" t="str">
        <f>IF(B74&gt;0,ROUNDUP(VLOOKUP(B74,G011B!$B:$R,16,0),1),"")</f>
        <v/>
      </c>
      <c r="K74" s="146" t="str">
        <f>IF(B74&gt;0,SUMIF($B:$B,B74,$G:$G),"")</f>
        <v/>
      </c>
      <c r="L74" s="147" t="str">
        <f>IF(B74&lt;&gt;"",VLOOKUP(B74,G011B!$B:$Z,25,0),"")</f>
        <v/>
      </c>
      <c r="M74" s="217" t="str">
        <f t="shared" ref="M74:M93" si="18">IF(J74&gt;=K74,"","Personelin bütün iş paketlerindeki Toplam Adam Ay değeri "&amp;K74&amp;" olup, bu değer, G011B formunda beyan edilen Çalışılan Toplam Ay değerini geçemez. Maliyeti hesaplamak için Adam/Ay Oranı veya Çalışılan Ay değerini düzeltiniz. ")</f>
        <v/>
      </c>
      <c r="N74" s="70"/>
      <c r="O74" s="70"/>
      <c r="P74" s="70"/>
    </row>
    <row r="75" spans="1:16" ht="20.100000000000001" customHeight="1" x14ac:dyDescent="0.25">
      <c r="A75" s="305">
        <v>42</v>
      </c>
      <c r="B75" s="92"/>
      <c r="C75" s="142" t="str">
        <f t="shared" si="15"/>
        <v/>
      </c>
      <c r="D75" s="143" t="str">
        <f t="shared" si="16"/>
        <v/>
      </c>
      <c r="E75" s="93"/>
      <c r="F75" s="94"/>
      <c r="G75" s="152" t="str">
        <f t="shared" ref="G75:G93" si="19">IF(AND(B75&lt;&gt;"",L75&gt;=F75),E75*F75,"")</f>
        <v/>
      </c>
      <c r="H75" s="149" t="str">
        <f t="shared" si="17"/>
        <v/>
      </c>
      <c r="I75" s="156" t="str">
        <f t="shared" ref="I75:I93" si="20">IF(AND(B75&lt;&gt;"",J75&gt;=K75,L75&gt;0),G75*H75,"")</f>
        <v/>
      </c>
      <c r="J75" s="146" t="str">
        <f>IF(B75&gt;0,ROUNDUP(VLOOKUP(B75,G011B!$B:$R,16,0),1),"")</f>
        <v/>
      </c>
      <c r="K75" s="146" t="str">
        <f t="shared" ref="K75:K93" si="21">IF(B75&gt;0,SUMIF($B:$B,B75,$G:$G),"")</f>
        <v/>
      </c>
      <c r="L75" s="147" t="str">
        <f>IF(B75&lt;&gt;"",VLOOKUP(B75,G011B!$B:$Z,25,0),"")</f>
        <v/>
      </c>
      <c r="M75" s="217" t="str">
        <f t="shared" si="18"/>
        <v/>
      </c>
      <c r="N75" s="70"/>
      <c r="O75" s="70"/>
      <c r="P75" s="70"/>
    </row>
    <row r="76" spans="1:16" ht="20.100000000000001" customHeight="1" x14ac:dyDescent="0.25">
      <c r="A76" s="305">
        <v>43</v>
      </c>
      <c r="B76" s="92"/>
      <c r="C76" s="142" t="str">
        <f t="shared" si="15"/>
        <v/>
      </c>
      <c r="D76" s="143" t="str">
        <f t="shared" si="16"/>
        <v/>
      </c>
      <c r="E76" s="93"/>
      <c r="F76" s="94"/>
      <c r="G76" s="152" t="str">
        <f t="shared" si="19"/>
        <v/>
      </c>
      <c r="H76" s="149" t="str">
        <f t="shared" si="17"/>
        <v/>
      </c>
      <c r="I76" s="156" t="str">
        <f t="shared" si="20"/>
        <v/>
      </c>
      <c r="J76" s="146" t="str">
        <f>IF(B76&gt;0,ROUNDUP(VLOOKUP(B76,G011B!$B:$R,16,0),1),"")</f>
        <v/>
      </c>
      <c r="K76" s="146" t="str">
        <f t="shared" si="21"/>
        <v/>
      </c>
      <c r="L76" s="147" t="str">
        <f>IF(B76&lt;&gt;"",VLOOKUP(B76,G011B!$B:$Z,25,0),"")</f>
        <v/>
      </c>
      <c r="M76" s="217" t="str">
        <f t="shared" si="18"/>
        <v/>
      </c>
      <c r="N76" s="70"/>
      <c r="O76" s="70"/>
      <c r="P76" s="70"/>
    </row>
    <row r="77" spans="1:16" ht="20.100000000000001" customHeight="1" x14ac:dyDescent="0.25">
      <c r="A77" s="305">
        <v>44</v>
      </c>
      <c r="B77" s="92"/>
      <c r="C77" s="142" t="str">
        <f t="shared" si="15"/>
        <v/>
      </c>
      <c r="D77" s="143" t="str">
        <f t="shared" si="16"/>
        <v/>
      </c>
      <c r="E77" s="93"/>
      <c r="F77" s="94"/>
      <c r="G77" s="152" t="str">
        <f t="shared" si="19"/>
        <v/>
      </c>
      <c r="H77" s="149" t="str">
        <f t="shared" si="17"/>
        <v/>
      </c>
      <c r="I77" s="156" t="str">
        <f t="shared" si="20"/>
        <v/>
      </c>
      <c r="J77" s="146" t="str">
        <f>IF(B77&gt;0,ROUNDUP(VLOOKUP(B77,G011B!$B:$R,16,0),1),"")</f>
        <v/>
      </c>
      <c r="K77" s="146" t="str">
        <f t="shared" si="21"/>
        <v/>
      </c>
      <c r="L77" s="147" t="str">
        <f>IF(B77&lt;&gt;"",VLOOKUP(B77,G011B!$B:$Z,25,0),"")</f>
        <v/>
      </c>
      <c r="M77" s="217" t="str">
        <f t="shared" si="18"/>
        <v/>
      </c>
      <c r="N77" s="70"/>
      <c r="O77" s="70"/>
      <c r="P77" s="70"/>
    </row>
    <row r="78" spans="1:16" ht="20.100000000000001" customHeight="1" x14ac:dyDescent="0.25">
      <c r="A78" s="305">
        <v>45</v>
      </c>
      <c r="B78" s="92"/>
      <c r="C78" s="142" t="str">
        <f t="shared" si="15"/>
        <v/>
      </c>
      <c r="D78" s="143" t="str">
        <f t="shared" si="16"/>
        <v/>
      </c>
      <c r="E78" s="93"/>
      <c r="F78" s="94"/>
      <c r="G78" s="152" t="str">
        <f t="shared" si="19"/>
        <v/>
      </c>
      <c r="H78" s="149" t="str">
        <f t="shared" si="17"/>
        <v/>
      </c>
      <c r="I78" s="156" t="str">
        <f t="shared" si="20"/>
        <v/>
      </c>
      <c r="J78" s="146" t="str">
        <f>IF(B78&gt;0,ROUNDUP(VLOOKUP(B78,G011B!$B:$R,16,0),1),"")</f>
        <v/>
      </c>
      <c r="K78" s="146" t="str">
        <f t="shared" si="21"/>
        <v/>
      </c>
      <c r="L78" s="147" t="str">
        <f>IF(B78&lt;&gt;"",VLOOKUP(B78,G011B!$B:$Z,25,0),"")</f>
        <v/>
      </c>
      <c r="M78" s="217" t="str">
        <f t="shared" si="18"/>
        <v/>
      </c>
      <c r="N78" s="70"/>
      <c r="O78" s="70"/>
      <c r="P78" s="70"/>
    </row>
    <row r="79" spans="1:16" ht="20.100000000000001" customHeight="1" x14ac:dyDescent="0.25">
      <c r="A79" s="305">
        <v>46</v>
      </c>
      <c r="B79" s="92"/>
      <c r="C79" s="142" t="str">
        <f t="shared" si="15"/>
        <v/>
      </c>
      <c r="D79" s="143" t="str">
        <f t="shared" si="16"/>
        <v/>
      </c>
      <c r="E79" s="93"/>
      <c r="F79" s="94"/>
      <c r="G79" s="152" t="str">
        <f t="shared" si="19"/>
        <v/>
      </c>
      <c r="H79" s="149" t="str">
        <f t="shared" si="17"/>
        <v/>
      </c>
      <c r="I79" s="156" t="str">
        <f t="shared" si="20"/>
        <v/>
      </c>
      <c r="J79" s="146" t="str">
        <f>IF(B79&gt;0,ROUNDUP(VLOOKUP(B79,G011B!$B:$R,16,0),1),"")</f>
        <v/>
      </c>
      <c r="K79" s="146" t="str">
        <f t="shared" si="21"/>
        <v/>
      </c>
      <c r="L79" s="147" t="str">
        <f>IF(B79&lt;&gt;"",VLOOKUP(B79,G011B!$B:$Z,25,0),"")</f>
        <v/>
      </c>
      <c r="M79" s="217" t="str">
        <f t="shared" si="18"/>
        <v/>
      </c>
      <c r="N79" s="70"/>
      <c r="O79" s="70"/>
      <c r="P79" s="70"/>
    </row>
    <row r="80" spans="1:16" ht="20.100000000000001" customHeight="1" x14ac:dyDescent="0.25">
      <c r="A80" s="305">
        <v>47</v>
      </c>
      <c r="B80" s="92"/>
      <c r="C80" s="142" t="str">
        <f t="shared" si="15"/>
        <v/>
      </c>
      <c r="D80" s="143" t="str">
        <f t="shared" si="16"/>
        <v/>
      </c>
      <c r="E80" s="93"/>
      <c r="F80" s="94"/>
      <c r="G80" s="152" t="str">
        <f t="shared" si="19"/>
        <v/>
      </c>
      <c r="H80" s="149" t="str">
        <f t="shared" si="17"/>
        <v/>
      </c>
      <c r="I80" s="156" t="str">
        <f t="shared" si="20"/>
        <v/>
      </c>
      <c r="J80" s="146" t="str">
        <f>IF(B80&gt;0,ROUNDUP(VLOOKUP(B80,G011B!$B:$R,16,0),1),"")</f>
        <v/>
      </c>
      <c r="K80" s="146" t="str">
        <f t="shared" si="21"/>
        <v/>
      </c>
      <c r="L80" s="147" t="str">
        <f>IF(B80&lt;&gt;"",VLOOKUP(B80,G011B!$B:$Z,25,0),"")</f>
        <v/>
      </c>
      <c r="M80" s="217" t="str">
        <f t="shared" si="18"/>
        <v/>
      </c>
      <c r="N80" s="70"/>
      <c r="O80" s="70"/>
      <c r="P80" s="70"/>
    </row>
    <row r="81" spans="1:16" ht="20.100000000000001" customHeight="1" x14ac:dyDescent="0.25">
      <c r="A81" s="305">
        <v>48</v>
      </c>
      <c r="B81" s="92"/>
      <c r="C81" s="142" t="str">
        <f t="shared" si="15"/>
        <v/>
      </c>
      <c r="D81" s="143" t="str">
        <f t="shared" si="16"/>
        <v/>
      </c>
      <c r="E81" s="93"/>
      <c r="F81" s="94"/>
      <c r="G81" s="152" t="str">
        <f t="shared" si="19"/>
        <v/>
      </c>
      <c r="H81" s="149" t="str">
        <f t="shared" si="17"/>
        <v/>
      </c>
      <c r="I81" s="156" t="str">
        <f t="shared" si="20"/>
        <v/>
      </c>
      <c r="J81" s="146" t="str">
        <f>IF(B81&gt;0,ROUNDUP(VLOOKUP(B81,G011B!$B:$R,16,0),1),"")</f>
        <v/>
      </c>
      <c r="K81" s="146" t="str">
        <f t="shared" si="21"/>
        <v/>
      </c>
      <c r="L81" s="147" t="str">
        <f>IF(B81&lt;&gt;"",VLOOKUP(B81,G011B!$B:$Z,25,0),"")</f>
        <v/>
      </c>
      <c r="M81" s="217" t="str">
        <f t="shared" si="18"/>
        <v/>
      </c>
      <c r="N81" s="70"/>
      <c r="O81" s="70"/>
      <c r="P81" s="70"/>
    </row>
    <row r="82" spans="1:16" ht="20.100000000000001" customHeight="1" x14ac:dyDescent="0.25">
      <c r="A82" s="305">
        <v>49</v>
      </c>
      <c r="B82" s="92"/>
      <c r="C82" s="142" t="str">
        <f t="shared" si="15"/>
        <v/>
      </c>
      <c r="D82" s="143" t="str">
        <f t="shared" si="16"/>
        <v/>
      </c>
      <c r="E82" s="93"/>
      <c r="F82" s="94"/>
      <c r="G82" s="152" t="str">
        <f t="shared" si="19"/>
        <v/>
      </c>
      <c r="H82" s="149" t="str">
        <f t="shared" si="17"/>
        <v/>
      </c>
      <c r="I82" s="156" t="str">
        <f t="shared" si="20"/>
        <v/>
      </c>
      <c r="J82" s="146" t="str">
        <f>IF(B82&gt;0,ROUNDUP(VLOOKUP(B82,G011B!$B:$R,16,0),1),"")</f>
        <v/>
      </c>
      <c r="K82" s="146" t="str">
        <f t="shared" si="21"/>
        <v/>
      </c>
      <c r="L82" s="147" t="str">
        <f>IF(B82&lt;&gt;"",VLOOKUP(B82,G011B!$B:$Z,25,0),"")</f>
        <v/>
      </c>
      <c r="M82" s="217" t="str">
        <f t="shared" si="18"/>
        <v/>
      </c>
      <c r="N82" s="70"/>
      <c r="O82" s="70"/>
      <c r="P82" s="70"/>
    </row>
    <row r="83" spans="1:16" ht="20.100000000000001" customHeight="1" x14ac:dyDescent="0.25">
      <c r="A83" s="305">
        <v>50</v>
      </c>
      <c r="B83" s="92"/>
      <c r="C83" s="142" t="str">
        <f t="shared" si="15"/>
        <v/>
      </c>
      <c r="D83" s="143" t="str">
        <f t="shared" si="16"/>
        <v/>
      </c>
      <c r="E83" s="93"/>
      <c r="F83" s="94"/>
      <c r="G83" s="152" t="str">
        <f t="shared" si="19"/>
        <v/>
      </c>
      <c r="H83" s="149" t="str">
        <f t="shared" si="17"/>
        <v/>
      </c>
      <c r="I83" s="156" t="str">
        <f t="shared" si="20"/>
        <v/>
      </c>
      <c r="J83" s="146" t="str">
        <f>IF(B83&gt;0,ROUNDUP(VLOOKUP(B83,G011B!$B:$R,16,0),1),"")</f>
        <v/>
      </c>
      <c r="K83" s="146" t="str">
        <f t="shared" si="21"/>
        <v/>
      </c>
      <c r="L83" s="147" t="str">
        <f>IF(B83&lt;&gt;"",VLOOKUP(B83,G011B!$B:$Z,25,0),"")</f>
        <v/>
      </c>
      <c r="M83" s="217" t="str">
        <f t="shared" si="18"/>
        <v/>
      </c>
      <c r="N83" s="70"/>
      <c r="O83" s="70"/>
      <c r="P83" s="70"/>
    </row>
    <row r="84" spans="1:16" ht="20.100000000000001" customHeight="1" x14ac:dyDescent="0.25">
      <c r="A84" s="305">
        <v>51</v>
      </c>
      <c r="B84" s="92"/>
      <c r="C84" s="142" t="str">
        <f t="shared" si="15"/>
        <v/>
      </c>
      <c r="D84" s="143" t="str">
        <f t="shared" si="16"/>
        <v/>
      </c>
      <c r="E84" s="93"/>
      <c r="F84" s="94"/>
      <c r="G84" s="152" t="str">
        <f t="shared" si="19"/>
        <v/>
      </c>
      <c r="H84" s="149" t="str">
        <f t="shared" si="17"/>
        <v/>
      </c>
      <c r="I84" s="156" t="str">
        <f t="shared" si="20"/>
        <v/>
      </c>
      <c r="J84" s="146" t="str">
        <f>IF(B84&gt;0,ROUNDUP(VLOOKUP(B84,G011B!$B:$R,16,0),1),"")</f>
        <v/>
      </c>
      <c r="K84" s="146" t="str">
        <f t="shared" si="21"/>
        <v/>
      </c>
      <c r="L84" s="147" t="str">
        <f>IF(B84&lt;&gt;"",VLOOKUP(B84,G011B!$B:$Z,25,0),"")</f>
        <v/>
      </c>
      <c r="M84" s="217" t="str">
        <f t="shared" si="18"/>
        <v/>
      </c>
      <c r="N84" s="70"/>
      <c r="O84" s="70"/>
      <c r="P84" s="70"/>
    </row>
    <row r="85" spans="1:16" ht="20.100000000000001" customHeight="1" x14ac:dyDescent="0.25">
      <c r="A85" s="305">
        <v>52</v>
      </c>
      <c r="B85" s="92"/>
      <c r="C85" s="142" t="str">
        <f t="shared" si="15"/>
        <v/>
      </c>
      <c r="D85" s="143" t="str">
        <f t="shared" si="16"/>
        <v/>
      </c>
      <c r="E85" s="93"/>
      <c r="F85" s="94"/>
      <c r="G85" s="152" t="str">
        <f t="shared" si="19"/>
        <v/>
      </c>
      <c r="H85" s="149" t="str">
        <f t="shared" si="17"/>
        <v/>
      </c>
      <c r="I85" s="156" t="str">
        <f t="shared" si="20"/>
        <v/>
      </c>
      <c r="J85" s="146" t="str">
        <f>IF(B85&gt;0,ROUNDUP(VLOOKUP(B85,G011B!$B:$R,16,0),1),"")</f>
        <v/>
      </c>
      <c r="K85" s="146" t="str">
        <f t="shared" si="21"/>
        <v/>
      </c>
      <c r="L85" s="147" t="str">
        <f>IF(B85&lt;&gt;"",VLOOKUP(B85,G011B!$B:$Z,25,0),"")</f>
        <v/>
      </c>
      <c r="M85" s="217" t="str">
        <f t="shared" si="18"/>
        <v/>
      </c>
      <c r="N85" s="70"/>
      <c r="O85" s="70"/>
      <c r="P85" s="70"/>
    </row>
    <row r="86" spans="1:16" ht="20.100000000000001" customHeight="1" x14ac:dyDescent="0.25">
      <c r="A86" s="305">
        <v>53</v>
      </c>
      <c r="B86" s="92"/>
      <c r="C86" s="142" t="str">
        <f t="shared" si="15"/>
        <v/>
      </c>
      <c r="D86" s="143" t="str">
        <f t="shared" si="16"/>
        <v/>
      </c>
      <c r="E86" s="93"/>
      <c r="F86" s="94"/>
      <c r="G86" s="152" t="str">
        <f t="shared" si="19"/>
        <v/>
      </c>
      <c r="H86" s="149" t="str">
        <f t="shared" si="17"/>
        <v/>
      </c>
      <c r="I86" s="156" t="str">
        <f t="shared" si="20"/>
        <v/>
      </c>
      <c r="J86" s="146" t="str">
        <f>IF(B86&gt;0,ROUNDUP(VLOOKUP(B86,G011B!$B:$R,16,0),1),"")</f>
        <v/>
      </c>
      <c r="K86" s="146" t="str">
        <f t="shared" si="21"/>
        <v/>
      </c>
      <c r="L86" s="147" t="str">
        <f>IF(B86&lt;&gt;"",VLOOKUP(B86,G011B!$B:$Z,25,0),"")</f>
        <v/>
      </c>
      <c r="M86" s="217" t="str">
        <f t="shared" si="18"/>
        <v/>
      </c>
      <c r="N86" s="70"/>
      <c r="O86" s="70"/>
      <c r="P86" s="70"/>
    </row>
    <row r="87" spans="1:16" ht="20.100000000000001" customHeight="1" x14ac:dyDescent="0.25">
      <c r="A87" s="305">
        <v>54</v>
      </c>
      <c r="B87" s="92"/>
      <c r="C87" s="142" t="str">
        <f t="shared" si="15"/>
        <v/>
      </c>
      <c r="D87" s="143" t="str">
        <f t="shared" si="16"/>
        <v/>
      </c>
      <c r="E87" s="93"/>
      <c r="F87" s="94"/>
      <c r="G87" s="152" t="str">
        <f t="shared" si="19"/>
        <v/>
      </c>
      <c r="H87" s="149" t="str">
        <f t="shared" si="17"/>
        <v/>
      </c>
      <c r="I87" s="156" t="str">
        <f t="shared" si="20"/>
        <v/>
      </c>
      <c r="J87" s="146" t="str">
        <f>IF(B87&gt;0,ROUNDUP(VLOOKUP(B87,G011B!$B:$R,16,0),1),"")</f>
        <v/>
      </c>
      <c r="K87" s="146" t="str">
        <f t="shared" si="21"/>
        <v/>
      </c>
      <c r="L87" s="147" t="str">
        <f>IF(B87&lt;&gt;"",VLOOKUP(B87,G011B!$B:$Z,25,0),"")</f>
        <v/>
      </c>
      <c r="M87" s="217" t="str">
        <f t="shared" si="18"/>
        <v/>
      </c>
      <c r="N87" s="70"/>
      <c r="O87" s="70"/>
      <c r="P87" s="70"/>
    </row>
    <row r="88" spans="1:16" ht="20.100000000000001" customHeight="1" x14ac:dyDescent="0.25">
      <c r="A88" s="305">
        <v>55</v>
      </c>
      <c r="B88" s="92"/>
      <c r="C88" s="142" t="str">
        <f t="shared" si="15"/>
        <v/>
      </c>
      <c r="D88" s="143" t="str">
        <f t="shared" si="16"/>
        <v/>
      </c>
      <c r="E88" s="93"/>
      <c r="F88" s="94"/>
      <c r="G88" s="152" t="str">
        <f t="shared" si="19"/>
        <v/>
      </c>
      <c r="H88" s="149" t="str">
        <f t="shared" si="17"/>
        <v/>
      </c>
      <c r="I88" s="156" t="str">
        <f t="shared" si="20"/>
        <v/>
      </c>
      <c r="J88" s="146" t="str">
        <f>IF(B88&gt;0,ROUNDUP(VLOOKUP(B88,G011B!$B:$R,16,0),1),"")</f>
        <v/>
      </c>
      <c r="K88" s="146" t="str">
        <f t="shared" si="21"/>
        <v/>
      </c>
      <c r="L88" s="147" t="str">
        <f>IF(B88&lt;&gt;"",VLOOKUP(B88,G011B!$B:$Z,25,0),"")</f>
        <v/>
      </c>
      <c r="M88" s="217" t="str">
        <f t="shared" si="18"/>
        <v/>
      </c>
      <c r="N88" s="70"/>
      <c r="O88" s="70"/>
      <c r="P88" s="70"/>
    </row>
    <row r="89" spans="1:16" ht="20.100000000000001" customHeight="1" x14ac:dyDescent="0.25">
      <c r="A89" s="305">
        <v>56</v>
      </c>
      <c r="B89" s="92"/>
      <c r="C89" s="142" t="str">
        <f t="shared" si="15"/>
        <v/>
      </c>
      <c r="D89" s="143" t="str">
        <f t="shared" si="16"/>
        <v/>
      </c>
      <c r="E89" s="93"/>
      <c r="F89" s="94"/>
      <c r="G89" s="152" t="str">
        <f t="shared" si="19"/>
        <v/>
      </c>
      <c r="H89" s="149" t="str">
        <f t="shared" si="17"/>
        <v/>
      </c>
      <c r="I89" s="156" t="str">
        <f t="shared" si="20"/>
        <v/>
      </c>
      <c r="J89" s="146" t="str">
        <f>IF(B89&gt;0,ROUNDUP(VLOOKUP(B89,G011B!$B:$R,16,0),1),"")</f>
        <v/>
      </c>
      <c r="K89" s="146" t="str">
        <f t="shared" si="21"/>
        <v/>
      </c>
      <c r="L89" s="147" t="str">
        <f>IF(B89&lt;&gt;"",VLOOKUP(B89,G011B!$B:$Z,25,0),"")</f>
        <v/>
      </c>
      <c r="M89" s="217" t="str">
        <f t="shared" si="18"/>
        <v/>
      </c>
      <c r="N89" s="70"/>
      <c r="O89" s="70"/>
      <c r="P89" s="70"/>
    </row>
    <row r="90" spans="1:16" ht="20.100000000000001" customHeight="1" x14ac:dyDescent="0.25">
      <c r="A90" s="305">
        <v>57</v>
      </c>
      <c r="B90" s="92"/>
      <c r="C90" s="142" t="str">
        <f t="shared" si="15"/>
        <v/>
      </c>
      <c r="D90" s="143" t="str">
        <f t="shared" si="16"/>
        <v/>
      </c>
      <c r="E90" s="93"/>
      <c r="F90" s="94"/>
      <c r="G90" s="152" t="str">
        <f t="shared" si="19"/>
        <v/>
      </c>
      <c r="H90" s="149" t="str">
        <f t="shared" si="17"/>
        <v/>
      </c>
      <c r="I90" s="156" t="str">
        <f t="shared" si="20"/>
        <v/>
      </c>
      <c r="J90" s="146" t="str">
        <f>IF(B90&gt;0,ROUNDUP(VLOOKUP(B90,G011B!$B:$R,16,0),1),"")</f>
        <v/>
      </c>
      <c r="K90" s="146" t="str">
        <f t="shared" si="21"/>
        <v/>
      </c>
      <c r="L90" s="147" t="str">
        <f>IF(B90&lt;&gt;"",VLOOKUP(B90,G011B!$B:$Z,25,0),"")</f>
        <v/>
      </c>
      <c r="M90" s="217" t="str">
        <f t="shared" si="18"/>
        <v/>
      </c>
      <c r="N90" s="70"/>
      <c r="O90" s="70"/>
      <c r="P90" s="70"/>
    </row>
    <row r="91" spans="1:16" ht="20.100000000000001" customHeight="1" x14ac:dyDescent="0.25">
      <c r="A91" s="305">
        <v>58</v>
      </c>
      <c r="B91" s="92"/>
      <c r="C91" s="142" t="str">
        <f t="shared" si="15"/>
        <v/>
      </c>
      <c r="D91" s="143" t="str">
        <f t="shared" si="16"/>
        <v/>
      </c>
      <c r="E91" s="93"/>
      <c r="F91" s="94"/>
      <c r="G91" s="152" t="str">
        <f t="shared" si="19"/>
        <v/>
      </c>
      <c r="H91" s="149" t="str">
        <f t="shared" si="17"/>
        <v/>
      </c>
      <c r="I91" s="156" t="str">
        <f t="shared" si="20"/>
        <v/>
      </c>
      <c r="J91" s="146" t="str">
        <f>IF(B91&gt;0,ROUNDUP(VLOOKUP(B91,G011B!$B:$R,16,0),1),"")</f>
        <v/>
      </c>
      <c r="K91" s="146" t="str">
        <f t="shared" si="21"/>
        <v/>
      </c>
      <c r="L91" s="147" t="str">
        <f>IF(B91&lt;&gt;"",VLOOKUP(B91,G011B!$B:$Z,25,0),"")</f>
        <v/>
      </c>
      <c r="M91" s="217" t="str">
        <f t="shared" si="18"/>
        <v/>
      </c>
      <c r="N91" s="70"/>
      <c r="O91" s="70"/>
      <c r="P91" s="70"/>
    </row>
    <row r="92" spans="1:16" ht="20.100000000000001" customHeight="1" x14ac:dyDescent="0.25">
      <c r="A92" s="305">
        <v>59</v>
      </c>
      <c r="B92" s="92"/>
      <c r="C92" s="142" t="str">
        <f t="shared" si="15"/>
        <v/>
      </c>
      <c r="D92" s="143" t="str">
        <f t="shared" si="16"/>
        <v/>
      </c>
      <c r="E92" s="93"/>
      <c r="F92" s="94"/>
      <c r="G92" s="152" t="str">
        <f t="shared" si="19"/>
        <v/>
      </c>
      <c r="H92" s="149" t="str">
        <f t="shared" si="17"/>
        <v/>
      </c>
      <c r="I92" s="156" t="str">
        <f t="shared" si="20"/>
        <v/>
      </c>
      <c r="J92" s="146" t="str">
        <f>IF(B92&gt;0,ROUNDUP(VLOOKUP(B92,G011B!$B:$R,16,0),1),"")</f>
        <v/>
      </c>
      <c r="K92" s="146" t="str">
        <f t="shared" si="21"/>
        <v/>
      </c>
      <c r="L92" s="147" t="str">
        <f>IF(B92&lt;&gt;"",VLOOKUP(B92,G011B!$B:$Z,25,0),"")</f>
        <v/>
      </c>
      <c r="M92" s="217" t="str">
        <f t="shared" si="18"/>
        <v/>
      </c>
      <c r="N92" s="70"/>
      <c r="O92" s="70"/>
      <c r="P92" s="70"/>
    </row>
    <row r="93" spans="1:16" ht="20.100000000000001" customHeight="1" thickBot="1" x14ac:dyDescent="0.3">
      <c r="A93" s="306">
        <v>60</v>
      </c>
      <c r="B93" s="95"/>
      <c r="C93" s="144" t="str">
        <f t="shared" si="15"/>
        <v/>
      </c>
      <c r="D93" s="145" t="str">
        <f t="shared" si="16"/>
        <v/>
      </c>
      <c r="E93" s="96"/>
      <c r="F93" s="97"/>
      <c r="G93" s="153" t="str">
        <f t="shared" si="19"/>
        <v/>
      </c>
      <c r="H93" s="150" t="str">
        <f t="shared" si="17"/>
        <v/>
      </c>
      <c r="I93" s="157" t="str">
        <f t="shared" si="20"/>
        <v/>
      </c>
      <c r="J93" s="146" t="str">
        <f>IF(B93&gt;0,ROUNDUP(VLOOKUP(B93,G011B!$B:$R,16,0),1),"")</f>
        <v/>
      </c>
      <c r="K93" s="146" t="str">
        <f t="shared" si="21"/>
        <v/>
      </c>
      <c r="L93" s="147" t="str">
        <f>IF(B93&lt;&gt;"",VLOOKUP(B93,G011B!$B:$Z,25,0),"")</f>
        <v/>
      </c>
      <c r="M93" s="217" t="str">
        <f t="shared" si="18"/>
        <v/>
      </c>
      <c r="N93" s="70"/>
      <c r="O93" s="70"/>
      <c r="P93" s="70"/>
    </row>
    <row r="94" spans="1:16" ht="20.100000000000001" customHeight="1" thickBot="1" x14ac:dyDescent="0.35">
      <c r="A94" s="495" t="s">
        <v>46</v>
      </c>
      <c r="B94" s="496"/>
      <c r="C94" s="496"/>
      <c r="D94" s="496"/>
      <c r="E94" s="496"/>
      <c r="F94" s="497"/>
      <c r="G94" s="154">
        <f>SUM(G74:G93)</f>
        <v>0</v>
      </c>
      <c r="H94" s="328"/>
      <c r="I94" s="139">
        <f>IF(C72=C39,SUM(I74:I93)+I61,SUM(I74:I93))</f>
        <v>0</v>
      </c>
      <c r="J94" s="70"/>
      <c r="K94" s="70"/>
      <c r="L94" s="70"/>
      <c r="M94" s="70"/>
      <c r="N94" s="158">
        <f>IF(COUNTA(B74:B93)&gt;0,1,0)</f>
        <v>0</v>
      </c>
      <c r="O94" s="70"/>
      <c r="P94" s="70"/>
    </row>
    <row r="95" spans="1:16" ht="20.100000000000001" customHeight="1" thickBot="1" x14ac:dyDescent="0.3">
      <c r="A95" s="484" t="s">
        <v>84</v>
      </c>
      <c r="B95" s="485"/>
      <c r="C95" s="485"/>
      <c r="D95" s="486"/>
      <c r="E95" s="128">
        <f>SUM(G:G)/2</f>
        <v>0</v>
      </c>
      <c r="F95" s="487"/>
      <c r="G95" s="488"/>
      <c r="H95" s="489"/>
      <c r="I95" s="136">
        <f>SUM(I74:I93)+I62</f>
        <v>0</v>
      </c>
      <c r="J95" s="70"/>
      <c r="K95" s="70"/>
      <c r="L95" s="70"/>
      <c r="M95" s="70"/>
      <c r="N95" s="70"/>
      <c r="O95" s="70"/>
      <c r="P95" s="70"/>
    </row>
    <row r="96" spans="1:16" x14ac:dyDescent="0.25">
      <c r="A96" s="7" t="s">
        <v>142</v>
      </c>
      <c r="B96" s="70"/>
      <c r="C96" s="70"/>
      <c r="D96" s="70"/>
      <c r="E96" s="70"/>
      <c r="F96" s="70"/>
      <c r="G96" s="70"/>
      <c r="H96" s="70"/>
      <c r="I96" s="70"/>
      <c r="J96" s="70"/>
      <c r="K96" s="70"/>
      <c r="L96" s="70"/>
      <c r="M96" s="70"/>
      <c r="N96" s="70"/>
      <c r="O96" s="70"/>
      <c r="P96" s="70"/>
    </row>
    <row r="97" spans="1:16" x14ac:dyDescent="0.25">
      <c r="A97" s="70"/>
      <c r="B97" s="70"/>
      <c r="C97" s="70"/>
      <c r="D97" s="70"/>
      <c r="E97" s="70"/>
      <c r="F97" s="70"/>
      <c r="G97" s="70"/>
      <c r="H97" s="70"/>
      <c r="I97" s="70"/>
      <c r="J97" s="70"/>
      <c r="K97" s="70"/>
      <c r="L97" s="70"/>
      <c r="M97" s="70"/>
      <c r="N97" s="70"/>
      <c r="O97" s="70"/>
      <c r="P97" s="70"/>
    </row>
    <row r="98" spans="1:16" ht="21" x14ac:dyDescent="0.35">
      <c r="A98" s="346" t="s">
        <v>41</v>
      </c>
      <c r="B98" s="345">
        <f ca="1">IF(imzatarihi&gt;0,imzatarihi,"")</f>
        <v>45833</v>
      </c>
      <c r="C98" s="347" t="s">
        <v>43</v>
      </c>
      <c r="D98" s="344" t="str">
        <f>IF(kurulusyetkilisi&gt;0,kurulusyetkilisi,"")</f>
        <v/>
      </c>
      <c r="F98" s="342"/>
      <c r="G98" s="342"/>
      <c r="H98" s="70"/>
      <c r="I98" s="70"/>
      <c r="J98" s="70"/>
      <c r="K98" s="109"/>
      <c r="L98" s="109"/>
      <c r="M98" s="11"/>
      <c r="N98" s="109"/>
      <c r="O98" s="109"/>
      <c r="P98" s="70"/>
    </row>
    <row r="99" spans="1:16" ht="21" x14ac:dyDescent="0.35">
      <c r="A99" s="343"/>
      <c r="C99" s="347" t="s">
        <v>44</v>
      </c>
      <c r="E99" s="431"/>
      <c r="F99" s="431"/>
      <c r="G99" s="431"/>
      <c r="H99" s="70"/>
      <c r="I99" s="70"/>
      <c r="J99" s="70"/>
      <c r="K99" s="109"/>
      <c r="L99" s="109"/>
      <c r="M99" s="11"/>
      <c r="N99" s="109"/>
      <c r="O99" s="109"/>
      <c r="P99" s="70"/>
    </row>
    <row r="100" spans="1:16" ht="15.75" x14ac:dyDescent="0.25">
      <c r="A100" s="451" t="s">
        <v>77</v>
      </c>
      <c r="B100" s="451"/>
      <c r="C100" s="451"/>
      <c r="D100" s="451"/>
      <c r="E100" s="451"/>
      <c r="F100" s="451"/>
      <c r="G100" s="451"/>
      <c r="H100" s="451"/>
      <c r="I100" s="451"/>
      <c r="J100" s="70"/>
      <c r="K100" s="70"/>
      <c r="L100" s="70"/>
      <c r="M100" s="70"/>
      <c r="N100" s="70"/>
      <c r="O100" s="70"/>
      <c r="P100" s="70"/>
    </row>
    <row r="101" spans="1:16" x14ac:dyDescent="0.25">
      <c r="A101" s="458" t="str">
        <f>IF(YilDonem&lt;&gt;"",CONCATENATE(YilDonem,". döneme aittir."),"")</f>
        <v/>
      </c>
      <c r="B101" s="458"/>
      <c r="C101" s="458"/>
      <c r="D101" s="458"/>
      <c r="E101" s="458"/>
      <c r="F101" s="458"/>
      <c r="G101" s="458"/>
      <c r="H101" s="458"/>
      <c r="I101" s="458"/>
      <c r="J101" s="70"/>
      <c r="K101" s="70"/>
      <c r="L101" s="70"/>
      <c r="M101" s="70"/>
      <c r="N101" s="70"/>
      <c r="O101" s="70"/>
      <c r="P101" s="70"/>
    </row>
    <row r="102" spans="1:16" ht="19.5" thickBot="1" x14ac:dyDescent="0.35">
      <c r="A102" s="500" t="s">
        <v>86</v>
      </c>
      <c r="B102" s="500"/>
      <c r="C102" s="500"/>
      <c r="D102" s="500"/>
      <c r="E102" s="500"/>
      <c r="F102" s="500"/>
      <c r="G102" s="500"/>
      <c r="H102" s="500"/>
      <c r="I102" s="500"/>
      <c r="J102" s="70"/>
      <c r="K102" s="70"/>
      <c r="L102" s="70"/>
      <c r="M102" s="70"/>
      <c r="N102" s="70"/>
      <c r="O102" s="70"/>
      <c r="P102" s="70"/>
    </row>
    <row r="103" spans="1:16" ht="19.5" customHeight="1" thickBot="1" x14ac:dyDescent="0.3">
      <c r="A103" s="471" t="s">
        <v>1</v>
      </c>
      <c r="B103" s="473"/>
      <c r="C103" s="452" t="str">
        <f>IF(ProjeNo&gt;0,ProjeNo,"")</f>
        <v/>
      </c>
      <c r="D103" s="453"/>
      <c r="E103" s="453"/>
      <c r="F103" s="453"/>
      <c r="G103" s="453"/>
      <c r="H103" s="453"/>
      <c r="I103" s="454"/>
      <c r="J103" s="70"/>
      <c r="K103" s="70"/>
      <c r="L103" s="70"/>
      <c r="M103" s="70"/>
      <c r="N103" s="70"/>
      <c r="O103" s="70"/>
      <c r="P103" s="70"/>
    </row>
    <row r="104" spans="1:16" ht="29.25" customHeight="1" thickBot="1" x14ac:dyDescent="0.3">
      <c r="A104" s="491" t="s">
        <v>10</v>
      </c>
      <c r="B104" s="472"/>
      <c r="C104" s="492" t="str">
        <f>IF(ProjeAdi&gt;0,ProjeAdi,"")</f>
        <v/>
      </c>
      <c r="D104" s="493"/>
      <c r="E104" s="493"/>
      <c r="F104" s="493"/>
      <c r="G104" s="493"/>
      <c r="H104" s="493"/>
      <c r="I104" s="494"/>
      <c r="J104" s="70"/>
      <c r="K104" s="70"/>
      <c r="L104" s="70"/>
      <c r="M104" s="70"/>
      <c r="N104" s="70"/>
      <c r="O104" s="70"/>
      <c r="P104" s="70"/>
    </row>
    <row r="105" spans="1:16" ht="19.5" customHeight="1" thickBot="1" x14ac:dyDescent="0.3">
      <c r="A105" s="471" t="s">
        <v>78</v>
      </c>
      <c r="B105" s="473"/>
      <c r="C105" s="16"/>
      <c r="D105" s="498"/>
      <c r="E105" s="498"/>
      <c r="F105" s="498"/>
      <c r="G105" s="498"/>
      <c r="H105" s="498"/>
      <c r="I105" s="499"/>
      <c r="J105" s="70"/>
      <c r="K105" s="70"/>
      <c r="L105" s="70"/>
      <c r="M105" s="70"/>
      <c r="N105" s="70"/>
      <c r="O105" s="70"/>
      <c r="P105" s="70"/>
    </row>
    <row r="106" spans="1:16" s="5" customFormat="1" ht="30.75" thickBot="1" x14ac:dyDescent="0.3">
      <c r="A106" s="3" t="s">
        <v>6</v>
      </c>
      <c r="B106" s="3" t="s">
        <v>7</v>
      </c>
      <c r="C106" s="3" t="s">
        <v>67</v>
      </c>
      <c r="D106" s="3" t="s">
        <v>143</v>
      </c>
      <c r="E106" s="3" t="s">
        <v>79</v>
      </c>
      <c r="F106" s="3" t="s">
        <v>80</v>
      </c>
      <c r="G106" s="3" t="s">
        <v>81</v>
      </c>
      <c r="H106" s="3" t="s">
        <v>82</v>
      </c>
      <c r="I106" s="3" t="s">
        <v>83</v>
      </c>
      <c r="J106" s="302" t="s">
        <v>87</v>
      </c>
      <c r="K106" s="303" t="s">
        <v>88</v>
      </c>
      <c r="L106" s="303" t="s">
        <v>80</v>
      </c>
      <c r="M106" s="301"/>
      <c r="N106" s="301"/>
      <c r="O106" s="301"/>
      <c r="P106" s="301"/>
    </row>
    <row r="107" spans="1:16" ht="20.100000000000001" customHeight="1" x14ac:dyDescent="0.25">
      <c r="A107" s="304">
        <v>61</v>
      </c>
      <c r="B107" s="88"/>
      <c r="C107" s="140" t="str">
        <f t="shared" ref="C107:C126" si="22">IF(B107&lt;&gt;"",VLOOKUP(B107,PersonelTablo,2,0),"")</f>
        <v/>
      </c>
      <c r="D107" s="141" t="str">
        <f t="shared" ref="D107:D126" si="23">IF(B107&lt;&gt;"",VLOOKUP(B107,PersonelTablo,3,0),"")</f>
        <v/>
      </c>
      <c r="E107" s="89"/>
      <c r="F107" s="90"/>
      <c r="G107" s="151" t="str">
        <f>IF(AND(B107&lt;&gt;"",L107&gt;=F107),E107*F107,"")</f>
        <v/>
      </c>
      <c r="H107" s="148" t="str">
        <f t="shared" ref="H107:H126" si="24">IF(B107&lt;&gt;"",VLOOKUP(B107,G011CTablo,14,0),"")</f>
        <v/>
      </c>
      <c r="I107" s="155" t="str">
        <f>IF(AND(B107&lt;&gt;"",J107&gt;=K107,L107&gt;0),G107*H107,"")</f>
        <v/>
      </c>
      <c r="J107" s="146" t="str">
        <f>IF(B107&gt;0,ROUNDUP(VLOOKUP(B107,G011B!$B:$R,16,0),1),"")</f>
        <v/>
      </c>
      <c r="K107" s="146" t="str">
        <f>IF(B107&gt;0,SUMIF($B:$B,B107,$G:$G),"")</f>
        <v/>
      </c>
      <c r="L107" s="147" t="str">
        <f>IF(B107&lt;&gt;"",VLOOKUP(B107,G011B!$B:$Z,25,0),"")</f>
        <v/>
      </c>
      <c r="M107" s="217" t="str">
        <f t="shared" ref="M107:M126" si="25">IF(J107&gt;=K107,"","Personelin bütün iş paketlerindeki Toplam Adam Ay değeri "&amp;K107&amp;" olup, bu değer, G011B formunda beyan edilen Çalışılan Toplam Ay değerini geçemez. Maliyeti hesaplamak için Adam/Ay Oranı veya Çalışılan Ay değerini düzeltiniz. ")</f>
        <v/>
      </c>
      <c r="N107" s="70"/>
      <c r="O107" s="70"/>
      <c r="P107" s="70"/>
    </row>
    <row r="108" spans="1:16" ht="20.100000000000001" customHeight="1" x14ac:dyDescent="0.25">
      <c r="A108" s="305">
        <v>62</v>
      </c>
      <c r="B108" s="92"/>
      <c r="C108" s="142" t="str">
        <f t="shared" si="22"/>
        <v/>
      </c>
      <c r="D108" s="143" t="str">
        <f t="shared" si="23"/>
        <v/>
      </c>
      <c r="E108" s="93"/>
      <c r="F108" s="94"/>
      <c r="G108" s="152" t="str">
        <f t="shared" ref="G108:G126" si="26">IF(AND(B108&lt;&gt;"",L108&gt;=F108),E108*F108,"")</f>
        <v/>
      </c>
      <c r="H108" s="149" t="str">
        <f t="shared" si="24"/>
        <v/>
      </c>
      <c r="I108" s="156" t="str">
        <f t="shared" ref="I108:I126" si="27">IF(AND(B108&lt;&gt;"",J108&gt;=K108,L108&gt;0),G108*H108,"")</f>
        <v/>
      </c>
      <c r="J108" s="146" t="str">
        <f>IF(B108&gt;0,ROUNDUP(VLOOKUP(B108,G011B!$B:$R,16,0),1),"")</f>
        <v/>
      </c>
      <c r="K108" s="146" t="str">
        <f t="shared" ref="K108:K126" si="28">IF(B108&gt;0,SUMIF($B:$B,B108,$G:$G),"")</f>
        <v/>
      </c>
      <c r="L108" s="147" t="str">
        <f>IF(B108&lt;&gt;"",VLOOKUP(B108,G011B!$B:$Z,25,0),"")</f>
        <v/>
      </c>
      <c r="M108" s="217" t="str">
        <f t="shared" si="25"/>
        <v/>
      </c>
      <c r="N108" s="70"/>
      <c r="O108" s="70"/>
      <c r="P108" s="70"/>
    </row>
    <row r="109" spans="1:16" ht="20.100000000000001" customHeight="1" x14ac:dyDescent="0.25">
      <c r="A109" s="305">
        <v>63</v>
      </c>
      <c r="B109" s="92"/>
      <c r="C109" s="142" t="str">
        <f t="shared" si="22"/>
        <v/>
      </c>
      <c r="D109" s="143" t="str">
        <f t="shared" si="23"/>
        <v/>
      </c>
      <c r="E109" s="93"/>
      <c r="F109" s="94"/>
      <c r="G109" s="152" t="str">
        <f t="shared" si="26"/>
        <v/>
      </c>
      <c r="H109" s="149" t="str">
        <f t="shared" si="24"/>
        <v/>
      </c>
      <c r="I109" s="156" t="str">
        <f t="shared" si="27"/>
        <v/>
      </c>
      <c r="J109" s="146" t="str">
        <f>IF(B109&gt;0,ROUNDUP(VLOOKUP(B109,G011B!$B:$R,16,0),1),"")</f>
        <v/>
      </c>
      <c r="K109" s="146" t="str">
        <f t="shared" si="28"/>
        <v/>
      </c>
      <c r="L109" s="147" t="str">
        <f>IF(B109&lt;&gt;"",VLOOKUP(B109,G011B!$B:$Z,25,0),"")</f>
        <v/>
      </c>
      <c r="M109" s="217" t="str">
        <f t="shared" si="25"/>
        <v/>
      </c>
      <c r="N109" s="70"/>
      <c r="O109" s="70"/>
      <c r="P109" s="70"/>
    </row>
    <row r="110" spans="1:16" ht="20.100000000000001" customHeight="1" x14ac:dyDescent="0.25">
      <c r="A110" s="305">
        <v>64</v>
      </c>
      <c r="B110" s="92"/>
      <c r="C110" s="142" t="str">
        <f t="shared" si="22"/>
        <v/>
      </c>
      <c r="D110" s="143" t="str">
        <f t="shared" si="23"/>
        <v/>
      </c>
      <c r="E110" s="93"/>
      <c r="F110" s="94"/>
      <c r="G110" s="152" t="str">
        <f t="shared" si="26"/>
        <v/>
      </c>
      <c r="H110" s="149" t="str">
        <f t="shared" si="24"/>
        <v/>
      </c>
      <c r="I110" s="156" t="str">
        <f t="shared" si="27"/>
        <v/>
      </c>
      <c r="J110" s="146" t="str">
        <f>IF(B110&gt;0,ROUNDUP(VLOOKUP(B110,G011B!$B:$R,16,0),1),"")</f>
        <v/>
      </c>
      <c r="K110" s="146" t="str">
        <f t="shared" si="28"/>
        <v/>
      </c>
      <c r="L110" s="147" t="str">
        <f>IF(B110&lt;&gt;"",VLOOKUP(B110,G011B!$B:$Z,25,0),"")</f>
        <v/>
      </c>
      <c r="M110" s="217" t="str">
        <f t="shared" si="25"/>
        <v/>
      </c>
      <c r="N110" s="70"/>
      <c r="O110" s="70"/>
      <c r="P110" s="70"/>
    </row>
    <row r="111" spans="1:16" ht="20.100000000000001" customHeight="1" x14ac:dyDescent="0.25">
      <c r="A111" s="305">
        <v>65</v>
      </c>
      <c r="B111" s="92"/>
      <c r="C111" s="142" t="str">
        <f t="shared" si="22"/>
        <v/>
      </c>
      <c r="D111" s="143" t="str">
        <f t="shared" si="23"/>
        <v/>
      </c>
      <c r="E111" s="93"/>
      <c r="F111" s="94"/>
      <c r="G111" s="152" t="str">
        <f t="shared" si="26"/>
        <v/>
      </c>
      <c r="H111" s="149" t="str">
        <f t="shared" si="24"/>
        <v/>
      </c>
      <c r="I111" s="156" t="str">
        <f t="shared" si="27"/>
        <v/>
      </c>
      <c r="J111" s="146" t="str">
        <f>IF(B111&gt;0,ROUNDUP(VLOOKUP(B111,G011B!$B:$R,16,0),1),"")</f>
        <v/>
      </c>
      <c r="K111" s="146" t="str">
        <f t="shared" si="28"/>
        <v/>
      </c>
      <c r="L111" s="147" t="str">
        <f>IF(B111&lt;&gt;"",VLOOKUP(B111,G011B!$B:$Z,25,0),"")</f>
        <v/>
      </c>
      <c r="M111" s="217" t="str">
        <f t="shared" si="25"/>
        <v/>
      </c>
      <c r="N111" s="70"/>
      <c r="O111" s="70"/>
      <c r="P111" s="70"/>
    </row>
    <row r="112" spans="1:16" ht="20.100000000000001" customHeight="1" x14ac:dyDescent="0.25">
      <c r="A112" s="305">
        <v>66</v>
      </c>
      <c r="B112" s="92"/>
      <c r="C112" s="142" t="str">
        <f t="shared" si="22"/>
        <v/>
      </c>
      <c r="D112" s="143" t="str">
        <f t="shared" si="23"/>
        <v/>
      </c>
      <c r="E112" s="93"/>
      <c r="F112" s="94"/>
      <c r="G112" s="152" t="str">
        <f t="shared" si="26"/>
        <v/>
      </c>
      <c r="H112" s="149" t="str">
        <f t="shared" si="24"/>
        <v/>
      </c>
      <c r="I112" s="156" t="str">
        <f t="shared" si="27"/>
        <v/>
      </c>
      <c r="J112" s="146" t="str">
        <f>IF(B112&gt;0,ROUNDUP(VLOOKUP(B112,G011B!$B:$R,16,0),1),"")</f>
        <v/>
      </c>
      <c r="K112" s="146" t="str">
        <f t="shared" si="28"/>
        <v/>
      </c>
      <c r="L112" s="147" t="str">
        <f>IF(B112&lt;&gt;"",VLOOKUP(B112,G011B!$B:$Z,25,0),"")</f>
        <v/>
      </c>
      <c r="M112" s="217" t="str">
        <f t="shared" si="25"/>
        <v/>
      </c>
      <c r="N112" s="70"/>
      <c r="O112" s="70"/>
      <c r="P112" s="70"/>
    </row>
    <row r="113" spans="1:16" ht="20.100000000000001" customHeight="1" x14ac:dyDescent="0.25">
      <c r="A113" s="305">
        <v>67</v>
      </c>
      <c r="B113" s="92"/>
      <c r="C113" s="142" t="str">
        <f t="shared" si="22"/>
        <v/>
      </c>
      <c r="D113" s="143" t="str">
        <f t="shared" si="23"/>
        <v/>
      </c>
      <c r="E113" s="93"/>
      <c r="F113" s="94"/>
      <c r="G113" s="152" t="str">
        <f t="shared" si="26"/>
        <v/>
      </c>
      <c r="H113" s="149" t="str">
        <f t="shared" si="24"/>
        <v/>
      </c>
      <c r="I113" s="156" t="str">
        <f t="shared" si="27"/>
        <v/>
      </c>
      <c r="J113" s="146" t="str">
        <f>IF(B113&gt;0,ROUNDUP(VLOOKUP(B113,G011B!$B:$R,16,0),1),"")</f>
        <v/>
      </c>
      <c r="K113" s="146" t="str">
        <f t="shared" si="28"/>
        <v/>
      </c>
      <c r="L113" s="147" t="str">
        <f>IF(B113&lt;&gt;"",VLOOKUP(B113,G011B!$B:$Z,25,0),"")</f>
        <v/>
      </c>
      <c r="M113" s="217" t="str">
        <f t="shared" si="25"/>
        <v/>
      </c>
      <c r="N113" s="70"/>
      <c r="O113" s="70"/>
      <c r="P113" s="70"/>
    </row>
    <row r="114" spans="1:16" ht="20.100000000000001" customHeight="1" x14ac:dyDescent="0.25">
      <c r="A114" s="305">
        <v>68</v>
      </c>
      <c r="B114" s="92"/>
      <c r="C114" s="142" t="str">
        <f t="shared" si="22"/>
        <v/>
      </c>
      <c r="D114" s="143" t="str">
        <f t="shared" si="23"/>
        <v/>
      </c>
      <c r="E114" s="93"/>
      <c r="F114" s="94"/>
      <c r="G114" s="152" t="str">
        <f t="shared" si="26"/>
        <v/>
      </c>
      <c r="H114" s="149" t="str">
        <f t="shared" si="24"/>
        <v/>
      </c>
      <c r="I114" s="156" t="str">
        <f t="shared" si="27"/>
        <v/>
      </c>
      <c r="J114" s="146" t="str">
        <f>IF(B114&gt;0,ROUNDUP(VLOOKUP(B114,G011B!$B:$R,16,0),1),"")</f>
        <v/>
      </c>
      <c r="K114" s="146" t="str">
        <f t="shared" si="28"/>
        <v/>
      </c>
      <c r="L114" s="147" t="str">
        <f>IF(B114&lt;&gt;"",VLOOKUP(B114,G011B!$B:$Z,25,0),"")</f>
        <v/>
      </c>
      <c r="M114" s="217" t="str">
        <f t="shared" si="25"/>
        <v/>
      </c>
      <c r="N114" s="70"/>
      <c r="O114" s="70"/>
      <c r="P114" s="70"/>
    </row>
    <row r="115" spans="1:16" ht="20.100000000000001" customHeight="1" x14ac:dyDescent="0.25">
      <c r="A115" s="305">
        <v>69</v>
      </c>
      <c r="B115" s="92"/>
      <c r="C115" s="142" t="str">
        <f t="shared" si="22"/>
        <v/>
      </c>
      <c r="D115" s="143" t="str">
        <f t="shared" si="23"/>
        <v/>
      </c>
      <c r="E115" s="93"/>
      <c r="F115" s="94"/>
      <c r="G115" s="152" t="str">
        <f t="shared" si="26"/>
        <v/>
      </c>
      <c r="H115" s="149" t="str">
        <f t="shared" si="24"/>
        <v/>
      </c>
      <c r="I115" s="156" t="str">
        <f t="shared" si="27"/>
        <v/>
      </c>
      <c r="J115" s="146" t="str">
        <f>IF(B115&gt;0,ROUNDUP(VLOOKUP(B115,G011B!$B:$R,16,0),1),"")</f>
        <v/>
      </c>
      <c r="K115" s="146" t="str">
        <f t="shared" si="28"/>
        <v/>
      </c>
      <c r="L115" s="147" t="str">
        <f>IF(B115&lt;&gt;"",VLOOKUP(B115,G011B!$B:$Z,25,0),"")</f>
        <v/>
      </c>
      <c r="M115" s="217" t="str">
        <f t="shared" si="25"/>
        <v/>
      </c>
      <c r="N115" s="70"/>
      <c r="O115" s="70"/>
      <c r="P115" s="70"/>
    </row>
    <row r="116" spans="1:16" ht="20.100000000000001" customHeight="1" x14ac:dyDescent="0.25">
      <c r="A116" s="305">
        <v>70</v>
      </c>
      <c r="B116" s="92"/>
      <c r="C116" s="142" t="str">
        <f t="shared" si="22"/>
        <v/>
      </c>
      <c r="D116" s="143" t="str">
        <f t="shared" si="23"/>
        <v/>
      </c>
      <c r="E116" s="93"/>
      <c r="F116" s="94"/>
      <c r="G116" s="152" t="str">
        <f t="shared" si="26"/>
        <v/>
      </c>
      <c r="H116" s="149" t="str">
        <f t="shared" si="24"/>
        <v/>
      </c>
      <c r="I116" s="156" t="str">
        <f t="shared" si="27"/>
        <v/>
      </c>
      <c r="J116" s="146" t="str">
        <f>IF(B116&gt;0,ROUNDUP(VLOOKUP(B116,G011B!$B:$R,16,0),1),"")</f>
        <v/>
      </c>
      <c r="K116" s="146" t="str">
        <f t="shared" si="28"/>
        <v/>
      </c>
      <c r="L116" s="147" t="str">
        <f>IF(B116&lt;&gt;"",VLOOKUP(B116,G011B!$B:$Z,25,0),"")</f>
        <v/>
      </c>
      <c r="M116" s="217" t="str">
        <f t="shared" si="25"/>
        <v/>
      </c>
      <c r="N116" s="70"/>
      <c r="O116" s="70"/>
      <c r="P116" s="70"/>
    </row>
    <row r="117" spans="1:16" ht="20.100000000000001" customHeight="1" x14ac:dyDescent="0.25">
      <c r="A117" s="305">
        <v>71</v>
      </c>
      <c r="B117" s="92"/>
      <c r="C117" s="142" t="str">
        <f t="shared" si="22"/>
        <v/>
      </c>
      <c r="D117" s="143" t="str">
        <f t="shared" si="23"/>
        <v/>
      </c>
      <c r="E117" s="93"/>
      <c r="F117" s="94"/>
      <c r="G117" s="152" t="str">
        <f t="shared" si="26"/>
        <v/>
      </c>
      <c r="H117" s="149" t="str">
        <f t="shared" si="24"/>
        <v/>
      </c>
      <c r="I117" s="156" t="str">
        <f t="shared" si="27"/>
        <v/>
      </c>
      <c r="J117" s="146" t="str">
        <f>IF(B117&gt;0,ROUNDUP(VLOOKUP(B117,G011B!$B:$R,16,0),1),"")</f>
        <v/>
      </c>
      <c r="K117" s="146" t="str">
        <f t="shared" si="28"/>
        <v/>
      </c>
      <c r="L117" s="147" t="str">
        <f>IF(B117&lt;&gt;"",VLOOKUP(B117,G011B!$B:$Z,25,0),"")</f>
        <v/>
      </c>
      <c r="M117" s="217" t="str">
        <f t="shared" si="25"/>
        <v/>
      </c>
      <c r="N117" s="70"/>
      <c r="O117" s="70"/>
      <c r="P117" s="70"/>
    </row>
    <row r="118" spans="1:16" ht="20.100000000000001" customHeight="1" x14ac:dyDescent="0.25">
      <c r="A118" s="305">
        <v>72</v>
      </c>
      <c r="B118" s="92"/>
      <c r="C118" s="142" t="str">
        <f t="shared" si="22"/>
        <v/>
      </c>
      <c r="D118" s="143" t="str">
        <f t="shared" si="23"/>
        <v/>
      </c>
      <c r="E118" s="93"/>
      <c r="F118" s="94"/>
      <c r="G118" s="152" t="str">
        <f t="shared" si="26"/>
        <v/>
      </c>
      <c r="H118" s="149" t="str">
        <f t="shared" si="24"/>
        <v/>
      </c>
      <c r="I118" s="156" t="str">
        <f t="shared" si="27"/>
        <v/>
      </c>
      <c r="J118" s="146" t="str">
        <f>IF(B118&gt;0,ROUNDUP(VLOOKUP(B118,G011B!$B:$R,16,0),1),"")</f>
        <v/>
      </c>
      <c r="K118" s="146" t="str">
        <f t="shared" si="28"/>
        <v/>
      </c>
      <c r="L118" s="147" t="str">
        <f>IF(B118&lt;&gt;"",VLOOKUP(B118,G011B!$B:$Z,25,0),"")</f>
        <v/>
      </c>
      <c r="M118" s="217" t="str">
        <f t="shared" si="25"/>
        <v/>
      </c>
      <c r="N118" s="70"/>
      <c r="O118" s="70"/>
      <c r="P118" s="70"/>
    </row>
    <row r="119" spans="1:16" ht="20.100000000000001" customHeight="1" x14ac:dyDescent="0.25">
      <c r="A119" s="305">
        <v>73</v>
      </c>
      <c r="B119" s="92"/>
      <c r="C119" s="142" t="str">
        <f t="shared" si="22"/>
        <v/>
      </c>
      <c r="D119" s="143" t="str">
        <f t="shared" si="23"/>
        <v/>
      </c>
      <c r="E119" s="93"/>
      <c r="F119" s="94"/>
      <c r="G119" s="152" t="str">
        <f t="shared" si="26"/>
        <v/>
      </c>
      <c r="H119" s="149" t="str">
        <f t="shared" si="24"/>
        <v/>
      </c>
      <c r="I119" s="156" t="str">
        <f t="shared" si="27"/>
        <v/>
      </c>
      <c r="J119" s="146" t="str">
        <f>IF(B119&gt;0,ROUNDUP(VLOOKUP(B119,G011B!$B:$R,16,0),1),"")</f>
        <v/>
      </c>
      <c r="K119" s="146" t="str">
        <f t="shared" si="28"/>
        <v/>
      </c>
      <c r="L119" s="147" t="str">
        <f>IF(B119&lt;&gt;"",VLOOKUP(B119,G011B!$B:$Z,25,0),"")</f>
        <v/>
      </c>
      <c r="M119" s="217" t="str">
        <f t="shared" si="25"/>
        <v/>
      </c>
      <c r="N119" s="70"/>
      <c r="O119" s="70"/>
      <c r="P119" s="70"/>
    </row>
    <row r="120" spans="1:16" ht="20.100000000000001" customHeight="1" x14ac:dyDescent="0.25">
      <c r="A120" s="305">
        <v>74</v>
      </c>
      <c r="B120" s="92"/>
      <c r="C120" s="142" t="str">
        <f t="shared" si="22"/>
        <v/>
      </c>
      <c r="D120" s="143" t="str">
        <f t="shared" si="23"/>
        <v/>
      </c>
      <c r="E120" s="93"/>
      <c r="F120" s="94"/>
      <c r="G120" s="152" t="str">
        <f t="shared" si="26"/>
        <v/>
      </c>
      <c r="H120" s="149" t="str">
        <f t="shared" si="24"/>
        <v/>
      </c>
      <c r="I120" s="156" t="str">
        <f t="shared" si="27"/>
        <v/>
      </c>
      <c r="J120" s="146" t="str">
        <f>IF(B120&gt;0,ROUNDUP(VLOOKUP(B120,G011B!$B:$R,16,0),1),"")</f>
        <v/>
      </c>
      <c r="K120" s="146" t="str">
        <f t="shared" si="28"/>
        <v/>
      </c>
      <c r="L120" s="147" t="str">
        <f>IF(B120&lt;&gt;"",VLOOKUP(B120,G011B!$B:$Z,25,0),"")</f>
        <v/>
      </c>
      <c r="M120" s="217" t="str">
        <f t="shared" si="25"/>
        <v/>
      </c>
      <c r="N120" s="70"/>
      <c r="O120" s="70"/>
      <c r="P120" s="70"/>
    </row>
    <row r="121" spans="1:16" ht="20.100000000000001" customHeight="1" x14ac:dyDescent="0.25">
      <c r="A121" s="305">
        <v>75</v>
      </c>
      <c r="B121" s="92"/>
      <c r="C121" s="142" t="str">
        <f t="shared" si="22"/>
        <v/>
      </c>
      <c r="D121" s="143" t="str">
        <f t="shared" si="23"/>
        <v/>
      </c>
      <c r="E121" s="93"/>
      <c r="F121" s="94"/>
      <c r="G121" s="152" t="str">
        <f t="shared" si="26"/>
        <v/>
      </c>
      <c r="H121" s="149" t="str">
        <f t="shared" si="24"/>
        <v/>
      </c>
      <c r="I121" s="156" t="str">
        <f t="shared" si="27"/>
        <v/>
      </c>
      <c r="J121" s="146" t="str">
        <f>IF(B121&gt;0,ROUNDUP(VLOOKUP(B121,G011B!$B:$R,16,0),1),"")</f>
        <v/>
      </c>
      <c r="K121" s="146" t="str">
        <f t="shared" si="28"/>
        <v/>
      </c>
      <c r="L121" s="147" t="str">
        <f>IF(B121&lt;&gt;"",VLOOKUP(B121,G011B!$B:$Z,25,0),"")</f>
        <v/>
      </c>
      <c r="M121" s="217" t="str">
        <f t="shared" si="25"/>
        <v/>
      </c>
      <c r="N121" s="70"/>
      <c r="O121" s="70"/>
      <c r="P121" s="70"/>
    </row>
    <row r="122" spans="1:16" ht="20.100000000000001" customHeight="1" x14ac:dyDescent="0.25">
      <c r="A122" s="305">
        <v>76</v>
      </c>
      <c r="B122" s="92"/>
      <c r="C122" s="142" t="str">
        <f t="shared" si="22"/>
        <v/>
      </c>
      <c r="D122" s="143" t="str">
        <f t="shared" si="23"/>
        <v/>
      </c>
      <c r="E122" s="93"/>
      <c r="F122" s="94"/>
      <c r="G122" s="152" t="str">
        <f t="shared" si="26"/>
        <v/>
      </c>
      <c r="H122" s="149" t="str">
        <f t="shared" si="24"/>
        <v/>
      </c>
      <c r="I122" s="156" t="str">
        <f t="shared" si="27"/>
        <v/>
      </c>
      <c r="J122" s="146" t="str">
        <f>IF(B122&gt;0,ROUNDUP(VLOOKUP(B122,G011B!$B:$R,16,0),1),"")</f>
        <v/>
      </c>
      <c r="K122" s="146" t="str">
        <f t="shared" si="28"/>
        <v/>
      </c>
      <c r="L122" s="147" t="str">
        <f>IF(B122&lt;&gt;"",VLOOKUP(B122,G011B!$B:$Z,25,0),"")</f>
        <v/>
      </c>
      <c r="M122" s="217" t="str">
        <f t="shared" si="25"/>
        <v/>
      </c>
      <c r="N122" s="70"/>
      <c r="O122" s="70"/>
      <c r="P122" s="70"/>
    </row>
    <row r="123" spans="1:16" ht="20.100000000000001" customHeight="1" x14ac:dyDescent="0.25">
      <c r="A123" s="305">
        <v>77</v>
      </c>
      <c r="B123" s="92"/>
      <c r="C123" s="142" t="str">
        <f t="shared" si="22"/>
        <v/>
      </c>
      <c r="D123" s="143" t="str">
        <f t="shared" si="23"/>
        <v/>
      </c>
      <c r="E123" s="93"/>
      <c r="F123" s="94"/>
      <c r="G123" s="152" t="str">
        <f t="shared" si="26"/>
        <v/>
      </c>
      <c r="H123" s="149" t="str">
        <f t="shared" si="24"/>
        <v/>
      </c>
      <c r="I123" s="156" t="str">
        <f t="shared" si="27"/>
        <v/>
      </c>
      <c r="J123" s="146" t="str">
        <f>IF(B123&gt;0,ROUNDUP(VLOOKUP(B123,G011B!$B:$R,16,0),1),"")</f>
        <v/>
      </c>
      <c r="K123" s="146" t="str">
        <f t="shared" si="28"/>
        <v/>
      </c>
      <c r="L123" s="147" t="str">
        <f>IF(B123&lt;&gt;"",VLOOKUP(B123,G011B!$B:$Z,25,0),"")</f>
        <v/>
      </c>
      <c r="M123" s="217" t="str">
        <f t="shared" si="25"/>
        <v/>
      </c>
      <c r="N123" s="70"/>
      <c r="O123" s="70"/>
      <c r="P123" s="70"/>
    </row>
    <row r="124" spans="1:16" ht="20.100000000000001" customHeight="1" x14ac:dyDescent="0.25">
      <c r="A124" s="305">
        <v>78</v>
      </c>
      <c r="B124" s="92"/>
      <c r="C124" s="142" t="str">
        <f t="shared" si="22"/>
        <v/>
      </c>
      <c r="D124" s="143" t="str">
        <f t="shared" si="23"/>
        <v/>
      </c>
      <c r="E124" s="93"/>
      <c r="F124" s="94"/>
      <c r="G124" s="152" t="str">
        <f t="shared" si="26"/>
        <v/>
      </c>
      <c r="H124" s="149" t="str">
        <f t="shared" si="24"/>
        <v/>
      </c>
      <c r="I124" s="156" t="str">
        <f t="shared" si="27"/>
        <v/>
      </c>
      <c r="J124" s="146" t="str">
        <f>IF(B124&gt;0,ROUNDUP(VLOOKUP(B124,G011B!$B:$R,16,0),1),"")</f>
        <v/>
      </c>
      <c r="K124" s="146" t="str">
        <f t="shared" si="28"/>
        <v/>
      </c>
      <c r="L124" s="147" t="str">
        <f>IF(B124&lt;&gt;"",VLOOKUP(B124,G011B!$B:$Z,25,0),"")</f>
        <v/>
      </c>
      <c r="M124" s="217" t="str">
        <f t="shared" si="25"/>
        <v/>
      </c>
      <c r="N124" s="70"/>
      <c r="O124" s="70"/>
      <c r="P124" s="70"/>
    </row>
    <row r="125" spans="1:16" ht="20.100000000000001" customHeight="1" x14ac:dyDescent="0.25">
      <c r="A125" s="305">
        <v>79</v>
      </c>
      <c r="B125" s="92"/>
      <c r="C125" s="142" t="str">
        <f t="shared" si="22"/>
        <v/>
      </c>
      <c r="D125" s="143" t="str">
        <f t="shared" si="23"/>
        <v/>
      </c>
      <c r="E125" s="93"/>
      <c r="F125" s="94"/>
      <c r="G125" s="152" t="str">
        <f t="shared" si="26"/>
        <v/>
      </c>
      <c r="H125" s="149" t="str">
        <f t="shared" si="24"/>
        <v/>
      </c>
      <c r="I125" s="156" t="str">
        <f t="shared" si="27"/>
        <v/>
      </c>
      <c r="J125" s="146" t="str">
        <f>IF(B125&gt;0,ROUNDUP(VLOOKUP(B125,G011B!$B:$R,16,0),1),"")</f>
        <v/>
      </c>
      <c r="K125" s="146" t="str">
        <f t="shared" si="28"/>
        <v/>
      </c>
      <c r="L125" s="147" t="str">
        <f>IF(B125&lt;&gt;"",VLOOKUP(B125,G011B!$B:$Z,25,0),"")</f>
        <v/>
      </c>
      <c r="M125" s="217" t="str">
        <f t="shared" si="25"/>
        <v/>
      </c>
      <c r="N125" s="70"/>
      <c r="O125" s="70"/>
      <c r="P125" s="70"/>
    </row>
    <row r="126" spans="1:16" ht="20.100000000000001" customHeight="1" thickBot="1" x14ac:dyDescent="0.3">
      <c r="A126" s="306">
        <v>80</v>
      </c>
      <c r="B126" s="95"/>
      <c r="C126" s="144" t="str">
        <f t="shared" si="22"/>
        <v/>
      </c>
      <c r="D126" s="145" t="str">
        <f t="shared" si="23"/>
        <v/>
      </c>
      <c r="E126" s="96"/>
      <c r="F126" s="97"/>
      <c r="G126" s="153" t="str">
        <f t="shared" si="26"/>
        <v/>
      </c>
      <c r="H126" s="150" t="str">
        <f t="shared" si="24"/>
        <v/>
      </c>
      <c r="I126" s="157" t="str">
        <f t="shared" si="27"/>
        <v/>
      </c>
      <c r="J126" s="146" t="str">
        <f>IF(B126&gt;0,ROUNDUP(VLOOKUP(B126,G011B!$B:$R,16,0),1),"")</f>
        <v/>
      </c>
      <c r="K126" s="146" t="str">
        <f t="shared" si="28"/>
        <v/>
      </c>
      <c r="L126" s="147" t="str">
        <f>IF(B126&lt;&gt;"",VLOOKUP(B126,G011B!$B:$Z,25,0),"")</f>
        <v/>
      </c>
      <c r="M126" s="217" t="str">
        <f t="shared" si="25"/>
        <v/>
      </c>
      <c r="N126" s="70"/>
      <c r="O126" s="70"/>
      <c r="P126" s="70"/>
    </row>
    <row r="127" spans="1:16" ht="20.100000000000001" customHeight="1" thickBot="1" x14ac:dyDescent="0.35">
      <c r="A127" s="495" t="s">
        <v>46</v>
      </c>
      <c r="B127" s="496"/>
      <c r="C127" s="496"/>
      <c r="D127" s="496"/>
      <c r="E127" s="496"/>
      <c r="F127" s="497"/>
      <c r="G127" s="154">
        <f>SUM(G107:G126)</f>
        <v>0</v>
      </c>
      <c r="H127" s="328"/>
      <c r="I127" s="139">
        <f>IF(C105=C72,SUM(I107:I126)+I94,SUM(I107:I126))</f>
        <v>0</v>
      </c>
      <c r="J127" s="70"/>
      <c r="K127" s="70"/>
      <c r="L127" s="70"/>
      <c r="M127" s="70"/>
      <c r="N127" s="158">
        <f>IF(COUNTA(B107:B126)&gt;0,1,0)</f>
        <v>0</v>
      </c>
      <c r="O127" s="70"/>
      <c r="P127" s="70"/>
    </row>
    <row r="128" spans="1:16" ht="20.100000000000001" customHeight="1" thickBot="1" x14ac:dyDescent="0.3">
      <c r="A128" s="484" t="s">
        <v>84</v>
      </c>
      <c r="B128" s="485"/>
      <c r="C128" s="485"/>
      <c r="D128" s="486"/>
      <c r="E128" s="128">
        <f>SUM(G:G)/2</f>
        <v>0</v>
      </c>
      <c r="F128" s="487"/>
      <c r="G128" s="488"/>
      <c r="H128" s="489"/>
      <c r="I128" s="136">
        <f>SUM(I107:I126)+I95</f>
        <v>0</v>
      </c>
      <c r="J128" s="70"/>
      <c r="K128" s="70"/>
      <c r="L128" s="70"/>
      <c r="M128" s="70"/>
      <c r="N128" s="70"/>
      <c r="O128" s="70"/>
      <c r="P128" s="70"/>
    </row>
    <row r="129" spans="1:16" x14ac:dyDescent="0.25">
      <c r="A129" s="7" t="s">
        <v>142</v>
      </c>
      <c r="B129" s="70"/>
      <c r="C129" s="70"/>
      <c r="D129" s="70"/>
      <c r="E129" s="70"/>
      <c r="F129" s="70"/>
      <c r="G129" s="70"/>
      <c r="H129" s="70"/>
      <c r="I129" s="70"/>
      <c r="J129" s="70"/>
      <c r="K129" s="70"/>
      <c r="L129" s="70"/>
      <c r="M129" s="70"/>
      <c r="N129" s="70"/>
      <c r="O129" s="70"/>
      <c r="P129" s="70"/>
    </row>
    <row r="130" spans="1:16" x14ac:dyDescent="0.25">
      <c r="A130" s="70"/>
      <c r="B130" s="70"/>
      <c r="C130" s="70"/>
      <c r="D130" s="70"/>
      <c r="E130" s="70"/>
      <c r="F130" s="70"/>
      <c r="G130" s="70"/>
      <c r="H130" s="70"/>
      <c r="I130" s="70"/>
      <c r="J130" s="70"/>
      <c r="K130" s="70"/>
      <c r="L130" s="70"/>
      <c r="M130" s="70"/>
      <c r="N130" s="70"/>
      <c r="O130" s="70"/>
      <c r="P130" s="70"/>
    </row>
    <row r="131" spans="1:16" ht="21" x14ac:dyDescent="0.35">
      <c r="A131" s="346" t="s">
        <v>41</v>
      </c>
      <c r="B131" s="345">
        <f ca="1">IF(imzatarihi&gt;0,imzatarihi,"")</f>
        <v>45833</v>
      </c>
      <c r="C131" s="347" t="s">
        <v>43</v>
      </c>
      <c r="D131" s="344" t="str">
        <f>IF(kurulusyetkilisi&gt;0,kurulusyetkilisi,"")</f>
        <v/>
      </c>
      <c r="F131" s="342"/>
      <c r="G131" s="342"/>
      <c r="H131" s="70"/>
      <c r="I131" s="70"/>
      <c r="J131" s="70"/>
      <c r="K131" s="109"/>
      <c r="L131" s="109"/>
      <c r="M131" s="11"/>
      <c r="N131" s="109"/>
      <c r="O131" s="109"/>
      <c r="P131" s="70"/>
    </row>
    <row r="132" spans="1:16" ht="21" x14ac:dyDescent="0.35">
      <c r="A132" s="343"/>
      <c r="C132" s="347" t="s">
        <v>44</v>
      </c>
      <c r="E132" s="431"/>
      <c r="F132" s="431"/>
      <c r="G132" s="431"/>
      <c r="H132" s="70"/>
      <c r="I132" s="70"/>
      <c r="J132" s="70"/>
      <c r="K132" s="109"/>
      <c r="L132" s="109"/>
      <c r="M132" s="11"/>
      <c r="N132" s="109"/>
      <c r="O132" s="109"/>
      <c r="P132" s="70"/>
    </row>
    <row r="133" spans="1:16" ht="15.75" x14ac:dyDescent="0.25">
      <c r="A133" s="451" t="s">
        <v>77</v>
      </c>
      <c r="B133" s="451"/>
      <c r="C133" s="451"/>
      <c r="D133" s="451"/>
      <c r="E133" s="451"/>
      <c r="F133" s="451"/>
      <c r="G133" s="451"/>
      <c r="H133" s="451"/>
      <c r="I133" s="451"/>
      <c r="J133" s="70"/>
      <c r="K133" s="70"/>
      <c r="L133" s="70"/>
      <c r="M133" s="70"/>
      <c r="N133" s="70"/>
      <c r="O133" s="70"/>
      <c r="P133" s="70"/>
    </row>
    <row r="134" spans="1:16" x14ac:dyDescent="0.25">
      <c r="A134" s="458" t="str">
        <f>IF(YilDonem&lt;&gt;"",CONCATENATE(YilDonem,". döneme aittir."),"")</f>
        <v/>
      </c>
      <c r="B134" s="458"/>
      <c r="C134" s="458"/>
      <c r="D134" s="458"/>
      <c r="E134" s="458"/>
      <c r="F134" s="458"/>
      <c r="G134" s="458"/>
      <c r="H134" s="458"/>
      <c r="I134" s="458"/>
      <c r="J134" s="70"/>
      <c r="K134" s="70"/>
      <c r="L134" s="70"/>
      <c r="M134" s="70"/>
      <c r="N134" s="70"/>
      <c r="O134" s="70"/>
      <c r="P134" s="70"/>
    </row>
    <row r="135" spans="1:16" ht="19.5" thickBot="1" x14ac:dyDescent="0.35">
      <c r="A135" s="500" t="s">
        <v>86</v>
      </c>
      <c r="B135" s="500"/>
      <c r="C135" s="500"/>
      <c r="D135" s="500"/>
      <c r="E135" s="500"/>
      <c r="F135" s="500"/>
      <c r="G135" s="500"/>
      <c r="H135" s="500"/>
      <c r="I135" s="500"/>
      <c r="J135" s="70"/>
      <c r="K135" s="70"/>
      <c r="L135" s="70"/>
      <c r="M135" s="70"/>
      <c r="N135" s="70"/>
      <c r="O135" s="70"/>
      <c r="P135" s="70"/>
    </row>
    <row r="136" spans="1:16" ht="19.5" customHeight="1" thickBot="1" x14ac:dyDescent="0.3">
      <c r="A136" s="471" t="s">
        <v>1</v>
      </c>
      <c r="B136" s="473"/>
      <c r="C136" s="452" t="str">
        <f>IF(ProjeNo&gt;0,ProjeNo,"")</f>
        <v/>
      </c>
      <c r="D136" s="453"/>
      <c r="E136" s="453"/>
      <c r="F136" s="453"/>
      <c r="G136" s="453"/>
      <c r="H136" s="453"/>
      <c r="I136" s="454"/>
      <c r="J136" s="70"/>
      <c r="K136" s="70"/>
      <c r="L136" s="70"/>
      <c r="M136" s="70"/>
      <c r="N136" s="70"/>
      <c r="O136" s="70"/>
      <c r="P136" s="70"/>
    </row>
    <row r="137" spans="1:16" ht="29.25" customHeight="1" thickBot="1" x14ac:dyDescent="0.3">
      <c r="A137" s="491" t="s">
        <v>10</v>
      </c>
      <c r="B137" s="472"/>
      <c r="C137" s="492" t="str">
        <f>IF(ProjeAdi&gt;0,ProjeAdi,"")</f>
        <v/>
      </c>
      <c r="D137" s="493"/>
      <c r="E137" s="493"/>
      <c r="F137" s="493"/>
      <c r="G137" s="493"/>
      <c r="H137" s="493"/>
      <c r="I137" s="494"/>
      <c r="J137" s="70"/>
      <c r="K137" s="70"/>
      <c r="L137" s="70"/>
      <c r="M137" s="70"/>
      <c r="N137" s="70"/>
      <c r="O137" s="70"/>
      <c r="P137" s="70"/>
    </row>
    <row r="138" spans="1:16" ht="19.5" customHeight="1" thickBot="1" x14ac:dyDescent="0.3">
      <c r="A138" s="471" t="s">
        <v>78</v>
      </c>
      <c r="B138" s="473"/>
      <c r="C138" s="16"/>
      <c r="D138" s="498"/>
      <c r="E138" s="498"/>
      <c r="F138" s="498"/>
      <c r="G138" s="498"/>
      <c r="H138" s="498"/>
      <c r="I138" s="499"/>
      <c r="J138" s="70"/>
      <c r="K138" s="70"/>
      <c r="L138" s="70"/>
      <c r="M138" s="70"/>
      <c r="N138" s="70"/>
      <c r="O138" s="70"/>
      <c r="P138" s="70"/>
    </row>
    <row r="139" spans="1:16" s="5" customFormat="1" ht="30.75" thickBot="1" x14ac:dyDescent="0.3">
      <c r="A139" s="3" t="s">
        <v>6</v>
      </c>
      <c r="B139" s="3" t="s">
        <v>7</v>
      </c>
      <c r="C139" s="3" t="s">
        <v>67</v>
      </c>
      <c r="D139" s="3" t="s">
        <v>143</v>
      </c>
      <c r="E139" s="3" t="s">
        <v>79</v>
      </c>
      <c r="F139" s="3" t="s">
        <v>80</v>
      </c>
      <c r="G139" s="3" t="s">
        <v>81</v>
      </c>
      <c r="H139" s="3" t="s">
        <v>82</v>
      </c>
      <c r="I139" s="3" t="s">
        <v>83</v>
      </c>
      <c r="J139" s="302" t="s">
        <v>87</v>
      </c>
      <c r="K139" s="303" t="s">
        <v>88</v>
      </c>
      <c r="L139" s="303" t="s">
        <v>80</v>
      </c>
      <c r="M139" s="301"/>
      <c r="N139" s="301"/>
      <c r="O139" s="301"/>
      <c r="P139" s="301"/>
    </row>
    <row r="140" spans="1:16" ht="20.100000000000001" customHeight="1" x14ac:dyDescent="0.25">
      <c r="A140" s="304">
        <v>81</v>
      </c>
      <c r="B140" s="88"/>
      <c r="C140" s="140" t="str">
        <f t="shared" ref="C140:C159" si="29">IF(B140&lt;&gt;"",VLOOKUP(B140,PersonelTablo,2,0),"")</f>
        <v/>
      </c>
      <c r="D140" s="141" t="str">
        <f t="shared" ref="D140:D159" si="30">IF(B140&lt;&gt;"",VLOOKUP(B140,PersonelTablo,3,0),"")</f>
        <v/>
      </c>
      <c r="E140" s="89"/>
      <c r="F140" s="90"/>
      <c r="G140" s="151" t="str">
        <f>IF(AND(B140&lt;&gt;"",L140&gt;=F140),E140*F140,"")</f>
        <v/>
      </c>
      <c r="H140" s="148" t="str">
        <f t="shared" ref="H140:H159" si="31">IF(B140&lt;&gt;"",VLOOKUP(B140,G011CTablo,14,0),"")</f>
        <v/>
      </c>
      <c r="I140" s="155" t="str">
        <f>IF(AND(B140&lt;&gt;"",J140&gt;=K140,L140&gt;0),G140*H140,"")</f>
        <v/>
      </c>
      <c r="J140" s="146" t="str">
        <f>IF(B140&gt;0,ROUNDUP(VLOOKUP(B140,G011B!$B:$R,16,0),1),"")</f>
        <v/>
      </c>
      <c r="K140" s="146" t="str">
        <f>IF(B140&gt;0,SUMIF($B:$B,B140,$G:$G),"")</f>
        <v/>
      </c>
      <c r="L140" s="147" t="str">
        <f>IF(B140&lt;&gt;"",VLOOKUP(B140,G011B!$B:$Z,25,0),"")</f>
        <v/>
      </c>
      <c r="M140" s="217" t="str">
        <f t="shared" ref="M140:M159" si="32">IF(J140&gt;=K140,"","Personelin bütün iş paketlerindeki Toplam Adam Ay değeri "&amp;K140&amp;" olup, bu değer, G011B formunda beyan edilen Çalışılan Toplam Ay değerini geçemez. Maliyeti hesaplamak için Adam/Ay Oranı veya Çalışılan Ay değerini düzeltiniz. ")</f>
        <v/>
      </c>
      <c r="N140" s="70"/>
      <c r="O140" s="70"/>
      <c r="P140" s="70"/>
    </row>
    <row r="141" spans="1:16" ht="20.100000000000001" customHeight="1" x14ac:dyDescent="0.25">
      <c r="A141" s="305">
        <v>82</v>
      </c>
      <c r="B141" s="92"/>
      <c r="C141" s="142" t="str">
        <f t="shared" si="29"/>
        <v/>
      </c>
      <c r="D141" s="143" t="str">
        <f t="shared" si="30"/>
        <v/>
      </c>
      <c r="E141" s="93"/>
      <c r="F141" s="94"/>
      <c r="G141" s="152" t="str">
        <f t="shared" ref="G141:G159" si="33">IF(AND(B141&lt;&gt;"",L141&gt;=F141),E141*F141,"")</f>
        <v/>
      </c>
      <c r="H141" s="149" t="str">
        <f t="shared" si="31"/>
        <v/>
      </c>
      <c r="I141" s="156" t="str">
        <f t="shared" ref="I141:I159" si="34">IF(AND(B141&lt;&gt;"",J141&gt;=K141,L141&gt;0),G141*H141,"")</f>
        <v/>
      </c>
      <c r="J141" s="146" t="str">
        <f>IF(B141&gt;0,ROUNDUP(VLOOKUP(B141,G011B!$B:$R,16,0),1),"")</f>
        <v/>
      </c>
      <c r="K141" s="146" t="str">
        <f t="shared" ref="K141:K159" si="35">IF(B141&gt;0,SUMIF($B:$B,B141,$G:$G),"")</f>
        <v/>
      </c>
      <c r="L141" s="147" t="str">
        <f>IF(B141&lt;&gt;"",VLOOKUP(B141,G011B!$B:$Z,25,0),"")</f>
        <v/>
      </c>
      <c r="M141" s="217" t="str">
        <f t="shared" si="32"/>
        <v/>
      </c>
      <c r="N141" s="70"/>
      <c r="O141" s="70"/>
      <c r="P141" s="70"/>
    </row>
    <row r="142" spans="1:16" ht="20.100000000000001" customHeight="1" x14ac:dyDescent="0.25">
      <c r="A142" s="305">
        <v>83</v>
      </c>
      <c r="B142" s="92"/>
      <c r="C142" s="142" t="str">
        <f t="shared" si="29"/>
        <v/>
      </c>
      <c r="D142" s="143" t="str">
        <f t="shared" si="30"/>
        <v/>
      </c>
      <c r="E142" s="93"/>
      <c r="F142" s="94"/>
      <c r="G142" s="152" t="str">
        <f t="shared" si="33"/>
        <v/>
      </c>
      <c r="H142" s="149" t="str">
        <f t="shared" si="31"/>
        <v/>
      </c>
      <c r="I142" s="156" t="str">
        <f t="shared" si="34"/>
        <v/>
      </c>
      <c r="J142" s="146" t="str">
        <f>IF(B142&gt;0,ROUNDUP(VLOOKUP(B142,G011B!$B:$R,16,0),1),"")</f>
        <v/>
      </c>
      <c r="K142" s="146" t="str">
        <f t="shared" si="35"/>
        <v/>
      </c>
      <c r="L142" s="147" t="str">
        <f>IF(B142&lt;&gt;"",VLOOKUP(B142,G011B!$B:$Z,25,0),"")</f>
        <v/>
      </c>
      <c r="M142" s="217" t="str">
        <f t="shared" si="32"/>
        <v/>
      </c>
      <c r="N142" s="70"/>
      <c r="O142" s="70"/>
      <c r="P142" s="70"/>
    </row>
    <row r="143" spans="1:16" ht="20.100000000000001" customHeight="1" x14ac:dyDescent="0.25">
      <c r="A143" s="305">
        <v>84</v>
      </c>
      <c r="B143" s="92"/>
      <c r="C143" s="142" t="str">
        <f t="shared" si="29"/>
        <v/>
      </c>
      <c r="D143" s="143" t="str">
        <f t="shared" si="30"/>
        <v/>
      </c>
      <c r="E143" s="93"/>
      <c r="F143" s="94"/>
      <c r="G143" s="152" t="str">
        <f t="shared" si="33"/>
        <v/>
      </c>
      <c r="H143" s="149" t="str">
        <f t="shared" si="31"/>
        <v/>
      </c>
      <c r="I143" s="156" t="str">
        <f t="shared" si="34"/>
        <v/>
      </c>
      <c r="J143" s="146" t="str">
        <f>IF(B143&gt;0,ROUNDUP(VLOOKUP(B143,G011B!$B:$R,16,0),1),"")</f>
        <v/>
      </c>
      <c r="K143" s="146" t="str">
        <f t="shared" si="35"/>
        <v/>
      </c>
      <c r="L143" s="147" t="str">
        <f>IF(B143&lt;&gt;"",VLOOKUP(B143,G011B!$B:$Z,25,0),"")</f>
        <v/>
      </c>
      <c r="M143" s="217" t="str">
        <f t="shared" si="32"/>
        <v/>
      </c>
      <c r="N143" s="70"/>
      <c r="O143" s="70"/>
      <c r="P143" s="70"/>
    </row>
    <row r="144" spans="1:16" ht="20.100000000000001" customHeight="1" x14ac:dyDescent="0.25">
      <c r="A144" s="305">
        <v>85</v>
      </c>
      <c r="B144" s="92"/>
      <c r="C144" s="142" t="str">
        <f t="shared" si="29"/>
        <v/>
      </c>
      <c r="D144" s="143" t="str">
        <f t="shared" si="30"/>
        <v/>
      </c>
      <c r="E144" s="93"/>
      <c r="F144" s="94"/>
      <c r="G144" s="152" t="str">
        <f t="shared" si="33"/>
        <v/>
      </c>
      <c r="H144" s="149" t="str">
        <f t="shared" si="31"/>
        <v/>
      </c>
      <c r="I144" s="156" t="str">
        <f t="shared" si="34"/>
        <v/>
      </c>
      <c r="J144" s="146" t="str">
        <f>IF(B144&gt;0,ROUNDUP(VLOOKUP(B144,G011B!$B:$R,16,0),1),"")</f>
        <v/>
      </c>
      <c r="K144" s="146" t="str">
        <f t="shared" si="35"/>
        <v/>
      </c>
      <c r="L144" s="147" t="str">
        <f>IF(B144&lt;&gt;"",VLOOKUP(B144,G011B!$B:$Z,25,0),"")</f>
        <v/>
      </c>
      <c r="M144" s="217" t="str">
        <f t="shared" si="32"/>
        <v/>
      </c>
      <c r="N144" s="70"/>
      <c r="O144" s="70"/>
      <c r="P144" s="70"/>
    </row>
    <row r="145" spans="1:16" ht="20.100000000000001" customHeight="1" x14ac:dyDescent="0.25">
      <c r="A145" s="305">
        <v>86</v>
      </c>
      <c r="B145" s="92"/>
      <c r="C145" s="142" t="str">
        <f t="shared" si="29"/>
        <v/>
      </c>
      <c r="D145" s="143" t="str">
        <f t="shared" si="30"/>
        <v/>
      </c>
      <c r="E145" s="93"/>
      <c r="F145" s="94"/>
      <c r="G145" s="152" t="str">
        <f t="shared" si="33"/>
        <v/>
      </c>
      <c r="H145" s="149" t="str">
        <f t="shared" si="31"/>
        <v/>
      </c>
      <c r="I145" s="156" t="str">
        <f t="shared" si="34"/>
        <v/>
      </c>
      <c r="J145" s="146" t="str">
        <f>IF(B145&gt;0,ROUNDUP(VLOOKUP(B145,G011B!$B:$R,16,0),1),"")</f>
        <v/>
      </c>
      <c r="K145" s="146" t="str">
        <f t="shared" si="35"/>
        <v/>
      </c>
      <c r="L145" s="147" t="str">
        <f>IF(B145&lt;&gt;"",VLOOKUP(B145,G011B!$B:$Z,25,0),"")</f>
        <v/>
      </c>
      <c r="M145" s="217" t="str">
        <f t="shared" si="32"/>
        <v/>
      </c>
      <c r="N145" s="70"/>
      <c r="O145" s="70"/>
      <c r="P145" s="70"/>
    </row>
    <row r="146" spans="1:16" ht="20.100000000000001" customHeight="1" x14ac:dyDescent="0.25">
      <c r="A146" s="305">
        <v>87</v>
      </c>
      <c r="B146" s="92"/>
      <c r="C146" s="142" t="str">
        <f t="shared" si="29"/>
        <v/>
      </c>
      <c r="D146" s="143" t="str">
        <f t="shared" si="30"/>
        <v/>
      </c>
      <c r="E146" s="93"/>
      <c r="F146" s="94"/>
      <c r="G146" s="152" t="str">
        <f t="shared" si="33"/>
        <v/>
      </c>
      <c r="H146" s="149" t="str">
        <f t="shared" si="31"/>
        <v/>
      </c>
      <c r="I146" s="156" t="str">
        <f t="shared" si="34"/>
        <v/>
      </c>
      <c r="J146" s="146" t="str">
        <f>IF(B146&gt;0,ROUNDUP(VLOOKUP(B146,G011B!$B:$R,16,0),1),"")</f>
        <v/>
      </c>
      <c r="K146" s="146" t="str">
        <f t="shared" si="35"/>
        <v/>
      </c>
      <c r="L146" s="147" t="str">
        <f>IF(B146&lt;&gt;"",VLOOKUP(B146,G011B!$B:$Z,25,0),"")</f>
        <v/>
      </c>
      <c r="M146" s="217" t="str">
        <f t="shared" si="32"/>
        <v/>
      </c>
      <c r="N146" s="70"/>
      <c r="O146" s="70"/>
      <c r="P146" s="70"/>
    </row>
    <row r="147" spans="1:16" ht="20.100000000000001" customHeight="1" x14ac:dyDescent="0.25">
      <c r="A147" s="305">
        <v>88</v>
      </c>
      <c r="B147" s="92"/>
      <c r="C147" s="142" t="str">
        <f t="shared" si="29"/>
        <v/>
      </c>
      <c r="D147" s="143" t="str">
        <f t="shared" si="30"/>
        <v/>
      </c>
      <c r="E147" s="93"/>
      <c r="F147" s="94"/>
      <c r="G147" s="152" t="str">
        <f t="shared" si="33"/>
        <v/>
      </c>
      <c r="H147" s="149" t="str">
        <f t="shared" si="31"/>
        <v/>
      </c>
      <c r="I147" s="156" t="str">
        <f t="shared" si="34"/>
        <v/>
      </c>
      <c r="J147" s="146" t="str">
        <f>IF(B147&gt;0,ROUNDUP(VLOOKUP(B147,G011B!$B:$R,16,0),1),"")</f>
        <v/>
      </c>
      <c r="K147" s="146" t="str">
        <f t="shared" si="35"/>
        <v/>
      </c>
      <c r="L147" s="147" t="str">
        <f>IF(B147&lt;&gt;"",VLOOKUP(B147,G011B!$B:$Z,25,0),"")</f>
        <v/>
      </c>
      <c r="M147" s="217" t="str">
        <f t="shared" si="32"/>
        <v/>
      </c>
      <c r="N147" s="70"/>
      <c r="O147" s="70"/>
      <c r="P147" s="70"/>
    </row>
    <row r="148" spans="1:16" ht="20.100000000000001" customHeight="1" x14ac:dyDescent="0.25">
      <c r="A148" s="305">
        <v>89</v>
      </c>
      <c r="B148" s="92"/>
      <c r="C148" s="142" t="str">
        <f t="shared" si="29"/>
        <v/>
      </c>
      <c r="D148" s="143" t="str">
        <f t="shared" si="30"/>
        <v/>
      </c>
      <c r="E148" s="93"/>
      <c r="F148" s="94"/>
      <c r="G148" s="152" t="str">
        <f t="shared" si="33"/>
        <v/>
      </c>
      <c r="H148" s="149" t="str">
        <f t="shared" si="31"/>
        <v/>
      </c>
      <c r="I148" s="156" t="str">
        <f t="shared" si="34"/>
        <v/>
      </c>
      <c r="J148" s="146" t="str">
        <f>IF(B148&gt;0,ROUNDUP(VLOOKUP(B148,G011B!$B:$R,16,0),1),"")</f>
        <v/>
      </c>
      <c r="K148" s="146" t="str">
        <f t="shared" si="35"/>
        <v/>
      </c>
      <c r="L148" s="147" t="str">
        <f>IF(B148&lt;&gt;"",VLOOKUP(B148,G011B!$B:$Z,25,0),"")</f>
        <v/>
      </c>
      <c r="M148" s="217" t="str">
        <f t="shared" si="32"/>
        <v/>
      </c>
      <c r="N148" s="70"/>
      <c r="O148" s="70"/>
      <c r="P148" s="70"/>
    </row>
    <row r="149" spans="1:16" ht="20.100000000000001" customHeight="1" x14ac:dyDescent="0.25">
      <c r="A149" s="305">
        <v>90</v>
      </c>
      <c r="B149" s="92"/>
      <c r="C149" s="142" t="str">
        <f t="shared" si="29"/>
        <v/>
      </c>
      <c r="D149" s="143" t="str">
        <f t="shared" si="30"/>
        <v/>
      </c>
      <c r="E149" s="93"/>
      <c r="F149" s="94"/>
      <c r="G149" s="152" t="str">
        <f t="shared" si="33"/>
        <v/>
      </c>
      <c r="H149" s="149" t="str">
        <f t="shared" si="31"/>
        <v/>
      </c>
      <c r="I149" s="156" t="str">
        <f t="shared" si="34"/>
        <v/>
      </c>
      <c r="J149" s="146" t="str">
        <f>IF(B149&gt;0,ROUNDUP(VLOOKUP(B149,G011B!$B:$R,16,0),1),"")</f>
        <v/>
      </c>
      <c r="K149" s="146" t="str">
        <f t="shared" si="35"/>
        <v/>
      </c>
      <c r="L149" s="147" t="str">
        <f>IF(B149&lt;&gt;"",VLOOKUP(B149,G011B!$B:$Z,25,0),"")</f>
        <v/>
      </c>
      <c r="M149" s="217" t="str">
        <f t="shared" si="32"/>
        <v/>
      </c>
      <c r="N149" s="70"/>
      <c r="O149" s="70"/>
      <c r="P149" s="70"/>
    </row>
    <row r="150" spans="1:16" ht="20.100000000000001" customHeight="1" x14ac:dyDescent="0.25">
      <c r="A150" s="305">
        <v>91</v>
      </c>
      <c r="B150" s="92"/>
      <c r="C150" s="142" t="str">
        <f t="shared" si="29"/>
        <v/>
      </c>
      <c r="D150" s="143" t="str">
        <f t="shared" si="30"/>
        <v/>
      </c>
      <c r="E150" s="93"/>
      <c r="F150" s="94"/>
      <c r="G150" s="152" t="str">
        <f t="shared" si="33"/>
        <v/>
      </c>
      <c r="H150" s="149" t="str">
        <f t="shared" si="31"/>
        <v/>
      </c>
      <c r="I150" s="156" t="str">
        <f t="shared" si="34"/>
        <v/>
      </c>
      <c r="J150" s="146" t="str">
        <f>IF(B150&gt;0,ROUNDUP(VLOOKUP(B150,G011B!$B:$R,16,0),1),"")</f>
        <v/>
      </c>
      <c r="K150" s="146" t="str">
        <f t="shared" si="35"/>
        <v/>
      </c>
      <c r="L150" s="147" t="str">
        <f>IF(B150&lt;&gt;"",VLOOKUP(B150,G011B!$B:$Z,25,0),"")</f>
        <v/>
      </c>
      <c r="M150" s="217" t="str">
        <f t="shared" si="32"/>
        <v/>
      </c>
      <c r="N150" s="70"/>
      <c r="O150" s="70"/>
      <c r="P150" s="70"/>
    </row>
    <row r="151" spans="1:16" ht="20.100000000000001" customHeight="1" x14ac:dyDescent="0.25">
      <c r="A151" s="305">
        <v>92</v>
      </c>
      <c r="B151" s="92"/>
      <c r="C151" s="142" t="str">
        <f t="shared" si="29"/>
        <v/>
      </c>
      <c r="D151" s="143" t="str">
        <f t="shared" si="30"/>
        <v/>
      </c>
      <c r="E151" s="93"/>
      <c r="F151" s="94"/>
      <c r="G151" s="152" t="str">
        <f t="shared" si="33"/>
        <v/>
      </c>
      <c r="H151" s="149" t="str">
        <f t="shared" si="31"/>
        <v/>
      </c>
      <c r="I151" s="156" t="str">
        <f t="shared" si="34"/>
        <v/>
      </c>
      <c r="J151" s="146" t="str">
        <f>IF(B151&gt;0,ROUNDUP(VLOOKUP(B151,G011B!$B:$R,16,0),1),"")</f>
        <v/>
      </c>
      <c r="K151" s="146" t="str">
        <f t="shared" si="35"/>
        <v/>
      </c>
      <c r="L151" s="147" t="str">
        <f>IF(B151&lt;&gt;"",VLOOKUP(B151,G011B!$B:$Z,25,0),"")</f>
        <v/>
      </c>
      <c r="M151" s="217" t="str">
        <f t="shared" si="32"/>
        <v/>
      </c>
      <c r="N151" s="70"/>
      <c r="O151" s="70"/>
      <c r="P151" s="70"/>
    </row>
    <row r="152" spans="1:16" ht="20.100000000000001" customHeight="1" x14ac:dyDescent="0.25">
      <c r="A152" s="305">
        <v>93</v>
      </c>
      <c r="B152" s="92"/>
      <c r="C152" s="142" t="str">
        <f t="shared" si="29"/>
        <v/>
      </c>
      <c r="D152" s="143" t="str">
        <f t="shared" si="30"/>
        <v/>
      </c>
      <c r="E152" s="93"/>
      <c r="F152" s="94"/>
      <c r="G152" s="152" t="str">
        <f t="shared" si="33"/>
        <v/>
      </c>
      <c r="H152" s="149" t="str">
        <f t="shared" si="31"/>
        <v/>
      </c>
      <c r="I152" s="156" t="str">
        <f t="shared" si="34"/>
        <v/>
      </c>
      <c r="J152" s="146" t="str">
        <f>IF(B152&gt;0,ROUNDUP(VLOOKUP(B152,G011B!$B:$R,16,0),1),"")</f>
        <v/>
      </c>
      <c r="K152" s="146" t="str">
        <f t="shared" si="35"/>
        <v/>
      </c>
      <c r="L152" s="147" t="str">
        <f>IF(B152&lt;&gt;"",VLOOKUP(B152,G011B!$B:$Z,25,0),"")</f>
        <v/>
      </c>
      <c r="M152" s="217" t="str">
        <f t="shared" si="32"/>
        <v/>
      </c>
      <c r="N152" s="70"/>
      <c r="O152" s="70"/>
      <c r="P152" s="70"/>
    </row>
    <row r="153" spans="1:16" ht="20.100000000000001" customHeight="1" x14ac:dyDescent="0.25">
      <c r="A153" s="305">
        <v>94</v>
      </c>
      <c r="B153" s="92"/>
      <c r="C153" s="142" t="str">
        <f t="shared" si="29"/>
        <v/>
      </c>
      <c r="D153" s="143" t="str">
        <f t="shared" si="30"/>
        <v/>
      </c>
      <c r="E153" s="93"/>
      <c r="F153" s="94"/>
      <c r="G153" s="152" t="str">
        <f t="shared" si="33"/>
        <v/>
      </c>
      <c r="H153" s="149" t="str">
        <f t="shared" si="31"/>
        <v/>
      </c>
      <c r="I153" s="156" t="str">
        <f t="shared" si="34"/>
        <v/>
      </c>
      <c r="J153" s="146" t="str">
        <f>IF(B153&gt;0,ROUNDUP(VLOOKUP(B153,G011B!$B:$R,16,0),1),"")</f>
        <v/>
      </c>
      <c r="K153" s="146" t="str">
        <f t="shared" si="35"/>
        <v/>
      </c>
      <c r="L153" s="147" t="str">
        <f>IF(B153&lt;&gt;"",VLOOKUP(B153,G011B!$B:$Z,25,0),"")</f>
        <v/>
      </c>
      <c r="M153" s="217" t="str">
        <f t="shared" si="32"/>
        <v/>
      </c>
      <c r="N153" s="70"/>
      <c r="O153" s="70"/>
      <c r="P153" s="70"/>
    </row>
    <row r="154" spans="1:16" ht="20.100000000000001" customHeight="1" x14ac:dyDescent="0.25">
      <c r="A154" s="305">
        <v>95</v>
      </c>
      <c r="B154" s="92"/>
      <c r="C154" s="142" t="str">
        <f t="shared" si="29"/>
        <v/>
      </c>
      <c r="D154" s="143" t="str">
        <f t="shared" si="30"/>
        <v/>
      </c>
      <c r="E154" s="93"/>
      <c r="F154" s="94"/>
      <c r="G154" s="152" t="str">
        <f t="shared" si="33"/>
        <v/>
      </c>
      <c r="H154" s="149" t="str">
        <f t="shared" si="31"/>
        <v/>
      </c>
      <c r="I154" s="156" t="str">
        <f t="shared" si="34"/>
        <v/>
      </c>
      <c r="J154" s="146" t="str">
        <f>IF(B154&gt;0,ROUNDUP(VLOOKUP(B154,G011B!$B:$R,16,0),1),"")</f>
        <v/>
      </c>
      <c r="K154" s="146" t="str">
        <f t="shared" si="35"/>
        <v/>
      </c>
      <c r="L154" s="147" t="str">
        <f>IF(B154&lt;&gt;"",VLOOKUP(B154,G011B!$B:$Z,25,0),"")</f>
        <v/>
      </c>
      <c r="M154" s="217" t="str">
        <f t="shared" si="32"/>
        <v/>
      </c>
      <c r="N154" s="70"/>
      <c r="O154" s="70"/>
      <c r="P154" s="70"/>
    </row>
    <row r="155" spans="1:16" ht="20.100000000000001" customHeight="1" x14ac:dyDescent="0.25">
      <c r="A155" s="305">
        <v>96</v>
      </c>
      <c r="B155" s="92"/>
      <c r="C155" s="142" t="str">
        <f t="shared" si="29"/>
        <v/>
      </c>
      <c r="D155" s="143" t="str">
        <f t="shared" si="30"/>
        <v/>
      </c>
      <c r="E155" s="93"/>
      <c r="F155" s="94"/>
      <c r="G155" s="152" t="str">
        <f t="shared" si="33"/>
        <v/>
      </c>
      <c r="H155" s="149" t="str">
        <f t="shared" si="31"/>
        <v/>
      </c>
      <c r="I155" s="156" t="str">
        <f t="shared" si="34"/>
        <v/>
      </c>
      <c r="J155" s="146" t="str">
        <f>IF(B155&gt;0,ROUNDUP(VLOOKUP(B155,G011B!$B:$R,16,0),1),"")</f>
        <v/>
      </c>
      <c r="K155" s="146" t="str">
        <f t="shared" si="35"/>
        <v/>
      </c>
      <c r="L155" s="147" t="str">
        <f>IF(B155&lt;&gt;"",VLOOKUP(B155,G011B!$B:$Z,25,0),"")</f>
        <v/>
      </c>
      <c r="M155" s="217" t="str">
        <f t="shared" si="32"/>
        <v/>
      </c>
      <c r="N155" s="70"/>
      <c r="O155" s="70"/>
      <c r="P155" s="70"/>
    </row>
    <row r="156" spans="1:16" ht="20.100000000000001" customHeight="1" x14ac:dyDescent="0.25">
      <c r="A156" s="305">
        <v>97</v>
      </c>
      <c r="B156" s="92"/>
      <c r="C156" s="142" t="str">
        <f t="shared" si="29"/>
        <v/>
      </c>
      <c r="D156" s="143" t="str">
        <f t="shared" si="30"/>
        <v/>
      </c>
      <c r="E156" s="93"/>
      <c r="F156" s="94"/>
      <c r="G156" s="152" t="str">
        <f t="shared" si="33"/>
        <v/>
      </c>
      <c r="H156" s="149" t="str">
        <f t="shared" si="31"/>
        <v/>
      </c>
      <c r="I156" s="156" t="str">
        <f t="shared" si="34"/>
        <v/>
      </c>
      <c r="J156" s="146" t="str">
        <f>IF(B156&gt;0,ROUNDUP(VLOOKUP(B156,G011B!$B:$R,16,0),1),"")</f>
        <v/>
      </c>
      <c r="K156" s="146" t="str">
        <f t="shared" si="35"/>
        <v/>
      </c>
      <c r="L156" s="147" t="str">
        <f>IF(B156&lt;&gt;"",VLOOKUP(B156,G011B!$B:$Z,25,0),"")</f>
        <v/>
      </c>
      <c r="M156" s="217" t="str">
        <f t="shared" si="32"/>
        <v/>
      </c>
      <c r="N156" s="70"/>
      <c r="O156" s="70"/>
      <c r="P156" s="70"/>
    </row>
    <row r="157" spans="1:16" ht="20.100000000000001" customHeight="1" x14ac:dyDescent="0.25">
      <c r="A157" s="305">
        <v>98</v>
      </c>
      <c r="B157" s="92"/>
      <c r="C157" s="142" t="str">
        <f t="shared" si="29"/>
        <v/>
      </c>
      <c r="D157" s="143" t="str">
        <f t="shared" si="30"/>
        <v/>
      </c>
      <c r="E157" s="93"/>
      <c r="F157" s="94"/>
      <c r="G157" s="152" t="str">
        <f t="shared" si="33"/>
        <v/>
      </c>
      <c r="H157" s="149" t="str">
        <f t="shared" si="31"/>
        <v/>
      </c>
      <c r="I157" s="156" t="str">
        <f t="shared" si="34"/>
        <v/>
      </c>
      <c r="J157" s="146" t="str">
        <f>IF(B157&gt;0,ROUNDUP(VLOOKUP(B157,G011B!$B:$R,16,0),1),"")</f>
        <v/>
      </c>
      <c r="K157" s="146" t="str">
        <f t="shared" si="35"/>
        <v/>
      </c>
      <c r="L157" s="147" t="str">
        <f>IF(B157&lt;&gt;"",VLOOKUP(B157,G011B!$B:$Z,25,0),"")</f>
        <v/>
      </c>
      <c r="M157" s="217" t="str">
        <f t="shared" si="32"/>
        <v/>
      </c>
      <c r="N157" s="70"/>
      <c r="O157" s="70"/>
      <c r="P157" s="70"/>
    </row>
    <row r="158" spans="1:16" ht="20.100000000000001" customHeight="1" x14ac:dyDescent="0.25">
      <c r="A158" s="305">
        <v>99</v>
      </c>
      <c r="B158" s="92"/>
      <c r="C158" s="142" t="str">
        <f t="shared" si="29"/>
        <v/>
      </c>
      <c r="D158" s="143" t="str">
        <f t="shared" si="30"/>
        <v/>
      </c>
      <c r="E158" s="93"/>
      <c r="F158" s="94"/>
      <c r="G158" s="152" t="str">
        <f t="shared" si="33"/>
        <v/>
      </c>
      <c r="H158" s="149" t="str">
        <f t="shared" si="31"/>
        <v/>
      </c>
      <c r="I158" s="156" t="str">
        <f t="shared" si="34"/>
        <v/>
      </c>
      <c r="J158" s="146" t="str">
        <f>IF(B158&gt;0,ROUNDUP(VLOOKUP(B158,G011B!$B:$R,16,0),1),"")</f>
        <v/>
      </c>
      <c r="K158" s="146" t="str">
        <f t="shared" si="35"/>
        <v/>
      </c>
      <c r="L158" s="147" t="str">
        <f>IF(B158&lt;&gt;"",VLOOKUP(B158,G011B!$B:$Z,25,0),"")</f>
        <v/>
      </c>
      <c r="M158" s="217" t="str">
        <f t="shared" si="32"/>
        <v/>
      </c>
      <c r="N158" s="70"/>
      <c r="O158" s="70"/>
      <c r="P158" s="70"/>
    </row>
    <row r="159" spans="1:16" ht="20.100000000000001" customHeight="1" thickBot="1" x14ac:dyDescent="0.3">
      <c r="A159" s="306">
        <v>100</v>
      </c>
      <c r="B159" s="95"/>
      <c r="C159" s="144" t="str">
        <f t="shared" si="29"/>
        <v/>
      </c>
      <c r="D159" s="145" t="str">
        <f t="shared" si="30"/>
        <v/>
      </c>
      <c r="E159" s="96"/>
      <c r="F159" s="97"/>
      <c r="G159" s="153" t="str">
        <f t="shared" si="33"/>
        <v/>
      </c>
      <c r="H159" s="150" t="str">
        <f t="shared" si="31"/>
        <v/>
      </c>
      <c r="I159" s="157" t="str">
        <f t="shared" si="34"/>
        <v/>
      </c>
      <c r="J159" s="146" t="str">
        <f>IF(B159&gt;0,ROUNDUP(VLOOKUP(B159,G011B!$B:$R,16,0),1),"")</f>
        <v/>
      </c>
      <c r="K159" s="146" t="str">
        <f t="shared" si="35"/>
        <v/>
      </c>
      <c r="L159" s="147" t="str">
        <f>IF(B159&lt;&gt;"",VLOOKUP(B159,G011B!$B:$Z,25,0),"")</f>
        <v/>
      </c>
      <c r="M159" s="217" t="str">
        <f t="shared" si="32"/>
        <v/>
      </c>
      <c r="N159" s="70"/>
      <c r="O159" s="70"/>
      <c r="P159" s="70"/>
    </row>
    <row r="160" spans="1:16" ht="20.100000000000001" customHeight="1" thickBot="1" x14ac:dyDescent="0.35">
      <c r="A160" s="495" t="s">
        <v>46</v>
      </c>
      <c r="B160" s="496"/>
      <c r="C160" s="496"/>
      <c r="D160" s="496"/>
      <c r="E160" s="496"/>
      <c r="F160" s="497"/>
      <c r="G160" s="154">
        <f>SUM(G140:G159)</f>
        <v>0</v>
      </c>
      <c r="H160" s="328"/>
      <c r="I160" s="139">
        <f>IF(C138=C105,SUM(I140:I159)+I127,SUM(I140:I159))</f>
        <v>0</v>
      </c>
      <c r="J160" s="70"/>
      <c r="K160" s="70"/>
      <c r="L160" s="70"/>
      <c r="M160" s="70"/>
      <c r="N160" s="158">
        <f>IF(COUNTA(B140:B159)&gt;0,1,0)</f>
        <v>0</v>
      </c>
      <c r="O160" s="70"/>
      <c r="P160" s="70"/>
    </row>
    <row r="161" spans="1:16" ht="20.100000000000001" customHeight="1" thickBot="1" x14ac:dyDescent="0.3">
      <c r="A161" s="484" t="s">
        <v>84</v>
      </c>
      <c r="B161" s="485"/>
      <c r="C161" s="485"/>
      <c r="D161" s="486"/>
      <c r="E161" s="128">
        <f>SUM(G:G)/2</f>
        <v>0</v>
      </c>
      <c r="F161" s="487"/>
      <c r="G161" s="488"/>
      <c r="H161" s="489"/>
      <c r="I161" s="136">
        <f>SUM(I140:I159)+I128</f>
        <v>0</v>
      </c>
      <c r="J161" s="70"/>
      <c r="K161" s="70"/>
      <c r="L161" s="70"/>
      <c r="M161" s="70"/>
      <c r="N161" s="70"/>
      <c r="O161" s="70"/>
      <c r="P161" s="70"/>
    </row>
    <row r="162" spans="1:16" x14ac:dyDescent="0.25">
      <c r="A162" s="7" t="s">
        <v>142</v>
      </c>
      <c r="B162" s="70"/>
      <c r="C162" s="70"/>
      <c r="D162" s="70"/>
      <c r="E162" s="70"/>
      <c r="F162" s="70"/>
      <c r="G162" s="70"/>
      <c r="H162" s="70"/>
      <c r="I162" s="70"/>
      <c r="J162" s="70"/>
      <c r="K162" s="70"/>
      <c r="L162" s="70"/>
      <c r="M162" s="70"/>
      <c r="N162" s="70"/>
      <c r="O162" s="70"/>
      <c r="P162" s="70"/>
    </row>
    <row r="163" spans="1:16" x14ac:dyDescent="0.25">
      <c r="A163" s="70"/>
      <c r="B163" s="70"/>
      <c r="C163" s="70"/>
      <c r="D163" s="70"/>
      <c r="E163" s="70"/>
      <c r="F163" s="70"/>
      <c r="G163" s="70"/>
      <c r="H163" s="70"/>
      <c r="I163" s="70"/>
      <c r="J163" s="70"/>
      <c r="K163" s="70"/>
      <c r="L163" s="70"/>
      <c r="M163" s="70"/>
      <c r="N163" s="70"/>
      <c r="O163" s="70"/>
      <c r="P163" s="70"/>
    </row>
    <row r="164" spans="1:16" ht="21" x14ac:dyDescent="0.35">
      <c r="A164" s="346" t="s">
        <v>41</v>
      </c>
      <c r="B164" s="345">
        <f ca="1">IF(imzatarihi&gt;0,imzatarihi,"")</f>
        <v>45833</v>
      </c>
      <c r="C164" s="347" t="s">
        <v>43</v>
      </c>
      <c r="D164" s="344" t="str">
        <f>IF(kurulusyetkilisi&gt;0,kurulusyetkilisi,"")</f>
        <v/>
      </c>
      <c r="F164" s="342"/>
      <c r="G164" s="342"/>
      <c r="H164" s="70"/>
      <c r="I164" s="70"/>
      <c r="J164" s="70"/>
      <c r="K164" s="109"/>
      <c r="L164" s="109"/>
      <c r="M164" s="11"/>
      <c r="N164" s="109"/>
      <c r="O164" s="109"/>
      <c r="P164" s="70"/>
    </row>
    <row r="165" spans="1:16" ht="21" x14ac:dyDescent="0.35">
      <c r="A165" s="343"/>
      <c r="C165" s="347" t="s">
        <v>44</v>
      </c>
      <c r="E165" s="431"/>
      <c r="F165" s="431"/>
      <c r="G165" s="431"/>
      <c r="H165" s="70"/>
      <c r="I165" s="70"/>
      <c r="J165" s="70"/>
      <c r="K165" s="109"/>
      <c r="L165" s="109"/>
      <c r="M165" s="11"/>
      <c r="N165" s="109"/>
      <c r="O165" s="109"/>
      <c r="P165" s="70"/>
    </row>
    <row r="166" spans="1:16" ht="15.75" x14ac:dyDescent="0.25">
      <c r="A166" s="451" t="s">
        <v>77</v>
      </c>
      <c r="B166" s="451"/>
      <c r="C166" s="451"/>
      <c r="D166" s="451"/>
      <c r="E166" s="451"/>
      <c r="F166" s="451"/>
      <c r="G166" s="451"/>
      <c r="H166" s="451"/>
      <c r="I166" s="451"/>
      <c r="J166" s="70"/>
      <c r="K166" s="70"/>
      <c r="L166" s="70"/>
      <c r="M166" s="70"/>
      <c r="N166" s="70"/>
      <c r="O166" s="70"/>
      <c r="P166" s="70"/>
    </row>
    <row r="167" spans="1:16" x14ac:dyDescent="0.25">
      <c r="A167" s="458" t="str">
        <f>IF(YilDonem&lt;&gt;"",CONCATENATE(YilDonem,". döneme aittir."),"")</f>
        <v/>
      </c>
      <c r="B167" s="458"/>
      <c r="C167" s="458"/>
      <c r="D167" s="458"/>
      <c r="E167" s="458"/>
      <c r="F167" s="458"/>
      <c r="G167" s="458"/>
      <c r="H167" s="458"/>
      <c r="I167" s="458"/>
      <c r="J167" s="70"/>
      <c r="K167" s="70"/>
      <c r="L167" s="70"/>
      <c r="M167" s="70"/>
      <c r="N167" s="70"/>
      <c r="O167" s="70"/>
      <c r="P167" s="70"/>
    </row>
    <row r="168" spans="1:16" ht="19.5" thickBot="1" x14ac:dyDescent="0.35">
      <c r="A168" s="500" t="s">
        <v>86</v>
      </c>
      <c r="B168" s="500"/>
      <c r="C168" s="500"/>
      <c r="D168" s="500"/>
      <c r="E168" s="500"/>
      <c r="F168" s="500"/>
      <c r="G168" s="500"/>
      <c r="H168" s="500"/>
      <c r="I168" s="500"/>
      <c r="J168" s="70"/>
      <c r="K168" s="70"/>
      <c r="L168" s="70"/>
      <c r="M168" s="70"/>
      <c r="N168" s="70"/>
      <c r="O168" s="70"/>
      <c r="P168" s="70"/>
    </row>
    <row r="169" spans="1:16" ht="19.5" customHeight="1" thickBot="1" x14ac:dyDescent="0.3">
      <c r="A169" s="471" t="s">
        <v>1</v>
      </c>
      <c r="B169" s="473"/>
      <c r="C169" s="452" t="str">
        <f>IF(ProjeNo&gt;0,ProjeNo,"")</f>
        <v/>
      </c>
      <c r="D169" s="453"/>
      <c r="E169" s="453"/>
      <c r="F169" s="453"/>
      <c r="G169" s="453"/>
      <c r="H169" s="453"/>
      <c r="I169" s="454"/>
      <c r="J169" s="70"/>
      <c r="K169" s="70"/>
      <c r="L169" s="70"/>
      <c r="M169" s="70"/>
      <c r="N169" s="70"/>
      <c r="O169" s="70"/>
      <c r="P169" s="70"/>
    </row>
    <row r="170" spans="1:16" ht="29.25" customHeight="1" thickBot="1" x14ac:dyDescent="0.3">
      <c r="A170" s="491" t="s">
        <v>10</v>
      </c>
      <c r="B170" s="472"/>
      <c r="C170" s="492" t="str">
        <f>IF(ProjeAdi&gt;0,ProjeAdi,"")</f>
        <v/>
      </c>
      <c r="D170" s="493"/>
      <c r="E170" s="493"/>
      <c r="F170" s="493"/>
      <c r="G170" s="493"/>
      <c r="H170" s="493"/>
      <c r="I170" s="494"/>
      <c r="J170" s="70"/>
      <c r="K170" s="70"/>
      <c r="L170" s="70"/>
      <c r="M170" s="70"/>
      <c r="N170" s="70"/>
      <c r="O170" s="70"/>
      <c r="P170" s="70"/>
    </row>
    <row r="171" spans="1:16" ht="19.5" customHeight="1" thickBot="1" x14ac:dyDescent="0.3">
      <c r="A171" s="471" t="s">
        <v>78</v>
      </c>
      <c r="B171" s="473"/>
      <c r="C171" s="16"/>
      <c r="D171" s="498"/>
      <c r="E171" s="498"/>
      <c r="F171" s="498"/>
      <c r="G171" s="498"/>
      <c r="H171" s="498"/>
      <c r="I171" s="499"/>
      <c r="J171" s="70"/>
      <c r="K171" s="70"/>
      <c r="L171" s="70"/>
      <c r="M171" s="70"/>
      <c r="N171" s="70"/>
      <c r="O171" s="70"/>
      <c r="P171" s="70"/>
    </row>
    <row r="172" spans="1:16" s="5" customFormat="1" ht="30.75" thickBot="1" x14ac:dyDescent="0.3">
      <c r="A172" s="3" t="s">
        <v>6</v>
      </c>
      <c r="B172" s="3" t="s">
        <v>7</v>
      </c>
      <c r="C172" s="3" t="s">
        <v>67</v>
      </c>
      <c r="D172" s="3" t="s">
        <v>143</v>
      </c>
      <c r="E172" s="3" t="s">
        <v>79</v>
      </c>
      <c r="F172" s="3" t="s">
        <v>80</v>
      </c>
      <c r="G172" s="3" t="s">
        <v>81</v>
      </c>
      <c r="H172" s="3" t="s">
        <v>82</v>
      </c>
      <c r="I172" s="3" t="s">
        <v>83</v>
      </c>
      <c r="J172" s="302" t="s">
        <v>87</v>
      </c>
      <c r="K172" s="303" t="s">
        <v>88</v>
      </c>
      <c r="L172" s="303" t="s">
        <v>80</v>
      </c>
      <c r="M172" s="301"/>
      <c r="N172" s="301"/>
      <c r="O172" s="301"/>
      <c r="P172" s="301"/>
    </row>
    <row r="173" spans="1:16" ht="20.100000000000001" customHeight="1" x14ac:dyDescent="0.25">
      <c r="A173" s="304">
        <v>101</v>
      </c>
      <c r="B173" s="88"/>
      <c r="C173" s="140" t="str">
        <f t="shared" ref="C173:C192" si="36">IF(B173&lt;&gt;"",VLOOKUP(B173,PersonelTablo,2,0),"")</f>
        <v/>
      </c>
      <c r="D173" s="141" t="str">
        <f t="shared" ref="D173:D192" si="37">IF(B173&lt;&gt;"",VLOOKUP(B173,PersonelTablo,3,0),"")</f>
        <v/>
      </c>
      <c r="E173" s="89"/>
      <c r="F173" s="90"/>
      <c r="G173" s="151" t="str">
        <f>IF(AND(B173&lt;&gt;"",L173&gt;=F173),E173*F173,"")</f>
        <v/>
      </c>
      <c r="H173" s="148" t="str">
        <f t="shared" ref="H173:H192" si="38">IF(B173&lt;&gt;"",VLOOKUP(B173,G011CTablo,14,0),"")</f>
        <v/>
      </c>
      <c r="I173" s="155" t="str">
        <f>IF(AND(B173&lt;&gt;"",J173&gt;=K173,L173&gt;0),G173*H173,"")</f>
        <v/>
      </c>
      <c r="J173" s="146" t="str">
        <f>IF(B173&gt;0,ROUNDUP(VLOOKUP(B173,G011B!$B:$R,16,0),1),"")</f>
        <v/>
      </c>
      <c r="K173" s="146" t="str">
        <f>IF(B173&gt;0,SUMIF($B:$B,B173,$G:$G),"")</f>
        <v/>
      </c>
      <c r="L173" s="147" t="str">
        <f>IF(B173&lt;&gt;"",VLOOKUP(B173,G011B!$B:$Z,25,0),"")</f>
        <v/>
      </c>
      <c r="M173" s="217" t="str">
        <f t="shared" ref="M173:M192" si="39">IF(J173&gt;=K173,"","Personelin bütün iş paketlerindeki Toplam Adam Ay değeri "&amp;K173&amp;" olup, bu değer, G011B formunda beyan edilen Çalışılan Toplam Ay değerini geçemez. Maliyeti hesaplamak için Adam/Ay Oranı veya Çalışılan Ay değerini düzeltiniz. ")</f>
        <v/>
      </c>
      <c r="N173" s="70"/>
      <c r="O173" s="70"/>
      <c r="P173" s="70"/>
    </row>
    <row r="174" spans="1:16" ht="20.100000000000001" customHeight="1" x14ac:dyDescent="0.25">
      <c r="A174" s="305">
        <v>102</v>
      </c>
      <c r="B174" s="92"/>
      <c r="C174" s="142" t="str">
        <f t="shared" si="36"/>
        <v/>
      </c>
      <c r="D174" s="143" t="str">
        <f t="shared" si="37"/>
        <v/>
      </c>
      <c r="E174" s="93"/>
      <c r="F174" s="94"/>
      <c r="G174" s="152" t="str">
        <f t="shared" ref="G174:G192" si="40">IF(AND(B174&lt;&gt;"",L174&gt;=F174),E174*F174,"")</f>
        <v/>
      </c>
      <c r="H174" s="149" t="str">
        <f t="shared" si="38"/>
        <v/>
      </c>
      <c r="I174" s="156" t="str">
        <f t="shared" ref="I174:I192" si="41">IF(AND(B174&lt;&gt;"",J174&gt;=K174,L174&gt;0),G174*H174,"")</f>
        <v/>
      </c>
      <c r="J174" s="146" t="str">
        <f>IF(B174&gt;0,ROUNDUP(VLOOKUP(B174,G011B!$B:$R,16,0),1),"")</f>
        <v/>
      </c>
      <c r="K174" s="146" t="str">
        <f t="shared" ref="K174:K192" si="42">IF(B174&gt;0,SUMIF($B:$B,B174,$G:$G),"")</f>
        <v/>
      </c>
      <c r="L174" s="147" t="str">
        <f>IF(B174&lt;&gt;"",VLOOKUP(B174,G011B!$B:$Z,25,0),"")</f>
        <v/>
      </c>
      <c r="M174" s="217" t="str">
        <f t="shared" si="39"/>
        <v/>
      </c>
      <c r="N174" s="70"/>
      <c r="O174" s="70"/>
      <c r="P174" s="70"/>
    </row>
    <row r="175" spans="1:16" ht="20.100000000000001" customHeight="1" x14ac:dyDescent="0.25">
      <c r="A175" s="305">
        <v>103</v>
      </c>
      <c r="B175" s="92"/>
      <c r="C175" s="142" t="str">
        <f t="shared" si="36"/>
        <v/>
      </c>
      <c r="D175" s="143" t="str">
        <f t="shared" si="37"/>
        <v/>
      </c>
      <c r="E175" s="93"/>
      <c r="F175" s="94"/>
      <c r="G175" s="152" t="str">
        <f t="shared" si="40"/>
        <v/>
      </c>
      <c r="H175" s="149" t="str">
        <f t="shared" si="38"/>
        <v/>
      </c>
      <c r="I175" s="156" t="str">
        <f t="shared" si="41"/>
        <v/>
      </c>
      <c r="J175" s="146" t="str">
        <f>IF(B175&gt;0,ROUNDUP(VLOOKUP(B175,G011B!$B:$R,16,0),1),"")</f>
        <v/>
      </c>
      <c r="K175" s="146" t="str">
        <f t="shared" si="42"/>
        <v/>
      </c>
      <c r="L175" s="147" t="str">
        <f>IF(B175&lt;&gt;"",VLOOKUP(B175,G011B!$B:$Z,25,0),"")</f>
        <v/>
      </c>
      <c r="M175" s="217" t="str">
        <f t="shared" si="39"/>
        <v/>
      </c>
      <c r="N175" s="70"/>
      <c r="O175" s="70"/>
      <c r="P175" s="70"/>
    </row>
    <row r="176" spans="1:16" ht="20.100000000000001" customHeight="1" x14ac:dyDescent="0.25">
      <c r="A176" s="305">
        <v>104</v>
      </c>
      <c r="B176" s="92"/>
      <c r="C176" s="142" t="str">
        <f t="shared" si="36"/>
        <v/>
      </c>
      <c r="D176" s="143" t="str">
        <f t="shared" si="37"/>
        <v/>
      </c>
      <c r="E176" s="93"/>
      <c r="F176" s="94"/>
      <c r="G176" s="152" t="str">
        <f t="shared" si="40"/>
        <v/>
      </c>
      <c r="H176" s="149" t="str">
        <f t="shared" si="38"/>
        <v/>
      </c>
      <c r="I176" s="156" t="str">
        <f t="shared" si="41"/>
        <v/>
      </c>
      <c r="J176" s="146" t="str">
        <f>IF(B176&gt;0,ROUNDUP(VLOOKUP(B176,G011B!$B:$R,16,0),1),"")</f>
        <v/>
      </c>
      <c r="K176" s="146" t="str">
        <f t="shared" si="42"/>
        <v/>
      </c>
      <c r="L176" s="147" t="str">
        <f>IF(B176&lt;&gt;"",VLOOKUP(B176,G011B!$B:$Z,25,0),"")</f>
        <v/>
      </c>
      <c r="M176" s="217" t="str">
        <f t="shared" si="39"/>
        <v/>
      </c>
      <c r="N176" s="70"/>
      <c r="O176" s="70"/>
      <c r="P176" s="70"/>
    </row>
    <row r="177" spans="1:16" ht="20.100000000000001" customHeight="1" x14ac:dyDescent="0.25">
      <c r="A177" s="305">
        <v>105</v>
      </c>
      <c r="B177" s="92"/>
      <c r="C177" s="142" t="str">
        <f t="shared" si="36"/>
        <v/>
      </c>
      <c r="D177" s="143" t="str">
        <f t="shared" si="37"/>
        <v/>
      </c>
      <c r="E177" s="93"/>
      <c r="F177" s="94"/>
      <c r="G177" s="152" t="str">
        <f t="shared" si="40"/>
        <v/>
      </c>
      <c r="H177" s="149" t="str">
        <f t="shared" si="38"/>
        <v/>
      </c>
      <c r="I177" s="156" t="str">
        <f t="shared" si="41"/>
        <v/>
      </c>
      <c r="J177" s="146" t="str">
        <f>IF(B177&gt;0,ROUNDUP(VLOOKUP(B177,G011B!$B:$R,16,0),1),"")</f>
        <v/>
      </c>
      <c r="K177" s="146" t="str">
        <f t="shared" si="42"/>
        <v/>
      </c>
      <c r="L177" s="147" t="str">
        <f>IF(B177&lt;&gt;"",VLOOKUP(B177,G011B!$B:$Z,25,0),"")</f>
        <v/>
      </c>
      <c r="M177" s="217" t="str">
        <f t="shared" si="39"/>
        <v/>
      </c>
      <c r="N177" s="70"/>
      <c r="O177" s="70"/>
      <c r="P177" s="70"/>
    </row>
    <row r="178" spans="1:16" ht="20.100000000000001" customHeight="1" x14ac:dyDescent="0.25">
      <c r="A178" s="305">
        <v>106</v>
      </c>
      <c r="B178" s="92"/>
      <c r="C178" s="142" t="str">
        <f t="shared" si="36"/>
        <v/>
      </c>
      <c r="D178" s="143" t="str">
        <f t="shared" si="37"/>
        <v/>
      </c>
      <c r="E178" s="93"/>
      <c r="F178" s="94"/>
      <c r="G178" s="152" t="str">
        <f t="shared" si="40"/>
        <v/>
      </c>
      <c r="H178" s="149" t="str">
        <f t="shared" si="38"/>
        <v/>
      </c>
      <c r="I178" s="156" t="str">
        <f t="shared" si="41"/>
        <v/>
      </c>
      <c r="J178" s="146" t="str">
        <f>IF(B178&gt;0,ROUNDUP(VLOOKUP(B178,G011B!$B:$R,16,0),1),"")</f>
        <v/>
      </c>
      <c r="K178" s="146" t="str">
        <f t="shared" si="42"/>
        <v/>
      </c>
      <c r="L178" s="147" t="str">
        <f>IF(B178&lt;&gt;"",VLOOKUP(B178,G011B!$B:$Z,25,0),"")</f>
        <v/>
      </c>
      <c r="M178" s="217" t="str">
        <f t="shared" si="39"/>
        <v/>
      </c>
      <c r="N178" s="70"/>
      <c r="O178" s="70"/>
      <c r="P178" s="70"/>
    </row>
    <row r="179" spans="1:16" ht="20.100000000000001" customHeight="1" x14ac:dyDescent="0.25">
      <c r="A179" s="305">
        <v>107</v>
      </c>
      <c r="B179" s="92"/>
      <c r="C179" s="142" t="str">
        <f t="shared" si="36"/>
        <v/>
      </c>
      <c r="D179" s="143" t="str">
        <f t="shared" si="37"/>
        <v/>
      </c>
      <c r="E179" s="93"/>
      <c r="F179" s="94"/>
      <c r="G179" s="152" t="str">
        <f t="shared" si="40"/>
        <v/>
      </c>
      <c r="H179" s="149" t="str">
        <f t="shared" si="38"/>
        <v/>
      </c>
      <c r="I179" s="156" t="str">
        <f t="shared" si="41"/>
        <v/>
      </c>
      <c r="J179" s="146" t="str">
        <f>IF(B179&gt;0,ROUNDUP(VLOOKUP(B179,G011B!$B:$R,16,0),1),"")</f>
        <v/>
      </c>
      <c r="K179" s="146" t="str">
        <f t="shared" si="42"/>
        <v/>
      </c>
      <c r="L179" s="147" t="str">
        <f>IF(B179&lt;&gt;"",VLOOKUP(B179,G011B!$B:$Z,25,0),"")</f>
        <v/>
      </c>
      <c r="M179" s="217" t="str">
        <f t="shared" si="39"/>
        <v/>
      </c>
      <c r="N179" s="70"/>
      <c r="O179" s="70"/>
      <c r="P179" s="70"/>
    </row>
    <row r="180" spans="1:16" ht="20.100000000000001" customHeight="1" x14ac:dyDescent="0.25">
      <c r="A180" s="305">
        <v>108</v>
      </c>
      <c r="B180" s="92"/>
      <c r="C180" s="142" t="str">
        <f t="shared" si="36"/>
        <v/>
      </c>
      <c r="D180" s="143" t="str">
        <f t="shared" si="37"/>
        <v/>
      </c>
      <c r="E180" s="93"/>
      <c r="F180" s="94"/>
      <c r="G180" s="152" t="str">
        <f t="shared" si="40"/>
        <v/>
      </c>
      <c r="H180" s="149" t="str">
        <f t="shared" si="38"/>
        <v/>
      </c>
      <c r="I180" s="156" t="str">
        <f t="shared" si="41"/>
        <v/>
      </c>
      <c r="J180" s="146" t="str">
        <f>IF(B180&gt;0,ROUNDUP(VLOOKUP(B180,G011B!$B:$R,16,0),1),"")</f>
        <v/>
      </c>
      <c r="K180" s="146" t="str">
        <f t="shared" si="42"/>
        <v/>
      </c>
      <c r="L180" s="147" t="str">
        <f>IF(B180&lt;&gt;"",VLOOKUP(B180,G011B!$B:$Z,25,0),"")</f>
        <v/>
      </c>
      <c r="M180" s="217" t="str">
        <f t="shared" si="39"/>
        <v/>
      </c>
      <c r="N180" s="70"/>
      <c r="O180" s="70"/>
      <c r="P180" s="70"/>
    </row>
    <row r="181" spans="1:16" ht="20.100000000000001" customHeight="1" x14ac:dyDescent="0.25">
      <c r="A181" s="305">
        <v>109</v>
      </c>
      <c r="B181" s="92"/>
      <c r="C181" s="142" t="str">
        <f t="shared" si="36"/>
        <v/>
      </c>
      <c r="D181" s="143" t="str">
        <f t="shared" si="37"/>
        <v/>
      </c>
      <c r="E181" s="93"/>
      <c r="F181" s="94"/>
      <c r="G181" s="152" t="str">
        <f t="shared" si="40"/>
        <v/>
      </c>
      <c r="H181" s="149" t="str">
        <f t="shared" si="38"/>
        <v/>
      </c>
      <c r="I181" s="156" t="str">
        <f t="shared" si="41"/>
        <v/>
      </c>
      <c r="J181" s="146" t="str">
        <f>IF(B181&gt;0,ROUNDUP(VLOOKUP(B181,G011B!$B:$R,16,0),1),"")</f>
        <v/>
      </c>
      <c r="K181" s="146" t="str">
        <f t="shared" si="42"/>
        <v/>
      </c>
      <c r="L181" s="147" t="str">
        <f>IF(B181&lt;&gt;"",VLOOKUP(B181,G011B!$B:$Z,25,0),"")</f>
        <v/>
      </c>
      <c r="M181" s="217" t="str">
        <f t="shared" si="39"/>
        <v/>
      </c>
      <c r="N181" s="70"/>
      <c r="O181" s="70"/>
      <c r="P181" s="70"/>
    </row>
    <row r="182" spans="1:16" ht="20.100000000000001" customHeight="1" x14ac:dyDescent="0.25">
      <c r="A182" s="305">
        <v>110</v>
      </c>
      <c r="B182" s="92"/>
      <c r="C182" s="142" t="str">
        <f t="shared" si="36"/>
        <v/>
      </c>
      <c r="D182" s="143" t="str">
        <f t="shared" si="37"/>
        <v/>
      </c>
      <c r="E182" s="93"/>
      <c r="F182" s="94"/>
      <c r="G182" s="152" t="str">
        <f t="shared" si="40"/>
        <v/>
      </c>
      <c r="H182" s="149" t="str">
        <f t="shared" si="38"/>
        <v/>
      </c>
      <c r="I182" s="156" t="str">
        <f t="shared" si="41"/>
        <v/>
      </c>
      <c r="J182" s="146" t="str">
        <f>IF(B182&gt;0,ROUNDUP(VLOOKUP(B182,G011B!$B:$R,16,0),1),"")</f>
        <v/>
      </c>
      <c r="K182" s="146" t="str">
        <f t="shared" si="42"/>
        <v/>
      </c>
      <c r="L182" s="147" t="str">
        <f>IF(B182&lt;&gt;"",VLOOKUP(B182,G011B!$B:$Z,25,0),"")</f>
        <v/>
      </c>
      <c r="M182" s="217" t="str">
        <f t="shared" si="39"/>
        <v/>
      </c>
      <c r="N182" s="70"/>
      <c r="O182" s="70"/>
      <c r="P182" s="70"/>
    </row>
    <row r="183" spans="1:16" ht="20.100000000000001" customHeight="1" x14ac:dyDescent="0.25">
      <c r="A183" s="305">
        <v>111</v>
      </c>
      <c r="B183" s="92"/>
      <c r="C183" s="142" t="str">
        <f t="shared" si="36"/>
        <v/>
      </c>
      <c r="D183" s="143" t="str">
        <f t="shared" si="37"/>
        <v/>
      </c>
      <c r="E183" s="93"/>
      <c r="F183" s="94"/>
      <c r="G183" s="152" t="str">
        <f t="shared" si="40"/>
        <v/>
      </c>
      <c r="H183" s="149" t="str">
        <f t="shared" si="38"/>
        <v/>
      </c>
      <c r="I183" s="156" t="str">
        <f t="shared" si="41"/>
        <v/>
      </c>
      <c r="J183" s="146" t="str">
        <f>IF(B183&gt;0,ROUNDUP(VLOOKUP(B183,G011B!$B:$R,16,0),1),"")</f>
        <v/>
      </c>
      <c r="K183" s="146" t="str">
        <f t="shared" si="42"/>
        <v/>
      </c>
      <c r="L183" s="147" t="str">
        <f>IF(B183&lt;&gt;"",VLOOKUP(B183,G011B!$B:$Z,25,0),"")</f>
        <v/>
      </c>
      <c r="M183" s="217" t="str">
        <f t="shared" si="39"/>
        <v/>
      </c>
      <c r="N183" s="70"/>
      <c r="O183" s="70"/>
      <c r="P183" s="70"/>
    </row>
    <row r="184" spans="1:16" ht="20.100000000000001" customHeight="1" x14ac:dyDescent="0.25">
      <c r="A184" s="305">
        <v>112</v>
      </c>
      <c r="B184" s="92"/>
      <c r="C184" s="142" t="str">
        <f t="shared" si="36"/>
        <v/>
      </c>
      <c r="D184" s="143" t="str">
        <f t="shared" si="37"/>
        <v/>
      </c>
      <c r="E184" s="93"/>
      <c r="F184" s="94"/>
      <c r="G184" s="152" t="str">
        <f t="shared" si="40"/>
        <v/>
      </c>
      <c r="H184" s="149" t="str">
        <f t="shared" si="38"/>
        <v/>
      </c>
      <c r="I184" s="156" t="str">
        <f t="shared" si="41"/>
        <v/>
      </c>
      <c r="J184" s="146" t="str">
        <f>IF(B184&gt;0,ROUNDUP(VLOOKUP(B184,G011B!$B:$R,16,0),1),"")</f>
        <v/>
      </c>
      <c r="K184" s="146" t="str">
        <f t="shared" si="42"/>
        <v/>
      </c>
      <c r="L184" s="147" t="str">
        <f>IF(B184&lt;&gt;"",VLOOKUP(B184,G011B!$B:$Z,25,0),"")</f>
        <v/>
      </c>
      <c r="M184" s="217" t="str">
        <f t="shared" si="39"/>
        <v/>
      </c>
      <c r="N184" s="70"/>
      <c r="O184" s="70"/>
      <c r="P184" s="70"/>
    </row>
    <row r="185" spans="1:16" ht="20.100000000000001" customHeight="1" x14ac:dyDescent="0.25">
      <c r="A185" s="305">
        <v>113</v>
      </c>
      <c r="B185" s="92"/>
      <c r="C185" s="142" t="str">
        <f t="shared" si="36"/>
        <v/>
      </c>
      <c r="D185" s="143" t="str">
        <f t="shared" si="37"/>
        <v/>
      </c>
      <c r="E185" s="93"/>
      <c r="F185" s="94"/>
      <c r="G185" s="152" t="str">
        <f t="shared" si="40"/>
        <v/>
      </c>
      <c r="H185" s="149" t="str">
        <f t="shared" si="38"/>
        <v/>
      </c>
      <c r="I185" s="156" t="str">
        <f t="shared" si="41"/>
        <v/>
      </c>
      <c r="J185" s="146" t="str">
        <f>IF(B185&gt;0,ROUNDUP(VLOOKUP(B185,G011B!$B:$R,16,0),1),"")</f>
        <v/>
      </c>
      <c r="K185" s="146" t="str">
        <f t="shared" si="42"/>
        <v/>
      </c>
      <c r="L185" s="147" t="str">
        <f>IF(B185&lt;&gt;"",VLOOKUP(B185,G011B!$B:$Z,25,0),"")</f>
        <v/>
      </c>
      <c r="M185" s="217" t="str">
        <f t="shared" si="39"/>
        <v/>
      </c>
      <c r="N185" s="70"/>
      <c r="O185" s="70"/>
      <c r="P185" s="70"/>
    </row>
    <row r="186" spans="1:16" ht="20.100000000000001" customHeight="1" x14ac:dyDescent="0.25">
      <c r="A186" s="305">
        <v>114</v>
      </c>
      <c r="B186" s="92"/>
      <c r="C186" s="142" t="str">
        <f t="shared" si="36"/>
        <v/>
      </c>
      <c r="D186" s="143" t="str">
        <f t="shared" si="37"/>
        <v/>
      </c>
      <c r="E186" s="93"/>
      <c r="F186" s="94"/>
      <c r="G186" s="152" t="str">
        <f t="shared" si="40"/>
        <v/>
      </c>
      <c r="H186" s="149" t="str">
        <f t="shared" si="38"/>
        <v/>
      </c>
      <c r="I186" s="156" t="str">
        <f t="shared" si="41"/>
        <v/>
      </c>
      <c r="J186" s="146" t="str">
        <f>IF(B186&gt;0,ROUNDUP(VLOOKUP(B186,G011B!$B:$R,16,0),1),"")</f>
        <v/>
      </c>
      <c r="K186" s="146" t="str">
        <f t="shared" si="42"/>
        <v/>
      </c>
      <c r="L186" s="147" t="str">
        <f>IF(B186&lt;&gt;"",VLOOKUP(B186,G011B!$B:$Z,25,0),"")</f>
        <v/>
      </c>
      <c r="M186" s="217" t="str">
        <f t="shared" si="39"/>
        <v/>
      </c>
      <c r="N186" s="70"/>
      <c r="O186" s="70"/>
      <c r="P186" s="70"/>
    </row>
    <row r="187" spans="1:16" ht="20.100000000000001" customHeight="1" x14ac:dyDescent="0.25">
      <c r="A187" s="305">
        <v>115</v>
      </c>
      <c r="B187" s="92"/>
      <c r="C187" s="142" t="str">
        <f t="shared" si="36"/>
        <v/>
      </c>
      <c r="D187" s="143" t="str">
        <f t="shared" si="37"/>
        <v/>
      </c>
      <c r="E187" s="93"/>
      <c r="F187" s="94"/>
      <c r="G187" s="152" t="str">
        <f t="shared" si="40"/>
        <v/>
      </c>
      <c r="H187" s="149" t="str">
        <f t="shared" si="38"/>
        <v/>
      </c>
      <c r="I187" s="156" t="str">
        <f t="shared" si="41"/>
        <v/>
      </c>
      <c r="J187" s="146" t="str">
        <f>IF(B187&gt;0,ROUNDUP(VLOOKUP(B187,G011B!$B:$R,16,0),1),"")</f>
        <v/>
      </c>
      <c r="K187" s="146" t="str">
        <f t="shared" si="42"/>
        <v/>
      </c>
      <c r="L187" s="147" t="str">
        <f>IF(B187&lt;&gt;"",VLOOKUP(B187,G011B!$B:$Z,25,0),"")</f>
        <v/>
      </c>
      <c r="M187" s="217" t="str">
        <f t="shared" si="39"/>
        <v/>
      </c>
      <c r="N187" s="70"/>
      <c r="O187" s="70"/>
      <c r="P187" s="70"/>
    </row>
    <row r="188" spans="1:16" ht="20.100000000000001" customHeight="1" x14ac:dyDescent="0.25">
      <c r="A188" s="305">
        <v>116</v>
      </c>
      <c r="B188" s="92"/>
      <c r="C188" s="142" t="str">
        <f t="shared" si="36"/>
        <v/>
      </c>
      <c r="D188" s="143" t="str">
        <f t="shared" si="37"/>
        <v/>
      </c>
      <c r="E188" s="93"/>
      <c r="F188" s="94"/>
      <c r="G188" s="152" t="str">
        <f t="shared" si="40"/>
        <v/>
      </c>
      <c r="H188" s="149" t="str">
        <f t="shared" si="38"/>
        <v/>
      </c>
      <c r="I188" s="156" t="str">
        <f t="shared" si="41"/>
        <v/>
      </c>
      <c r="J188" s="146" t="str">
        <f>IF(B188&gt;0,ROUNDUP(VLOOKUP(B188,G011B!$B:$R,16,0),1),"")</f>
        <v/>
      </c>
      <c r="K188" s="146" t="str">
        <f t="shared" si="42"/>
        <v/>
      </c>
      <c r="L188" s="147" t="str">
        <f>IF(B188&lt;&gt;"",VLOOKUP(B188,G011B!$B:$Z,25,0),"")</f>
        <v/>
      </c>
      <c r="M188" s="217" t="str">
        <f t="shared" si="39"/>
        <v/>
      </c>
      <c r="N188" s="70"/>
      <c r="O188" s="70"/>
      <c r="P188" s="70"/>
    </row>
    <row r="189" spans="1:16" ht="20.100000000000001" customHeight="1" x14ac:dyDescent="0.25">
      <c r="A189" s="305">
        <v>117</v>
      </c>
      <c r="B189" s="92"/>
      <c r="C189" s="142" t="str">
        <f t="shared" si="36"/>
        <v/>
      </c>
      <c r="D189" s="143" t="str">
        <f t="shared" si="37"/>
        <v/>
      </c>
      <c r="E189" s="93"/>
      <c r="F189" s="94"/>
      <c r="G189" s="152" t="str">
        <f t="shared" si="40"/>
        <v/>
      </c>
      <c r="H189" s="149" t="str">
        <f t="shared" si="38"/>
        <v/>
      </c>
      <c r="I189" s="156" t="str">
        <f t="shared" si="41"/>
        <v/>
      </c>
      <c r="J189" s="146" t="str">
        <f>IF(B189&gt;0,ROUNDUP(VLOOKUP(B189,G011B!$B:$R,16,0),1),"")</f>
        <v/>
      </c>
      <c r="K189" s="146" t="str">
        <f t="shared" si="42"/>
        <v/>
      </c>
      <c r="L189" s="147" t="str">
        <f>IF(B189&lt;&gt;"",VLOOKUP(B189,G011B!$B:$Z,25,0),"")</f>
        <v/>
      </c>
      <c r="M189" s="217" t="str">
        <f t="shared" si="39"/>
        <v/>
      </c>
      <c r="N189" s="70"/>
      <c r="O189" s="70"/>
      <c r="P189" s="70"/>
    </row>
    <row r="190" spans="1:16" ht="20.100000000000001" customHeight="1" x14ac:dyDescent="0.25">
      <c r="A190" s="305">
        <v>118</v>
      </c>
      <c r="B190" s="92"/>
      <c r="C190" s="142" t="str">
        <f t="shared" si="36"/>
        <v/>
      </c>
      <c r="D190" s="143" t="str">
        <f t="shared" si="37"/>
        <v/>
      </c>
      <c r="E190" s="93"/>
      <c r="F190" s="94"/>
      <c r="G190" s="152" t="str">
        <f t="shared" si="40"/>
        <v/>
      </c>
      <c r="H190" s="149" t="str">
        <f t="shared" si="38"/>
        <v/>
      </c>
      <c r="I190" s="156" t="str">
        <f t="shared" si="41"/>
        <v/>
      </c>
      <c r="J190" s="146" t="str">
        <f>IF(B190&gt;0,ROUNDUP(VLOOKUP(B190,G011B!$B:$R,16,0),1),"")</f>
        <v/>
      </c>
      <c r="K190" s="146" t="str">
        <f t="shared" si="42"/>
        <v/>
      </c>
      <c r="L190" s="147" t="str">
        <f>IF(B190&lt;&gt;"",VLOOKUP(B190,G011B!$B:$Z,25,0),"")</f>
        <v/>
      </c>
      <c r="M190" s="217" t="str">
        <f t="shared" si="39"/>
        <v/>
      </c>
      <c r="N190" s="70"/>
      <c r="O190" s="70"/>
      <c r="P190" s="70"/>
    </row>
    <row r="191" spans="1:16" ht="20.100000000000001" customHeight="1" x14ac:dyDescent="0.25">
      <c r="A191" s="305">
        <v>119</v>
      </c>
      <c r="B191" s="92"/>
      <c r="C191" s="142" t="str">
        <f t="shared" si="36"/>
        <v/>
      </c>
      <c r="D191" s="143" t="str">
        <f t="shared" si="37"/>
        <v/>
      </c>
      <c r="E191" s="93"/>
      <c r="F191" s="94"/>
      <c r="G191" s="152" t="str">
        <f t="shared" si="40"/>
        <v/>
      </c>
      <c r="H191" s="149" t="str">
        <f t="shared" si="38"/>
        <v/>
      </c>
      <c r="I191" s="156" t="str">
        <f t="shared" si="41"/>
        <v/>
      </c>
      <c r="J191" s="146" t="str">
        <f>IF(B191&gt;0,ROUNDUP(VLOOKUP(B191,G011B!$B:$R,16,0),1),"")</f>
        <v/>
      </c>
      <c r="K191" s="146" t="str">
        <f t="shared" si="42"/>
        <v/>
      </c>
      <c r="L191" s="147" t="str">
        <f>IF(B191&lt;&gt;"",VLOOKUP(B191,G011B!$B:$Z,25,0),"")</f>
        <v/>
      </c>
      <c r="M191" s="217" t="str">
        <f t="shared" si="39"/>
        <v/>
      </c>
      <c r="N191" s="70"/>
      <c r="O191" s="70"/>
      <c r="P191" s="70"/>
    </row>
    <row r="192" spans="1:16" ht="20.100000000000001" customHeight="1" thickBot="1" x14ac:dyDescent="0.3">
      <c r="A192" s="306">
        <v>120</v>
      </c>
      <c r="B192" s="95"/>
      <c r="C192" s="144" t="str">
        <f t="shared" si="36"/>
        <v/>
      </c>
      <c r="D192" s="145" t="str">
        <f t="shared" si="37"/>
        <v/>
      </c>
      <c r="E192" s="96"/>
      <c r="F192" s="97"/>
      <c r="G192" s="153" t="str">
        <f t="shared" si="40"/>
        <v/>
      </c>
      <c r="H192" s="150" t="str">
        <f t="shared" si="38"/>
        <v/>
      </c>
      <c r="I192" s="157" t="str">
        <f t="shared" si="41"/>
        <v/>
      </c>
      <c r="J192" s="146" t="str">
        <f>IF(B192&gt;0,ROUNDUP(VLOOKUP(B192,G011B!$B:$R,16,0),1),"")</f>
        <v/>
      </c>
      <c r="K192" s="146" t="str">
        <f t="shared" si="42"/>
        <v/>
      </c>
      <c r="L192" s="147" t="str">
        <f>IF(B192&lt;&gt;"",VLOOKUP(B192,G011B!$B:$Z,25,0),"")</f>
        <v/>
      </c>
      <c r="M192" s="217" t="str">
        <f t="shared" si="39"/>
        <v/>
      </c>
      <c r="N192" s="70"/>
      <c r="O192" s="70"/>
      <c r="P192" s="70"/>
    </row>
    <row r="193" spans="1:16" ht="20.100000000000001" customHeight="1" thickBot="1" x14ac:dyDescent="0.35">
      <c r="A193" s="495" t="s">
        <v>46</v>
      </c>
      <c r="B193" s="496"/>
      <c r="C193" s="496"/>
      <c r="D193" s="496"/>
      <c r="E193" s="496"/>
      <c r="F193" s="497"/>
      <c r="G193" s="154">
        <f>SUM(G173:G192)</f>
        <v>0</v>
      </c>
      <c r="H193" s="328"/>
      <c r="I193" s="139">
        <f>IF(C171=C138,SUM(I173:I192)+I160,SUM(I173:I192))</f>
        <v>0</v>
      </c>
      <c r="J193" s="70"/>
      <c r="K193" s="70"/>
      <c r="L193" s="70"/>
      <c r="M193" s="70"/>
      <c r="N193" s="158">
        <f>IF(COUNTA(B173:B192)&gt;0,1,0)</f>
        <v>0</v>
      </c>
      <c r="O193" s="70"/>
      <c r="P193" s="70"/>
    </row>
    <row r="194" spans="1:16" ht="20.100000000000001" customHeight="1" thickBot="1" x14ac:dyDescent="0.3">
      <c r="A194" s="484" t="s">
        <v>84</v>
      </c>
      <c r="B194" s="485"/>
      <c r="C194" s="485"/>
      <c r="D194" s="486"/>
      <c r="E194" s="128">
        <f>SUM(G:G)/2</f>
        <v>0</v>
      </c>
      <c r="F194" s="487"/>
      <c r="G194" s="488"/>
      <c r="H194" s="489"/>
      <c r="I194" s="136">
        <f>SUM(I173:I192)+I161</f>
        <v>0</v>
      </c>
      <c r="J194" s="70"/>
      <c r="K194" s="70"/>
      <c r="L194" s="70"/>
      <c r="M194" s="70"/>
      <c r="N194" s="70"/>
      <c r="O194" s="70"/>
      <c r="P194" s="70"/>
    </row>
    <row r="195" spans="1:16" x14ac:dyDescent="0.25">
      <c r="A195" s="7" t="s">
        <v>142</v>
      </c>
      <c r="B195" s="70"/>
      <c r="C195" s="70"/>
      <c r="D195" s="70"/>
      <c r="E195" s="70"/>
      <c r="F195" s="70"/>
      <c r="G195" s="70"/>
      <c r="H195" s="70"/>
      <c r="I195" s="70"/>
      <c r="J195" s="70"/>
      <c r="K195" s="70"/>
      <c r="L195" s="70"/>
      <c r="M195" s="70"/>
      <c r="N195" s="70"/>
      <c r="O195" s="70"/>
      <c r="P195" s="70"/>
    </row>
    <row r="196" spans="1:16" x14ac:dyDescent="0.25">
      <c r="A196" s="70"/>
      <c r="B196" s="70"/>
      <c r="C196" s="70"/>
      <c r="D196" s="70"/>
      <c r="E196" s="70"/>
      <c r="F196" s="70"/>
      <c r="G196" s="70"/>
      <c r="H196" s="70"/>
      <c r="I196" s="70"/>
      <c r="J196" s="70"/>
      <c r="K196" s="70"/>
      <c r="L196" s="70"/>
      <c r="M196" s="70"/>
      <c r="N196" s="70"/>
      <c r="O196" s="70"/>
      <c r="P196" s="70"/>
    </row>
    <row r="197" spans="1:16" ht="21" x14ac:dyDescent="0.35">
      <c r="A197" s="346" t="s">
        <v>41</v>
      </c>
      <c r="B197" s="345">
        <f ca="1">IF(imzatarihi&gt;0,imzatarihi,"")</f>
        <v>45833</v>
      </c>
      <c r="C197" s="347" t="s">
        <v>43</v>
      </c>
      <c r="D197" s="344" t="str">
        <f>IF(kurulusyetkilisi&gt;0,kurulusyetkilisi,"")</f>
        <v/>
      </c>
      <c r="F197" s="342"/>
      <c r="G197" s="342"/>
      <c r="H197" s="70"/>
      <c r="I197" s="70"/>
      <c r="J197" s="70"/>
      <c r="K197" s="109"/>
      <c r="L197" s="109"/>
      <c r="M197" s="11"/>
      <c r="N197" s="109"/>
      <c r="O197" s="109"/>
      <c r="P197" s="70"/>
    </row>
    <row r="198" spans="1:16" ht="21" x14ac:dyDescent="0.35">
      <c r="A198" s="343"/>
      <c r="C198" s="347" t="s">
        <v>44</v>
      </c>
      <c r="E198" s="431"/>
      <c r="F198" s="431"/>
      <c r="G198" s="431"/>
      <c r="H198" s="70"/>
      <c r="I198" s="70"/>
      <c r="J198" s="70"/>
      <c r="K198" s="109"/>
      <c r="L198" s="109"/>
      <c r="M198" s="11"/>
      <c r="N198" s="109"/>
      <c r="O198" s="109"/>
      <c r="P198" s="70"/>
    </row>
    <row r="199" spans="1:16" ht="15.75" x14ac:dyDescent="0.25">
      <c r="A199" s="451" t="s">
        <v>77</v>
      </c>
      <c r="B199" s="451"/>
      <c r="C199" s="451"/>
      <c r="D199" s="451"/>
      <c r="E199" s="451"/>
      <c r="F199" s="451"/>
      <c r="G199" s="451"/>
      <c r="H199" s="451"/>
      <c r="I199" s="451"/>
      <c r="J199" s="70"/>
      <c r="K199" s="70"/>
      <c r="L199" s="70"/>
      <c r="M199" s="70"/>
      <c r="N199" s="70"/>
      <c r="O199" s="70"/>
      <c r="P199" s="70"/>
    </row>
    <row r="200" spans="1:16" x14ac:dyDescent="0.25">
      <c r="A200" s="458" t="str">
        <f>IF(YilDonem&lt;&gt;"",CONCATENATE(YilDonem,". döneme aittir."),"")</f>
        <v/>
      </c>
      <c r="B200" s="458"/>
      <c r="C200" s="458"/>
      <c r="D200" s="458"/>
      <c r="E200" s="458"/>
      <c r="F200" s="458"/>
      <c r="G200" s="458"/>
      <c r="H200" s="458"/>
      <c r="I200" s="458"/>
      <c r="J200" s="70"/>
      <c r="K200" s="70"/>
      <c r="L200" s="70"/>
      <c r="M200" s="70"/>
      <c r="N200" s="70"/>
      <c r="O200" s="70"/>
      <c r="P200" s="70"/>
    </row>
    <row r="201" spans="1:16" ht="19.5" thickBot="1" x14ac:dyDescent="0.35">
      <c r="A201" s="500" t="s">
        <v>86</v>
      </c>
      <c r="B201" s="500"/>
      <c r="C201" s="500"/>
      <c r="D201" s="500"/>
      <c r="E201" s="500"/>
      <c r="F201" s="500"/>
      <c r="G201" s="500"/>
      <c r="H201" s="500"/>
      <c r="I201" s="500"/>
      <c r="J201" s="70"/>
      <c r="K201" s="70"/>
      <c r="L201" s="70"/>
      <c r="M201" s="70"/>
      <c r="N201" s="70"/>
      <c r="O201" s="70"/>
      <c r="P201" s="70"/>
    </row>
    <row r="202" spans="1:16" ht="19.5" customHeight="1" thickBot="1" x14ac:dyDescent="0.3">
      <c r="A202" s="471" t="s">
        <v>1</v>
      </c>
      <c r="B202" s="473"/>
      <c r="C202" s="452" t="str">
        <f>IF(ProjeNo&gt;0,ProjeNo,"")</f>
        <v/>
      </c>
      <c r="D202" s="453"/>
      <c r="E202" s="453"/>
      <c r="F202" s="453"/>
      <c r="G202" s="453"/>
      <c r="H202" s="453"/>
      <c r="I202" s="454"/>
      <c r="J202" s="70"/>
      <c r="K202" s="70"/>
      <c r="L202" s="70"/>
      <c r="M202" s="70"/>
      <c r="N202" s="70"/>
      <c r="O202" s="70"/>
      <c r="P202" s="70"/>
    </row>
    <row r="203" spans="1:16" ht="29.25" customHeight="1" thickBot="1" x14ac:dyDescent="0.3">
      <c r="A203" s="491" t="s">
        <v>10</v>
      </c>
      <c r="B203" s="472"/>
      <c r="C203" s="492" t="str">
        <f>IF(ProjeAdi&gt;0,ProjeAdi,"")</f>
        <v/>
      </c>
      <c r="D203" s="493"/>
      <c r="E203" s="493"/>
      <c r="F203" s="493"/>
      <c r="G203" s="493"/>
      <c r="H203" s="493"/>
      <c r="I203" s="494"/>
      <c r="J203" s="70"/>
      <c r="K203" s="70"/>
      <c r="L203" s="70"/>
      <c r="M203" s="70"/>
      <c r="N203" s="70"/>
      <c r="O203" s="70"/>
      <c r="P203" s="70"/>
    </row>
    <row r="204" spans="1:16" ht="19.5" customHeight="1" thickBot="1" x14ac:dyDescent="0.3">
      <c r="A204" s="471" t="s">
        <v>78</v>
      </c>
      <c r="B204" s="473"/>
      <c r="C204" s="16"/>
      <c r="D204" s="498"/>
      <c r="E204" s="498"/>
      <c r="F204" s="498"/>
      <c r="G204" s="498"/>
      <c r="H204" s="498"/>
      <c r="I204" s="499"/>
      <c r="J204" s="70"/>
      <c r="K204" s="70"/>
      <c r="L204" s="70"/>
      <c r="M204" s="70"/>
      <c r="N204" s="70"/>
      <c r="O204" s="70"/>
      <c r="P204" s="70"/>
    </row>
    <row r="205" spans="1:16" s="5" customFormat="1" ht="30.75" thickBot="1" x14ac:dyDescent="0.3">
      <c r="A205" s="3" t="s">
        <v>6</v>
      </c>
      <c r="B205" s="3" t="s">
        <v>7</v>
      </c>
      <c r="C205" s="3" t="s">
        <v>67</v>
      </c>
      <c r="D205" s="3" t="s">
        <v>143</v>
      </c>
      <c r="E205" s="3" t="s">
        <v>79</v>
      </c>
      <c r="F205" s="3" t="s">
        <v>80</v>
      </c>
      <c r="G205" s="3" t="s">
        <v>81</v>
      </c>
      <c r="H205" s="3" t="s">
        <v>82</v>
      </c>
      <c r="I205" s="3" t="s">
        <v>83</v>
      </c>
      <c r="J205" s="302" t="s">
        <v>87</v>
      </c>
      <c r="K205" s="303" t="s">
        <v>88</v>
      </c>
      <c r="L205" s="303" t="s">
        <v>80</v>
      </c>
      <c r="M205" s="301"/>
      <c r="N205" s="301"/>
      <c r="O205" s="301"/>
      <c r="P205" s="301"/>
    </row>
    <row r="206" spans="1:16" ht="20.100000000000001" customHeight="1" x14ac:dyDescent="0.25">
      <c r="A206" s="304">
        <v>121</v>
      </c>
      <c r="B206" s="88"/>
      <c r="C206" s="140" t="str">
        <f t="shared" ref="C206:C225" si="43">IF(B206&lt;&gt;"",VLOOKUP(B206,PersonelTablo,2,0),"")</f>
        <v/>
      </c>
      <c r="D206" s="141" t="str">
        <f t="shared" ref="D206:D225" si="44">IF(B206&lt;&gt;"",VLOOKUP(B206,PersonelTablo,3,0),"")</f>
        <v/>
      </c>
      <c r="E206" s="89"/>
      <c r="F206" s="90"/>
      <c r="G206" s="151" t="str">
        <f>IF(AND(B206&lt;&gt;"",L206&gt;=F206),E206*F206,"")</f>
        <v/>
      </c>
      <c r="H206" s="148" t="str">
        <f t="shared" ref="H206:H225" si="45">IF(B206&lt;&gt;"",VLOOKUP(B206,G011CTablo,14,0),"")</f>
        <v/>
      </c>
      <c r="I206" s="155" t="str">
        <f>IF(AND(B206&lt;&gt;"",J206&gt;=K206,L206&gt;0),G206*H206,"")</f>
        <v/>
      </c>
      <c r="J206" s="146" t="str">
        <f>IF(B206&gt;0,ROUNDUP(VLOOKUP(B206,G011B!$B:$R,16,0),1),"")</f>
        <v/>
      </c>
      <c r="K206" s="146" t="str">
        <f>IF(B206&gt;0,SUMIF($B:$B,B206,$G:$G),"")</f>
        <v/>
      </c>
      <c r="L206" s="147" t="str">
        <f>IF(B206&lt;&gt;"",VLOOKUP(B206,G011B!$B:$Z,25,0),"")</f>
        <v/>
      </c>
      <c r="M206" s="217" t="str">
        <f t="shared" ref="M206:M225" si="46">IF(J206&gt;=K206,"","Personelin bütün iş paketlerindeki Toplam Adam Ay değeri "&amp;K206&amp;" olup, bu değer, G011B formunda beyan edilen Çalışılan Toplam Ay değerini geçemez. Maliyeti hesaplamak için Adam/Ay Oranı veya Çalışılan Ay değerini düzeltiniz. ")</f>
        <v/>
      </c>
      <c r="N206" s="70"/>
      <c r="O206" s="70"/>
      <c r="P206" s="70"/>
    </row>
    <row r="207" spans="1:16" ht="20.100000000000001" customHeight="1" x14ac:dyDescent="0.25">
      <c r="A207" s="305">
        <v>122</v>
      </c>
      <c r="B207" s="92"/>
      <c r="C207" s="142" t="str">
        <f t="shared" si="43"/>
        <v/>
      </c>
      <c r="D207" s="143" t="str">
        <f t="shared" si="44"/>
        <v/>
      </c>
      <c r="E207" s="93"/>
      <c r="F207" s="94"/>
      <c r="G207" s="152" t="str">
        <f t="shared" ref="G207:G225" si="47">IF(AND(B207&lt;&gt;"",L207&gt;=F207),E207*F207,"")</f>
        <v/>
      </c>
      <c r="H207" s="149" t="str">
        <f t="shared" si="45"/>
        <v/>
      </c>
      <c r="I207" s="156" t="str">
        <f t="shared" ref="I207:I225" si="48">IF(AND(B207&lt;&gt;"",J207&gt;=K207,L207&gt;0),G207*H207,"")</f>
        <v/>
      </c>
      <c r="J207" s="146" t="str">
        <f>IF(B207&gt;0,ROUNDUP(VLOOKUP(B207,G011B!$B:$R,16,0),1),"")</f>
        <v/>
      </c>
      <c r="K207" s="146" t="str">
        <f t="shared" ref="K207:K225" si="49">IF(B207&gt;0,SUMIF($B:$B,B207,$G:$G),"")</f>
        <v/>
      </c>
      <c r="L207" s="147" t="str">
        <f>IF(B207&lt;&gt;"",VLOOKUP(B207,G011B!$B:$Z,25,0),"")</f>
        <v/>
      </c>
      <c r="M207" s="217" t="str">
        <f t="shared" si="46"/>
        <v/>
      </c>
      <c r="N207" s="70"/>
      <c r="O207" s="70"/>
      <c r="P207" s="70"/>
    </row>
    <row r="208" spans="1:16" ht="20.100000000000001" customHeight="1" x14ac:dyDescent="0.25">
      <c r="A208" s="305">
        <v>123</v>
      </c>
      <c r="B208" s="92"/>
      <c r="C208" s="142" t="str">
        <f t="shared" si="43"/>
        <v/>
      </c>
      <c r="D208" s="143" t="str">
        <f t="shared" si="44"/>
        <v/>
      </c>
      <c r="E208" s="93"/>
      <c r="F208" s="94"/>
      <c r="G208" s="152" t="str">
        <f t="shared" si="47"/>
        <v/>
      </c>
      <c r="H208" s="149" t="str">
        <f t="shared" si="45"/>
        <v/>
      </c>
      <c r="I208" s="156" t="str">
        <f t="shared" si="48"/>
        <v/>
      </c>
      <c r="J208" s="146" t="str">
        <f>IF(B208&gt;0,ROUNDUP(VLOOKUP(B208,G011B!$B:$R,16,0),1),"")</f>
        <v/>
      </c>
      <c r="K208" s="146" t="str">
        <f t="shared" si="49"/>
        <v/>
      </c>
      <c r="L208" s="147" t="str">
        <f>IF(B208&lt;&gt;"",VLOOKUP(B208,G011B!$B:$Z,25,0),"")</f>
        <v/>
      </c>
      <c r="M208" s="217" t="str">
        <f t="shared" si="46"/>
        <v/>
      </c>
      <c r="N208" s="70"/>
      <c r="O208" s="70"/>
      <c r="P208" s="70"/>
    </row>
    <row r="209" spans="1:16" ht="20.100000000000001" customHeight="1" x14ac:dyDescent="0.25">
      <c r="A209" s="305">
        <v>124</v>
      </c>
      <c r="B209" s="92"/>
      <c r="C209" s="142" t="str">
        <f t="shared" si="43"/>
        <v/>
      </c>
      <c r="D209" s="143" t="str">
        <f t="shared" si="44"/>
        <v/>
      </c>
      <c r="E209" s="93"/>
      <c r="F209" s="94"/>
      <c r="G209" s="152" t="str">
        <f t="shared" si="47"/>
        <v/>
      </c>
      <c r="H209" s="149" t="str">
        <f t="shared" si="45"/>
        <v/>
      </c>
      <c r="I209" s="156" t="str">
        <f t="shared" si="48"/>
        <v/>
      </c>
      <c r="J209" s="146" t="str">
        <f>IF(B209&gt;0,ROUNDUP(VLOOKUP(B209,G011B!$B:$R,16,0),1),"")</f>
        <v/>
      </c>
      <c r="K209" s="146" t="str">
        <f t="shared" si="49"/>
        <v/>
      </c>
      <c r="L209" s="147" t="str">
        <f>IF(B209&lt;&gt;"",VLOOKUP(B209,G011B!$B:$Z,25,0),"")</f>
        <v/>
      </c>
      <c r="M209" s="217" t="str">
        <f t="shared" si="46"/>
        <v/>
      </c>
      <c r="N209" s="70"/>
      <c r="O209" s="70"/>
      <c r="P209" s="70"/>
    </row>
    <row r="210" spans="1:16" ht="20.100000000000001" customHeight="1" x14ac:dyDescent="0.25">
      <c r="A210" s="305">
        <v>125</v>
      </c>
      <c r="B210" s="92"/>
      <c r="C210" s="142" t="str">
        <f t="shared" si="43"/>
        <v/>
      </c>
      <c r="D210" s="143" t="str">
        <f t="shared" si="44"/>
        <v/>
      </c>
      <c r="E210" s="93"/>
      <c r="F210" s="94"/>
      <c r="G210" s="152" t="str">
        <f t="shared" si="47"/>
        <v/>
      </c>
      <c r="H210" s="149" t="str">
        <f t="shared" si="45"/>
        <v/>
      </c>
      <c r="I210" s="156" t="str">
        <f t="shared" si="48"/>
        <v/>
      </c>
      <c r="J210" s="146" t="str">
        <f>IF(B210&gt;0,ROUNDUP(VLOOKUP(B210,G011B!$B:$R,16,0),1),"")</f>
        <v/>
      </c>
      <c r="K210" s="146" t="str">
        <f t="shared" si="49"/>
        <v/>
      </c>
      <c r="L210" s="147" t="str">
        <f>IF(B210&lt;&gt;"",VLOOKUP(B210,G011B!$B:$Z,25,0),"")</f>
        <v/>
      </c>
      <c r="M210" s="217" t="str">
        <f t="shared" si="46"/>
        <v/>
      </c>
      <c r="N210" s="70"/>
      <c r="O210" s="70"/>
      <c r="P210" s="70"/>
    </row>
    <row r="211" spans="1:16" ht="20.100000000000001" customHeight="1" x14ac:dyDescent="0.25">
      <c r="A211" s="305">
        <v>126</v>
      </c>
      <c r="B211" s="92"/>
      <c r="C211" s="142" t="str">
        <f t="shared" si="43"/>
        <v/>
      </c>
      <c r="D211" s="143" t="str">
        <f t="shared" si="44"/>
        <v/>
      </c>
      <c r="E211" s="93"/>
      <c r="F211" s="94"/>
      <c r="G211" s="152" t="str">
        <f t="shared" si="47"/>
        <v/>
      </c>
      <c r="H211" s="149" t="str">
        <f t="shared" si="45"/>
        <v/>
      </c>
      <c r="I211" s="156" t="str">
        <f t="shared" si="48"/>
        <v/>
      </c>
      <c r="J211" s="146" t="str">
        <f>IF(B211&gt;0,ROUNDUP(VLOOKUP(B211,G011B!$B:$R,16,0),1),"")</f>
        <v/>
      </c>
      <c r="K211" s="146" t="str">
        <f t="shared" si="49"/>
        <v/>
      </c>
      <c r="L211" s="147" t="str">
        <f>IF(B211&lt;&gt;"",VLOOKUP(B211,G011B!$B:$Z,25,0),"")</f>
        <v/>
      </c>
      <c r="M211" s="217" t="str">
        <f t="shared" si="46"/>
        <v/>
      </c>
      <c r="N211" s="70"/>
      <c r="O211" s="70"/>
      <c r="P211" s="70"/>
    </row>
    <row r="212" spans="1:16" ht="20.100000000000001" customHeight="1" x14ac:dyDescent="0.25">
      <c r="A212" s="305">
        <v>127</v>
      </c>
      <c r="B212" s="92"/>
      <c r="C212" s="142" t="str">
        <f t="shared" si="43"/>
        <v/>
      </c>
      <c r="D212" s="143" t="str">
        <f t="shared" si="44"/>
        <v/>
      </c>
      <c r="E212" s="93"/>
      <c r="F212" s="94"/>
      <c r="G212" s="152" t="str">
        <f t="shared" si="47"/>
        <v/>
      </c>
      <c r="H212" s="149" t="str">
        <f t="shared" si="45"/>
        <v/>
      </c>
      <c r="I212" s="156" t="str">
        <f t="shared" si="48"/>
        <v/>
      </c>
      <c r="J212" s="146" t="str">
        <f>IF(B212&gt;0,ROUNDUP(VLOOKUP(B212,G011B!$B:$R,16,0),1),"")</f>
        <v/>
      </c>
      <c r="K212" s="146" t="str">
        <f t="shared" si="49"/>
        <v/>
      </c>
      <c r="L212" s="147" t="str">
        <f>IF(B212&lt;&gt;"",VLOOKUP(B212,G011B!$B:$Z,25,0),"")</f>
        <v/>
      </c>
      <c r="M212" s="217" t="str">
        <f t="shared" si="46"/>
        <v/>
      </c>
      <c r="N212" s="70"/>
      <c r="O212" s="70"/>
      <c r="P212" s="70"/>
    </row>
    <row r="213" spans="1:16" ht="20.100000000000001" customHeight="1" x14ac:dyDescent="0.25">
      <c r="A213" s="305">
        <v>128</v>
      </c>
      <c r="B213" s="92"/>
      <c r="C213" s="142" t="str">
        <f t="shared" si="43"/>
        <v/>
      </c>
      <c r="D213" s="143" t="str">
        <f t="shared" si="44"/>
        <v/>
      </c>
      <c r="E213" s="93"/>
      <c r="F213" s="94"/>
      <c r="G213" s="152" t="str">
        <f t="shared" si="47"/>
        <v/>
      </c>
      <c r="H213" s="149" t="str">
        <f t="shared" si="45"/>
        <v/>
      </c>
      <c r="I213" s="156" t="str">
        <f t="shared" si="48"/>
        <v/>
      </c>
      <c r="J213" s="146" t="str">
        <f>IF(B213&gt;0,ROUNDUP(VLOOKUP(B213,G011B!$B:$R,16,0),1),"")</f>
        <v/>
      </c>
      <c r="K213" s="146" t="str">
        <f t="shared" si="49"/>
        <v/>
      </c>
      <c r="L213" s="147" t="str">
        <f>IF(B213&lt;&gt;"",VLOOKUP(B213,G011B!$B:$Z,25,0),"")</f>
        <v/>
      </c>
      <c r="M213" s="217" t="str">
        <f t="shared" si="46"/>
        <v/>
      </c>
      <c r="N213" s="70"/>
      <c r="O213" s="70"/>
      <c r="P213" s="70"/>
    </row>
    <row r="214" spans="1:16" ht="20.100000000000001" customHeight="1" x14ac:dyDescent="0.25">
      <c r="A214" s="305">
        <v>129</v>
      </c>
      <c r="B214" s="92"/>
      <c r="C214" s="142" t="str">
        <f t="shared" si="43"/>
        <v/>
      </c>
      <c r="D214" s="143" t="str">
        <f t="shared" si="44"/>
        <v/>
      </c>
      <c r="E214" s="93"/>
      <c r="F214" s="94"/>
      <c r="G214" s="152" t="str">
        <f t="shared" si="47"/>
        <v/>
      </c>
      <c r="H214" s="149" t="str">
        <f t="shared" si="45"/>
        <v/>
      </c>
      <c r="I214" s="156" t="str">
        <f t="shared" si="48"/>
        <v/>
      </c>
      <c r="J214" s="146" t="str">
        <f>IF(B214&gt;0,ROUNDUP(VLOOKUP(B214,G011B!$B:$R,16,0),1),"")</f>
        <v/>
      </c>
      <c r="K214" s="146" t="str">
        <f t="shared" si="49"/>
        <v/>
      </c>
      <c r="L214" s="147" t="str">
        <f>IF(B214&lt;&gt;"",VLOOKUP(B214,G011B!$B:$Z,25,0),"")</f>
        <v/>
      </c>
      <c r="M214" s="217" t="str">
        <f t="shared" si="46"/>
        <v/>
      </c>
      <c r="N214" s="70"/>
      <c r="O214" s="70"/>
      <c r="P214" s="70"/>
    </row>
    <row r="215" spans="1:16" ht="20.100000000000001" customHeight="1" x14ac:dyDescent="0.25">
      <c r="A215" s="305">
        <v>130</v>
      </c>
      <c r="B215" s="92"/>
      <c r="C215" s="142" t="str">
        <f t="shared" si="43"/>
        <v/>
      </c>
      <c r="D215" s="143" t="str">
        <f t="shared" si="44"/>
        <v/>
      </c>
      <c r="E215" s="93"/>
      <c r="F215" s="94"/>
      <c r="G215" s="152" t="str">
        <f t="shared" si="47"/>
        <v/>
      </c>
      <c r="H215" s="149" t="str">
        <f t="shared" si="45"/>
        <v/>
      </c>
      <c r="I215" s="156" t="str">
        <f t="shared" si="48"/>
        <v/>
      </c>
      <c r="J215" s="146" t="str">
        <f>IF(B215&gt;0,ROUNDUP(VLOOKUP(B215,G011B!$B:$R,16,0),1),"")</f>
        <v/>
      </c>
      <c r="K215" s="146" t="str">
        <f t="shared" si="49"/>
        <v/>
      </c>
      <c r="L215" s="147" t="str">
        <f>IF(B215&lt;&gt;"",VLOOKUP(B215,G011B!$B:$Z,25,0),"")</f>
        <v/>
      </c>
      <c r="M215" s="217" t="str">
        <f t="shared" si="46"/>
        <v/>
      </c>
      <c r="N215" s="70"/>
      <c r="O215" s="70"/>
      <c r="P215" s="70"/>
    </row>
    <row r="216" spans="1:16" ht="20.100000000000001" customHeight="1" x14ac:dyDescent="0.25">
      <c r="A216" s="305">
        <v>131</v>
      </c>
      <c r="B216" s="92"/>
      <c r="C216" s="142" t="str">
        <f t="shared" si="43"/>
        <v/>
      </c>
      <c r="D216" s="143" t="str">
        <f t="shared" si="44"/>
        <v/>
      </c>
      <c r="E216" s="93"/>
      <c r="F216" s="94"/>
      <c r="G216" s="152" t="str">
        <f t="shared" si="47"/>
        <v/>
      </c>
      <c r="H216" s="149" t="str">
        <f t="shared" si="45"/>
        <v/>
      </c>
      <c r="I216" s="156" t="str">
        <f t="shared" si="48"/>
        <v/>
      </c>
      <c r="J216" s="146" t="str">
        <f>IF(B216&gt;0,ROUNDUP(VLOOKUP(B216,G011B!$B:$R,16,0),1),"")</f>
        <v/>
      </c>
      <c r="K216" s="146" t="str">
        <f t="shared" si="49"/>
        <v/>
      </c>
      <c r="L216" s="147" t="str">
        <f>IF(B216&lt;&gt;"",VLOOKUP(B216,G011B!$B:$Z,25,0),"")</f>
        <v/>
      </c>
      <c r="M216" s="217" t="str">
        <f t="shared" si="46"/>
        <v/>
      </c>
      <c r="N216" s="70"/>
      <c r="O216" s="70"/>
      <c r="P216" s="70"/>
    </row>
    <row r="217" spans="1:16" ht="20.100000000000001" customHeight="1" x14ac:dyDescent="0.25">
      <c r="A217" s="305">
        <v>132</v>
      </c>
      <c r="B217" s="92"/>
      <c r="C217" s="142" t="str">
        <f t="shared" si="43"/>
        <v/>
      </c>
      <c r="D217" s="143" t="str">
        <f t="shared" si="44"/>
        <v/>
      </c>
      <c r="E217" s="93"/>
      <c r="F217" s="94"/>
      <c r="G217" s="152" t="str">
        <f t="shared" si="47"/>
        <v/>
      </c>
      <c r="H217" s="149" t="str">
        <f t="shared" si="45"/>
        <v/>
      </c>
      <c r="I217" s="156" t="str">
        <f t="shared" si="48"/>
        <v/>
      </c>
      <c r="J217" s="146" t="str">
        <f>IF(B217&gt;0,ROUNDUP(VLOOKUP(B217,G011B!$B:$R,16,0),1),"")</f>
        <v/>
      </c>
      <c r="K217" s="146" t="str">
        <f t="shared" si="49"/>
        <v/>
      </c>
      <c r="L217" s="147" t="str">
        <f>IF(B217&lt;&gt;"",VLOOKUP(B217,G011B!$B:$Z,25,0),"")</f>
        <v/>
      </c>
      <c r="M217" s="217" t="str">
        <f t="shared" si="46"/>
        <v/>
      </c>
      <c r="N217" s="70"/>
      <c r="O217" s="70"/>
      <c r="P217" s="70"/>
    </row>
    <row r="218" spans="1:16" ht="20.100000000000001" customHeight="1" x14ac:dyDescent="0.25">
      <c r="A218" s="305">
        <v>133</v>
      </c>
      <c r="B218" s="92"/>
      <c r="C218" s="142" t="str">
        <f t="shared" si="43"/>
        <v/>
      </c>
      <c r="D218" s="143" t="str">
        <f t="shared" si="44"/>
        <v/>
      </c>
      <c r="E218" s="93"/>
      <c r="F218" s="94"/>
      <c r="G218" s="152" t="str">
        <f t="shared" si="47"/>
        <v/>
      </c>
      <c r="H218" s="149" t="str">
        <f t="shared" si="45"/>
        <v/>
      </c>
      <c r="I218" s="156" t="str">
        <f t="shared" si="48"/>
        <v/>
      </c>
      <c r="J218" s="146" t="str">
        <f>IF(B218&gt;0,ROUNDUP(VLOOKUP(B218,G011B!$B:$R,16,0),1),"")</f>
        <v/>
      </c>
      <c r="K218" s="146" t="str">
        <f t="shared" si="49"/>
        <v/>
      </c>
      <c r="L218" s="147" t="str">
        <f>IF(B218&lt;&gt;"",VLOOKUP(B218,G011B!$B:$Z,25,0),"")</f>
        <v/>
      </c>
      <c r="M218" s="217" t="str">
        <f t="shared" si="46"/>
        <v/>
      </c>
      <c r="N218" s="70"/>
      <c r="O218" s="70"/>
      <c r="P218" s="70"/>
    </row>
    <row r="219" spans="1:16" ht="20.100000000000001" customHeight="1" x14ac:dyDescent="0.25">
      <c r="A219" s="305">
        <v>134</v>
      </c>
      <c r="B219" s="92"/>
      <c r="C219" s="142" t="str">
        <f t="shared" si="43"/>
        <v/>
      </c>
      <c r="D219" s="143" t="str">
        <f t="shared" si="44"/>
        <v/>
      </c>
      <c r="E219" s="93"/>
      <c r="F219" s="94"/>
      <c r="G219" s="152" t="str">
        <f t="shared" si="47"/>
        <v/>
      </c>
      <c r="H219" s="149" t="str">
        <f t="shared" si="45"/>
        <v/>
      </c>
      <c r="I219" s="156" t="str">
        <f t="shared" si="48"/>
        <v/>
      </c>
      <c r="J219" s="146" t="str">
        <f>IF(B219&gt;0,ROUNDUP(VLOOKUP(B219,G011B!$B:$R,16,0),1),"")</f>
        <v/>
      </c>
      <c r="K219" s="146" t="str">
        <f t="shared" si="49"/>
        <v/>
      </c>
      <c r="L219" s="147" t="str">
        <f>IF(B219&lt;&gt;"",VLOOKUP(B219,G011B!$B:$Z,25,0),"")</f>
        <v/>
      </c>
      <c r="M219" s="217" t="str">
        <f t="shared" si="46"/>
        <v/>
      </c>
      <c r="N219" s="70"/>
      <c r="O219" s="70"/>
      <c r="P219" s="70"/>
    </row>
    <row r="220" spans="1:16" ht="20.100000000000001" customHeight="1" x14ac:dyDescent="0.25">
      <c r="A220" s="305">
        <v>135</v>
      </c>
      <c r="B220" s="92"/>
      <c r="C220" s="142" t="str">
        <f t="shared" si="43"/>
        <v/>
      </c>
      <c r="D220" s="143" t="str">
        <f t="shared" si="44"/>
        <v/>
      </c>
      <c r="E220" s="93"/>
      <c r="F220" s="94"/>
      <c r="G220" s="152" t="str">
        <f t="shared" si="47"/>
        <v/>
      </c>
      <c r="H220" s="149" t="str">
        <f t="shared" si="45"/>
        <v/>
      </c>
      <c r="I220" s="156" t="str">
        <f t="shared" si="48"/>
        <v/>
      </c>
      <c r="J220" s="146" t="str">
        <f>IF(B220&gt;0,ROUNDUP(VLOOKUP(B220,G011B!$B:$R,16,0),1),"")</f>
        <v/>
      </c>
      <c r="K220" s="146" t="str">
        <f t="shared" si="49"/>
        <v/>
      </c>
      <c r="L220" s="147" t="str">
        <f>IF(B220&lt;&gt;"",VLOOKUP(B220,G011B!$B:$Z,25,0),"")</f>
        <v/>
      </c>
      <c r="M220" s="217" t="str">
        <f t="shared" si="46"/>
        <v/>
      </c>
      <c r="N220" s="70"/>
      <c r="O220" s="70"/>
      <c r="P220" s="70"/>
    </row>
    <row r="221" spans="1:16" ht="20.100000000000001" customHeight="1" x14ac:dyDescent="0.25">
      <c r="A221" s="305">
        <v>136</v>
      </c>
      <c r="B221" s="92"/>
      <c r="C221" s="142" t="str">
        <f t="shared" si="43"/>
        <v/>
      </c>
      <c r="D221" s="143" t="str">
        <f t="shared" si="44"/>
        <v/>
      </c>
      <c r="E221" s="93"/>
      <c r="F221" s="94"/>
      <c r="G221" s="152" t="str">
        <f t="shared" si="47"/>
        <v/>
      </c>
      <c r="H221" s="149" t="str">
        <f t="shared" si="45"/>
        <v/>
      </c>
      <c r="I221" s="156" t="str">
        <f t="shared" si="48"/>
        <v/>
      </c>
      <c r="J221" s="146" t="str">
        <f>IF(B221&gt;0,ROUNDUP(VLOOKUP(B221,G011B!$B:$R,16,0),1),"")</f>
        <v/>
      </c>
      <c r="K221" s="146" t="str">
        <f t="shared" si="49"/>
        <v/>
      </c>
      <c r="L221" s="147" t="str">
        <f>IF(B221&lt;&gt;"",VLOOKUP(B221,G011B!$B:$Z,25,0),"")</f>
        <v/>
      </c>
      <c r="M221" s="217" t="str">
        <f t="shared" si="46"/>
        <v/>
      </c>
      <c r="N221" s="70"/>
      <c r="O221" s="70"/>
      <c r="P221" s="70"/>
    </row>
    <row r="222" spans="1:16" ht="20.100000000000001" customHeight="1" x14ac:dyDescent="0.25">
      <c r="A222" s="305">
        <v>137</v>
      </c>
      <c r="B222" s="92"/>
      <c r="C222" s="142" t="str">
        <f t="shared" si="43"/>
        <v/>
      </c>
      <c r="D222" s="143" t="str">
        <f t="shared" si="44"/>
        <v/>
      </c>
      <c r="E222" s="93"/>
      <c r="F222" s="94"/>
      <c r="G222" s="152" t="str">
        <f t="shared" si="47"/>
        <v/>
      </c>
      <c r="H222" s="149" t="str">
        <f t="shared" si="45"/>
        <v/>
      </c>
      <c r="I222" s="156" t="str">
        <f t="shared" si="48"/>
        <v/>
      </c>
      <c r="J222" s="146" t="str">
        <f>IF(B222&gt;0,ROUNDUP(VLOOKUP(B222,G011B!$B:$R,16,0),1),"")</f>
        <v/>
      </c>
      <c r="K222" s="146" t="str">
        <f t="shared" si="49"/>
        <v/>
      </c>
      <c r="L222" s="147" t="str">
        <f>IF(B222&lt;&gt;"",VLOOKUP(B222,G011B!$B:$Z,25,0),"")</f>
        <v/>
      </c>
      <c r="M222" s="217" t="str">
        <f t="shared" si="46"/>
        <v/>
      </c>
      <c r="N222" s="70"/>
      <c r="O222" s="70"/>
      <c r="P222" s="70"/>
    </row>
    <row r="223" spans="1:16" ht="20.100000000000001" customHeight="1" x14ac:dyDescent="0.25">
      <c r="A223" s="305">
        <v>138</v>
      </c>
      <c r="B223" s="92"/>
      <c r="C223" s="142" t="str">
        <f t="shared" si="43"/>
        <v/>
      </c>
      <c r="D223" s="143" t="str">
        <f t="shared" si="44"/>
        <v/>
      </c>
      <c r="E223" s="93"/>
      <c r="F223" s="94"/>
      <c r="G223" s="152" t="str">
        <f t="shared" si="47"/>
        <v/>
      </c>
      <c r="H223" s="149" t="str">
        <f t="shared" si="45"/>
        <v/>
      </c>
      <c r="I223" s="156" t="str">
        <f t="shared" si="48"/>
        <v/>
      </c>
      <c r="J223" s="146" t="str">
        <f>IF(B223&gt;0,ROUNDUP(VLOOKUP(B223,G011B!$B:$R,16,0),1),"")</f>
        <v/>
      </c>
      <c r="K223" s="146" t="str">
        <f t="shared" si="49"/>
        <v/>
      </c>
      <c r="L223" s="147" t="str">
        <f>IF(B223&lt;&gt;"",VLOOKUP(B223,G011B!$B:$Z,25,0),"")</f>
        <v/>
      </c>
      <c r="M223" s="217" t="str">
        <f t="shared" si="46"/>
        <v/>
      </c>
      <c r="N223" s="70"/>
      <c r="O223" s="70"/>
      <c r="P223" s="70"/>
    </row>
    <row r="224" spans="1:16" ht="20.100000000000001" customHeight="1" x14ac:dyDescent="0.25">
      <c r="A224" s="305">
        <v>139</v>
      </c>
      <c r="B224" s="92"/>
      <c r="C224" s="142" t="str">
        <f t="shared" si="43"/>
        <v/>
      </c>
      <c r="D224" s="143" t="str">
        <f t="shared" si="44"/>
        <v/>
      </c>
      <c r="E224" s="93"/>
      <c r="F224" s="94"/>
      <c r="G224" s="152" t="str">
        <f t="shared" si="47"/>
        <v/>
      </c>
      <c r="H224" s="149" t="str">
        <f t="shared" si="45"/>
        <v/>
      </c>
      <c r="I224" s="156" t="str">
        <f t="shared" si="48"/>
        <v/>
      </c>
      <c r="J224" s="146" t="str">
        <f>IF(B224&gt;0,ROUNDUP(VLOOKUP(B224,G011B!$B:$R,16,0),1),"")</f>
        <v/>
      </c>
      <c r="K224" s="146" t="str">
        <f t="shared" si="49"/>
        <v/>
      </c>
      <c r="L224" s="147" t="str">
        <f>IF(B224&lt;&gt;"",VLOOKUP(B224,G011B!$B:$Z,25,0),"")</f>
        <v/>
      </c>
      <c r="M224" s="217" t="str">
        <f t="shared" si="46"/>
        <v/>
      </c>
      <c r="N224" s="70"/>
      <c r="O224" s="70"/>
      <c r="P224" s="70"/>
    </row>
    <row r="225" spans="1:16" ht="20.100000000000001" customHeight="1" thickBot="1" x14ac:dyDescent="0.3">
      <c r="A225" s="306">
        <v>140</v>
      </c>
      <c r="B225" s="95"/>
      <c r="C225" s="144" t="str">
        <f t="shared" si="43"/>
        <v/>
      </c>
      <c r="D225" s="145" t="str">
        <f t="shared" si="44"/>
        <v/>
      </c>
      <c r="E225" s="96"/>
      <c r="F225" s="97"/>
      <c r="G225" s="153" t="str">
        <f t="shared" si="47"/>
        <v/>
      </c>
      <c r="H225" s="150" t="str">
        <f t="shared" si="45"/>
        <v/>
      </c>
      <c r="I225" s="157" t="str">
        <f t="shared" si="48"/>
        <v/>
      </c>
      <c r="J225" s="146" t="str">
        <f>IF(B225&gt;0,ROUNDUP(VLOOKUP(B225,G011B!$B:$R,16,0),1),"")</f>
        <v/>
      </c>
      <c r="K225" s="146" t="str">
        <f t="shared" si="49"/>
        <v/>
      </c>
      <c r="L225" s="147" t="str">
        <f>IF(B225&lt;&gt;"",VLOOKUP(B225,G011B!$B:$Z,25,0),"")</f>
        <v/>
      </c>
      <c r="M225" s="217" t="str">
        <f t="shared" si="46"/>
        <v/>
      </c>
      <c r="N225" s="70"/>
      <c r="O225" s="70"/>
      <c r="P225" s="70"/>
    </row>
    <row r="226" spans="1:16" ht="20.100000000000001" customHeight="1" thickBot="1" x14ac:dyDescent="0.35">
      <c r="A226" s="495" t="s">
        <v>46</v>
      </c>
      <c r="B226" s="496"/>
      <c r="C226" s="496"/>
      <c r="D226" s="496"/>
      <c r="E226" s="496"/>
      <c r="F226" s="497"/>
      <c r="G226" s="154">
        <f>SUM(G206:G225)</f>
        <v>0</v>
      </c>
      <c r="H226" s="328"/>
      <c r="I226" s="139">
        <f>IF(C204=C171,SUM(I206:I225)+I193,SUM(I206:I225))</f>
        <v>0</v>
      </c>
      <c r="J226" s="70"/>
      <c r="K226" s="70"/>
      <c r="L226" s="70"/>
      <c r="M226" s="70"/>
      <c r="N226" s="158">
        <f>IF(COUNTA(B206:B225)&gt;0,1,0)</f>
        <v>0</v>
      </c>
      <c r="O226" s="70"/>
      <c r="P226" s="70"/>
    </row>
    <row r="227" spans="1:16" ht="20.100000000000001" customHeight="1" thickBot="1" x14ac:dyDescent="0.3">
      <c r="A227" s="484" t="s">
        <v>84</v>
      </c>
      <c r="B227" s="485"/>
      <c r="C227" s="485"/>
      <c r="D227" s="486"/>
      <c r="E227" s="128">
        <f>SUM(G:G)/2</f>
        <v>0</v>
      </c>
      <c r="F227" s="487"/>
      <c r="G227" s="488"/>
      <c r="H227" s="489"/>
      <c r="I227" s="136">
        <f>SUM(I206:I225)+I194</f>
        <v>0</v>
      </c>
      <c r="J227" s="70"/>
      <c r="K227" s="70"/>
      <c r="L227" s="70"/>
      <c r="M227" s="70"/>
      <c r="N227" s="70"/>
      <c r="O227" s="70"/>
      <c r="P227" s="70"/>
    </row>
    <row r="228" spans="1:16" x14ac:dyDescent="0.25">
      <c r="A228" s="7" t="s">
        <v>142</v>
      </c>
      <c r="B228" s="70"/>
      <c r="C228" s="70"/>
      <c r="D228" s="70"/>
      <c r="E228" s="70"/>
      <c r="F228" s="70"/>
      <c r="G228" s="70"/>
      <c r="H228" s="70"/>
      <c r="I228" s="70"/>
      <c r="J228" s="70"/>
      <c r="K228" s="70"/>
      <c r="L228" s="70"/>
      <c r="M228" s="70"/>
      <c r="N228" s="70"/>
      <c r="O228" s="70"/>
      <c r="P228" s="70"/>
    </row>
    <row r="229" spans="1:16" x14ac:dyDescent="0.25">
      <c r="A229" s="70"/>
      <c r="B229" s="70"/>
      <c r="C229" s="70"/>
      <c r="D229" s="70"/>
      <c r="E229" s="70"/>
      <c r="F229" s="70"/>
      <c r="G229" s="70"/>
      <c r="H229" s="70"/>
      <c r="I229" s="70"/>
      <c r="J229" s="70"/>
      <c r="K229" s="70"/>
      <c r="L229" s="70"/>
      <c r="M229" s="70"/>
      <c r="N229" s="70"/>
      <c r="O229" s="70"/>
      <c r="P229" s="70"/>
    </row>
    <row r="230" spans="1:16" ht="21" x14ac:dyDescent="0.35">
      <c r="A230" s="346" t="s">
        <v>41</v>
      </c>
      <c r="B230" s="345">
        <f ca="1">IF(imzatarihi&gt;0,imzatarihi,"")</f>
        <v>45833</v>
      </c>
      <c r="C230" s="347" t="s">
        <v>43</v>
      </c>
      <c r="D230" s="344" t="str">
        <f>IF(kurulusyetkilisi&gt;0,kurulusyetkilisi,"")</f>
        <v/>
      </c>
      <c r="F230" s="342"/>
      <c r="G230" s="342"/>
      <c r="H230" s="70"/>
      <c r="I230" s="70"/>
      <c r="J230" s="70"/>
      <c r="K230" s="109"/>
      <c r="L230" s="109"/>
      <c r="M230" s="11"/>
      <c r="N230" s="109"/>
      <c r="O230" s="109"/>
      <c r="P230" s="70"/>
    </row>
    <row r="231" spans="1:16" ht="21" x14ac:dyDescent="0.35">
      <c r="A231" s="343"/>
      <c r="C231" s="347" t="s">
        <v>44</v>
      </c>
      <c r="E231" s="431"/>
      <c r="F231" s="431"/>
      <c r="G231" s="431"/>
      <c r="H231" s="70"/>
      <c r="I231" s="70"/>
      <c r="J231" s="70"/>
      <c r="K231" s="109"/>
      <c r="L231" s="109"/>
      <c r="M231" s="11"/>
      <c r="N231" s="109"/>
      <c r="O231" s="109"/>
      <c r="P231" s="70"/>
    </row>
    <row r="232" spans="1:16" ht="15.75" x14ac:dyDescent="0.25">
      <c r="A232" s="451" t="s">
        <v>77</v>
      </c>
      <c r="B232" s="451"/>
      <c r="C232" s="451"/>
      <c r="D232" s="451"/>
      <c r="E232" s="451"/>
      <c r="F232" s="451"/>
      <c r="G232" s="451"/>
      <c r="H232" s="451"/>
      <c r="I232" s="451"/>
      <c r="J232" s="70"/>
      <c r="K232" s="70"/>
      <c r="L232" s="70"/>
      <c r="M232" s="70"/>
      <c r="N232" s="70"/>
      <c r="O232" s="70"/>
      <c r="P232" s="70"/>
    </row>
    <row r="233" spans="1:16" x14ac:dyDescent="0.25">
      <c r="A233" s="458" t="str">
        <f>IF(YilDonem&lt;&gt;"",CONCATENATE(YilDonem,". döneme aittir."),"")</f>
        <v/>
      </c>
      <c r="B233" s="458"/>
      <c r="C233" s="458"/>
      <c r="D233" s="458"/>
      <c r="E233" s="458"/>
      <c r="F233" s="458"/>
      <c r="G233" s="458"/>
      <c r="H233" s="458"/>
      <c r="I233" s="458"/>
      <c r="J233" s="70"/>
      <c r="K233" s="70"/>
      <c r="L233" s="70"/>
      <c r="M233" s="70"/>
      <c r="N233" s="70"/>
      <c r="O233" s="70"/>
      <c r="P233" s="70"/>
    </row>
    <row r="234" spans="1:16" ht="19.5" thickBot="1" x14ac:dyDescent="0.35">
      <c r="A234" s="500" t="s">
        <v>86</v>
      </c>
      <c r="B234" s="500"/>
      <c r="C234" s="500"/>
      <c r="D234" s="500"/>
      <c r="E234" s="500"/>
      <c r="F234" s="500"/>
      <c r="G234" s="500"/>
      <c r="H234" s="500"/>
      <c r="I234" s="500"/>
      <c r="J234" s="70"/>
      <c r="K234" s="70"/>
      <c r="L234" s="70"/>
      <c r="M234" s="70"/>
      <c r="N234" s="70"/>
      <c r="O234" s="70"/>
      <c r="P234" s="70"/>
    </row>
    <row r="235" spans="1:16" ht="19.5" customHeight="1" thickBot="1" x14ac:dyDescent="0.3">
      <c r="A235" s="471" t="s">
        <v>1</v>
      </c>
      <c r="B235" s="473"/>
      <c r="C235" s="452" t="str">
        <f>IF(ProjeNo&gt;0,ProjeNo,"")</f>
        <v/>
      </c>
      <c r="D235" s="453"/>
      <c r="E235" s="453"/>
      <c r="F235" s="453"/>
      <c r="G235" s="453"/>
      <c r="H235" s="453"/>
      <c r="I235" s="454"/>
      <c r="J235" s="70"/>
      <c r="K235" s="70"/>
      <c r="L235" s="70"/>
      <c r="M235" s="70"/>
      <c r="N235" s="70"/>
      <c r="O235" s="70"/>
      <c r="P235" s="70"/>
    </row>
    <row r="236" spans="1:16" ht="29.25" customHeight="1" thickBot="1" x14ac:dyDescent="0.3">
      <c r="A236" s="491" t="s">
        <v>10</v>
      </c>
      <c r="B236" s="472"/>
      <c r="C236" s="492" t="str">
        <f>IF(ProjeAdi&gt;0,ProjeAdi,"")</f>
        <v/>
      </c>
      <c r="D236" s="493"/>
      <c r="E236" s="493"/>
      <c r="F236" s="493"/>
      <c r="G236" s="493"/>
      <c r="H236" s="493"/>
      <c r="I236" s="494"/>
      <c r="J236" s="70"/>
      <c r="K236" s="70"/>
      <c r="L236" s="70"/>
      <c r="M236" s="70"/>
      <c r="N236" s="70"/>
      <c r="O236" s="70"/>
      <c r="P236" s="70"/>
    </row>
    <row r="237" spans="1:16" ht="19.5" customHeight="1" thickBot="1" x14ac:dyDescent="0.3">
      <c r="A237" s="471" t="s">
        <v>78</v>
      </c>
      <c r="B237" s="473"/>
      <c r="C237" s="16"/>
      <c r="D237" s="498"/>
      <c r="E237" s="498"/>
      <c r="F237" s="498"/>
      <c r="G237" s="498"/>
      <c r="H237" s="498"/>
      <c r="I237" s="499"/>
      <c r="J237" s="70"/>
      <c r="K237" s="70"/>
      <c r="L237" s="70"/>
      <c r="M237" s="70"/>
      <c r="N237" s="70"/>
      <c r="O237" s="70"/>
      <c r="P237" s="70"/>
    </row>
    <row r="238" spans="1:16" s="5" customFormat="1" ht="30.75" thickBot="1" x14ac:dyDescent="0.3">
      <c r="A238" s="3" t="s">
        <v>6</v>
      </c>
      <c r="B238" s="3" t="s">
        <v>7</v>
      </c>
      <c r="C238" s="3" t="s">
        <v>67</v>
      </c>
      <c r="D238" s="3" t="s">
        <v>143</v>
      </c>
      <c r="E238" s="3" t="s">
        <v>79</v>
      </c>
      <c r="F238" s="3" t="s">
        <v>80</v>
      </c>
      <c r="G238" s="3" t="s">
        <v>81</v>
      </c>
      <c r="H238" s="3" t="s">
        <v>82</v>
      </c>
      <c r="I238" s="3" t="s">
        <v>83</v>
      </c>
      <c r="J238" s="302" t="s">
        <v>87</v>
      </c>
      <c r="K238" s="303" t="s">
        <v>88</v>
      </c>
      <c r="L238" s="303" t="s">
        <v>80</v>
      </c>
      <c r="M238" s="301"/>
      <c r="N238" s="301"/>
      <c r="O238" s="301"/>
      <c r="P238" s="301"/>
    </row>
    <row r="239" spans="1:16" ht="20.100000000000001" customHeight="1" x14ac:dyDescent="0.25">
      <c r="A239" s="304">
        <v>141</v>
      </c>
      <c r="B239" s="88"/>
      <c r="C239" s="140" t="str">
        <f t="shared" ref="C239:C258" si="50">IF(B239&lt;&gt;"",VLOOKUP(B239,PersonelTablo,2,0),"")</f>
        <v/>
      </c>
      <c r="D239" s="141" t="str">
        <f t="shared" ref="D239:D258" si="51">IF(B239&lt;&gt;"",VLOOKUP(B239,PersonelTablo,3,0),"")</f>
        <v/>
      </c>
      <c r="E239" s="89"/>
      <c r="F239" s="90"/>
      <c r="G239" s="151" t="str">
        <f>IF(AND(B239&lt;&gt;"",L239&gt;=F239),E239*F239,"")</f>
        <v/>
      </c>
      <c r="H239" s="148" t="str">
        <f t="shared" ref="H239:H258" si="52">IF(B239&lt;&gt;"",VLOOKUP(B239,G011CTablo,14,0),"")</f>
        <v/>
      </c>
      <c r="I239" s="155" t="str">
        <f>IF(AND(B239&lt;&gt;"",J239&gt;=K239,L239&gt;0),G239*H239,"")</f>
        <v/>
      </c>
      <c r="J239" s="146" t="str">
        <f>IF(B239&gt;0,ROUNDUP(VLOOKUP(B239,G011B!$B:$R,16,0),1),"")</f>
        <v/>
      </c>
      <c r="K239" s="146" t="str">
        <f>IF(B239&gt;0,SUMIF($B:$B,B239,$G:$G),"")</f>
        <v/>
      </c>
      <c r="L239" s="147" t="str">
        <f>IF(B239&lt;&gt;"",VLOOKUP(B239,G011B!$B:$Z,25,0),"")</f>
        <v/>
      </c>
      <c r="M239" s="217" t="str">
        <f t="shared" ref="M239:M258" si="53">IF(J239&gt;=K239,"","Personelin bütün iş paketlerindeki Toplam Adam Ay değeri "&amp;K239&amp;" olup, bu değer, G011B formunda beyan edilen Çalışılan Toplam Ay değerini geçemez. Maliyeti hesaplamak için Adam/Ay Oranı veya Çalışılan Ay değerini düzeltiniz. ")</f>
        <v/>
      </c>
      <c r="N239" s="70"/>
      <c r="O239" s="70"/>
      <c r="P239" s="70"/>
    </row>
    <row r="240" spans="1:16" ht="20.100000000000001" customHeight="1" x14ac:dyDescent="0.25">
      <c r="A240" s="305">
        <v>142</v>
      </c>
      <c r="B240" s="92"/>
      <c r="C240" s="142" t="str">
        <f t="shared" si="50"/>
        <v/>
      </c>
      <c r="D240" s="143" t="str">
        <f t="shared" si="51"/>
        <v/>
      </c>
      <c r="E240" s="93"/>
      <c r="F240" s="94"/>
      <c r="G240" s="152" t="str">
        <f t="shared" ref="G240:G258" si="54">IF(AND(B240&lt;&gt;"",L240&gt;=F240),E240*F240,"")</f>
        <v/>
      </c>
      <c r="H240" s="149" t="str">
        <f t="shared" si="52"/>
        <v/>
      </c>
      <c r="I240" s="156" t="str">
        <f t="shared" ref="I240:I258" si="55">IF(AND(B240&lt;&gt;"",J240&gt;=K240,L240&gt;0),G240*H240,"")</f>
        <v/>
      </c>
      <c r="J240" s="146" t="str">
        <f>IF(B240&gt;0,ROUNDUP(VLOOKUP(B240,G011B!$B:$R,16,0),1),"")</f>
        <v/>
      </c>
      <c r="K240" s="146" t="str">
        <f t="shared" ref="K240:K258" si="56">IF(B240&gt;0,SUMIF($B:$B,B240,$G:$G),"")</f>
        <v/>
      </c>
      <c r="L240" s="147" t="str">
        <f>IF(B240&lt;&gt;"",VLOOKUP(B240,G011B!$B:$Z,25,0),"")</f>
        <v/>
      </c>
      <c r="M240" s="217" t="str">
        <f t="shared" si="53"/>
        <v/>
      </c>
      <c r="N240" s="70"/>
      <c r="O240" s="70"/>
      <c r="P240" s="70"/>
    </row>
    <row r="241" spans="1:16" ht="20.100000000000001" customHeight="1" x14ac:dyDescent="0.25">
      <c r="A241" s="305">
        <v>143</v>
      </c>
      <c r="B241" s="92"/>
      <c r="C241" s="142" t="str">
        <f t="shared" si="50"/>
        <v/>
      </c>
      <c r="D241" s="143" t="str">
        <f t="shared" si="51"/>
        <v/>
      </c>
      <c r="E241" s="93"/>
      <c r="F241" s="94"/>
      <c r="G241" s="152" t="str">
        <f t="shared" si="54"/>
        <v/>
      </c>
      <c r="H241" s="149" t="str">
        <f t="shared" si="52"/>
        <v/>
      </c>
      <c r="I241" s="156" t="str">
        <f t="shared" si="55"/>
        <v/>
      </c>
      <c r="J241" s="146" t="str">
        <f>IF(B241&gt;0,ROUNDUP(VLOOKUP(B241,G011B!$B:$R,16,0),1),"")</f>
        <v/>
      </c>
      <c r="K241" s="146" t="str">
        <f t="shared" si="56"/>
        <v/>
      </c>
      <c r="L241" s="147" t="str">
        <f>IF(B241&lt;&gt;"",VLOOKUP(B241,G011B!$B:$Z,25,0),"")</f>
        <v/>
      </c>
      <c r="M241" s="217" t="str">
        <f t="shared" si="53"/>
        <v/>
      </c>
      <c r="N241" s="70"/>
      <c r="O241" s="70"/>
      <c r="P241" s="70"/>
    </row>
    <row r="242" spans="1:16" ht="20.100000000000001" customHeight="1" x14ac:dyDescent="0.25">
      <c r="A242" s="305">
        <v>144</v>
      </c>
      <c r="B242" s="92"/>
      <c r="C242" s="142" t="str">
        <f t="shared" si="50"/>
        <v/>
      </c>
      <c r="D242" s="143" t="str">
        <f t="shared" si="51"/>
        <v/>
      </c>
      <c r="E242" s="93"/>
      <c r="F242" s="94"/>
      <c r="G242" s="152" t="str">
        <f t="shared" si="54"/>
        <v/>
      </c>
      <c r="H242" s="149" t="str">
        <f t="shared" si="52"/>
        <v/>
      </c>
      <c r="I242" s="156" t="str">
        <f t="shared" si="55"/>
        <v/>
      </c>
      <c r="J242" s="146" t="str">
        <f>IF(B242&gt;0,ROUNDUP(VLOOKUP(B242,G011B!$B:$R,16,0),1),"")</f>
        <v/>
      </c>
      <c r="K242" s="146" t="str">
        <f t="shared" si="56"/>
        <v/>
      </c>
      <c r="L242" s="147" t="str">
        <f>IF(B242&lt;&gt;"",VLOOKUP(B242,G011B!$B:$Z,25,0),"")</f>
        <v/>
      </c>
      <c r="M242" s="217" t="str">
        <f t="shared" si="53"/>
        <v/>
      </c>
      <c r="N242" s="70"/>
      <c r="O242" s="70"/>
      <c r="P242" s="70"/>
    </row>
    <row r="243" spans="1:16" ht="20.100000000000001" customHeight="1" x14ac:dyDescent="0.25">
      <c r="A243" s="305">
        <v>145</v>
      </c>
      <c r="B243" s="92"/>
      <c r="C243" s="142" t="str">
        <f t="shared" si="50"/>
        <v/>
      </c>
      <c r="D243" s="143" t="str">
        <f t="shared" si="51"/>
        <v/>
      </c>
      <c r="E243" s="93"/>
      <c r="F243" s="94"/>
      <c r="G243" s="152" t="str">
        <f t="shared" si="54"/>
        <v/>
      </c>
      <c r="H243" s="149" t="str">
        <f t="shared" si="52"/>
        <v/>
      </c>
      <c r="I243" s="156" t="str">
        <f t="shared" si="55"/>
        <v/>
      </c>
      <c r="J243" s="146" t="str">
        <f>IF(B243&gt;0,ROUNDUP(VLOOKUP(B243,G011B!$B:$R,16,0),1),"")</f>
        <v/>
      </c>
      <c r="K243" s="146" t="str">
        <f t="shared" si="56"/>
        <v/>
      </c>
      <c r="L243" s="147" t="str">
        <f>IF(B243&lt;&gt;"",VLOOKUP(B243,G011B!$B:$Z,25,0),"")</f>
        <v/>
      </c>
      <c r="M243" s="217" t="str">
        <f t="shared" si="53"/>
        <v/>
      </c>
      <c r="N243" s="70"/>
      <c r="O243" s="70"/>
      <c r="P243" s="70"/>
    </row>
    <row r="244" spans="1:16" ht="20.100000000000001" customHeight="1" x14ac:dyDescent="0.25">
      <c r="A244" s="305">
        <v>146</v>
      </c>
      <c r="B244" s="92"/>
      <c r="C244" s="142" t="str">
        <f t="shared" si="50"/>
        <v/>
      </c>
      <c r="D244" s="143" t="str">
        <f t="shared" si="51"/>
        <v/>
      </c>
      <c r="E244" s="93"/>
      <c r="F244" s="94"/>
      <c r="G244" s="152" t="str">
        <f t="shared" si="54"/>
        <v/>
      </c>
      <c r="H244" s="149" t="str">
        <f t="shared" si="52"/>
        <v/>
      </c>
      <c r="I244" s="156" t="str">
        <f t="shared" si="55"/>
        <v/>
      </c>
      <c r="J244" s="146" t="str">
        <f>IF(B244&gt;0,ROUNDUP(VLOOKUP(B244,G011B!$B:$R,16,0),1),"")</f>
        <v/>
      </c>
      <c r="K244" s="146" t="str">
        <f t="shared" si="56"/>
        <v/>
      </c>
      <c r="L244" s="147" t="str">
        <f>IF(B244&lt;&gt;"",VLOOKUP(B244,G011B!$B:$Z,25,0),"")</f>
        <v/>
      </c>
      <c r="M244" s="217" t="str">
        <f t="shared" si="53"/>
        <v/>
      </c>
      <c r="N244" s="70"/>
      <c r="O244" s="70"/>
      <c r="P244" s="70"/>
    </row>
    <row r="245" spans="1:16" ht="20.100000000000001" customHeight="1" x14ac:dyDescent="0.25">
      <c r="A245" s="305">
        <v>147</v>
      </c>
      <c r="B245" s="92"/>
      <c r="C245" s="142" t="str">
        <f t="shared" si="50"/>
        <v/>
      </c>
      <c r="D245" s="143" t="str">
        <f t="shared" si="51"/>
        <v/>
      </c>
      <c r="E245" s="93"/>
      <c r="F245" s="94"/>
      <c r="G245" s="152" t="str">
        <f t="shared" si="54"/>
        <v/>
      </c>
      <c r="H245" s="149" t="str">
        <f t="shared" si="52"/>
        <v/>
      </c>
      <c r="I245" s="156" t="str">
        <f t="shared" si="55"/>
        <v/>
      </c>
      <c r="J245" s="146" t="str">
        <f>IF(B245&gt;0,ROUNDUP(VLOOKUP(B245,G011B!$B:$R,16,0),1),"")</f>
        <v/>
      </c>
      <c r="K245" s="146" t="str">
        <f t="shared" si="56"/>
        <v/>
      </c>
      <c r="L245" s="147" t="str">
        <f>IF(B245&lt;&gt;"",VLOOKUP(B245,G011B!$B:$Z,25,0),"")</f>
        <v/>
      </c>
      <c r="M245" s="217" t="str">
        <f t="shared" si="53"/>
        <v/>
      </c>
      <c r="N245" s="70"/>
      <c r="O245" s="70"/>
      <c r="P245" s="70"/>
    </row>
    <row r="246" spans="1:16" ht="20.100000000000001" customHeight="1" x14ac:dyDescent="0.25">
      <c r="A246" s="305">
        <v>148</v>
      </c>
      <c r="B246" s="92"/>
      <c r="C246" s="142" t="str">
        <f t="shared" si="50"/>
        <v/>
      </c>
      <c r="D246" s="143" t="str">
        <f t="shared" si="51"/>
        <v/>
      </c>
      <c r="E246" s="93"/>
      <c r="F246" s="94"/>
      <c r="G246" s="152" t="str">
        <f t="shared" si="54"/>
        <v/>
      </c>
      <c r="H246" s="149" t="str">
        <f t="shared" si="52"/>
        <v/>
      </c>
      <c r="I246" s="156" t="str">
        <f t="shared" si="55"/>
        <v/>
      </c>
      <c r="J246" s="146" t="str">
        <f>IF(B246&gt;0,ROUNDUP(VLOOKUP(B246,G011B!$B:$R,16,0),1),"")</f>
        <v/>
      </c>
      <c r="K246" s="146" t="str">
        <f t="shared" si="56"/>
        <v/>
      </c>
      <c r="L246" s="147" t="str">
        <f>IF(B246&lt;&gt;"",VLOOKUP(B246,G011B!$B:$Z,25,0),"")</f>
        <v/>
      </c>
      <c r="M246" s="217" t="str">
        <f t="shared" si="53"/>
        <v/>
      </c>
      <c r="N246" s="70"/>
      <c r="O246" s="70"/>
      <c r="P246" s="70"/>
    </row>
    <row r="247" spans="1:16" ht="20.100000000000001" customHeight="1" x14ac:dyDescent="0.25">
      <c r="A247" s="305">
        <v>149</v>
      </c>
      <c r="B247" s="92"/>
      <c r="C247" s="142" t="str">
        <f t="shared" si="50"/>
        <v/>
      </c>
      <c r="D247" s="143" t="str">
        <f t="shared" si="51"/>
        <v/>
      </c>
      <c r="E247" s="93"/>
      <c r="F247" s="94"/>
      <c r="G247" s="152" t="str">
        <f t="shared" si="54"/>
        <v/>
      </c>
      <c r="H247" s="149" t="str">
        <f t="shared" si="52"/>
        <v/>
      </c>
      <c r="I247" s="156" t="str">
        <f t="shared" si="55"/>
        <v/>
      </c>
      <c r="J247" s="146" t="str">
        <f>IF(B247&gt;0,ROUNDUP(VLOOKUP(B247,G011B!$B:$R,16,0),1),"")</f>
        <v/>
      </c>
      <c r="K247" s="146" t="str">
        <f t="shared" si="56"/>
        <v/>
      </c>
      <c r="L247" s="147" t="str">
        <f>IF(B247&lt;&gt;"",VLOOKUP(B247,G011B!$B:$Z,25,0),"")</f>
        <v/>
      </c>
      <c r="M247" s="217" t="str">
        <f t="shared" si="53"/>
        <v/>
      </c>
      <c r="N247" s="70"/>
      <c r="O247" s="70"/>
      <c r="P247" s="70"/>
    </row>
    <row r="248" spans="1:16" ht="20.100000000000001" customHeight="1" x14ac:dyDescent="0.25">
      <c r="A248" s="305">
        <v>150</v>
      </c>
      <c r="B248" s="92"/>
      <c r="C248" s="142" t="str">
        <f t="shared" si="50"/>
        <v/>
      </c>
      <c r="D248" s="143" t="str">
        <f t="shared" si="51"/>
        <v/>
      </c>
      <c r="E248" s="93"/>
      <c r="F248" s="94"/>
      <c r="G248" s="152" t="str">
        <f t="shared" si="54"/>
        <v/>
      </c>
      <c r="H248" s="149" t="str">
        <f t="shared" si="52"/>
        <v/>
      </c>
      <c r="I248" s="156" t="str">
        <f t="shared" si="55"/>
        <v/>
      </c>
      <c r="J248" s="146" t="str">
        <f>IF(B248&gt;0,ROUNDUP(VLOOKUP(B248,G011B!$B:$R,16,0),1),"")</f>
        <v/>
      </c>
      <c r="K248" s="146" t="str">
        <f t="shared" si="56"/>
        <v/>
      </c>
      <c r="L248" s="147" t="str">
        <f>IF(B248&lt;&gt;"",VLOOKUP(B248,G011B!$B:$Z,25,0),"")</f>
        <v/>
      </c>
      <c r="M248" s="217" t="str">
        <f t="shared" si="53"/>
        <v/>
      </c>
      <c r="N248" s="70"/>
      <c r="O248" s="70"/>
      <c r="P248" s="70"/>
    </row>
    <row r="249" spans="1:16" ht="20.100000000000001" customHeight="1" x14ac:dyDescent="0.25">
      <c r="A249" s="305">
        <v>151</v>
      </c>
      <c r="B249" s="92"/>
      <c r="C249" s="142" t="str">
        <f t="shared" si="50"/>
        <v/>
      </c>
      <c r="D249" s="143" t="str">
        <f t="shared" si="51"/>
        <v/>
      </c>
      <c r="E249" s="93"/>
      <c r="F249" s="94"/>
      <c r="G249" s="152" t="str">
        <f t="shared" si="54"/>
        <v/>
      </c>
      <c r="H249" s="149" t="str">
        <f t="shared" si="52"/>
        <v/>
      </c>
      <c r="I249" s="156" t="str">
        <f t="shared" si="55"/>
        <v/>
      </c>
      <c r="J249" s="146" t="str">
        <f>IF(B249&gt;0,ROUNDUP(VLOOKUP(B249,G011B!$B:$R,16,0),1),"")</f>
        <v/>
      </c>
      <c r="K249" s="146" t="str">
        <f t="shared" si="56"/>
        <v/>
      </c>
      <c r="L249" s="147" t="str">
        <f>IF(B249&lt;&gt;"",VLOOKUP(B249,G011B!$B:$Z,25,0),"")</f>
        <v/>
      </c>
      <c r="M249" s="217" t="str">
        <f t="shared" si="53"/>
        <v/>
      </c>
      <c r="N249" s="70"/>
      <c r="O249" s="70"/>
      <c r="P249" s="70"/>
    </row>
    <row r="250" spans="1:16" ht="20.100000000000001" customHeight="1" x14ac:dyDescent="0.25">
      <c r="A250" s="305">
        <v>152</v>
      </c>
      <c r="B250" s="92"/>
      <c r="C250" s="142" t="str">
        <f t="shared" si="50"/>
        <v/>
      </c>
      <c r="D250" s="143" t="str">
        <f t="shared" si="51"/>
        <v/>
      </c>
      <c r="E250" s="93"/>
      <c r="F250" s="94"/>
      <c r="G250" s="152" t="str">
        <f t="shared" si="54"/>
        <v/>
      </c>
      <c r="H250" s="149" t="str">
        <f t="shared" si="52"/>
        <v/>
      </c>
      <c r="I250" s="156" t="str">
        <f t="shared" si="55"/>
        <v/>
      </c>
      <c r="J250" s="146" t="str">
        <f>IF(B250&gt;0,ROUNDUP(VLOOKUP(B250,G011B!$B:$R,16,0),1),"")</f>
        <v/>
      </c>
      <c r="K250" s="146" t="str">
        <f t="shared" si="56"/>
        <v/>
      </c>
      <c r="L250" s="147" t="str">
        <f>IF(B250&lt;&gt;"",VLOOKUP(B250,G011B!$B:$Z,25,0),"")</f>
        <v/>
      </c>
      <c r="M250" s="217" t="str">
        <f t="shared" si="53"/>
        <v/>
      </c>
      <c r="N250" s="70"/>
      <c r="O250" s="70"/>
      <c r="P250" s="70"/>
    </row>
    <row r="251" spans="1:16" ht="20.100000000000001" customHeight="1" x14ac:dyDescent="0.25">
      <c r="A251" s="305">
        <v>153</v>
      </c>
      <c r="B251" s="92"/>
      <c r="C251" s="142" t="str">
        <f t="shared" si="50"/>
        <v/>
      </c>
      <c r="D251" s="143" t="str">
        <f t="shared" si="51"/>
        <v/>
      </c>
      <c r="E251" s="93"/>
      <c r="F251" s="94"/>
      <c r="G251" s="152" t="str">
        <f t="shared" si="54"/>
        <v/>
      </c>
      <c r="H251" s="149" t="str">
        <f t="shared" si="52"/>
        <v/>
      </c>
      <c r="I251" s="156" t="str">
        <f t="shared" si="55"/>
        <v/>
      </c>
      <c r="J251" s="146" t="str">
        <f>IF(B251&gt;0,ROUNDUP(VLOOKUP(B251,G011B!$B:$R,16,0),1),"")</f>
        <v/>
      </c>
      <c r="K251" s="146" t="str">
        <f t="shared" si="56"/>
        <v/>
      </c>
      <c r="L251" s="147" t="str">
        <f>IF(B251&lt;&gt;"",VLOOKUP(B251,G011B!$B:$Z,25,0),"")</f>
        <v/>
      </c>
      <c r="M251" s="217" t="str">
        <f t="shared" si="53"/>
        <v/>
      </c>
      <c r="N251" s="70"/>
      <c r="O251" s="70"/>
      <c r="P251" s="70"/>
    </row>
    <row r="252" spans="1:16" ht="20.100000000000001" customHeight="1" x14ac:dyDescent="0.25">
      <c r="A252" s="305">
        <v>154</v>
      </c>
      <c r="B252" s="92"/>
      <c r="C252" s="142" t="str">
        <f t="shared" si="50"/>
        <v/>
      </c>
      <c r="D252" s="143" t="str">
        <f t="shared" si="51"/>
        <v/>
      </c>
      <c r="E252" s="93"/>
      <c r="F252" s="94"/>
      <c r="G252" s="152" t="str">
        <f t="shared" si="54"/>
        <v/>
      </c>
      <c r="H252" s="149" t="str">
        <f t="shared" si="52"/>
        <v/>
      </c>
      <c r="I252" s="156" t="str">
        <f t="shared" si="55"/>
        <v/>
      </c>
      <c r="J252" s="146" t="str">
        <f>IF(B252&gt;0,ROUNDUP(VLOOKUP(B252,G011B!$B:$R,16,0),1),"")</f>
        <v/>
      </c>
      <c r="K252" s="146" t="str">
        <f t="shared" si="56"/>
        <v/>
      </c>
      <c r="L252" s="147" t="str">
        <f>IF(B252&lt;&gt;"",VLOOKUP(B252,G011B!$B:$Z,25,0),"")</f>
        <v/>
      </c>
      <c r="M252" s="217" t="str">
        <f t="shared" si="53"/>
        <v/>
      </c>
      <c r="N252" s="70"/>
      <c r="O252" s="70"/>
      <c r="P252" s="70"/>
    </row>
    <row r="253" spans="1:16" ht="20.100000000000001" customHeight="1" x14ac:dyDescent="0.25">
      <c r="A253" s="305">
        <v>155</v>
      </c>
      <c r="B253" s="92"/>
      <c r="C253" s="142" t="str">
        <f t="shared" si="50"/>
        <v/>
      </c>
      <c r="D253" s="143" t="str">
        <f t="shared" si="51"/>
        <v/>
      </c>
      <c r="E253" s="93"/>
      <c r="F253" s="94"/>
      <c r="G253" s="152" t="str">
        <f t="shared" si="54"/>
        <v/>
      </c>
      <c r="H253" s="149" t="str">
        <f t="shared" si="52"/>
        <v/>
      </c>
      <c r="I253" s="156" t="str">
        <f t="shared" si="55"/>
        <v/>
      </c>
      <c r="J253" s="146" t="str">
        <f>IF(B253&gt;0,ROUNDUP(VLOOKUP(B253,G011B!$B:$R,16,0),1),"")</f>
        <v/>
      </c>
      <c r="K253" s="146" t="str">
        <f t="shared" si="56"/>
        <v/>
      </c>
      <c r="L253" s="147" t="str">
        <f>IF(B253&lt;&gt;"",VLOOKUP(B253,G011B!$B:$Z,25,0),"")</f>
        <v/>
      </c>
      <c r="M253" s="217" t="str">
        <f t="shared" si="53"/>
        <v/>
      </c>
      <c r="N253" s="70"/>
      <c r="O253" s="70"/>
      <c r="P253" s="70"/>
    </row>
    <row r="254" spans="1:16" ht="20.100000000000001" customHeight="1" x14ac:dyDescent="0.25">
      <c r="A254" s="305">
        <v>156</v>
      </c>
      <c r="B254" s="92"/>
      <c r="C254" s="142" t="str">
        <f t="shared" si="50"/>
        <v/>
      </c>
      <c r="D254" s="143" t="str">
        <f t="shared" si="51"/>
        <v/>
      </c>
      <c r="E254" s="93"/>
      <c r="F254" s="94"/>
      <c r="G254" s="152" t="str">
        <f t="shared" si="54"/>
        <v/>
      </c>
      <c r="H254" s="149" t="str">
        <f t="shared" si="52"/>
        <v/>
      </c>
      <c r="I254" s="156" t="str">
        <f t="shared" si="55"/>
        <v/>
      </c>
      <c r="J254" s="146" t="str">
        <f>IF(B254&gt;0,ROUNDUP(VLOOKUP(B254,G011B!$B:$R,16,0),1),"")</f>
        <v/>
      </c>
      <c r="K254" s="146" t="str">
        <f t="shared" si="56"/>
        <v/>
      </c>
      <c r="L254" s="147" t="str">
        <f>IF(B254&lt;&gt;"",VLOOKUP(B254,G011B!$B:$Z,25,0),"")</f>
        <v/>
      </c>
      <c r="M254" s="217" t="str">
        <f t="shared" si="53"/>
        <v/>
      </c>
      <c r="N254" s="70"/>
      <c r="O254" s="70"/>
      <c r="P254" s="70"/>
    </row>
    <row r="255" spans="1:16" ht="20.100000000000001" customHeight="1" x14ac:dyDescent="0.25">
      <c r="A255" s="305">
        <v>157</v>
      </c>
      <c r="B255" s="92"/>
      <c r="C255" s="142" t="str">
        <f t="shared" si="50"/>
        <v/>
      </c>
      <c r="D255" s="143" t="str">
        <f t="shared" si="51"/>
        <v/>
      </c>
      <c r="E255" s="93"/>
      <c r="F255" s="94"/>
      <c r="G255" s="152" t="str">
        <f t="shared" si="54"/>
        <v/>
      </c>
      <c r="H255" s="149" t="str">
        <f t="shared" si="52"/>
        <v/>
      </c>
      <c r="I255" s="156" t="str">
        <f t="shared" si="55"/>
        <v/>
      </c>
      <c r="J255" s="146" t="str">
        <f>IF(B255&gt;0,ROUNDUP(VLOOKUP(B255,G011B!$B:$R,16,0),1),"")</f>
        <v/>
      </c>
      <c r="K255" s="146" t="str">
        <f t="shared" si="56"/>
        <v/>
      </c>
      <c r="L255" s="147" t="str">
        <f>IF(B255&lt;&gt;"",VLOOKUP(B255,G011B!$B:$Z,25,0),"")</f>
        <v/>
      </c>
      <c r="M255" s="217" t="str">
        <f t="shared" si="53"/>
        <v/>
      </c>
      <c r="N255" s="70"/>
      <c r="O255" s="70"/>
      <c r="P255" s="70"/>
    </row>
    <row r="256" spans="1:16" ht="20.100000000000001" customHeight="1" x14ac:dyDescent="0.25">
      <c r="A256" s="305">
        <v>158</v>
      </c>
      <c r="B256" s="92"/>
      <c r="C256" s="142" t="str">
        <f t="shared" si="50"/>
        <v/>
      </c>
      <c r="D256" s="143" t="str">
        <f t="shared" si="51"/>
        <v/>
      </c>
      <c r="E256" s="93"/>
      <c r="F256" s="94"/>
      <c r="G256" s="152" t="str">
        <f t="shared" si="54"/>
        <v/>
      </c>
      <c r="H256" s="149" t="str">
        <f t="shared" si="52"/>
        <v/>
      </c>
      <c r="I256" s="156" t="str">
        <f t="shared" si="55"/>
        <v/>
      </c>
      <c r="J256" s="146" t="str">
        <f>IF(B256&gt;0,ROUNDUP(VLOOKUP(B256,G011B!$B:$R,16,0),1),"")</f>
        <v/>
      </c>
      <c r="K256" s="146" t="str">
        <f t="shared" si="56"/>
        <v/>
      </c>
      <c r="L256" s="147" t="str">
        <f>IF(B256&lt;&gt;"",VLOOKUP(B256,G011B!$B:$Z,25,0),"")</f>
        <v/>
      </c>
      <c r="M256" s="217" t="str">
        <f t="shared" si="53"/>
        <v/>
      </c>
      <c r="N256" s="70"/>
      <c r="O256" s="70"/>
      <c r="P256" s="70"/>
    </row>
    <row r="257" spans="1:16" ht="20.100000000000001" customHeight="1" x14ac:dyDescent="0.25">
      <c r="A257" s="305">
        <v>159</v>
      </c>
      <c r="B257" s="92"/>
      <c r="C257" s="142" t="str">
        <f t="shared" si="50"/>
        <v/>
      </c>
      <c r="D257" s="143" t="str">
        <f t="shared" si="51"/>
        <v/>
      </c>
      <c r="E257" s="93"/>
      <c r="F257" s="94"/>
      <c r="G257" s="152" t="str">
        <f t="shared" si="54"/>
        <v/>
      </c>
      <c r="H257" s="149" t="str">
        <f t="shared" si="52"/>
        <v/>
      </c>
      <c r="I257" s="156" t="str">
        <f t="shared" si="55"/>
        <v/>
      </c>
      <c r="J257" s="146" t="str">
        <f>IF(B257&gt;0,ROUNDUP(VLOOKUP(B257,G011B!$B:$R,16,0),1),"")</f>
        <v/>
      </c>
      <c r="K257" s="146" t="str">
        <f t="shared" si="56"/>
        <v/>
      </c>
      <c r="L257" s="147" t="str">
        <f>IF(B257&lt;&gt;"",VLOOKUP(B257,G011B!$B:$Z,25,0),"")</f>
        <v/>
      </c>
      <c r="M257" s="217" t="str">
        <f t="shared" si="53"/>
        <v/>
      </c>
      <c r="N257" s="70"/>
      <c r="O257" s="70"/>
      <c r="P257" s="70"/>
    </row>
    <row r="258" spans="1:16" ht="20.100000000000001" customHeight="1" thickBot="1" x14ac:dyDescent="0.3">
      <c r="A258" s="306">
        <v>160</v>
      </c>
      <c r="B258" s="95"/>
      <c r="C258" s="144" t="str">
        <f t="shared" si="50"/>
        <v/>
      </c>
      <c r="D258" s="145" t="str">
        <f t="shared" si="51"/>
        <v/>
      </c>
      <c r="E258" s="96"/>
      <c r="F258" s="97"/>
      <c r="G258" s="153" t="str">
        <f t="shared" si="54"/>
        <v/>
      </c>
      <c r="H258" s="150" t="str">
        <f t="shared" si="52"/>
        <v/>
      </c>
      <c r="I258" s="157" t="str">
        <f t="shared" si="55"/>
        <v/>
      </c>
      <c r="J258" s="146" t="str">
        <f>IF(B258&gt;0,ROUNDUP(VLOOKUP(B258,G011B!$B:$R,16,0),1),"")</f>
        <v/>
      </c>
      <c r="K258" s="146" t="str">
        <f t="shared" si="56"/>
        <v/>
      </c>
      <c r="L258" s="147" t="str">
        <f>IF(B258&lt;&gt;"",VLOOKUP(B258,G011B!$B:$Z,25,0),"")</f>
        <v/>
      </c>
      <c r="M258" s="217" t="str">
        <f t="shared" si="53"/>
        <v/>
      </c>
      <c r="N258" s="70"/>
      <c r="O258" s="70"/>
      <c r="P258" s="70"/>
    </row>
    <row r="259" spans="1:16" ht="20.100000000000001" customHeight="1" thickBot="1" x14ac:dyDescent="0.35">
      <c r="A259" s="495" t="s">
        <v>46</v>
      </c>
      <c r="B259" s="496"/>
      <c r="C259" s="496"/>
      <c r="D259" s="496"/>
      <c r="E259" s="496"/>
      <c r="F259" s="497"/>
      <c r="G259" s="154">
        <f>SUM(G239:G258)</f>
        <v>0</v>
      </c>
      <c r="H259" s="328"/>
      <c r="I259" s="139">
        <f>IF(C237=C204,SUM(I239:I258)+I226,SUM(I239:I258))</f>
        <v>0</v>
      </c>
      <c r="J259" s="70"/>
      <c r="K259" s="70"/>
      <c r="L259" s="70"/>
      <c r="M259" s="70"/>
      <c r="N259" s="158">
        <f>IF(COUNTA(B239:B258)&gt;0,1,0)</f>
        <v>0</v>
      </c>
      <c r="O259" s="70"/>
      <c r="P259" s="70"/>
    </row>
    <row r="260" spans="1:16" ht="20.100000000000001" customHeight="1" thickBot="1" x14ac:dyDescent="0.3">
      <c r="A260" s="484" t="s">
        <v>84</v>
      </c>
      <c r="B260" s="485"/>
      <c r="C260" s="485"/>
      <c r="D260" s="486"/>
      <c r="E260" s="128">
        <f>SUM(G:G)/2</f>
        <v>0</v>
      </c>
      <c r="F260" s="487"/>
      <c r="G260" s="488"/>
      <c r="H260" s="489"/>
      <c r="I260" s="136">
        <f>SUM(I239:I258)+I227</f>
        <v>0</v>
      </c>
      <c r="J260" s="70"/>
      <c r="K260" s="70"/>
      <c r="L260" s="70"/>
      <c r="M260" s="70"/>
      <c r="N260" s="70"/>
      <c r="O260" s="70"/>
      <c r="P260" s="70"/>
    </row>
    <row r="261" spans="1:16" x14ac:dyDescent="0.25">
      <c r="A261" s="7" t="s">
        <v>142</v>
      </c>
      <c r="B261" s="70"/>
      <c r="C261" s="70"/>
      <c r="D261" s="70"/>
      <c r="E261" s="70"/>
      <c r="F261" s="70"/>
      <c r="G261" s="70"/>
      <c r="H261" s="70"/>
      <c r="I261" s="70"/>
      <c r="J261" s="70"/>
      <c r="K261" s="70"/>
      <c r="L261" s="70"/>
      <c r="M261" s="70"/>
      <c r="N261" s="70"/>
      <c r="O261" s="70"/>
      <c r="P261" s="70"/>
    </row>
    <row r="262" spans="1:16" x14ac:dyDescent="0.25">
      <c r="A262" s="70"/>
      <c r="B262" s="70"/>
      <c r="C262" s="70"/>
      <c r="D262" s="70"/>
      <c r="E262" s="70"/>
      <c r="F262" s="70"/>
      <c r="G262" s="70"/>
      <c r="H262" s="70"/>
      <c r="I262" s="70"/>
      <c r="J262" s="70"/>
      <c r="K262" s="70"/>
      <c r="L262" s="70"/>
      <c r="M262" s="70"/>
      <c r="N262" s="70"/>
      <c r="O262" s="70"/>
      <c r="P262" s="70"/>
    </row>
    <row r="263" spans="1:16" ht="21" x14ac:dyDescent="0.35">
      <c r="A263" s="346" t="s">
        <v>41</v>
      </c>
      <c r="B263" s="345">
        <f ca="1">IF(imzatarihi&gt;0,imzatarihi,"")</f>
        <v>45833</v>
      </c>
      <c r="C263" s="347" t="s">
        <v>43</v>
      </c>
      <c r="D263" s="344" t="str">
        <f>IF(kurulusyetkilisi&gt;0,kurulusyetkilisi,"")</f>
        <v/>
      </c>
      <c r="F263" s="342"/>
      <c r="G263" s="342"/>
      <c r="H263" s="70"/>
      <c r="I263" s="70"/>
      <c r="J263" s="70"/>
      <c r="K263" s="109"/>
      <c r="L263" s="109"/>
      <c r="M263" s="11"/>
      <c r="N263" s="109"/>
      <c r="O263" s="109"/>
      <c r="P263" s="70"/>
    </row>
    <row r="264" spans="1:16" ht="21" x14ac:dyDescent="0.35">
      <c r="A264" s="343"/>
      <c r="C264" s="347" t="s">
        <v>44</v>
      </c>
      <c r="E264" s="431"/>
      <c r="F264" s="431"/>
      <c r="G264" s="431"/>
      <c r="H264" s="70"/>
      <c r="I264" s="70"/>
      <c r="J264" s="70"/>
      <c r="K264" s="109"/>
      <c r="L264" s="109"/>
      <c r="M264" s="11"/>
      <c r="N264" s="109"/>
      <c r="O264" s="109"/>
      <c r="P264" s="70"/>
    </row>
    <row r="265" spans="1:16" ht="15.75" x14ac:dyDescent="0.25">
      <c r="A265" s="451" t="s">
        <v>77</v>
      </c>
      <c r="B265" s="451"/>
      <c r="C265" s="451"/>
      <c r="D265" s="451"/>
      <c r="E265" s="451"/>
      <c r="F265" s="451"/>
      <c r="G265" s="451"/>
      <c r="H265" s="451"/>
      <c r="I265" s="451"/>
      <c r="J265" s="70"/>
      <c r="K265" s="70"/>
      <c r="L265" s="70"/>
      <c r="M265" s="70"/>
      <c r="N265" s="70"/>
      <c r="O265" s="70"/>
      <c r="P265" s="70"/>
    </row>
    <row r="266" spans="1:16" x14ac:dyDescent="0.25">
      <c r="A266" s="458" t="str">
        <f>IF(YilDonem&lt;&gt;"",CONCATENATE(YilDonem,". döneme aittir."),"")</f>
        <v/>
      </c>
      <c r="B266" s="458"/>
      <c r="C266" s="458"/>
      <c r="D266" s="458"/>
      <c r="E266" s="458"/>
      <c r="F266" s="458"/>
      <c r="G266" s="458"/>
      <c r="H266" s="458"/>
      <c r="I266" s="458"/>
      <c r="J266" s="70"/>
      <c r="K266" s="70"/>
      <c r="L266" s="70"/>
      <c r="M266" s="70"/>
      <c r="N266" s="70"/>
      <c r="O266" s="70"/>
      <c r="P266" s="70"/>
    </row>
    <row r="267" spans="1:16" ht="19.5" thickBot="1" x14ac:dyDescent="0.35">
      <c r="A267" s="500" t="s">
        <v>86</v>
      </c>
      <c r="B267" s="500"/>
      <c r="C267" s="500"/>
      <c r="D267" s="500"/>
      <c r="E267" s="500"/>
      <c r="F267" s="500"/>
      <c r="G267" s="500"/>
      <c r="H267" s="500"/>
      <c r="I267" s="500"/>
      <c r="J267" s="70"/>
      <c r="K267" s="70"/>
      <c r="L267" s="70"/>
      <c r="M267" s="70"/>
      <c r="N267" s="70"/>
      <c r="O267" s="70"/>
      <c r="P267" s="70"/>
    </row>
    <row r="268" spans="1:16" ht="19.5" customHeight="1" thickBot="1" x14ac:dyDescent="0.3">
      <c r="A268" s="471" t="s">
        <v>1</v>
      </c>
      <c r="B268" s="473"/>
      <c r="C268" s="452" t="str">
        <f>IF(ProjeNo&gt;0,ProjeNo,"")</f>
        <v/>
      </c>
      <c r="D268" s="453"/>
      <c r="E268" s="453"/>
      <c r="F268" s="453"/>
      <c r="G268" s="453"/>
      <c r="H268" s="453"/>
      <c r="I268" s="454"/>
      <c r="J268" s="70"/>
      <c r="K268" s="70"/>
      <c r="L268" s="70"/>
      <c r="M268" s="70"/>
      <c r="N268" s="70"/>
      <c r="O268" s="70"/>
      <c r="P268" s="70"/>
    </row>
    <row r="269" spans="1:16" ht="29.25" customHeight="1" thickBot="1" x14ac:dyDescent="0.3">
      <c r="A269" s="491" t="s">
        <v>10</v>
      </c>
      <c r="B269" s="472"/>
      <c r="C269" s="492" t="str">
        <f>IF(ProjeAdi&gt;0,ProjeAdi,"")</f>
        <v/>
      </c>
      <c r="D269" s="493"/>
      <c r="E269" s="493"/>
      <c r="F269" s="493"/>
      <c r="G269" s="493"/>
      <c r="H269" s="493"/>
      <c r="I269" s="494"/>
      <c r="J269" s="70"/>
      <c r="K269" s="70"/>
      <c r="L269" s="70"/>
      <c r="M269" s="70"/>
      <c r="N269" s="70"/>
      <c r="O269" s="70"/>
      <c r="P269" s="70"/>
    </row>
    <row r="270" spans="1:16" ht="19.5" customHeight="1" thickBot="1" x14ac:dyDescent="0.3">
      <c r="A270" s="471" t="s">
        <v>78</v>
      </c>
      <c r="B270" s="473"/>
      <c r="C270" s="16"/>
      <c r="D270" s="498"/>
      <c r="E270" s="498"/>
      <c r="F270" s="498"/>
      <c r="G270" s="498"/>
      <c r="H270" s="498"/>
      <c r="I270" s="499"/>
      <c r="J270" s="70"/>
      <c r="K270" s="70"/>
      <c r="L270" s="70"/>
      <c r="M270" s="70"/>
      <c r="N270" s="70"/>
      <c r="O270" s="70"/>
      <c r="P270" s="70"/>
    </row>
    <row r="271" spans="1:16" s="5" customFormat="1" ht="30.75" thickBot="1" x14ac:dyDescent="0.3">
      <c r="A271" s="3" t="s">
        <v>6</v>
      </c>
      <c r="B271" s="3" t="s">
        <v>7</v>
      </c>
      <c r="C271" s="3" t="s">
        <v>67</v>
      </c>
      <c r="D271" s="3" t="s">
        <v>143</v>
      </c>
      <c r="E271" s="3" t="s">
        <v>79</v>
      </c>
      <c r="F271" s="3" t="s">
        <v>80</v>
      </c>
      <c r="G271" s="3" t="s">
        <v>81</v>
      </c>
      <c r="H271" s="3" t="s">
        <v>82</v>
      </c>
      <c r="I271" s="3" t="s">
        <v>83</v>
      </c>
      <c r="J271" s="302" t="s">
        <v>87</v>
      </c>
      <c r="K271" s="303" t="s">
        <v>88</v>
      </c>
      <c r="L271" s="303" t="s">
        <v>80</v>
      </c>
      <c r="M271" s="301"/>
      <c r="N271" s="301"/>
      <c r="O271" s="301"/>
      <c r="P271" s="301"/>
    </row>
    <row r="272" spans="1:16" ht="20.100000000000001" customHeight="1" x14ac:dyDescent="0.25">
      <c r="A272" s="304">
        <v>161</v>
      </c>
      <c r="B272" s="88"/>
      <c r="C272" s="140" t="str">
        <f t="shared" ref="C272:C291" si="57">IF(B272&lt;&gt;"",VLOOKUP(B272,PersonelTablo,2,0),"")</f>
        <v/>
      </c>
      <c r="D272" s="141" t="str">
        <f t="shared" ref="D272:D291" si="58">IF(B272&lt;&gt;"",VLOOKUP(B272,PersonelTablo,3,0),"")</f>
        <v/>
      </c>
      <c r="E272" s="89"/>
      <c r="F272" s="90"/>
      <c r="G272" s="151" t="str">
        <f>IF(AND(B272&lt;&gt;"",L272&gt;=F272),E272*F272,"")</f>
        <v/>
      </c>
      <c r="H272" s="148" t="str">
        <f t="shared" ref="H272:H291" si="59">IF(B272&lt;&gt;"",VLOOKUP(B272,G011CTablo,14,0),"")</f>
        <v/>
      </c>
      <c r="I272" s="155" t="str">
        <f>IF(AND(B272&lt;&gt;"",J272&gt;=K272,L272&gt;0),G272*H272,"")</f>
        <v/>
      </c>
      <c r="J272" s="146" t="str">
        <f>IF(B272&gt;0,ROUNDUP(VLOOKUP(B272,G011B!$B:$R,16,0),1),"")</f>
        <v/>
      </c>
      <c r="K272" s="146" t="str">
        <f>IF(B272&gt;0,SUMIF($B:$B,B272,$G:$G),"")</f>
        <v/>
      </c>
      <c r="L272" s="147" t="str">
        <f>IF(B272&lt;&gt;"",VLOOKUP(B272,G011B!$B:$Z,25,0),"")</f>
        <v/>
      </c>
      <c r="M272" s="217" t="str">
        <f t="shared" ref="M272:M291" si="60">IF(J272&gt;=K272,"","Personelin bütün iş paketlerindeki Toplam Adam Ay değeri "&amp;K272&amp;" olup, bu değer, G011B formunda beyan edilen Çalışılan Toplam Ay değerini geçemez. Maliyeti hesaplamak için Adam/Ay Oranı veya Çalışılan Ay değerini düzeltiniz. ")</f>
        <v/>
      </c>
      <c r="N272" s="70"/>
      <c r="O272" s="70"/>
      <c r="P272" s="70"/>
    </row>
    <row r="273" spans="1:16" ht="20.100000000000001" customHeight="1" x14ac:dyDescent="0.25">
      <c r="A273" s="305">
        <v>162</v>
      </c>
      <c r="B273" s="92"/>
      <c r="C273" s="142" t="str">
        <f t="shared" si="57"/>
        <v/>
      </c>
      <c r="D273" s="143" t="str">
        <f t="shared" si="58"/>
        <v/>
      </c>
      <c r="E273" s="93"/>
      <c r="F273" s="94"/>
      <c r="G273" s="152" t="str">
        <f t="shared" ref="G273:G291" si="61">IF(AND(B273&lt;&gt;"",L273&gt;=F273),E273*F273,"")</f>
        <v/>
      </c>
      <c r="H273" s="149" t="str">
        <f t="shared" si="59"/>
        <v/>
      </c>
      <c r="I273" s="156" t="str">
        <f t="shared" ref="I273:I291" si="62">IF(AND(B273&lt;&gt;"",J273&gt;=K273,L273&gt;0),G273*H273,"")</f>
        <v/>
      </c>
      <c r="J273" s="146" t="str">
        <f>IF(B273&gt;0,ROUNDUP(VLOOKUP(B273,G011B!$B:$R,16,0),1),"")</f>
        <v/>
      </c>
      <c r="K273" s="146" t="str">
        <f t="shared" ref="K273:K291" si="63">IF(B273&gt;0,SUMIF($B:$B,B273,$G:$G),"")</f>
        <v/>
      </c>
      <c r="L273" s="147" t="str">
        <f>IF(B273&lt;&gt;"",VLOOKUP(B273,G011B!$B:$Z,25,0),"")</f>
        <v/>
      </c>
      <c r="M273" s="217" t="str">
        <f t="shared" si="60"/>
        <v/>
      </c>
      <c r="N273" s="70"/>
      <c r="O273" s="70"/>
      <c r="P273" s="70"/>
    </row>
    <row r="274" spans="1:16" ht="20.100000000000001" customHeight="1" x14ac:dyDescent="0.25">
      <c r="A274" s="305">
        <v>163</v>
      </c>
      <c r="B274" s="92"/>
      <c r="C274" s="142" t="str">
        <f t="shared" si="57"/>
        <v/>
      </c>
      <c r="D274" s="143" t="str">
        <f t="shared" si="58"/>
        <v/>
      </c>
      <c r="E274" s="93"/>
      <c r="F274" s="94"/>
      <c r="G274" s="152" t="str">
        <f t="shared" si="61"/>
        <v/>
      </c>
      <c r="H274" s="149" t="str">
        <f t="shared" si="59"/>
        <v/>
      </c>
      <c r="I274" s="156" t="str">
        <f t="shared" si="62"/>
        <v/>
      </c>
      <c r="J274" s="146" t="str">
        <f>IF(B274&gt;0,ROUNDUP(VLOOKUP(B274,G011B!$B:$R,16,0),1),"")</f>
        <v/>
      </c>
      <c r="K274" s="146" t="str">
        <f t="shared" si="63"/>
        <v/>
      </c>
      <c r="L274" s="147" t="str">
        <f>IF(B274&lt;&gt;"",VLOOKUP(B274,G011B!$B:$Z,25,0),"")</f>
        <v/>
      </c>
      <c r="M274" s="217" t="str">
        <f t="shared" si="60"/>
        <v/>
      </c>
      <c r="N274" s="70"/>
      <c r="O274" s="70"/>
      <c r="P274" s="70"/>
    </row>
    <row r="275" spans="1:16" ht="20.100000000000001" customHeight="1" x14ac:dyDescent="0.25">
      <c r="A275" s="305">
        <v>164</v>
      </c>
      <c r="B275" s="92"/>
      <c r="C275" s="142" t="str">
        <f t="shared" si="57"/>
        <v/>
      </c>
      <c r="D275" s="143" t="str">
        <f t="shared" si="58"/>
        <v/>
      </c>
      <c r="E275" s="93"/>
      <c r="F275" s="94"/>
      <c r="G275" s="152" t="str">
        <f t="shared" si="61"/>
        <v/>
      </c>
      <c r="H275" s="149" t="str">
        <f t="shared" si="59"/>
        <v/>
      </c>
      <c r="I275" s="156" t="str">
        <f t="shared" si="62"/>
        <v/>
      </c>
      <c r="J275" s="146" t="str">
        <f>IF(B275&gt;0,ROUNDUP(VLOOKUP(B275,G011B!$B:$R,16,0),1),"")</f>
        <v/>
      </c>
      <c r="K275" s="146" t="str">
        <f t="shared" si="63"/>
        <v/>
      </c>
      <c r="L275" s="147" t="str">
        <f>IF(B275&lt;&gt;"",VLOOKUP(B275,G011B!$B:$Z,25,0),"")</f>
        <v/>
      </c>
      <c r="M275" s="217" t="str">
        <f t="shared" si="60"/>
        <v/>
      </c>
      <c r="N275" s="70"/>
      <c r="O275" s="70"/>
      <c r="P275" s="70"/>
    </row>
    <row r="276" spans="1:16" ht="20.100000000000001" customHeight="1" x14ac:dyDescent="0.25">
      <c r="A276" s="305">
        <v>165</v>
      </c>
      <c r="B276" s="92"/>
      <c r="C276" s="142" t="str">
        <f t="shared" si="57"/>
        <v/>
      </c>
      <c r="D276" s="143" t="str">
        <f t="shared" si="58"/>
        <v/>
      </c>
      <c r="E276" s="93"/>
      <c r="F276" s="94"/>
      <c r="G276" s="152" t="str">
        <f t="shared" si="61"/>
        <v/>
      </c>
      <c r="H276" s="149" t="str">
        <f t="shared" si="59"/>
        <v/>
      </c>
      <c r="I276" s="156" t="str">
        <f t="shared" si="62"/>
        <v/>
      </c>
      <c r="J276" s="146" t="str">
        <f>IF(B276&gt;0,ROUNDUP(VLOOKUP(B276,G011B!$B:$R,16,0),1),"")</f>
        <v/>
      </c>
      <c r="K276" s="146" t="str">
        <f t="shared" si="63"/>
        <v/>
      </c>
      <c r="L276" s="147" t="str">
        <f>IF(B276&lt;&gt;"",VLOOKUP(B276,G011B!$B:$Z,25,0),"")</f>
        <v/>
      </c>
      <c r="M276" s="217" t="str">
        <f t="shared" si="60"/>
        <v/>
      </c>
      <c r="N276" s="70"/>
      <c r="O276" s="70"/>
      <c r="P276" s="70"/>
    </row>
    <row r="277" spans="1:16" ht="20.100000000000001" customHeight="1" x14ac:dyDescent="0.25">
      <c r="A277" s="305">
        <v>166</v>
      </c>
      <c r="B277" s="92"/>
      <c r="C277" s="142" t="str">
        <f t="shared" si="57"/>
        <v/>
      </c>
      <c r="D277" s="143" t="str">
        <f t="shared" si="58"/>
        <v/>
      </c>
      <c r="E277" s="93"/>
      <c r="F277" s="94"/>
      <c r="G277" s="152" t="str">
        <f t="shared" si="61"/>
        <v/>
      </c>
      <c r="H277" s="149" t="str">
        <f t="shared" si="59"/>
        <v/>
      </c>
      <c r="I277" s="156" t="str">
        <f t="shared" si="62"/>
        <v/>
      </c>
      <c r="J277" s="146" t="str">
        <f>IF(B277&gt;0,ROUNDUP(VLOOKUP(B277,G011B!$B:$R,16,0),1),"")</f>
        <v/>
      </c>
      <c r="K277" s="146" t="str">
        <f t="shared" si="63"/>
        <v/>
      </c>
      <c r="L277" s="147" t="str">
        <f>IF(B277&lt;&gt;"",VLOOKUP(B277,G011B!$B:$Z,25,0),"")</f>
        <v/>
      </c>
      <c r="M277" s="217" t="str">
        <f t="shared" si="60"/>
        <v/>
      </c>
      <c r="N277" s="70"/>
      <c r="O277" s="70"/>
      <c r="P277" s="70"/>
    </row>
    <row r="278" spans="1:16" ht="20.100000000000001" customHeight="1" x14ac:dyDescent="0.25">
      <c r="A278" s="305">
        <v>167</v>
      </c>
      <c r="B278" s="92"/>
      <c r="C278" s="142" t="str">
        <f t="shared" si="57"/>
        <v/>
      </c>
      <c r="D278" s="143" t="str">
        <f t="shared" si="58"/>
        <v/>
      </c>
      <c r="E278" s="93"/>
      <c r="F278" s="94"/>
      <c r="G278" s="152" t="str">
        <f t="shared" si="61"/>
        <v/>
      </c>
      <c r="H278" s="149" t="str">
        <f t="shared" si="59"/>
        <v/>
      </c>
      <c r="I278" s="156" t="str">
        <f t="shared" si="62"/>
        <v/>
      </c>
      <c r="J278" s="146" t="str">
        <f>IF(B278&gt;0,ROUNDUP(VLOOKUP(B278,G011B!$B:$R,16,0),1),"")</f>
        <v/>
      </c>
      <c r="K278" s="146" t="str">
        <f t="shared" si="63"/>
        <v/>
      </c>
      <c r="L278" s="147" t="str">
        <f>IF(B278&lt;&gt;"",VLOOKUP(B278,G011B!$B:$Z,25,0),"")</f>
        <v/>
      </c>
      <c r="M278" s="217" t="str">
        <f t="shared" si="60"/>
        <v/>
      </c>
      <c r="N278" s="70"/>
      <c r="O278" s="70"/>
      <c r="P278" s="70"/>
    </row>
    <row r="279" spans="1:16" ht="20.100000000000001" customHeight="1" x14ac:dyDescent="0.25">
      <c r="A279" s="305">
        <v>168</v>
      </c>
      <c r="B279" s="92"/>
      <c r="C279" s="142" t="str">
        <f t="shared" si="57"/>
        <v/>
      </c>
      <c r="D279" s="143" t="str">
        <f t="shared" si="58"/>
        <v/>
      </c>
      <c r="E279" s="93"/>
      <c r="F279" s="94"/>
      <c r="G279" s="152" t="str">
        <f t="shared" si="61"/>
        <v/>
      </c>
      <c r="H279" s="149" t="str">
        <f t="shared" si="59"/>
        <v/>
      </c>
      <c r="I279" s="156" t="str">
        <f t="shared" si="62"/>
        <v/>
      </c>
      <c r="J279" s="146" t="str">
        <f>IF(B279&gt;0,ROUNDUP(VLOOKUP(B279,G011B!$B:$R,16,0),1),"")</f>
        <v/>
      </c>
      <c r="K279" s="146" t="str">
        <f t="shared" si="63"/>
        <v/>
      </c>
      <c r="L279" s="147" t="str">
        <f>IF(B279&lt;&gt;"",VLOOKUP(B279,G011B!$B:$Z,25,0),"")</f>
        <v/>
      </c>
      <c r="M279" s="217" t="str">
        <f t="shared" si="60"/>
        <v/>
      </c>
      <c r="N279" s="70"/>
      <c r="O279" s="70"/>
      <c r="P279" s="70"/>
    </row>
    <row r="280" spans="1:16" ht="20.100000000000001" customHeight="1" x14ac:dyDescent="0.25">
      <c r="A280" s="305">
        <v>169</v>
      </c>
      <c r="B280" s="92"/>
      <c r="C280" s="142" t="str">
        <f t="shared" si="57"/>
        <v/>
      </c>
      <c r="D280" s="143" t="str">
        <f t="shared" si="58"/>
        <v/>
      </c>
      <c r="E280" s="93"/>
      <c r="F280" s="94"/>
      <c r="G280" s="152" t="str">
        <f t="shared" si="61"/>
        <v/>
      </c>
      <c r="H280" s="149" t="str">
        <f t="shared" si="59"/>
        <v/>
      </c>
      <c r="I280" s="156" t="str">
        <f t="shared" si="62"/>
        <v/>
      </c>
      <c r="J280" s="146" t="str">
        <f>IF(B280&gt;0,ROUNDUP(VLOOKUP(B280,G011B!$B:$R,16,0),1),"")</f>
        <v/>
      </c>
      <c r="K280" s="146" t="str">
        <f t="shared" si="63"/>
        <v/>
      </c>
      <c r="L280" s="147" t="str">
        <f>IF(B280&lt;&gt;"",VLOOKUP(B280,G011B!$B:$Z,25,0),"")</f>
        <v/>
      </c>
      <c r="M280" s="217" t="str">
        <f t="shared" si="60"/>
        <v/>
      </c>
      <c r="N280" s="70"/>
      <c r="O280" s="70"/>
      <c r="P280" s="70"/>
    </row>
    <row r="281" spans="1:16" ht="20.100000000000001" customHeight="1" x14ac:dyDescent="0.25">
      <c r="A281" s="305">
        <v>170</v>
      </c>
      <c r="B281" s="92"/>
      <c r="C281" s="142" t="str">
        <f t="shared" si="57"/>
        <v/>
      </c>
      <c r="D281" s="143" t="str">
        <f t="shared" si="58"/>
        <v/>
      </c>
      <c r="E281" s="93"/>
      <c r="F281" s="94"/>
      <c r="G281" s="152" t="str">
        <f t="shared" si="61"/>
        <v/>
      </c>
      <c r="H281" s="149" t="str">
        <f t="shared" si="59"/>
        <v/>
      </c>
      <c r="I281" s="156" t="str">
        <f t="shared" si="62"/>
        <v/>
      </c>
      <c r="J281" s="146" t="str">
        <f>IF(B281&gt;0,ROUNDUP(VLOOKUP(B281,G011B!$B:$R,16,0),1),"")</f>
        <v/>
      </c>
      <c r="K281" s="146" t="str">
        <f t="shared" si="63"/>
        <v/>
      </c>
      <c r="L281" s="147" t="str">
        <f>IF(B281&lt;&gt;"",VLOOKUP(B281,G011B!$B:$Z,25,0),"")</f>
        <v/>
      </c>
      <c r="M281" s="217" t="str">
        <f t="shared" si="60"/>
        <v/>
      </c>
      <c r="N281" s="70"/>
      <c r="O281" s="70"/>
      <c r="P281" s="70"/>
    </row>
    <row r="282" spans="1:16" ht="20.100000000000001" customHeight="1" x14ac:dyDescent="0.25">
      <c r="A282" s="305">
        <v>171</v>
      </c>
      <c r="B282" s="92"/>
      <c r="C282" s="142" t="str">
        <f t="shared" si="57"/>
        <v/>
      </c>
      <c r="D282" s="143" t="str">
        <f t="shared" si="58"/>
        <v/>
      </c>
      <c r="E282" s="93"/>
      <c r="F282" s="94"/>
      <c r="G282" s="152" t="str">
        <f t="shared" si="61"/>
        <v/>
      </c>
      <c r="H282" s="149" t="str">
        <f t="shared" si="59"/>
        <v/>
      </c>
      <c r="I282" s="156" t="str">
        <f t="shared" si="62"/>
        <v/>
      </c>
      <c r="J282" s="146" t="str">
        <f>IF(B282&gt;0,ROUNDUP(VLOOKUP(B282,G011B!$B:$R,16,0),1),"")</f>
        <v/>
      </c>
      <c r="K282" s="146" t="str">
        <f t="shared" si="63"/>
        <v/>
      </c>
      <c r="L282" s="147" t="str">
        <f>IF(B282&lt;&gt;"",VLOOKUP(B282,G011B!$B:$Z,25,0),"")</f>
        <v/>
      </c>
      <c r="M282" s="217" t="str">
        <f t="shared" si="60"/>
        <v/>
      </c>
      <c r="N282" s="70"/>
      <c r="O282" s="70"/>
      <c r="P282" s="70"/>
    </row>
    <row r="283" spans="1:16" ht="20.100000000000001" customHeight="1" x14ac:dyDescent="0.25">
      <c r="A283" s="305">
        <v>172</v>
      </c>
      <c r="B283" s="92"/>
      <c r="C283" s="142" t="str">
        <f t="shared" si="57"/>
        <v/>
      </c>
      <c r="D283" s="143" t="str">
        <f t="shared" si="58"/>
        <v/>
      </c>
      <c r="E283" s="93"/>
      <c r="F283" s="94"/>
      <c r="G283" s="152" t="str">
        <f t="shared" si="61"/>
        <v/>
      </c>
      <c r="H283" s="149" t="str">
        <f t="shared" si="59"/>
        <v/>
      </c>
      <c r="I283" s="156" t="str">
        <f t="shared" si="62"/>
        <v/>
      </c>
      <c r="J283" s="146" t="str">
        <f>IF(B283&gt;0,ROUNDUP(VLOOKUP(B283,G011B!$B:$R,16,0),1),"")</f>
        <v/>
      </c>
      <c r="K283" s="146" t="str">
        <f t="shared" si="63"/>
        <v/>
      </c>
      <c r="L283" s="147" t="str">
        <f>IF(B283&lt;&gt;"",VLOOKUP(B283,G011B!$B:$Z,25,0),"")</f>
        <v/>
      </c>
      <c r="M283" s="217" t="str">
        <f t="shared" si="60"/>
        <v/>
      </c>
      <c r="N283" s="70"/>
      <c r="O283" s="70"/>
      <c r="P283" s="70"/>
    </row>
    <row r="284" spans="1:16" ht="20.100000000000001" customHeight="1" x14ac:dyDescent="0.25">
      <c r="A284" s="305">
        <v>173</v>
      </c>
      <c r="B284" s="92"/>
      <c r="C284" s="142" t="str">
        <f t="shared" si="57"/>
        <v/>
      </c>
      <c r="D284" s="143" t="str">
        <f t="shared" si="58"/>
        <v/>
      </c>
      <c r="E284" s="93"/>
      <c r="F284" s="94"/>
      <c r="G284" s="152" t="str">
        <f t="shared" si="61"/>
        <v/>
      </c>
      <c r="H284" s="149" t="str">
        <f t="shared" si="59"/>
        <v/>
      </c>
      <c r="I284" s="156" t="str">
        <f t="shared" si="62"/>
        <v/>
      </c>
      <c r="J284" s="146" t="str">
        <f>IF(B284&gt;0,ROUNDUP(VLOOKUP(B284,G011B!$B:$R,16,0),1),"")</f>
        <v/>
      </c>
      <c r="K284" s="146" t="str">
        <f t="shared" si="63"/>
        <v/>
      </c>
      <c r="L284" s="147" t="str">
        <f>IF(B284&lt;&gt;"",VLOOKUP(B284,G011B!$B:$Z,25,0),"")</f>
        <v/>
      </c>
      <c r="M284" s="217" t="str">
        <f t="shared" si="60"/>
        <v/>
      </c>
      <c r="N284" s="70"/>
      <c r="O284" s="70"/>
      <c r="P284" s="70"/>
    </row>
    <row r="285" spans="1:16" ht="20.100000000000001" customHeight="1" x14ac:dyDescent="0.25">
      <c r="A285" s="305">
        <v>174</v>
      </c>
      <c r="B285" s="92"/>
      <c r="C285" s="142" t="str">
        <f t="shared" si="57"/>
        <v/>
      </c>
      <c r="D285" s="143" t="str">
        <f t="shared" si="58"/>
        <v/>
      </c>
      <c r="E285" s="93"/>
      <c r="F285" s="94"/>
      <c r="G285" s="152" t="str">
        <f t="shared" si="61"/>
        <v/>
      </c>
      <c r="H285" s="149" t="str">
        <f t="shared" si="59"/>
        <v/>
      </c>
      <c r="I285" s="156" t="str">
        <f t="shared" si="62"/>
        <v/>
      </c>
      <c r="J285" s="146" t="str">
        <f>IF(B285&gt;0,ROUNDUP(VLOOKUP(B285,G011B!$B:$R,16,0),1),"")</f>
        <v/>
      </c>
      <c r="K285" s="146" t="str">
        <f t="shared" si="63"/>
        <v/>
      </c>
      <c r="L285" s="147" t="str">
        <f>IF(B285&lt;&gt;"",VLOOKUP(B285,G011B!$B:$Z,25,0),"")</f>
        <v/>
      </c>
      <c r="M285" s="217" t="str">
        <f t="shared" si="60"/>
        <v/>
      </c>
      <c r="N285" s="70"/>
      <c r="O285" s="70"/>
      <c r="P285" s="70"/>
    </row>
    <row r="286" spans="1:16" ht="20.100000000000001" customHeight="1" x14ac:dyDescent="0.25">
      <c r="A286" s="305">
        <v>175</v>
      </c>
      <c r="B286" s="92"/>
      <c r="C286" s="142" t="str">
        <f t="shared" si="57"/>
        <v/>
      </c>
      <c r="D286" s="143" t="str">
        <f t="shared" si="58"/>
        <v/>
      </c>
      <c r="E286" s="93"/>
      <c r="F286" s="94"/>
      <c r="G286" s="152" t="str">
        <f t="shared" si="61"/>
        <v/>
      </c>
      <c r="H286" s="149" t="str">
        <f t="shared" si="59"/>
        <v/>
      </c>
      <c r="I286" s="156" t="str">
        <f t="shared" si="62"/>
        <v/>
      </c>
      <c r="J286" s="146" t="str">
        <f>IF(B286&gt;0,ROUNDUP(VLOOKUP(B286,G011B!$B:$R,16,0),1),"")</f>
        <v/>
      </c>
      <c r="K286" s="146" t="str">
        <f t="shared" si="63"/>
        <v/>
      </c>
      <c r="L286" s="147" t="str">
        <f>IF(B286&lt;&gt;"",VLOOKUP(B286,G011B!$B:$Z,25,0),"")</f>
        <v/>
      </c>
      <c r="M286" s="217" t="str">
        <f t="shared" si="60"/>
        <v/>
      </c>
      <c r="N286" s="70"/>
      <c r="O286" s="70"/>
      <c r="P286" s="70"/>
    </row>
    <row r="287" spans="1:16" ht="20.100000000000001" customHeight="1" x14ac:dyDescent="0.25">
      <c r="A287" s="305">
        <v>176</v>
      </c>
      <c r="B287" s="92"/>
      <c r="C287" s="142" t="str">
        <f t="shared" si="57"/>
        <v/>
      </c>
      <c r="D287" s="143" t="str">
        <f t="shared" si="58"/>
        <v/>
      </c>
      <c r="E287" s="93"/>
      <c r="F287" s="94"/>
      <c r="G287" s="152" t="str">
        <f t="shared" si="61"/>
        <v/>
      </c>
      <c r="H287" s="149" t="str">
        <f t="shared" si="59"/>
        <v/>
      </c>
      <c r="I287" s="156" t="str">
        <f t="shared" si="62"/>
        <v/>
      </c>
      <c r="J287" s="146" t="str">
        <f>IF(B287&gt;0,ROUNDUP(VLOOKUP(B287,G011B!$B:$R,16,0),1),"")</f>
        <v/>
      </c>
      <c r="K287" s="146" t="str">
        <f t="shared" si="63"/>
        <v/>
      </c>
      <c r="L287" s="147" t="str">
        <f>IF(B287&lt;&gt;"",VLOOKUP(B287,G011B!$B:$Z,25,0),"")</f>
        <v/>
      </c>
      <c r="M287" s="217" t="str">
        <f t="shared" si="60"/>
        <v/>
      </c>
      <c r="N287" s="70"/>
      <c r="O287" s="70"/>
      <c r="P287" s="70"/>
    </row>
    <row r="288" spans="1:16" ht="20.100000000000001" customHeight="1" x14ac:dyDescent="0.25">
      <c r="A288" s="305">
        <v>177</v>
      </c>
      <c r="B288" s="92"/>
      <c r="C288" s="142" t="str">
        <f t="shared" si="57"/>
        <v/>
      </c>
      <c r="D288" s="143" t="str">
        <f t="shared" si="58"/>
        <v/>
      </c>
      <c r="E288" s="93"/>
      <c r="F288" s="94"/>
      <c r="G288" s="152" t="str">
        <f t="shared" si="61"/>
        <v/>
      </c>
      <c r="H288" s="149" t="str">
        <f t="shared" si="59"/>
        <v/>
      </c>
      <c r="I288" s="156" t="str">
        <f t="shared" si="62"/>
        <v/>
      </c>
      <c r="J288" s="146" t="str">
        <f>IF(B288&gt;0,ROUNDUP(VLOOKUP(B288,G011B!$B:$R,16,0),1),"")</f>
        <v/>
      </c>
      <c r="K288" s="146" t="str">
        <f t="shared" si="63"/>
        <v/>
      </c>
      <c r="L288" s="147" t="str">
        <f>IF(B288&lt;&gt;"",VLOOKUP(B288,G011B!$B:$Z,25,0),"")</f>
        <v/>
      </c>
      <c r="M288" s="217" t="str">
        <f t="shared" si="60"/>
        <v/>
      </c>
      <c r="N288" s="70"/>
      <c r="O288" s="70"/>
      <c r="P288" s="70"/>
    </row>
    <row r="289" spans="1:16" ht="20.100000000000001" customHeight="1" x14ac:dyDescent="0.25">
      <c r="A289" s="305">
        <v>178</v>
      </c>
      <c r="B289" s="92"/>
      <c r="C289" s="142" t="str">
        <f t="shared" si="57"/>
        <v/>
      </c>
      <c r="D289" s="143" t="str">
        <f t="shared" si="58"/>
        <v/>
      </c>
      <c r="E289" s="93"/>
      <c r="F289" s="94"/>
      <c r="G289" s="152" t="str">
        <f t="shared" si="61"/>
        <v/>
      </c>
      <c r="H289" s="149" t="str">
        <f t="shared" si="59"/>
        <v/>
      </c>
      <c r="I289" s="156" t="str">
        <f t="shared" si="62"/>
        <v/>
      </c>
      <c r="J289" s="146" t="str">
        <f>IF(B289&gt;0,ROUNDUP(VLOOKUP(B289,G011B!$B:$R,16,0),1),"")</f>
        <v/>
      </c>
      <c r="K289" s="146" t="str">
        <f t="shared" si="63"/>
        <v/>
      </c>
      <c r="L289" s="147" t="str">
        <f>IF(B289&lt;&gt;"",VLOOKUP(B289,G011B!$B:$Z,25,0),"")</f>
        <v/>
      </c>
      <c r="M289" s="217" t="str">
        <f t="shared" si="60"/>
        <v/>
      </c>
      <c r="N289" s="70"/>
      <c r="O289" s="70"/>
      <c r="P289" s="70"/>
    </row>
    <row r="290" spans="1:16" ht="20.100000000000001" customHeight="1" x14ac:dyDescent="0.25">
      <c r="A290" s="305">
        <v>179</v>
      </c>
      <c r="B290" s="92"/>
      <c r="C290" s="142" t="str">
        <f t="shared" si="57"/>
        <v/>
      </c>
      <c r="D290" s="143" t="str">
        <f t="shared" si="58"/>
        <v/>
      </c>
      <c r="E290" s="93"/>
      <c r="F290" s="94"/>
      <c r="G290" s="152" t="str">
        <f t="shared" si="61"/>
        <v/>
      </c>
      <c r="H290" s="149" t="str">
        <f t="shared" si="59"/>
        <v/>
      </c>
      <c r="I290" s="156" t="str">
        <f t="shared" si="62"/>
        <v/>
      </c>
      <c r="J290" s="146" t="str">
        <f>IF(B290&gt;0,ROUNDUP(VLOOKUP(B290,G011B!$B:$R,16,0),1),"")</f>
        <v/>
      </c>
      <c r="K290" s="146" t="str">
        <f t="shared" si="63"/>
        <v/>
      </c>
      <c r="L290" s="147" t="str">
        <f>IF(B290&lt;&gt;"",VLOOKUP(B290,G011B!$B:$Z,25,0),"")</f>
        <v/>
      </c>
      <c r="M290" s="217" t="str">
        <f t="shared" si="60"/>
        <v/>
      </c>
      <c r="N290" s="70"/>
      <c r="O290" s="70"/>
      <c r="P290" s="70"/>
    </row>
    <row r="291" spans="1:16" ht="20.100000000000001" customHeight="1" thickBot="1" x14ac:dyDescent="0.3">
      <c r="A291" s="306">
        <v>180</v>
      </c>
      <c r="B291" s="95"/>
      <c r="C291" s="144" t="str">
        <f t="shared" si="57"/>
        <v/>
      </c>
      <c r="D291" s="145" t="str">
        <f t="shared" si="58"/>
        <v/>
      </c>
      <c r="E291" s="96"/>
      <c r="F291" s="97"/>
      <c r="G291" s="153" t="str">
        <f t="shared" si="61"/>
        <v/>
      </c>
      <c r="H291" s="150" t="str">
        <f t="shared" si="59"/>
        <v/>
      </c>
      <c r="I291" s="157" t="str">
        <f t="shared" si="62"/>
        <v/>
      </c>
      <c r="J291" s="146" t="str">
        <f>IF(B291&gt;0,ROUNDUP(VLOOKUP(B291,G011B!$B:$R,16,0),1),"")</f>
        <v/>
      </c>
      <c r="K291" s="146" t="str">
        <f t="shared" si="63"/>
        <v/>
      </c>
      <c r="L291" s="147" t="str">
        <f>IF(B291&lt;&gt;"",VLOOKUP(B291,G011B!$B:$Z,25,0),"")</f>
        <v/>
      </c>
      <c r="M291" s="217" t="str">
        <f t="shared" si="60"/>
        <v/>
      </c>
      <c r="N291" s="70"/>
      <c r="O291" s="70"/>
      <c r="P291" s="70"/>
    </row>
    <row r="292" spans="1:16" ht="20.100000000000001" customHeight="1" thickBot="1" x14ac:dyDescent="0.35">
      <c r="A292" s="495" t="s">
        <v>46</v>
      </c>
      <c r="B292" s="496"/>
      <c r="C292" s="496"/>
      <c r="D292" s="496"/>
      <c r="E292" s="496"/>
      <c r="F292" s="497"/>
      <c r="G292" s="154">
        <f>SUM(G272:G291)</f>
        <v>0</v>
      </c>
      <c r="H292" s="328"/>
      <c r="I292" s="139">
        <f>IF(C270=C237,SUM(I272:I291)+I259,SUM(I272:I291))</f>
        <v>0</v>
      </c>
      <c r="J292" s="70"/>
      <c r="K292" s="70"/>
      <c r="L292" s="70"/>
      <c r="M292" s="70"/>
      <c r="N292" s="158">
        <f>IF(COUNTA(B272:B291)&gt;0,1,0)</f>
        <v>0</v>
      </c>
      <c r="O292" s="70"/>
      <c r="P292" s="70"/>
    </row>
    <row r="293" spans="1:16" ht="20.100000000000001" customHeight="1" thickBot="1" x14ac:dyDescent="0.3">
      <c r="A293" s="484" t="s">
        <v>84</v>
      </c>
      <c r="B293" s="485"/>
      <c r="C293" s="485"/>
      <c r="D293" s="486"/>
      <c r="E293" s="128">
        <f>SUM(G:G)/2</f>
        <v>0</v>
      </c>
      <c r="F293" s="487"/>
      <c r="G293" s="488"/>
      <c r="H293" s="489"/>
      <c r="I293" s="136">
        <f>SUM(I272:I291)+I260</f>
        <v>0</v>
      </c>
      <c r="J293" s="70"/>
      <c r="K293" s="70"/>
      <c r="L293" s="70"/>
      <c r="M293" s="70"/>
      <c r="N293" s="70"/>
      <c r="O293" s="70"/>
      <c r="P293" s="70"/>
    </row>
    <row r="294" spans="1:16" x14ac:dyDescent="0.25">
      <c r="A294" s="7" t="s">
        <v>142</v>
      </c>
      <c r="B294" s="70"/>
      <c r="C294" s="70"/>
      <c r="D294" s="70"/>
      <c r="E294" s="70"/>
      <c r="F294" s="70"/>
      <c r="G294" s="70"/>
      <c r="H294" s="70"/>
      <c r="I294" s="70"/>
      <c r="J294" s="70"/>
      <c r="K294" s="70"/>
      <c r="L294" s="70"/>
      <c r="M294" s="70"/>
      <c r="N294" s="70"/>
      <c r="O294" s="70"/>
      <c r="P294" s="70"/>
    </row>
    <row r="295" spans="1:16" x14ac:dyDescent="0.25">
      <c r="A295" s="70"/>
      <c r="B295" s="70"/>
      <c r="C295" s="70"/>
      <c r="D295" s="70"/>
      <c r="E295" s="70"/>
      <c r="F295" s="70"/>
      <c r="G295" s="70"/>
      <c r="H295" s="70"/>
      <c r="I295" s="70"/>
      <c r="J295" s="70"/>
      <c r="K295" s="70"/>
      <c r="L295" s="70"/>
      <c r="M295" s="70"/>
      <c r="N295" s="70"/>
      <c r="O295" s="70"/>
      <c r="P295" s="70"/>
    </row>
    <row r="296" spans="1:16" ht="21" x14ac:dyDescent="0.35">
      <c r="A296" s="346" t="s">
        <v>41</v>
      </c>
      <c r="B296" s="345">
        <f ca="1">IF(imzatarihi&gt;0,imzatarihi,"")</f>
        <v>45833</v>
      </c>
      <c r="C296" s="347" t="s">
        <v>43</v>
      </c>
      <c r="D296" s="344" t="str">
        <f>IF(kurulusyetkilisi&gt;0,kurulusyetkilisi,"")</f>
        <v/>
      </c>
      <c r="F296" s="342"/>
      <c r="G296" s="342"/>
      <c r="H296" s="70"/>
      <c r="I296" s="70"/>
      <c r="J296" s="70"/>
      <c r="K296" s="109"/>
      <c r="L296" s="109"/>
      <c r="M296" s="11"/>
      <c r="N296" s="109"/>
      <c r="O296" s="109"/>
      <c r="P296" s="70"/>
    </row>
    <row r="297" spans="1:16" ht="21" x14ac:dyDescent="0.35">
      <c r="A297" s="343"/>
      <c r="C297" s="347" t="s">
        <v>44</v>
      </c>
      <c r="E297" s="431"/>
      <c r="F297" s="431"/>
      <c r="G297" s="431"/>
      <c r="H297" s="70"/>
      <c r="I297" s="70"/>
      <c r="J297" s="70"/>
      <c r="K297" s="109"/>
      <c r="L297" s="109"/>
      <c r="M297" s="11"/>
      <c r="N297" s="109"/>
      <c r="O297" s="109"/>
      <c r="P297" s="70"/>
    </row>
    <row r="298" spans="1:16" ht="15.75" x14ac:dyDescent="0.25">
      <c r="A298" s="451" t="s">
        <v>77</v>
      </c>
      <c r="B298" s="451"/>
      <c r="C298" s="451"/>
      <c r="D298" s="451"/>
      <c r="E298" s="451"/>
      <c r="F298" s="451"/>
      <c r="G298" s="451"/>
      <c r="H298" s="451"/>
      <c r="I298" s="451"/>
      <c r="J298" s="70"/>
      <c r="K298" s="70"/>
      <c r="L298" s="70"/>
      <c r="M298" s="70"/>
      <c r="N298" s="70"/>
      <c r="O298" s="70"/>
      <c r="P298" s="70"/>
    </row>
    <row r="299" spans="1:16" x14ac:dyDescent="0.25">
      <c r="A299" s="458" t="str">
        <f>IF(YilDonem&lt;&gt;"",CONCATENATE(YilDonem,". döneme aittir."),"")</f>
        <v/>
      </c>
      <c r="B299" s="458"/>
      <c r="C299" s="458"/>
      <c r="D299" s="458"/>
      <c r="E299" s="458"/>
      <c r="F299" s="458"/>
      <c r="G299" s="458"/>
      <c r="H299" s="458"/>
      <c r="I299" s="458"/>
      <c r="J299" s="70"/>
      <c r="K299" s="70"/>
      <c r="L299" s="70"/>
      <c r="M299" s="70"/>
      <c r="N299" s="70"/>
      <c r="O299" s="70"/>
      <c r="P299" s="70"/>
    </row>
    <row r="300" spans="1:16" ht="19.5" thickBot="1" x14ac:dyDescent="0.35">
      <c r="A300" s="500" t="s">
        <v>86</v>
      </c>
      <c r="B300" s="500"/>
      <c r="C300" s="500"/>
      <c r="D300" s="500"/>
      <c r="E300" s="500"/>
      <c r="F300" s="500"/>
      <c r="G300" s="500"/>
      <c r="H300" s="500"/>
      <c r="I300" s="500"/>
      <c r="J300" s="70"/>
      <c r="K300" s="70"/>
      <c r="L300" s="70"/>
      <c r="M300" s="70"/>
      <c r="N300" s="70"/>
      <c r="O300" s="70"/>
      <c r="P300" s="70"/>
    </row>
    <row r="301" spans="1:16" ht="19.5" customHeight="1" thickBot="1" x14ac:dyDescent="0.3">
      <c r="A301" s="471" t="s">
        <v>1</v>
      </c>
      <c r="B301" s="473"/>
      <c r="C301" s="452" t="str">
        <f>IF(ProjeNo&gt;0,ProjeNo,"")</f>
        <v/>
      </c>
      <c r="D301" s="453"/>
      <c r="E301" s="453"/>
      <c r="F301" s="453"/>
      <c r="G301" s="453"/>
      <c r="H301" s="453"/>
      <c r="I301" s="454"/>
      <c r="J301" s="70"/>
      <c r="K301" s="70"/>
      <c r="L301" s="70"/>
      <c r="M301" s="70"/>
      <c r="N301" s="70"/>
      <c r="O301" s="70"/>
      <c r="P301" s="70"/>
    </row>
    <row r="302" spans="1:16" ht="29.25" customHeight="1" thickBot="1" x14ac:dyDescent="0.3">
      <c r="A302" s="491" t="s">
        <v>10</v>
      </c>
      <c r="B302" s="472"/>
      <c r="C302" s="492" t="str">
        <f>IF(ProjeAdi&gt;0,ProjeAdi,"")</f>
        <v/>
      </c>
      <c r="D302" s="493"/>
      <c r="E302" s="493"/>
      <c r="F302" s="493"/>
      <c r="G302" s="493"/>
      <c r="H302" s="493"/>
      <c r="I302" s="494"/>
      <c r="J302" s="70"/>
      <c r="K302" s="70"/>
      <c r="L302" s="70"/>
      <c r="M302" s="70"/>
      <c r="N302" s="70"/>
      <c r="O302" s="70"/>
      <c r="P302" s="70"/>
    </row>
    <row r="303" spans="1:16" ht="19.5" customHeight="1" thickBot="1" x14ac:dyDescent="0.3">
      <c r="A303" s="471" t="s">
        <v>78</v>
      </c>
      <c r="B303" s="473"/>
      <c r="C303" s="16"/>
      <c r="D303" s="498"/>
      <c r="E303" s="498"/>
      <c r="F303" s="498"/>
      <c r="G303" s="498"/>
      <c r="H303" s="498"/>
      <c r="I303" s="499"/>
      <c r="J303" s="70"/>
      <c r="K303" s="70"/>
      <c r="L303" s="70"/>
      <c r="M303" s="70"/>
      <c r="N303" s="70"/>
      <c r="O303" s="70"/>
      <c r="P303" s="70"/>
    </row>
    <row r="304" spans="1:16" s="5" customFormat="1" ht="30.75" thickBot="1" x14ac:dyDescent="0.3">
      <c r="A304" s="3" t="s">
        <v>6</v>
      </c>
      <c r="B304" s="3" t="s">
        <v>7</v>
      </c>
      <c r="C304" s="3" t="s">
        <v>67</v>
      </c>
      <c r="D304" s="3" t="s">
        <v>143</v>
      </c>
      <c r="E304" s="3" t="s">
        <v>79</v>
      </c>
      <c r="F304" s="3" t="s">
        <v>80</v>
      </c>
      <c r="G304" s="3" t="s">
        <v>81</v>
      </c>
      <c r="H304" s="3" t="s">
        <v>82</v>
      </c>
      <c r="I304" s="3" t="s">
        <v>83</v>
      </c>
      <c r="J304" s="302" t="s">
        <v>87</v>
      </c>
      <c r="K304" s="303" t="s">
        <v>88</v>
      </c>
      <c r="L304" s="303" t="s">
        <v>80</v>
      </c>
      <c r="M304" s="301"/>
      <c r="N304" s="301"/>
      <c r="O304" s="301"/>
      <c r="P304" s="301"/>
    </row>
    <row r="305" spans="1:16" ht="20.100000000000001" customHeight="1" x14ac:dyDescent="0.25">
      <c r="A305" s="304">
        <v>181</v>
      </c>
      <c r="B305" s="88"/>
      <c r="C305" s="140" t="str">
        <f t="shared" ref="C305:C324" si="64">IF(B305&lt;&gt;"",VLOOKUP(B305,PersonelTablo,2,0),"")</f>
        <v/>
      </c>
      <c r="D305" s="141" t="str">
        <f t="shared" ref="D305:D324" si="65">IF(B305&lt;&gt;"",VLOOKUP(B305,PersonelTablo,3,0),"")</f>
        <v/>
      </c>
      <c r="E305" s="89"/>
      <c r="F305" s="90"/>
      <c r="G305" s="151" t="str">
        <f>IF(AND(B305&lt;&gt;"",L305&gt;=F305),E305*F305,"")</f>
        <v/>
      </c>
      <c r="H305" s="148" t="str">
        <f t="shared" ref="H305:H324" si="66">IF(B305&lt;&gt;"",VLOOKUP(B305,G011CTablo,14,0),"")</f>
        <v/>
      </c>
      <c r="I305" s="155" t="str">
        <f>IF(AND(B305&lt;&gt;"",J305&gt;=K305,L305&gt;0),G305*H305,"")</f>
        <v/>
      </c>
      <c r="J305" s="146" t="str">
        <f>IF(B305&gt;0,ROUNDUP(VLOOKUP(B305,G011B!$B:$R,16,0),1),"")</f>
        <v/>
      </c>
      <c r="K305" s="146" t="str">
        <f>IF(B305&gt;0,SUMIF($B:$B,B305,$G:$G),"")</f>
        <v/>
      </c>
      <c r="L305" s="147" t="str">
        <f>IF(B305&lt;&gt;"",VLOOKUP(B305,G011B!$B:$Z,25,0),"")</f>
        <v/>
      </c>
      <c r="M305" s="217" t="str">
        <f t="shared" ref="M305:M324" si="67">IF(J305&gt;=K305,"","Personelin bütün iş paketlerindeki Toplam Adam Ay değeri "&amp;K305&amp;" olup, bu değer, G011B formunda beyan edilen Çalışılan Toplam Ay değerini geçemez. Maliyeti hesaplamak için Adam/Ay Oranı veya Çalışılan Ay değerini düzeltiniz. ")</f>
        <v/>
      </c>
      <c r="N305" s="70"/>
      <c r="O305" s="70"/>
      <c r="P305" s="70"/>
    </row>
    <row r="306" spans="1:16" ht="20.100000000000001" customHeight="1" x14ac:dyDescent="0.25">
      <c r="A306" s="305">
        <v>182</v>
      </c>
      <c r="B306" s="92"/>
      <c r="C306" s="142" t="str">
        <f t="shared" si="64"/>
        <v/>
      </c>
      <c r="D306" s="143" t="str">
        <f t="shared" si="65"/>
        <v/>
      </c>
      <c r="E306" s="93"/>
      <c r="F306" s="94"/>
      <c r="G306" s="152" t="str">
        <f t="shared" ref="G306:G324" si="68">IF(AND(B306&lt;&gt;"",L306&gt;=F306),E306*F306,"")</f>
        <v/>
      </c>
      <c r="H306" s="149" t="str">
        <f t="shared" si="66"/>
        <v/>
      </c>
      <c r="I306" s="156" t="str">
        <f t="shared" ref="I306:I324" si="69">IF(AND(B306&lt;&gt;"",J306&gt;=K306,L306&gt;0),G306*H306,"")</f>
        <v/>
      </c>
      <c r="J306" s="146" t="str">
        <f>IF(B306&gt;0,ROUNDUP(VLOOKUP(B306,G011B!$B:$R,16,0),1),"")</f>
        <v/>
      </c>
      <c r="K306" s="146" t="str">
        <f t="shared" ref="K306:K324" si="70">IF(B306&gt;0,SUMIF($B:$B,B306,$G:$G),"")</f>
        <v/>
      </c>
      <c r="L306" s="147" t="str">
        <f>IF(B306&lt;&gt;"",VLOOKUP(B306,G011B!$B:$Z,25,0),"")</f>
        <v/>
      </c>
      <c r="M306" s="217" t="str">
        <f t="shared" si="67"/>
        <v/>
      </c>
      <c r="N306" s="70"/>
      <c r="O306" s="70"/>
      <c r="P306" s="70"/>
    </row>
    <row r="307" spans="1:16" ht="20.100000000000001" customHeight="1" x14ac:dyDescent="0.25">
      <c r="A307" s="305">
        <v>183</v>
      </c>
      <c r="B307" s="92"/>
      <c r="C307" s="142" t="str">
        <f t="shared" si="64"/>
        <v/>
      </c>
      <c r="D307" s="143" t="str">
        <f t="shared" si="65"/>
        <v/>
      </c>
      <c r="E307" s="93"/>
      <c r="F307" s="94"/>
      <c r="G307" s="152" t="str">
        <f t="shared" si="68"/>
        <v/>
      </c>
      <c r="H307" s="149" t="str">
        <f t="shared" si="66"/>
        <v/>
      </c>
      <c r="I307" s="156" t="str">
        <f t="shared" si="69"/>
        <v/>
      </c>
      <c r="J307" s="146" t="str">
        <f>IF(B307&gt;0,ROUNDUP(VLOOKUP(B307,G011B!$B:$R,16,0),1),"")</f>
        <v/>
      </c>
      <c r="K307" s="146" t="str">
        <f t="shared" si="70"/>
        <v/>
      </c>
      <c r="L307" s="147" t="str">
        <f>IF(B307&lt;&gt;"",VLOOKUP(B307,G011B!$B:$Z,25,0),"")</f>
        <v/>
      </c>
      <c r="M307" s="217" t="str">
        <f t="shared" si="67"/>
        <v/>
      </c>
      <c r="N307" s="70"/>
      <c r="O307" s="70"/>
      <c r="P307" s="70"/>
    </row>
    <row r="308" spans="1:16" ht="20.100000000000001" customHeight="1" x14ac:dyDescent="0.25">
      <c r="A308" s="305">
        <v>184</v>
      </c>
      <c r="B308" s="92"/>
      <c r="C308" s="142" t="str">
        <f t="shared" si="64"/>
        <v/>
      </c>
      <c r="D308" s="143" t="str">
        <f t="shared" si="65"/>
        <v/>
      </c>
      <c r="E308" s="93"/>
      <c r="F308" s="94"/>
      <c r="G308" s="152" t="str">
        <f t="shared" si="68"/>
        <v/>
      </c>
      <c r="H308" s="149" t="str">
        <f t="shared" si="66"/>
        <v/>
      </c>
      <c r="I308" s="156" t="str">
        <f t="shared" si="69"/>
        <v/>
      </c>
      <c r="J308" s="146" t="str">
        <f>IF(B308&gt;0,ROUNDUP(VLOOKUP(B308,G011B!$B:$R,16,0),1),"")</f>
        <v/>
      </c>
      <c r="K308" s="146" t="str">
        <f t="shared" si="70"/>
        <v/>
      </c>
      <c r="L308" s="147" t="str">
        <f>IF(B308&lt;&gt;"",VLOOKUP(B308,G011B!$B:$Z,25,0),"")</f>
        <v/>
      </c>
      <c r="M308" s="217" t="str">
        <f t="shared" si="67"/>
        <v/>
      </c>
      <c r="N308" s="70"/>
      <c r="O308" s="70"/>
      <c r="P308" s="70"/>
    </row>
    <row r="309" spans="1:16" ht="20.100000000000001" customHeight="1" x14ac:dyDescent="0.25">
      <c r="A309" s="305">
        <v>185</v>
      </c>
      <c r="B309" s="92"/>
      <c r="C309" s="142" t="str">
        <f t="shared" si="64"/>
        <v/>
      </c>
      <c r="D309" s="143" t="str">
        <f t="shared" si="65"/>
        <v/>
      </c>
      <c r="E309" s="93"/>
      <c r="F309" s="94"/>
      <c r="G309" s="152" t="str">
        <f t="shared" si="68"/>
        <v/>
      </c>
      <c r="H309" s="149" t="str">
        <f t="shared" si="66"/>
        <v/>
      </c>
      <c r="I309" s="156" t="str">
        <f t="shared" si="69"/>
        <v/>
      </c>
      <c r="J309" s="146" t="str">
        <f>IF(B309&gt;0,ROUNDUP(VLOOKUP(B309,G011B!$B:$R,16,0),1),"")</f>
        <v/>
      </c>
      <c r="K309" s="146" t="str">
        <f t="shared" si="70"/>
        <v/>
      </c>
      <c r="L309" s="147" t="str">
        <f>IF(B309&lt;&gt;"",VLOOKUP(B309,G011B!$B:$Z,25,0),"")</f>
        <v/>
      </c>
      <c r="M309" s="217" t="str">
        <f t="shared" si="67"/>
        <v/>
      </c>
      <c r="N309" s="70"/>
      <c r="O309" s="70"/>
      <c r="P309" s="70"/>
    </row>
    <row r="310" spans="1:16" ht="20.100000000000001" customHeight="1" x14ac:dyDescent="0.25">
      <c r="A310" s="305">
        <v>186</v>
      </c>
      <c r="B310" s="92"/>
      <c r="C310" s="142" t="str">
        <f t="shared" si="64"/>
        <v/>
      </c>
      <c r="D310" s="143" t="str">
        <f t="shared" si="65"/>
        <v/>
      </c>
      <c r="E310" s="93"/>
      <c r="F310" s="94"/>
      <c r="G310" s="152" t="str">
        <f t="shared" si="68"/>
        <v/>
      </c>
      <c r="H310" s="149" t="str">
        <f t="shared" si="66"/>
        <v/>
      </c>
      <c r="I310" s="156" t="str">
        <f t="shared" si="69"/>
        <v/>
      </c>
      <c r="J310" s="146" t="str">
        <f>IF(B310&gt;0,ROUNDUP(VLOOKUP(B310,G011B!$B:$R,16,0),1),"")</f>
        <v/>
      </c>
      <c r="K310" s="146" t="str">
        <f t="shared" si="70"/>
        <v/>
      </c>
      <c r="L310" s="147" t="str">
        <f>IF(B310&lt;&gt;"",VLOOKUP(B310,G011B!$B:$Z,25,0),"")</f>
        <v/>
      </c>
      <c r="M310" s="217" t="str">
        <f t="shared" si="67"/>
        <v/>
      </c>
      <c r="N310" s="70"/>
      <c r="O310" s="70"/>
      <c r="P310" s="70"/>
    </row>
    <row r="311" spans="1:16" ht="20.100000000000001" customHeight="1" x14ac:dyDescent="0.25">
      <c r="A311" s="305">
        <v>187</v>
      </c>
      <c r="B311" s="92"/>
      <c r="C311" s="142" t="str">
        <f t="shared" si="64"/>
        <v/>
      </c>
      <c r="D311" s="143" t="str">
        <f t="shared" si="65"/>
        <v/>
      </c>
      <c r="E311" s="93"/>
      <c r="F311" s="94"/>
      <c r="G311" s="152" t="str">
        <f t="shared" si="68"/>
        <v/>
      </c>
      <c r="H311" s="149" t="str">
        <f t="shared" si="66"/>
        <v/>
      </c>
      <c r="I311" s="156" t="str">
        <f t="shared" si="69"/>
        <v/>
      </c>
      <c r="J311" s="146" t="str">
        <f>IF(B311&gt;0,ROUNDUP(VLOOKUP(B311,G011B!$B:$R,16,0),1),"")</f>
        <v/>
      </c>
      <c r="K311" s="146" t="str">
        <f t="shared" si="70"/>
        <v/>
      </c>
      <c r="L311" s="147" t="str">
        <f>IF(B311&lt;&gt;"",VLOOKUP(B311,G011B!$B:$Z,25,0),"")</f>
        <v/>
      </c>
      <c r="M311" s="217" t="str">
        <f t="shared" si="67"/>
        <v/>
      </c>
      <c r="N311" s="70"/>
      <c r="O311" s="70"/>
      <c r="P311" s="70"/>
    </row>
    <row r="312" spans="1:16" ht="20.100000000000001" customHeight="1" x14ac:dyDescent="0.25">
      <c r="A312" s="305">
        <v>188</v>
      </c>
      <c r="B312" s="92"/>
      <c r="C312" s="142" t="str">
        <f t="shared" si="64"/>
        <v/>
      </c>
      <c r="D312" s="143" t="str">
        <f t="shared" si="65"/>
        <v/>
      </c>
      <c r="E312" s="93"/>
      <c r="F312" s="94"/>
      <c r="G312" s="152" t="str">
        <f t="shared" si="68"/>
        <v/>
      </c>
      <c r="H312" s="149" t="str">
        <f t="shared" si="66"/>
        <v/>
      </c>
      <c r="I312" s="156" t="str">
        <f t="shared" si="69"/>
        <v/>
      </c>
      <c r="J312" s="146" t="str">
        <f>IF(B312&gt;0,ROUNDUP(VLOOKUP(B312,G011B!$B:$R,16,0),1),"")</f>
        <v/>
      </c>
      <c r="K312" s="146" t="str">
        <f t="shared" si="70"/>
        <v/>
      </c>
      <c r="L312" s="147" t="str">
        <f>IF(B312&lt;&gt;"",VLOOKUP(B312,G011B!$B:$Z,25,0),"")</f>
        <v/>
      </c>
      <c r="M312" s="217" t="str">
        <f t="shared" si="67"/>
        <v/>
      </c>
      <c r="N312" s="70"/>
      <c r="O312" s="70"/>
      <c r="P312" s="70"/>
    </row>
    <row r="313" spans="1:16" ht="20.100000000000001" customHeight="1" x14ac:dyDescent="0.25">
      <c r="A313" s="305">
        <v>189</v>
      </c>
      <c r="B313" s="92"/>
      <c r="C313" s="142" t="str">
        <f t="shared" si="64"/>
        <v/>
      </c>
      <c r="D313" s="143" t="str">
        <f t="shared" si="65"/>
        <v/>
      </c>
      <c r="E313" s="93"/>
      <c r="F313" s="94"/>
      <c r="G313" s="152" t="str">
        <f t="shared" si="68"/>
        <v/>
      </c>
      <c r="H313" s="149" t="str">
        <f t="shared" si="66"/>
        <v/>
      </c>
      <c r="I313" s="156" t="str">
        <f t="shared" si="69"/>
        <v/>
      </c>
      <c r="J313" s="146" t="str">
        <f>IF(B313&gt;0,ROUNDUP(VLOOKUP(B313,G011B!$B:$R,16,0),1),"")</f>
        <v/>
      </c>
      <c r="K313" s="146" t="str">
        <f t="shared" si="70"/>
        <v/>
      </c>
      <c r="L313" s="147" t="str">
        <f>IF(B313&lt;&gt;"",VLOOKUP(B313,G011B!$B:$Z,25,0),"")</f>
        <v/>
      </c>
      <c r="M313" s="217" t="str">
        <f t="shared" si="67"/>
        <v/>
      </c>
      <c r="N313" s="70"/>
      <c r="O313" s="70"/>
      <c r="P313" s="70"/>
    </row>
    <row r="314" spans="1:16" ht="20.100000000000001" customHeight="1" x14ac:dyDescent="0.25">
      <c r="A314" s="305">
        <v>190</v>
      </c>
      <c r="B314" s="92"/>
      <c r="C314" s="142" t="str">
        <f t="shared" si="64"/>
        <v/>
      </c>
      <c r="D314" s="143" t="str">
        <f t="shared" si="65"/>
        <v/>
      </c>
      <c r="E314" s="93"/>
      <c r="F314" s="94"/>
      <c r="G314" s="152" t="str">
        <f t="shared" si="68"/>
        <v/>
      </c>
      <c r="H314" s="149" t="str">
        <f t="shared" si="66"/>
        <v/>
      </c>
      <c r="I314" s="156" t="str">
        <f t="shared" si="69"/>
        <v/>
      </c>
      <c r="J314" s="146" t="str">
        <f>IF(B314&gt;0,ROUNDUP(VLOOKUP(B314,G011B!$B:$R,16,0),1),"")</f>
        <v/>
      </c>
      <c r="K314" s="146" t="str">
        <f t="shared" si="70"/>
        <v/>
      </c>
      <c r="L314" s="147" t="str">
        <f>IF(B314&lt;&gt;"",VLOOKUP(B314,G011B!$B:$Z,25,0),"")</f>
        <v/>
      </c>
      <c r="M314" s="217" t="str">
        <f t="shared" si="67"/>
        <v/>
      </c>
      <c r="N314" s="70"/>
      <c r="O314" s="70"/>
      <c r="P314" s="70"/>
    </row>
    <row r="315" spans="1:16" ht="20.100000000000001" customHeight="1" x14ac:dyDescent="0.25">
      <c r="A315" s="305">
        <v>191</v>
      </c>
      <c r="B315" s="92"/>
      <c r="C315" s="142" t="str">
        <f t="shared" si="64"/>
        <v/>
      </c>
      <c r="D315" s="143" t="str">
        <f t="shared" si="65"/>
        <v/>
      </c>
      <c r="E315" s="93"/>
      <c r="F315" s="94"/>
      <c r="G315" s="152" t="str">
        <f t="shared" si="68"/>
        <v/>
      </c>
      <c r="H315" s="149" t="str">
        <f t="shared" si="66"/>
        <v/>
      </c>
      <c r="I315" s="156" t="str">
        <f t="shared" si="69"/>
        <v/>
      </c>
      <c r="J315" s="146" t="str">
        <f>IF(B315&gt;0,ROUNDUP(VLOOKUP(B315,G011B!$B:$R,16,0),1),"")</f>
        <v/>
      </c>
      <c r="K315" s="146" t="str">
        <f t="shared" si="70"/>
        <v/>
      </c>
      <c r="L315" s="147" t="str">
        <f>IF(B315&lt;&gt;"",VLOOKUP(B315,G011B!$B:$Z,25,0),"")</f>
        <v/>
      </c>
      <c r="M315" s="217" t="str">
        <f t="shared" si="67"/>
        <v/>
      </c>
      <c r="N315" s="70"/>
      <c r="O315" s="70"/>
      <c r="P315" s="70"/>
    </row>
    <row r="316" spans="1:16" ht="20.100000000000001" customHeight="1" x14ac:dyDescent="0.25">
      <c r="A316" s="305">
        <v>192</v>
      </c>
      <c r="B316" s="92"/>
      <c r="C316" s="142" t="str">
        <f t="shared" si="64"/>
        <v/>
      </c>
      <c r="D316" s="143" t="str">
        <f t="shared" si="65"/>
        <v/>
      </c>
      <c r="E316" s="93"/>
      <c r="F316" s="94"/>
      <c r="G316" s="152" t="str">
        <f t="shared" si="68"/>
        <v/>
      </c>
      <c r="H316" s="149" t="str">
        <f t="shared" si="66"/>
        <v/>
      </c>
      <c r="I316" s="156" t="str">
        <f t="shared" si="69"/>
        <v/>
      </c>
      <c r="J316" s="146" t="str">
        <f>IF(B316&gt;0,ROUNDUP(VLOOKUP(B316,G011B!$B:$R,16,0),1),"")</f>
        <v/>
      </c>
      <c r="K316" s="146" t="str">
        <f t="shared" si="70"/>
        <v/>
      </c>
      <c r="L316" s="147" t="str">
        <f>IF(B316&lt;&gt;"",VLOOKUP(B316,G011B!$B:$Z,25,0),"")</f>
        <v/>
      </c>
      <c r="M316" s="217" t="str">
        <f t="shared" si="67"/>
        <v/>
      </c>
      <c r="N316" s="70"/>
      <c r="O316" s="70"/>
      <c r="P316" s="70"/>
    </row>
    <row r="317" spans="1:16" ht="20.100000000000001" customHeight="1" x14ac:dyDescent="0.25">
      <c r="A317" s="305">
        <v>193</v>
      </c>
      <c r="B317" s="92"/>
      <c r="C317" s="142" t="str">
        <f t="shared" si="64"/>
        <v/>
      </c>
      <c r="D317" s="143" t="str">
        <f t="shared" si="65"/>
        <v/>
      </c>
      <c r="E317" s="93"/>
      <c r="F317" s="94"/>
      <c r="G317" s="152" t="str">
        <f t="shared" si="68"/>
        <v/>
      </c>
      <c r="H317" s="149" t="str">
        <f t="shared" si="66"/>
        <v/>
      </c>
      <c r="I317" s="156" t="str">
        <f t="shared" si="69"/>
        <v/>
      </c>
      <c r="J317" s="146" t="str">
        <f>IF(B317&gt;0,ROUNDUP(VLOOKUP(B317,G011B!$B:$R,16,0),1),"")</f>
        <v/>
      </c>
      <c r="K317" s="146" t="str">
        <f t="shared" si="70"/>
        <v/>
      </c>
      <c r="L317" s="147" t="str">
        <f>IF(B317&lt;&gt;"",VLOOKUP(B317,G011B!$B:$Z,25,0),"")</f>
        <v/>
      </c>
      <c r="M317" s="217" t="str">
        <f t="shared" si="67"/>
        <v/>
      </c>
      <c r="N317" s="70"/>
      <c r="O317" s="70"/>
      <c r="P317" s="70"/>
    </row>
    <row r="318" spans="1:16" ht="20.100000000000001" customHeight="1" x14ac:dyDescent="0.25">
      <c r="A318" s="305">
        <v>194</v>
      </c>
      <c r="B318" s="92"/>
      <c r="C318" s="142" t="str">
        <f t="shared" si="64"/>
        <v/>
      </c>
      <c r="D318" s="143" t="str">
        <f t="shared" si="65"/>
        <v/>
      </c>
      <c r="E318" s="93"/>
      <c r="F318" s="94"/>
      <c r="G318" s="152" t="str">
        <f t="shared" si="68"/>
        <v/>
      </c>
      <c r="H318" s="149" t="str">
        <f t="shared" si="66"/>
        <v/>
      </c>
      <c r="I318" s="156" t="str">
        <f t="shared" si="69"/>
        <v/>
      </c>
      <c r="J318" s="146" t="str">
        <f>IF(B318&gt;0,ROUNDUP(VLOOKUP(B318,G011B!$B:$R,16,0),1),"")</f>
        <v/>
      </c>
      <c r="K318" s="146" t="str">
        <f t="shared" si="70"/>
        <v/>
      </c>
      <c r="L318" s="147" t="str">
        <f>IF(B318&lt;&gt;"",VLOOKUP(B318,G011B!$B:$Z,25,0),"")</f>
        <v/>
      </c>
      <c r="M318" s="217" t="str">
        <f t="shared" si="67"/>
        <v/>
      </c>
      <c r="N318" s="70"/>
      <c r="O318" s="70"/>
      <c r="P318" s="70"/>
    </row>
    <row r="319" spans="1:16" ht="20.100000000000001" customHeight="1" x14ac:dyDescent="0.25">
      <c r="A319" s="305">
        <v>195</v>
      </c>
      <c r="B319" s="92"/>
      <c r="C319" s="142" t="str">
        <f t="shared" si="64"/>
        <v/>
      </c>
      <c r="D319" s="143" t="str">
        <f t="shared" si="65"/>
        <v/>
      </c>
      <c r="E319" s="93"/>
      <c r="F319" s="94"/>
      <c r="G319" s="152" t="str">
        <f t="shared" si="68"/>
        <v/>
      </c>
      <c r="H319" s="149" t="str">
        <f t="shared" si="66"/>
        <v/>
      </c>
      <c r="I319" s="156" t="str">
        <f t="shared" si="69"/>
        <v/>
      </c>
      <c r="J319" s="146" t="str">
        <f>IF(B319&gt;0,ROUNDUP(VLOOKUP(B319,G011B!$B:$R,16,0),1),"")</f>
        <v/>
      </c>
      <c r="K319" s="146" t="str">
        <f t="shared" si="70"/>
        <v/>
      </c>
      <c r="L319" s="147" t="str">
        <f>IF(B319&lt;&gt;"",VLOOKUP(B319,G011B!$B:$Z,25,0),"")</f>
        <v/>
      </c>
      <c r="M319" s="217" t="str">
        <f t="shared" si="67"/>
        <v/>
      </c>
      <c r="N319" s="70"/>
      <c r="O319" s="70"/>
      <c r="P319" s="70"/>
    </row>
    <row r="320" spans="1:16" ht="20.100000000000001" customHeight="1" x14ac:dyDescent="0.25">
      <c r="A320" s="305">
        <v>196</v>
      </c>
      <c r="B320" s="92"/>
      <c r="C320" s="142" t="str">
        <f t="shared" si="64"/>
        <v/>
      </c>
      <c r="D320" s="143" t="str">
        <f t="shared" si="65"/>
        <v/>
      </c>
      <c r="E320" s="93"/>
      <c r="F320" s="94"/>
      <c r="G320" s="152" t="str">
        <f t="shared" si="68"/>
        <v/>
      </c>
      <c r="H320" s="149" t="str">
        <f t="shared" si="66"/>
        <v/>
      </c>
      <c r="I320" s="156" t="str">
        <f t="shared" si="69"/>
        <v/>
      </c>
      <c r="J320" s="146" t="str">
        <f>IF(B320&gt;0,ROUNDUP(VLOOKUP(B320,G011B!$B:$R,16,0),1),"")</f>
        <v/>
      </c>
      <c r="K320" s="146" t="str">
        <f t="shared" si="70"/>
        <v/>
      </c>
      <c r="L320" s="147" t="str">
        <f>IF(B320&lt;&gt;"",VLOOKUP(B320,G011B!$B:$Z,25,0),"")</f>
        <v/>
      </c>
      <c r="M320" s="217" t="str">
        <f t="shared" si="67"/>
        <v/>
      </c>
      <c r="N320" s="70"/>
      <c r="O320" s="70"/>
      <c r="P320" s="70"/>
    </row>
    <row r="321" spans="1:16" ht="20.100000000000001" customHeight="1" x14ac:dyDescent="0.25">
      <c r="A321" s="305">
        <v>197</v>
      </c>
      <c r="B321" s="92"/>
      <c r="C321" s="142" t="str">
        <f t="shared" si="64"/>
        <v/>
      </c>
      <c r="D321" s="143" t="str">
        <f t="shared" si="65"/>
        <v/>
      </c>
      <c r="E321" s="93"/>
      <c r="F321" s="94"/>
      <c r="G321" s="152" t="str">
        <f t="shared" si="68"/>
        <v/>
      </c>
      <c r="H321" s="149" t="str">
        <f t="shared" si="66"/>
        <v/>
      </c>
      <c r="I321" s="156" t="str">
        <f t="shared" si="69"/>
        <v/>
      </c>
      <c r="J321" s="146" t="str">
        <f>IF(B321&gt;0,ROUNDUP(VLOOKUP(B321,G011B!$B:$R,16,0),1),"")</f>
        <v/>
      </c>
      <c r="K321" s="146" t="str">
        <f t="shared" si="70"/>
        <v/>
      </c>
      <c r="L321" s="147" t="str">
        <f>IF(B321&lt;&gt;"",VLOOKUP(B321,G011B!$B:$Z,25,0),"")</f>
        <v/>
      </c>
      <c r="M321" s="217" t="str">
        <f t="shared" si="67"/>
        <v/>
      </c>
      <c r="N321" s="70"/>
      <c r="O321" s="70"/>
      <c r="P321" s="70"/>
    </row>
    <row r="322" spans="1:16" ht="20.100000000000001" customHeight="1" x14ac:dyDescent="0.25">
      <c r="A322" s="305">
        <v>198</v>
      </c>
      <c r="B322" s="92"/>
      <c r="C322" s="142" t="str">
        <f t="shared" si="64"/>
        <v/>
      </c>
      <c r="D322" s="143" t="str">
        <f t="shared" si="65"/>
        <v/>
      </c>
      <c r="E322" s="93"/>
      <c r="F322" s="94"/>
      <c r="G322" s="152" t="str">
        <f t="shared" si="68"/>
        <v/>
      </c>
      <c r="H322" s="149" t="str">
        <f t="shared" si="66"/>
        <v/>
      </c>
      <c r="I322" s="156" t="str">
        <f t="shared" si="69"/>
        <v/>
      </c>
      <c r="J322" s="146" t="str">
        <f>IF(B322&gt;0,ROUNDUP(VLOOKUP(B322,G011B!$B:$R,16,0),1),"")</f>
        <v/>
      </c>
      <c r="K322" s="146" t="str">
        <f t="shared" si="70"/>
        <v/>
      </c>
      <c r="L322" s="147" t="str">
        <f>IF(B322&lt;&gt;"",VLOOKUP(B322,G011B!$B:$Z,25,0),"")</f>
        <v/>
      </c>
      <c r="M322" s="217" t="str">
        <f t="shared" si="67"/>
        <v/>
      </c>
      <c r="N322" s="70"/>
      <c r="O322" s="70"/>
      <c r="P322" s="70"/>
    </row>
    <row r="323" spans="1:16" ht="20.100000000000001" customHeight="1" x14ac:dyDescent="0.25">
      <c r="A323" s="305">
        <v>199</v>
      </c>
      <c r="B323" s="92"/>
      <c r="C323" s="142" t="str">
        <f t="shared" si="64"/>
        <v/>
      </c>
      <c r="D323" s="143" t="str">
        <f t="shared" si="65"/>
        <v/>
      </c>
      <c r="E323" s="93"/>
      <c r="F323" s="94"/>
      <c r="G323" s="152" t="str">
        <f t="shared" si="68"/>
        <v/>
      </c>
      <c r="H323" s="149" t="str">
        <f t="shared" si="66"/>
        <v/>
      </c>
      <c r="I323" s="156" t="str">
        <f t="shared" si="69"/>
        <v/>
      </c>
      <c r="J323" s="146" t="str">
        <f>IF(B323&gt;0,ROUNDUP(VLOOKUP(B323,G011B!$B:$R,16,0),1),"")</f>
        <v/>
      </c>
      <c r="K323" s="146" t="str">
        <f t="shared" si="70"/>
        <v/>
      </c>
      <c r="L323" s="147" t="str">
        <f>IF(B323&lt;&gt;"",VLOOKUP(B323,G011B!$B:$Z,25,0),"")</f>
        <v/>
      </c>
      <c r="M323" s="217" t="str">
        <f t="shared" si="67"/>
        <v/>
      </c>
      <c r="N323" s="70"/>
      <c r="O323" s="70"/>
      <c r="P323" s="70"/>
    </row>
    <row r="324" spans="1:16" ht="20.100000000000001" customHeight="1" thickBot="1" x14ac:dyDescent="0.3">
      <c r="A324" s="306">
        <v>200</v>
      </c>
      <c r="B324" s="95"/>
      <c r="C324" s="144" t="str">
        <f t="shared" si="64"/>
        <v/>
      </c>
      <c r="D324" s="145" t="str">
        <f t="shared" si="65"/>
        <v/>
      </c>
      <c r="E324" s="96"/>
      <c r="F324" s="97"/>
      <c r="G324" s="153" t="str">
        <f t="shared" si="68"/>
        <v/>
      </c>
      <c r="H324" s="150" t="str">
        <f t="shared" si="66"/>
        <v/>
      </c>
      <c r="I324" s="157" t="str">
        <f t="shared" si="69"/>
        <v/>
      </c>
      <c r="J324" s="146" t="str">
        <f>IF(B324&gt;0,ROUNDUP(VLOOKUP(B324,G011B!$B:$R,16,0),1),"")</f>
        <v/>
      </c>
      <c r="K324" s="146" t="str">
        <f t="shared" si="70"/>
        <v/>
      </c>
      <c r="L324" s="147" t="str">
        <f>IF(B324&lt;&gt;"",VLOOKUP(B324,G011B!$B:$Z,25,0),"")</f>
        <v/>
      </c>
      <c r="M324" s="217" t="str">
        <f t="shared" si="67"/>
        <v/>
      </c>
      <c r="N324" s="70"/>
      <c r="O324" s="70"/>
      <c r="P324" s="70"/>
    </row>
    <row r="325" spans="1:16" ht="20.100000000000001" customHeight="1" thickBot="1" x14ac:dyDescent="0.35">
      <c r="A325" s="495" t="s">
        <v>46</v>
      </c>
      <c r="B325" s="496"/>
      <c r="C325" s="496"/>
      <c r="D325" s="496"/>
      <c r="E325" s="496"/>
      <c r="F325" s="497"/>
      <c r="G325" s="154">
        <f>SUM(G305:G324)</f>
        <v>0</v>
      </c>
      <c r="H325" s="328"/>
      <c r="I325" s="139">
        <f>IF(C303=C270,SUM(I305:I324)+I292,SUM(I305:I324))</f>
        <v>0</v>
      </c>
      <c r="J325" s="70"/>
      <c r="K325" s="70"/>
      <c r="L325" s="70"/>
      <c r="M325" s="70"/>
      <c r="N325" s="158">
        <f>IF(COUNTA(B305:B324)&gt;0,1,0)</f>
        <v>0</v>
      </c>
      <c r="O325" s="70"/>
      <c r="P325" s="70"/>
    </row>
    <row r="326" spans="1:16" ht="20.100000000000001" customHeight="1" thickBot="1" x14ac:dyDescent="0.3">
      <c r="A326" s="484" t="s">
        <v>84</v>
      </c>
      <c r="B326" s="485"/>
      <c r="C326" s="485"/>
      <c r="D326" s="486"/>
      <c r="E326" s="128">
        <f>SUM(G:G)/2</f>
        <v>0</v>
      </c>
      <c r="F326" s="487"/>
      <c r="G326" s="488"/>
      <c r="H326" s="489"/>
      <c r="I326" s="136">
        <f>SUM(I305:I324)+I293</f>
        <v>0</v>
      </c>
      <c r="J326" s="70"/>
      <c r="K326" s="70"/>
      <c r="L326" s="70"/>
      <c r="M326" s="70"/>
      <c r="N326" s="70"/>
      <c r="O326" s="70"/>
      <c r="P326" s="70"/>
    </row>
    <row r="327" spans="1:16" x14ac:dyDescent="0.25">
      <c r="A327" s="7" t="s">
        <v>142</v>
      </c>
      <c r="B327" s="70"/>
      <c r="C327" s="70"/>
      <c r="D327" s="70"/>
      <c r="E327" s="70"/>
      <c r="F327" s="70"/>
      <c r="G327" s="70"/>
      <c r="H327" s="70"/>
      <c r="I327" s="70"/>
      <c r="J327" s="70"/>
      <c r="K327" s="70"/>
      <c r="L327" s="70"/>
      <c r="M327" s="70"/>
      <c r="N327" s="70"/>
      <c r="O327" s="70"/>
      <c r="P327" s="70"/>
    </row>
    <row r="328" spans="1:16" x14ac:dyDescent="0.25">
      <c r="A328" s="70"/>
      <c r="B328" s="70"/>
      <c r="C328" s="70"/>
      <c r="D328" s="70"/>
      <c r="E328" s="70"/>
      <c r="F328" s="70"/>
      <c r="G328" s="70"/>
      <c r="H328" s="70"/>
      <c r="I328" s="70"/>
      <c r="J328" s="70"/>
      <c r="K328" s="70"/>
      <c r="L328" s="70"/>
      <c r="M328" s="70"/>
      <c r="N328" s="70"/>
      <c r="O328" s="70"/>
      <c r="P328" s="70"/>
    </row>
    <row r="329" spans="1:16" ht="21" x14ac:dyDescent="0.35">
      <c r="A329" s="346" t="s">
        <v>41</v>
      </c>
      <c r="B329" s="345">
        <f ca="1">IF(imzatarihi&gt;0,imzatarihi,"")</f>
        <v>45833</v>
      </c>
      <c r="C329" s="347" t="s">
        <v>43</v>
      </c>
      <c r="D329" s="344" t="str">
        <f>IF(kurulusyetkilisi&gt;0,kurulusyetkilisi,"")</f>
        <v/>
      </c>
      <c r="F329" s="342"/>
      <c r="G329" s="342"/>
      <c r="H329" s="70"/>
      <c r="I329" s="70"/>
      <c r="J329" s="70"/>
      <c r="K329" s="109"/>
      <c r="L329" s="109"/>
      <c r="M329" s="11"/>
      <c r="N329" s="109"/>
      <c r="O329" s="109"/>
      <c r="P329" s="70"/>
    </row>
    <row r="330" spans="1:16" ht="21" x14ac:dyDescent="0.35">
      <c r="A330" s="343"/>
      <c r="C330" s="347" t="s">
        <v>44</v>
      </c>
      <c r="E330" s="431"/>
      <c r="F330" s="431"/>
      <c r="G330" s="431"/>
      <c r="H330" s="70"/>
      <c r="I330" s="70"/>
      <c r="J330" s="70"/>
      <c r="K330" s="109"/>
      <c r="L330" s="109"/>
      <c r="M330" s="11"/>
      <c r="N330" s="109"/>
      <c r="O330" s="109"/>
      <c r="P330" s="70"/>
    </row>
    <row r="331" spans="1:16" ht="15.75" x14ac:dyDescent="0.25">
      <c r="A331" s="451" t="s">
        <v>77</v>
      </c>
      <c r="B331" s="451"/>
      <c r="C331" s="451"/>
      <c r="D331" s="451"/>
      <c r="E331" s="451"/>
      <c r="F331" s="451"/>
      <c r="G331" s="451"/>
      <c r="H331" s="451"/>
      <c r="I331" s="451"/>
      <c r="J331" s="70"/>
      <c r="K331" s="70"/>
      <c r="L331" s="70"/>
      <c r="M331" s="70"/>
      <c r="N331" s="70"/>
      <c r="O331" s="70"/>
      <c r="P331" s="70"/>
    </row>
    <row r="332" spans="1:16" x14ac:dyDescent="0.25">
      <c r="A332" s="458" t="str">
        <f>IF(YilDonem&lt;&gt;"",CONCATENATE(YilDonem,". döneme aittir."),"")</f>
        <v/>
      </c>
      <c r="B332" s="458"/>
      <c r="C332" s="458"/>
      <c r="D332" s="458"/>
      <c r="E332" s="458"/>
      <c r="F332" s="458"/>
      <c r="G332" s="458"/>
      <c r="H332" s="458"/>
      <c r="I332" s="458"/>
      <c r="J332" s="70"/>
      <c r="K332" s="70"/>
      <c r="L332" s="70"/>
      <c r="M332" s="70"/>
      <c r="N332" s="70"/>
      <c r="O332" s="70"/>
      <c r="P332" s="70"/>
    </row>
    <row r="333" spans="1:16" ht="19.5" thickBot="1" x14ac:dyDescent="0.35">
      <c r="A333" s="500" t="s">
        <v>86</v>
      </c>
      <c r="B333" s="500"/>
      <c r="C333" s="500"/>
      <c r="D333" s="500"/>
      <c r="E333" s="500"/>
      <c r="F333" s="500"/>
      <c r="G333" s="500"/>
      <c r="H333" s="500"/>
      <c r="I333" s="500"/>
      <c r="J333" s="70"/>
      <c r="K333" s="70"/>
      <c r="L333" s="70"/>
      <c r="M333" s="70"/>
      <c r="N333" s="70"/>
      <c r="O333" s="70"/>
      <c r="P333" s="70"/>
    </row>
    <row r="334" spans="1:16" ht="19.5" customHeight="1" thickBot="1" x14ac:dyDescent="0.3">
      <c r="A334" s="471" t="s">
        <v>1</v>
      </c>
      <c r="B334" s="473"/>
      <c r="C334" s="452" t="str">
        <f>IF(ProjeNo&gt;0,ProjeNo,"")</f>
        <v/>
      </c>
      <c r="D334" s="453"/>
      <c r="E334" s="453"/>
      <c r="F334" s="453"/>
      <c r="G334" s="453"/>
      <c r="H334" s="453"/>
      <c r="I334" s="454"/>
      <c r="J334" s="70"/>
      <c r="K334" s="70"/>
      <c r="L334" s="70"/>
      <c r="M334" s="70"/>
      <c r="N334" s="70"/>
      <c r="O334" s="70"/>
      <c r="P334" s="70"/>
    </row>
    <row r="335" spans="1:16" ht="29.25" customHeight="1" thickBot="1" x14ac:dyDescent="0.3">
      <c r="A335" s="491" t="s">
        <v>10</v>
      </c>
      <c r="B335" s="472"/>
      <c r="C335" s="492" t="str">
        <f>IF(ProjeAdi&gt;0,ProjeAdi,"")</f>
        <v/>
      </c>
      <c r="D335" s="493"/>
      <c r="E335" s="493"/>
      <c r="F335" s="493"/>
      <c r="G335" s="493"/>
      <c r="H335" s="493"/>
      <c r="I335" s="494"/>
      <c r="J335" s="70"/>
      <c r="K335" s="70"/>
      <c r="L335" s="70"/>
      <c r="M335" s="70"/>
      <c r="N335" s="70"/>
      <c r="O335" s="70"/>
      <c r="P335" s="70"/>
    </row>
    <row r="336" spans="1:16" ht="19.5" customHeight="1" thickBot="1" x14ac:dyDescent="0.3">
      <c r="A336" s="471" t="s">
        <v>78</v>
      </c>
      <c r="B336" s="473"/>
      <c r="C336" s="16"/>
      <c r="D336" s="498"/>
      <c r="E336" s="498"/>
      <c r="F336" s="498"/>
      <c r="G336" s="498"/>
      <c r="H336" s="498"/>
      <c r="I336" s="499"/>
      <c r="J336" s="70"/>
      <c r="K336" s="70"/>
      <c r="L336" s="70"/>
      <c r="M336" s="70"/>
      <c r="N336" s="70"/>
      <c r="O336" s="70"/>
      <c r="P336" s="70"/>
    </row>
    <row r="337" spans="1:16" s="5" customFormat="1" ht="30.75" thickBot="1" x14ac:dyDescent="0.3">
      <c r="A337" s="3" t="s">
        <v>6</v>
      </c>
      <c r="B337" s="3" t="s">
        <v>7</v>
      </c>
      <c r="C337" s="3" t="s">
        <v>67</v>
      </c>
      <c r="D337" s="3" t="s">
        <v>143</v>
      </c>
      <c r="E337" s="3" t="s">
        <v>79</v>
      </c>
      <c r="F337" s="3" t="s">
        <v>80</v>
      </c>
      <c r="G337" s="3" t="s">
        <v>81</v>
      </c>
      <c r="H337" s="3" t="s">
        <v>82</v>
      </c>
      <c r="I337" s="3" t="s">
        <v>83</v>
      </c>
      <c r="J337" s="302" t="s">
        <v>87</v>
      </c>
      <c r="K337" s="303" t="s">
        <v>88</v>
      </c>
      <c r="L337" s="303" t="s">
        <v>80</v>
      </c>
      <c r="M337" s="301"/>
      <c r="N337" s="301"/>
      <c r="O337" s="301"/>
      <c r="P337" s="301"/>
    </row>
    <row r="338" spans="1:16" ht="20.100000000000001" customHeight="1" x14ac:dyDescent="0.25">
      <c r="A338" s="304">
        <v>201</v>
      </c>
      <c r="B338" s="88"/>
      <c r="C338" s="140" t="str">
        <f t="shared" ref="C338:C357" si="71">IF(B338&lt;&gt;"",VLOOKUP(B338,PersonelTablo,2,0),"")</f>
        <v/>
      </c>
      <c r="D338" s="141" t="str">
        <f t="shared" ref="D338:D357" si="72">IF(B338&lt;&gt;"",VLOOKUP(B338,PersonelTablo,3,0),"")</f>
        <v/>
      </c>
      <c r="E338" s="89"/>
      <c r="F338" s="90"/>
      <c r="G338" s="151" t="str">
        <f>IF(AND(B338&lt;&gt;"",L338&gt;=F338),E338*F338,"")</f>
        <v/>
      </c>
      <c r="H338" s="148" t="str">
        <f t="shared" ref="H338:H357" si="73">IF(B338&lt;&gt;"",VLOOKUP(B338,G011CTablo,14,0),"")</f>
        <v/>
      </c>
      <c r="I338" s="155" t="str">
        <f>IF(AND(B338&lt;&gt;"",J338&gt;=K338,L338&gt;0),G338*H338,"")</f>
        <v/>
      </c>
      <c r="J338" s="146" t="str">
        <f>IF(B338&gt;0,ROUNDUP(VLOOKUP(B338,G011B!$B:$R,16,0),1),"")</f>
        <v/>
      </c>
      <c r="K338" s="146" t="str">
        <f>IF(B338&gt;0,SUMIF($B:$B,B338,$G:$G),"")</f>
        <v/>
      </c>
      <c r="L338" s="147" t="str">
        <f>IF(B338&lt;&gt;"",VLOOKUP(B338,G011B!$B:$Z,25,0),"")</f>
        <v/>
      </c>
      <c r="M338" s="217" t="str">
        <f t="shared" ref="M338:M357" si="74">IF(J338&gt;=K338,"","Personelin bütün iş paketlerindeki Toplam Adam Ay değeri "&amp;K338&amp;" olup, bu değer, G011B formunda beyan edilen Çalışılan Toplam Ay değerini geçemez. Maliyeti hesaplamak için Adam/Ay Oranı veya Çalışılan Ay değerini düzeltiniz. ")</f>
        <v/>
      </c>
      <c r="N338" s="70"/>
      <c r="O338" s="70"/>
      <c r="P338" s="70"/>
    </row>
    <row r="339" spans="1:16" ht="20.100000000000001" customHeight="1" x14ac:dyDescent="0.25">
      <c r="A339" s="305">
        <v>202</v>
      </c>
      <c r="B339" s="92"/>
      <c r="C339" s="142" t="str">
        <f t="shared" si="71"/>
        <v/>
      </c>
      <c r="D339" s="143" t="str">
        <f t="shared" si="72"/>
        <v/>
      </c>
      <c r="E339" s="93"/>
      <c r="F339" s="94"/>
      <c r="G339" s="152" t="str">
        <f t="shared" ref="G339:G357" si="75">IF(AND(B339&lt;&gt;"",L339&gt;=F339),E339*F339,"")</f>
        <v/>
      </c>
      <c r="H339" s="149" t="str">
        <f t="shared" si="73"/>
        <v/>
      </c>
      <c r="I339" s="156" t="str">
        <f t="shared" ref="I339:I357" si="76">IF(AND(B339&lt;&gt;"",J339&gt;=K339,L339&gt;0),G339*H339,"")</f>
        <v/>
      </c>
      <c r="J339" s="146" t="str">
        <f>IF(B339&gt;0,ROUNDUP(VLOOKUP(B339,G011B!$B:$R,16,0),1),"")</f>
        <v/>
      </c>
      <c r="K339" s="146" t="str">
        <f t="shared" ref="K339:K357" si="77">IF(B339&gt;0,SUMIF($B:$B,B339,$G:$G),"")</f>
        <v/>
      </c>
      <c r="L339" s="147" t="str">
        <f>IF(B339&lt;&gt;"",VLOOKUP(B339,G011B!$B:$Z,25,0),"")</f>
        <v/>
      </c>
      <c r="M339" s="217" t="str">
        <f t="shared" si="74"/>
        <v/>
      </c>
      <c r="N339" s="70"/>
      <c r="O339" s="70"/>
      <c r="P339" s="70"/>
    </row>
    <row r="340" spans="1:16" ht="20.100000000000001" customHeight="1" x14ac:dyDescent="0.25">
      <c r="A340" s="305">
        <v>203</v>
      </c>
      <c r="B340" s="92"/>
      <c r="C340" s="142" t="str">
        <f t="shared" si="71"/>
        <v/>
      </c>
      <c r="D340" s="143" t="str">
        <f t="shared" si="72"/>
        <v/>
      </c>
      <c r="E340" s="93"/>
      <c r="F340" s="94"/>
      <c r="G340" s="152" t="str">
        <f t="shared" si="75"/>
        <v/>
      </c>
      <c r="H340" s="149" t="str">
        <f t="shared" si="73"/>
        <v/>
      </c>
      <c r="I340" s="156" t="str">
        <f t="shared" si="76"/>
        <v/>
      </c>
      <c r="J340" s="146" t="str">
        <f>IF(B340&gt;0,ROUNDUP(VLOOKUP(B340,G011B!$B:$R,16,0),1),"")</f>
        <v/>
      </c>
      <c r="K340" s="146" t="str">
        <f t="shared" si="77"/>
        <v/>
      </c>
      <c r="L340" s="147" t="str">
        <f>IF(B340&lt;&gt;"",VLOOKUP(B340,G011B!$B:$Z,25,0),"")</f>
        <v/>
      </c>
      <c r="M340" s="217" t="str">
        <f t="shared" si="74"/>
        <v/>
      </c>
      <c r="N340" s="70"/>
      <c r="O340" s="70"/>
      <c r="P340" s="70"/>
    </row>
    <row r="341" spans="1:16" ht="20.100000000000001" customHeight="1" x14ac:dyDescent="0.25">
      <c r="A341" s="305">
        <v>204</v>
      </c>
      <c r="B341" s="92"/>
      <c r="C341" s="142" t="str">
        <f t="shared" si="71"/>
        <v/>
      </c>
      <c r="D341" s="143" t="str">
        <f t="shared" si="72"/>
        <v/>
      </c>
      <c r="E341" s="93"/>
      <c r="F341" s="94"/>
      <c r="G341" s="152" t="str">
        <f t="shared" si="75"/>
        <v/>
      </c>
      <c r="H341" s="149" t="str">
        <f t="shared" si="73"/>
        <v/>
      </c>
      <c r="I341" s="156" t="str">
        <f t="shared" si="76"/>
        <v/>
      </c>
      <c r="J341" s="146" t="str">
        <f>IF(B341&gt;0,ROUNDUP(VLOOKUP(B341,G011B!$B:$R,16,0),1),"")</f>
        <v/>
      </c>
      <c r="K341" s="146" t="str">
        <f t="shared" si="77"/>
        <v/>
      </c>
      <c r="L341" s="147" t="str">
        <f>IF(B341&lt;&gt;"",VLOOKUP(B341,G011B!$B:$Z,25,0),"")</f>
        <v/>
      </c>
      <c r="M341" s="217" t="str">
        <f t="shared" si="74"/>
        <v/>
      </c>
      <c r="N341" s="70"/>
      <c r="O341" s="70"/>
      <c r="P341" s="70"/>
    </row>
    <row r="342" spans="1:16" ht="20.100000000000001" customHeight="1" x14ac:dyDescent="0.25">
      <c r="A342" s="305">
        <v>205</v>
      </c>
      <c r="B342" s="92"/>
      <c r="C342" s="142" t="str">
        <f t="shared" si="71"/>
        <v/>
      </c>
      <c r="D342" s="143" t="str">
        <f t="shared" si="72"/>
        <v/>
      </c>
      <c r="E342" s="93"/>
      <c r="F342" s="94"/>
      <c r="G342" s="152" t="str">
        <f t="shared" si="75"/>
        <v/>
      </c>
      <c r="H342" s="149" t="str">
        <f t="shared" si="73"/>
        <v/>
      </c>
      <c r="I342" s="156" t="str">
        <f t="shared" si="76"/>
        <v/>
      </c>
      <c r="J342" s="146" t="str">
        <f>IF(B342&gt;0,ROUNDUP(VLOOKUP(B342,G011B!$B:$R,16,0),1),"")</f>
        <v/>
      </c>
      <c r="K342" s="146" t="str">
        <f t="shared" si="77"/>
        <v/>
      </c>
      <c r="L342" s="147" t="str">
        <f>IF(B342&lt;&gt;"",VLOOKUP(B342,G011B!$B:$Z,25,0),"")</f>
        <v/>
      </c>
      <c r="M342" s="217" t="str">
        <f t="shared" si="74"/>
        <v/>
      </c>
      <c r="N342" s="70"/>
      <c r="O342" s="70"/>
      <c r="P342" s="70"/>
    </row>
    <row r="343" spans="1:16" ht="20.100000000000001" customHeight="1" x14ac:dyDescent="0.25">
      <c r="A343" s="305">
        <v>206</v>
      </c>
      <c r="B343" s="92"/>
      <c r="C343" s="142" t="str">
        <f t="shared" si="71"/>
        <v/>
      </c>
      <c r="D343" s="143" t="str">
        <f t="shared" si="72"/>
        <v/>
      </c>
      <c r="E343" s="93"/>
      <c r="F343" s="94"/>
      <c r="G343" s="152" t="str">
        <f t="shared" si="75"/>
        <v/>
      </c>
      <c r="H343" s="149" t="str">
        <f t="shared" si="73"/>
        <v/>
      </c>
      <c r="I343" s="156" t="str">
        <f t="shared" si="76"/>
        <v/>
      </c>
      <c r="J343" s="146" t="str">
        <f>IF(B343&gt;0,ROUNDUP(VLOOKUP(B343,G011B!$B:$R,16,0),1),"")</f>
        <v/>
      </c>
      <c r="K343" s="146" t="str">
        <f t="shared" si="77"/>
        <v/>
      </c>
      <c r="L343" s="147" t="str">
        <f>IF(B343&lt;&gt;"",VLOOKUP(B343,G011B!$B:$Z,25,0),"")</f>
        <v/>
      </c>
      <c r="M343" s="217" t="str">
        <f t="shared" si="74"/>
        <v/>
      </c>
      <c r="N343" s="70"/>
      <c r="O343" s="70"/>
      <c r="P343" s="70"/>
    </row>
    <row r="344" spans="1:16" ht="20.100000000000001" customHeight="1" x14ac:dyDescent="0.25">
      <c r="A344" s="305">
        <v>207</v>
      </c>
      <c r="B344" s="92"/>
      <c r="C344" s="142" t="str">
        <f t="shared" si="71"/>
        <v/>
      </c>
      <c r="D344" s="143" t="str">
        <f t="shared" si="72"/>
        <v/>
      </c>
      <c r="E344" s="93"/>
      <c r="F344" s="94"/>
      <c r="G344" s="152" t="str">
        <f t="shared" si="75"/>
        <v/>
      </c>
      <c r="H344" s="149" t="str">
        <f t="shared" si="73"/>
        <v/>
      </c>
      <c r="I344" s="156" t="str">
        <f t="shared" si="76"/>
        <v/>
      </c>
      <c r="J344" s="146" t="str">
        <f>IF(B344&gt;0,ROUNDUP(VLOOKUP(B344,G011B!$B:$R,16,0),1),"")</f>
        <v/>
      </c>
      <c r="K344" s="146" t="str">
        <f t="shared" si="77"/>
        <v/>
      </c>
      <c r="L344" s="147" t="str">
        <f>IF(B344&lt;&gt;"",VLOOKUP(B344,G011B!$B:$Z,25,0),"")</f>
        <v/>
      </c>
      <c r="M344" s="217" t="str">
        <f t="shared" si="74"/>
        <v/>
      </c>
      <c r="N344" s="70"/>
      <c r="O344" s="70"/>
      <c r="P344" s="70"/>
    </row>
    <row r="345" spans="1:16" ht="20.100000000000001" customHeight="1" x14ac:dyDescent="0.25">
      <c r="A345" s="305">
        <v>208</v>
      </c>
      <c r="B345" s="92"/>
      <c r="C345" s="142" t="str">
        <f t="shared" si="71"/>
        <v/>
      </c>
      <c r="D345" s="143" t="str">
        <f t="shared" si="72"/>
        <v/>
      </c>
      <c r="E345" s="93"/>
      <c r="F345" s="94"/>
      <c r="G345" s="152" t="str">
        <f t="shared" si="75"/>
        <v/>
      </c>
      <c r="H345" s="149" t="str">
        <f t="shared" si="73"/>
        <v/>
      </c>
      <c r="I345" s="156" t="str">
        <f t="shared" si="76"/>
        <v/>
      </c>
      <c r="J345" s="146" t="str">
        <f>IF(B345&gt;0,ROUNDUP(VLOOKUP(B345,G011B!$B:$R,16,0),1),"")</f>
        <v/>
      </c>
      <c r="K345" s="146" t="str">
        <f t="shared" si="77"/>
        <v/>
      </c>
      <c r="L345" s="147" t="str">
        <f>IF(B345&lt;&gt;"",VLOOKUP(B345,G011B!$B:$Z,25,0),"")</f>
        <v/>
      </c>
      <c r="M345" s="217" t="str">
        <f t="shared" si="74"/>
        <v/>
      </c>
      <c r="N345" s="70"/>
      <c r="O345" s="70"/>
      <c r="P345" s="70"/>
    </row>
    <row r="346" spans="1:16" ht="20.100000000000001" customHeight="1" x14ac:dyDescent="0.25">
      <c r="A346" s="305">
        <v>209</v>
      </c>
      <c r="B346" s="92"/>
      <c r="C346" s="142" t="str">
        <f t="shared" si="71"/>
        <v/>
      </c>
      <c r="D346" s="143" t="str">
        <f t="shared" si="72"/>
        <v/>
      </c>
      <c r="E346" s="93"/>
      <c r="F346" s="94"/>
      <c r="G346" s="152" t="str">
        <f t="shared" si="75"/>
        <v/>
      </c>
      <c r="H346" s="149" t="str">
        <f t="shared" si="73"/>
        <v/>
      </c>
      <c r="I346" s="156" t="str">
        <f t="shared" si="76"/>
        <v/>
      </c>
      <c r="J346" s="146" t="str">
        <f>IF(B346&gt;0,ROUNDUP(VLOOKUP(B346,G011B!$B:$R,16,0),1),"")</f>
        <v/>
      </c>
      <c r="K346" s="146" t="str">
        <f t="shared" si="77"/>
        <v/>
      </c>
      <c r="L346" s="147" t="str">
        <f>IF(B346&lt;&gt;"",VLOOKUP(B346,G011B!$B:$Z,25,0),"")</f>
        <v/>
      </c>
      <c r="M346" s="217" t="str">
        <f t="shared" si="74"/>
        <v/>
      </c>
      <c r="N346" s="70"/>
      <c r="O346" s="70"/>
      <c r="P346" s="70"/>
    </row>
    <row r="347" spans="1:16" ht="20.100000000000001" customHeight="1" x14ac:dyDescent="0.25">
      <c r="A347" s="305">
        <v>210</v>
      </c>
      <c r="B347" s="92"/>
      <c r="C347" s="142" t="str">
        <f t="shared" si="71"/>
        <v/>
      </c>
      <c r="D347" s="143" t="str">
        <f t="shared" si="72"/>
        <v/>
      </c>
      <c r="E347" s="93"/>
      <c r="F347" s="94"/>
      <c r="G347" s="152" t="str">
        <f t="shared" si="75"/>
        <v/>
      </c>
      <c r="H347" s="149" t="str">
        <f t="shared" si="73"/>
        <v/>
      </c>
      <c r="I347" s="156" t="str">
        <f t="shared" si="76"/>
        <v/>
      </c>
      <c r="J347" s="146" t="str">
        <f>IF(B347&gt;0,ROUNDUP(VLOOKUP(B347,G011B!$B:$R,16,0),1),"")</f>
        <v/>
      </c>
      <c r="K347" s="146" t="str">
        <f t="shared" si="77"/>
        <v/>
      </c>
      <c r="L347" s="147" t="str">
        <f>IF(B347&lt;&gt;"",VLOOKUP(B347,G011B!$B:$Z,25,0),"")</f>
        <v/>
      </c>
      <c r="M347" s="217" t="str">
        <f t="shared" si="74"/>
        <v/>
      </c>
      <c r="N347" s="70"/>
      <c r="O347" s="70"/>
      <c r="P347" s="70"/>
    </row>
    <row r="348" spans="1:16" ht="20.100000000000001" customHeight="1" x14ac:dyDescent="0.25">
      <c r="A348" s="305">
        <v>211</v>
      </c>
      <c r="B348" s="92"/>
      <c r="C348" s="142" t="str">
        <f t="shared" si="71"/>
        <v/>
      </c>
      <c r="D348" s="143" t="str">
        <f t="shared" si="72"/>
        <v/>
      </c>
      <c r="E348" s="93"/>
      <c r="F348" s="94"/>
      <c r="G348" s="152" t="str">
        <f t="shared" si="75"/>
        <v/>
      </c>
      <c r="H348" s="149" t="str">
        <f t="shared" si="73"/>
        <v/>
      </c>
      <c r="I348" s="156" t="str">
        <f t="shared" si="76"/>
        <v/>
      </c>
      <c r="J348" s="146" t="str">
        <f>IF(B348&gt;0,ROUNDUP(VLOOKUP(B348,G011B!$B:$R,16,0),1),"")</f>
        <v/>
      </c>
      <c r="K348" s="146" t="str">
        <f t="shared" si="77"/>
        <v/>
      </c>
      <c r="L348" s="147" t="str">
        <f>IF(B348&lt;&gt;"",VLOOKUP(B348,G011B!$B:$Z,25,0),"")</f>
        <v/>
      </c>
      <c r="M348" s="217" t="str">
        <f t="shared" si="74"/>
        <v/>
      </c>
      <c r="N348" s="70"/>
      <c r="O348" s="70"/>
      <c r="P348" s="70"/>
    </row>
    <row r="349" spans="1:16" ht="20.100000000000001" customHeight="1" x14ac:dyDescent="0.25">
      <c r="A349" s="305">
        <v>212</v>
      </c>
      <c r="B349" s="92"/>
      <c r="C349" s="142" t="str">
        <f t="shared" si="71"/>
        <v/>
      </c>
      <c r="D349" s="143" t="str">
        <f t="shared" si="72"/>
        <v/>
      </c>
      <c r="E349" s="93"/>
      <c r="F349" s="94"/>
      <c r="G349" s="152" t="str">
        <f t="shared" si="75"/>
        <v/>
      </c>
      <c r="H349" s="149" t="str">
        <f t="shared" si="73"/>
        <v/>
      </c>
      <c r="I349" s="156" t="str">
        <f t="shared" si="76"/>
        <v/>
      </c>
      <c r="J349" s="146" t="str">
        <f>IF(B349&gt;0,ROUNDUP(VLOOKUP(B349,G011B!$B:$R,16,0),1),"")</f>
        <v/>
      </c>
      <c r="K349" s="146" t="str">
        <f t="shared" si="77"/>
        <v/>
      </c>
      <c r="L349" s="147" t="str">
        <f>IF(B349&lt;&gt;"",VLOOKUP(B349,G011B!$B:$Z,25,0),"")</f>
        <v/>
      </c>
      <c r="M349" s="217" t="str">
        <f t="shared" si="74"/>
        <v/>
      </c>
      <c r="N349" s="70"/>
      <c r="O349" s="70"/>
      <c r="P349" s="70"/>
    </row>
    <row r="350" spans="1:16" ht="20.100000000000001" customHeight="1" x14ac:dyDescent="0.25">
      <c r="A350" s="305">
        <v>213</v>
      </c>
      <c r="B350" s="92"/>
      <c r="C350" s="142" t="str">
        <f t="shared" si="71"/>
        <v/>
      </c>
      <c r="D350" s="143" t="str">
        <f t="shared" si="72"/>
        <v/>
      </c>
      <c r="E350" s="93"/>
      <c r="F350" s="94"/>
      <c r="G350" s="152" t="str">
        <f t="shared" si="75"/>
        <v/>
      </c>
      <c r="H350" s="149" t="str">
        <f t="shared" si="73"/>
        <v/>
      </c>
      <c r="I350" s="156" t="str">
        <f t="shared" si="76"/>
        <v/>
      </c>
      <c r="J350" s="146" t="str">
        <f>IF(B350&gt;0,ROUNDUP(VLOOKUP(B350,G011B!$B:$R,16,0),1),"")</f>
        <v/>
      </c>
      <c r="K350" s="146" t="str">
        <f t="shared" si="77"/>
        <v/>
      </c>
      <c r="L350" s="147" t="str">
        <f>IF(B350&lt;&gt;"",VLOOKUP(B350,G011B!$B:$Z,25,0),"")</f>
        <v/>
      </c>
      <c r="M350" s="217" t="str">
        <f t="shared" si="74"/>
        <v/>
      </c>
      <c r="N350" s="70"/>
      <c r="O350" s="70"/>
      <c r="P350" s="70"/>
    </row>
    <row r="351" spans="1:16" ht="20.100000000000001" customHeight="1" x14ac:dyDescent="0.25">
      <c r="A351" s="305">
        <v>214</v>
      </c>
      <c r="B351" s="92"/>
      <c r="C351" s="142" t="str">
        <f t="shared" si="71"/>
        <v/>
      </c>
      <c r="D351" s="143" t="str">
        <f t="shared" si="72"/>
        <v/>
      </c>
      <c r="E351" s="93"/>
      <c r="F351" s="94"/>
      <c r="G351" s="152" t="str">
        <f t="shared" si="75"/>
        <v/>
      </c>
      <c r="H351" s="149" t="str">
        <f t="shared" si="73"/>
        <v/>
      </c>
      <c r="I351" s="156" t="str">
        <f t="shared" si="76"/>
        <v/>
      </c>
      <c r="J351" s="146" t="str">
        <f>IF(B351&gt;0,ROUNDUP(VLOOKUP(B351,G011B!$B:$R,16,0),1),"")</f>
        <v/>
      </c>
      <c r="K351" s="146" t="str">
        <f t="shared" si="77"/>
        <v/>
      </c>
      <c r="L351" s="147" t="str">
        <f>IF(B351&lt;&gt;"",VLOOKUP(B351,G011B!$B:$Z,25,0),"")</f>
        <v/>
      </c>
      <c r="M351" s="217" t="str">
        <f t="shared" si="74"/>
        <v/>
      </c>
      <c r="N351" s="70"/>
      <c r="O351" s="70"/>
      <c r="P351" s="70"/>
    </row>
    <row r="352" spans="1:16" ht="20.100000000000001" customHeight="1" x14ac:dyDescent="0.25">
      <c r="A352" s="305">
        <v>215</v>
      </c>
      <c r="B352" s="92"/>
      <c r="C352" s="142" t="str">
        <f t="shared" si="71"/>
        <v/>
      </c>
      <c r="D352" s="143" t="str">
        <f t="shared" si="72"/>
        <v/>
      </c>
      <c r="E352" s="93"/>
      <c r="F352" s="94"/>
      <c r="G352" s="152" t="str">
        <f t="shared" si="75"/>
        <v/>
      </c>
      <c r="H352" s="149" t="str">
        <f t="shared" si="73"/>
        <v/>
      </c>
      <c r="I352" s="156" t="str">
        <f t="shared" si="76"/>
        <v/>
      </c>
      <c r="J352" s="146" t="str">
        <f>IF(B352&gt;0,ROUNDUP(VLOOKUP(B352,G011B!$B:$R,16,0),1),"")</f>
        <v/>
      </c>
      <c r="K352" s="146" t="str">
        <f t="shared" si="77"/>
        <v/>
      </c>
      <c r="L352" s="147" t="str">
        <f>IF(B352&lt;&gt;"",VLOOKUP(B352,G011B!$B:$Z,25,0),"")</f>
        <v/>
      </c>
      <c r="M352" s="217" t="str">
        <f t="shared" si="74"/>
        <v/>
      </c>
      <c r="N352" s="70"/>
      <c r="O352" s="70"/>
      <c r="P352" s="70"/>
    </row>
    <row r="353" spans="1:16" ht="20.100000000000001" customHeight="1" x14ac:dyDescent="0.25">
      <c r="A353" s="305">
        <v>216</v>
      </c>
      <c r="B353" s="92"/>
      <c r="C353" s="142" t="str">
        <f t="shared" si="71"/>
        <v/>
      </c>
      <c r="D353" s="143" t="str">
        <f t="shared" si="72"/>
        <v/>
      </c>
      <c r="E353" s="93"/>
      <c r="F353" s="94"/>
      <c r="G353" s="152" t="str">
        <f t="shared" si="75"/>
        <v/>
      </c>
      <c r="H353" s="149" t="str">
        <f t="shared" si="73"/>
        <v/>
      </c>
      <c r="I353" s="156" t="str">
        <f t="shared" si="76"/>
        <v/>
      </c>
      <c r="J353" s="146" t="str">
        <f>IF(B353&gt;0,ROUNDUP(VLOOKUP(B353,G011B!$B:$R,16,0),1),"")</f>
        <v/>
      </c>
      <c r="K353" s="146" t="str">
        <f t="shared" si="77"/>
        <v/>
      </c>
      <c r="L353" s="147" t="str">
        <f>IF(B353&lt;&gt;"",VLOOKUP(B353,G011B!$B:$Z,25,0),"")</f>
        <v/>
      </c>
      <c r="M353" s="217" t="str">
        <f t="shared" si="74"/>
        <v/>
      </c>
      <c r="N353" s="70"/>
      <c r="O353" s="70"/>
      <c r="P353" s="70"/>
    </row>
    <row r="354" spans="1:16" ht="20.100000000000001" customHeight="1" x14ac:dyDescent="0.25">
      <c r="A354" s="305">
        <v>217</v>
      </c>
      <c r="B354" s="92"/>
      <c r="C354" s="142" t="str">
        <f t="shared" si="71"/>
        <v/>
      </c>
      <c r="D354" s="143" t="str">
        <f t="shared" si="72"/>
        <v/>
      </c>
      <c r="E354" s="93"/>
      <c r="F354" s="94"/>
      <c r="G354" s="152" t="str">
        <f t="shared" si="75"/>
        <v/>
      </c>
      <c r="H354" s="149" t="str">
        <f t="shared" si="73"/>
        <v/>
      </c>
      <c r="I354" s="156" t="str">
        <f t="shared" si="76"/>
        <v/>
      </c>
      <c r="J354" s="146" t="str">
        <f>IF(B354&gt;0,ROUNDUP(VLOOKUP(B354,G011B!$B:$R,16,0),1),"")</f>
        <v/>
      </c>
      <c r="K354" s="146" t="str">
        <f t="shared" si="77"/>
        <v/>
      </c>
      <c r="L354" s="147" t="str">
        <f>IF(B354&lt;&gt;"",VLOOKUP(B354,G011B!$B:$Z,25,0),"")</f>
        <v/>
      </c>
      <c r="M354" s="217" t="str">
        <f t="shared" si="74"/>
        <v/>
      </c>
      <c r="N354" s="70"/>
      <c r="O354" s="70"/>
      <c r="P354" s="70"/>
    </row>
    <row r="355" spans="1:16" ht="20.100000000000001" customHeight="1" x14ac:dyDescent="0.25">
      <c r="A355" s="305">
        <v>218</v>
      </c>
      <c r="B355" s="92"/>
      <c r="C355" s="142" t="str">
        <f t="shared" si="71"/>
        <v/>
      </c>
      <c r="D355" s="143" t="str">
        <f t="shared" si="72"/>
        <v/>
      </c>
      <c r="E355" s="93"/>
      <c r="F355" s="94"/>
      <c r="G355" s="152" t="str">
        <f t="shared" si="75"/>
        <v/>
      </c>
      <c r="H355" s="149" t="str">
        <f t="shared" si="73"/>
        <v/>
      </c>
      <c r="I355" s="156" t="str">
        <f t="shared" si="76"/>
        <v/>
      </c>
      <c r="J355" s="146" t="str">
        <f>IF(B355&gt;0,ROUNDUP(VLOOKUP(B355,G011B!$B:$R,16,0),1),"")</f>
        <v/>
      </c>
      <c r="K355" s="146" t="str">
        <f t="shared" si="77"/>
        <v/>
      </c>
      <c r="L355" s="147" t="str">
        <f>IF(B355&lt;&gt;"",VLOOKUP(B355,G011B!$B:$Z,25,0),"")</f>
        <v/>
      </c>
      <c r="M355" s="217" t="str">
        <f t="shared" si="74"/>
        <v/>
      </c>
      <c r="N355" s="70"/>
      <c r="O355" s="70"/>
      <c r="P355" s="70"/>
    </row>
    <row r="356" spans="1:16" ht="20.100000000000001" customHeight="1" x14ac:dyDescent="0.25">
      <c r="A356" s="305">
        <v>219</v>
      </c>
      <c r="B356" s="92"/>
      <c r="C356" s="142" t="str">
        <f t="shared" si="71"/>
        <v/>
      </c>
      <c r="D356" s="143" t="str">
        <f t="shared" si="72"/>
        <v/>
      </c>
      <c r="E356" s="93"/>
      <c r="F356" s="94"/>
      <c r="G356" s="152" t="str">
        <f t="shared" si="75"/>
        <v/>
      </c>
      <c r="H356" s="149" t="str">
        <f t="shared" si="73"/>
        <v/>
      </c>
      <c r="I356" s="156" t="str">
        <f t="shared" si="76"/>
        <v/>
      </c>
      <c r="J356" s="146" t="str">
        <f>IF(B356&gt;0,ROUNDUP(VLOOKUP(B356,G011B!$B:$R,16,0),1),"")</f>
        <v/>
      </c>
      <c r="K356" s="146" t="str">
        <f t="shared" si="77"/>
        <v/>
      </c>
      <c r="L356" s="147" t="str">
        <f>IF(B356&lt;&gt;"",VLOOKUP(B356,G011B!$B:$Z,25,0),"")</f>
        <v/>
      </c>
      <c r="M356" s="217" t="str">
        <f t="shared" si="74"/>
        <v/>
      </c>
      <c r="N356" s="70"/>
      <c r="O356" s="70"/>
      <c r="P356" s="70"/>
    </row>
    <row r="357" spans="1:16" ht="20.100000000000001" customHeight="1" thickBot="1" x14ac:dyDescent="0.3">
      <c r="A357" s="306">
        <v>220</v>
      </c>
      <c r="B357" s="95"/>
      <c r="C357" s="144" t="str">
        <f t="shared" si="71"/>
        <v/>
      </c>
      <c r="D357" s="145" t="str">
        <f t="shared" si="72"/>
        <v/>
      </c>
      <c r="E357" s="96"/>
      <c r="F357" s="97"/>
      <c r="G357" s="153" t="str">
        <f t="shared" si="75"/>
        <v/>
      </c>
      <c r="H357" s="150" t="str">
        <f t="shared" si="73"/>
        <v/>
      </c>
      <c r="I357" s="157" t="str">
        <f t="shared" si="76"/>
        <v/>
      </c>
      <c r="J357" s="146" t="str">
        <f>IF(B357&gt;0,ROUNDUP(VLOOKUP(B357,G011B!$B:$R,16,0),1),"")</f>
        <v/>
      </c>
      <c r="K357" s="146" t="str">
        <f t="shared" si="77"/>
        <v/>
      </c>
      <c r="L357" s="147" t="str">
        <f>IF(B357&lt;&gt;"",VLOOKUP(B357,G011B!$B:$Z,25,0),"")</f>
        <v/>
      </c>
      <c r="M357" s="217" t="str">
        <f t="shared" si="74"/>
        <v/>
      </c>
      <c r="N357" s="70"/>
      <c r="O357" s="70"/>
      <c r="P357" s="70"/>
    </row>
    <row r="358" spans="1:16" ht="20.100000000000001" customHeight="1" thickBot="1" x14ac:dyDescent="0.35">
      <c r="A358" s="495" t="s">
        <v>46</v>
      </c>
      <c r="B358" s="496"/>
      <c r="C358" s="496"/>
      <c r="D358" s="496"/>
      <c r="E358" s="496"/>
      <c r="F358" s="497"/>
      <c r="G358" s="154">
        <f>SUM(G338:G357)</f>
        <v>0</v>
      </c>
      <c r="H358" s="328"/>
      <c r="I358" s="139">
        <f>IF(C336=C303,SUM(I338:I357)+I325,SUM(I338:I357))</f>
        <v>0</v>
      </c>
      <c r="J358" s="70"/>
      <c r="K358" s="70"/>
      <c r="L358" s="70"/>
      <c r="M358" s="70"/>
      <c r="N358" s="158">
        <f>IF(COUNTA(B338:B357)&gt;0,1,0)</f>
        <v>0</v>
      </c>
      <c r="O358" s="70"/>
      <c r="P358" s="70"/>
    </row>
    <row r="359" spans="1:16" ht="20.100000000000001" customHeight="1" thickBot="1" x14ac:dyDescent="0.3">
      <c r="A359" s="484" t="s">
        <v>84</v>
      </c>
      <c r="B359" s="485"/>
      <c r="C359" s="485"/>
      <c r="D359" s="486"/>
      <c r="E359" s="128">
        <f>SUM(G:G)/2</f>
        <v>0</v>
      </c>
      <c r="F359" s="487"/>
      <c r="G359" s="488"/>
      <c r="H359" s="489"/>
      <c r="I359" s="136">
        <f>SUM(I338:I357)+I326</f>
        <v>0</v>
      </c>
      <c r="J359" s="70"/>
      <c r="K359" s="70"/>
      <c r="L359" s="70"/>
      <c r="M359" s="70"/>
      <c r="N359" s="70"/>
      <c r="O359" s="70"/>
      <c r="P359" s="70"/>
    </row>
    <row r="360" spans="1:16" x14ac:dyDescent="0.25">
      <c r="A360" s="7" t="s">
        <v>142</v>
      </c>
      <c r="B360" s="70"/>
      <c r="C360" s="70"/>
      <c r="D360" s="70"/>
      <c r="E360" s="70"/>
      <c r="F360" s="70"/>
      <c r="G360" s="70"/>
      <c r="H360" s="70"/>
      <c r="I360" s="70"/>
      <c r="J360" s="70"/>
      <c r="K360" s="70"/>
      <c r="L360" s="70"/>
      <c r="M360" s="70"/>
      <c r="N360" s="70"/>
      <c r="O360" s="70"/>
      <c r="P360" s="70"/>
    </row>
    <row r="361" spans="1:16" x14ac:dyDescent="0.25">
      <c r="A361" s="70"/>
      <c r="B361" s="70"/>
      <c r="C361" s="70"/>
      <c r="D361" s="70"/>
      <c r="E361" s="70"/>
      <c r="F361" s="70"/>
      <c r="G361" s="70"/>
      <c r="H361" s="70"/>
      <c r="I361" s="70"/>
      <c r="J361" s="70"/>
      <c r="K361" s="70"/>
      <c r="L361" s="70"/>
      <c r="M361" s="70"/>
      <c r="N361" s="70"/>
      <c r="O361" s="70"/>
      <c r="P361" s="70"/>
    </row>
    <row r="362" spans="1:16" ht="21" x14ac:dyDescent="0.35">
      <c r="A362" s="346" t="s">
        <v>41</v>
      </c>
      <c r="B362" s="345">
        <f ca="1">IF(imzatarihi&gt;0,imzatarihi,"")</f>
        <v>45833</v>
      </c>
      <c r="C362" s="347" t="s">
        <v>43</v>
      </c>
      <c r="D362" s="344" t="str">
        <f>IF(kurulusyetkilisi&gt;0,kurulusyetkilisi,"")</f>
        <v/>
      </c>
      <c r="E362" s="2"/>
      <c r="F362" s="2"/>
      <c r="G362" s="2"/>
      <c r="H362" s="70"/>
      <c r="I362" s="70"/>
      <c r="J362" s="70"/>
      <c r="K362" s="109"/>
      <c r="L362" s="109"/>
      <c r="M362" s="11"/>
      <c r="N362" s="109"/>
      <c r="O362" s="109"/>
      <c r="P362" s="70"/>
    </row>
    <row r="363" spans="1:16" ht="21" x14ac:dyDescent="0.35">
      <c r="A363" s="343"/>
      <c r="C363" s="347" t="s">
        <v>44</v>
      </c>
      <c r="E363" s="490"/>
      <c r="F363" s="490"/>
      <c r="G363" s="490"/>
      <c r="H363" s="70"/>
      <c r="I363" s="70"/>
      <c r="J363" s="70"/>
      <c r="K363" s="109"/>
      <c r="L363" s="109"/>
      <c r="M363" s="11"/>
      <c r="N363" s="109"/>
      <c r="O363" s="109"/>
      <c r="P363" s="70"/>
    </row>
    <row r="364" spans="1:16" ht="15.75" x14ac:dyDescent="0.25">
      <c r="A364" s="451" t="s">
        <v>77</v>
      </c>
      <c r="B364" s="451"/>
      <c r="C364" s="451"/>
      <c r="D364" s="451"/>
      <c r="E364" s="451"/>
      <c r="F364" s="451"/>
      <c r="G364" s="451"/>
      <c r="H364" s="451"/>
      <c r="I364" s="451"/>
      <c r="J364" s="70"/>
      <c r="K364" s="70"/>
      <c r="L364" s="70"/>
      <c r="M364" s="70"/>
      <c r="N364" s="70"/>
      <c r="O364" s="70"/>
      <c r="P364" s="70"/>
    </row>
    <row r="365" spans="1:16" x14ac:dyDescent="0.25">
      <c r="A365" s="458" t="str">
        <f>IF(YilDonem&lt;&gt;"",CONCATENATE(YilDonem,". döneme aittir."),"")</f>
        <v/>
      </c>
      <c r="B365" s="458"/>
      <c r="C365" s="458"/>
      <c r="D365" s="458"/>
      <c r="E365" s="458"/>
      <c r="F365" s="458"/>
      <c r="G365" s="458"/>
      <c r="H365" s="458"/>
      <c r="I365" s="458"/>
      <c r="J365" s="70"/>
      <c r="K365" s="70"/>
      <c r="L365" s="70"/>
      <c r="M365" s="70"/>
      <c r="N365" s="70"/>
      <c r="O365" s="70"/>
      <c r="P365" s="70"/>
    </row>
    <row r="366" spans="1:16" ht="19.5" thickBot="1" x14ac:dyDescent="0.35">
      <c r="A366" s="500" t="s">
        <v>86</v>
      </c>
      <c r="B366" s="500"/>
      <c r="C366" s="500"/>
      <c r="D366" s="500"/>
      <c r="E366" s="500"/>
      <c r="F366" s="500"/>
      <c r="G366" s="500"/>
      <c r="H366" s="500"/>
      <c r="I366" s="500"/>
      <c r="J366" s="70"/>
      <c r="K366" s="70"/>
      <c r="L366" s="70"/>
      <c r="M366" s="70"/>
      <c r="N366" s="70"/>
      <c r="O366" s="70"/>
      <c r="P366" s="70"/>
    </row>
    <row r="367" spans="1:16" ht="19.5" customHeight="1" thickBot="1" x14ac:dyDescent="0.3">
      <c r="A367" s="471" t="s">
        <v>1</v>
      </c>
      <c r="B367" s="473"/>
      <c r="C367" s="452" t="str">
        <f>IF(ProjeNo&gt;0,ProjeNo,"")</f>
        <v/>
      </c>
      <c r="D367" s="453"/>
      <c r="E367" s="453"/>
      <c r="F367" s="453"/>
      <c r="G367" s="453"/>
      <c r="H367" s="453"/>
      <c r="I367" s="454"/>
      <c r="J367" s="70"/>
      <c r="K367" s="70"/>
      <c r="L367" s="70"/>
      <c r="M367" s="70"/>
      <c r="N367" s="70"/>
      <c r="O367" s="70"/>
      <c r="P367" s="70"/>
    </row>
    <row r="368" spans="1:16" ht="29.25" customHeight="1" thickBot="1" x14ac:dyDescent="0.3">
      <c r="A368" s="491" t="s">
        <v>10</v>
      </c>
      <c r="B368" s="472"/>
      <c r="C368" s="492" t="str">
        <f>IF(ProjeAdi&gt;0,ProjeAdi,"")</f>
        <v/>
      </c>
      <c r="D368" s="493"/>
      <c r="E368" s="493"/>
      <c r="F368" s="493"/>
      <c r="G368" s="493"/>
      <c r="H368" s="493"/>
      <c r="I368" s="494"/>
      <c r="J368" s="70"/>
      <c r="K368" s="70"/>
      <c r="L368" s="70"/>
      <c r="M368" s="70"/>
      <c r="N368" s="70"/>
      <c r="O368" s="70"/>
      <c r="P368" s="70"/>
    </row>
    <row r="369" spans="1:16" ht="19.5" customHeight="1" thickBot="1" x14ac:dyDescent="0.3">
      <c r="A369" s="471" t="s">
        <v>78</v>
      </c>
      <c r="B369" s="473"/>
      <c r="C369" s="16"/>
      <c r="D369" s="498"/>
      <c r="E369" s="498"/>
      <c r="F369" s="498"/>
      <c r="G369" s="498"/>
      <c r="H369" s="498"/>
      <c r="I369" s="499"/>
      <c r="J369" s="70"/>
      <c r="K369" s="70"/>
      <c r="L369" s="70"/>
      <c r="M369" s="70"/>
      <c r="N369" s="70"/>
      <c r="O369" s="70"/>
      <c r="P369" s="70"/>
    </row>
    <row r="370" spans="1:16" s="5" customFormat="1" ht="30.75" thickBot="1" x14ac:dyDescent="0.3">
      <c r="A370" s="3" t="s">
        <v>6</v>
      </c>
      <c r="B370" s="3" t="s">
        <v>7</v>
      </c>
      <c r="C370" s="3" t="s">
        <v>67</v>
      </c>
      <c r="D370" s="3" t="s">
        <v>143</v>
      </c>
      <c r="E370" s="3" t="s">
        <v>79</v>
      </c>
      <c r="F370" s="3" t="s">
        <v>80</v>
      </c>
      <c r="G370" s="3" t="s">
        <v>81</v>
      </c>
      <c r="H370" s="3" t="s">
        <v>82</v>
      </c>
      <c r="I370" s="3" t="s">
        <v>83</v>
      </c>
      <c r="J370" s="302" t="s">
        <v>87</v>
      </c>
      <c r="K370" s="303" t="s">
        <v>88</v>
      </c>
      <c r="L370" s="303" t="s">
        <v>80</v>
      </c>
      <c r="M370" s="301"/>
      <c r="N370" s="301"/>
      <c r="O370" s="301"/>
      <c r="P370" s="301"/>
    </row>
    <row r="371" spans="1:16" ht="20.100000000000001" customHeight="1" x14ac:dyDescent="0.25">
      <c r="A371" s="304">
        <v>221</v>
      </c>
      <c r="B371" s="88"/>
      <c r="C371" s="140" t="str">
        <f t="shared" ref="C371:C390" si="78">IF(B371&lt;&gt;"",VLOOKUP(B371,PersonelTablo,2,0),"")</f>
        <v/>
      </c>
      <c r="D371" s="141" t="str">
        <f t="shared" ref="D371:D390" si="79">IF(B371&lt;&gt;"",VLOOKUP(B371,PersonelTablo,3,0),"")</f>
        <v/>
      </c>
      <c r="E371" s="89"/>
      <c r="F371" s="90"/>
      <c r="G371" s="151" t="str">
        <f>IF(AND(B371&lt;&gt;"",L371&gt;=F371),E371*F371,"")</f>
        <v/>
      </c>
      <c r="H371" s="148" t="str">
        <f t="shared" ref="H371:H390" si="80">IF(B371&lt;&gt;"",VLOOKUP(B371,G011CTablo,14,0),"")</f>
        <v/>
      </c>
      <c r="I371" s="155" t="str">
        <f>IF(AND(B371&lt;&gt;"",J371&gt;=K371,L371&gt;0),G371*H371,"")</f>
        <v/>
      </c>
      <c r="J371" s="146" t="str">
        <f>IF(B371&gt;0,ROUNDUP(VLOOKUP(B371,G011B!$B:$R,16,0),1),"")</f>
        <v/>
      </c>
      <c r="K371" s="146" t="str">
        <f>IF(B371&gt;0,SUMIF($B:$B,B371,$G:$G),"")</f>
        <v/>
      </c>
      <c r="L371" s="147" t="str">
        <f>IF(B371&lt;&gt;"",VLOOKUP(B371,G011B!$B:$Z,25,0),"")</f>
        <v/>
      </c>
      <c r="M371" s="217" t="str">
        <f t="shared" ref="M371:M390" si="81">IF(J371&gt;=K371,"","Personelin bütün iş paketlerindeki Toplam Adam Ay değeri "&amp;K371&amp;" olup, bu değer, G011B formunda beyan edilen Çalışılan Toplam Ay değerini geçemez. Maliyeti hesaplamak için Adam/Ay Oranı veya Çalışılan Ay değerini düzeltiniz. ")</f>
        <v/>
      </c>
      <c r="N371" s="70"/>
      <c r="O371" s="70"/>
      <c r="P371" s="70"/>
    </row>
    <row r="372" spans="1:16" ht="20.100000000000001" customHeight="1" x14ac:dyDescent="0.25">
      <c r="A372" s="305">
        <v>222</v>
      </c>
      <c r="B372" s="92"/>
      <c r="C372" s="142" t="str">
        <f t="shared" si="78"/>
        <v/>
      </c>
      <c r="D372" s="143" t="str">
        <f t="shared" si="79"/>
        <v/>
      </c>
      <c r="E372" s="93"/>
      <c r="F372" s="94"/>
      <c r="G372" s="152" t="str">
        <f t="shared" ref="G372:G390" si="82">IF(AND(B372&lt;&gt;"",L372&gt;=F372),E372*F372,"")</f>
        <v/>
      </c>
      <c r="H372" s="149" t="str">
        <f t="shared" si="80"/>
        <v/>
      </c>
      <c r="I372" s="156" t="str">
        <f t="shared" ref="I372:I390" si="83">IF(AND(B372&lt;&gt;"",J372&gt;=K372,L372&gt;0),G372*H372,"")</f>
        <v/>
      </c>
      <c r="J372" s="146" t="str">
        <f>IF(B372&gt;0,ROUNDUP(VLOOKUP(B372,G011B!$B:$R,16,0),1),"")</f>
        <v/>
      </c>
      <c r="K372" s="146" t="str">
        <f t="shared" ref="K372:K390" si="84">IF(B372&gt;0,SUMIF($B:$B,B372,$G:$G),"")</f>
        <v/>
      </c>
      <c r="L372" s="147" t="str">
        <f>IF(B372&lt;&gt;"",VLOOKUP(B372,G011B!$B:$Z,25,0),"")</f>
        <v/>
      </c>
      <c r="M372" s="217" t="str">
        <f t="shared" si="81"/>
        <v/>
      </c>
      <c r="N372" s="70"/>
      <c r="O372" s="70"/>
      <c r="P372" s="70"/>
    </row>
    <row r="373" spans="1:16" ht="20.100000000000001" customHeight="1" x14ac:dyDescent="0.25">
      <c r="A373" s="305">
        <v>223</v>
      </c>
      <c r="B373" s="92"/>
      <c r="C373" s="142" t="str">
        <f t="shared" si="78"/>
        <v/>
      </c>
      <c r="D373" s="143" t="str">
        <f t="shared" si="79"/>
        <v/>
      </c>
      <c r="E373" s="93"/>
      <c r="F373" s="94"/>
      <c r="G373" s="152" t="str">
        <f t="shared" si="82"/>
        <v/>
      </c>
      <c r="H373" s="149" t="str">
        <f t="shared" si="80"/>
        <v/>
      </c>
      <c r="I373" s="156" t="str">
        <f t="shared" si="83"/>
        <v/>
      </c>
      <c r="J373" s="146" t="str">
        <f>IF(B373&gt;0,ROUNDUP(VLOOKUP(B373,G011B!$B:$R,16,0),1),"")</f>
        <v/>
      </c>
      <c r="K373" s="146" t="str">
        <f t="shared" si="84"/>
        <v/>
      </c>
      <c r="L373" s="147" t="str">
        <f>IF(B373&lt;&gt;"",VLOOKUP(B373,G011B!$B:$Z,25,0),"")</f>
        <v/>
      </c>
      <c r="M373" s="217" t="str">
        <f t="shared" si="81"/>
        <v/>
      </c>
      <c r="N373" s="70"/>
      <c r="O373" s="70"/>
      <c r="P373" s="70"/>
    </row>
    <row r="374" spans="1:16" ht="20.100000000000001" customHeight="1" x14ac:dyDescent="0.25">
      <c r="A374" s="305">
        <v>224</v>
      </c>
      <c r="B374" s="92"/>
      <c r="C374" s="142" t="str">
        <f t="shared" si="78"/>
        <v/>
      </c>
      <c r="D374" s="143" t="str">
        <f t="shared" si="79"/>
        <v/>
      </c>
      <c r="E374" s="93"/>
      <c r="F374" s="94"/>
      <c r="G374" s="152" t="str">
        <f t="shared" si="82"/>
        <v/>
      </c>
      <c r="H374" s="149" t="str">
        <f t="shared" si="80"/>
        <v/>
      </c>
      <c r="I374" s="156" t="str">
        <f t="shared" si="83"/>
        <v/>
      </c>
      <c r="J374" s="146" t="str">
        <f>IF(B374&gt;0,ROUNDUP(VLOOKUP(B374,G011B!$B:$R,16,0),1),"")</f>
        <v/>
      </c>
      <c r="K374" s="146" t="str">
        <f t="shared" si="84"/>
        <v/>
      </c>
      <c r="L374" s="147" t="str">
        <f>IF(B374&lt;&gt;"",VLOOKUP(B374,G011B!$B:$Z,25,0),"")</f>
        <v/>
      </c>
      <c r="M374" s="217" t="str">
        <f t="shared" si="81"/>
        <v/>
      </c>
      <c r="N374" s="70"/>
      <c r="O374" s="70"/>
      <c r="P374" s="70"/>
    </row>
    <row r="375" spans="1:16" ht="20.100000000000001" customHeight="1" x14ac:dyDescent="0.25">
      <c r="A375" s="305">
        <v>225</v>
      </c>
      <c r="B375" s="92"/>
      <c r="C375" s="142" t="str">
        <f t="shared" si="78"/>
        <v/>
      </c>
      <c r="D375" s="143" t="str">
        <f t="shared" si="79"/>
        <v/>
      </c>
      <c r="E375" s="93"/>
      <c r="F375" s="94"/>
      <c r="G375" s="152" t="str">
        <f t="shared" si="82"/>
        <v/>
      </c>
      <c r="H375" s="149" t="str">
        <f t="shared" si="80"/>
        <v/>
      </c>
      <c r="I375" s="156" t="str">
        <f t="shared" si="83"/>
        <v/>
      </c>
      <c r="J375" s="146" t="str">
        <f>IF(B375&gt;0,ROUNDUP(VLOOKUP(B375,G011B!$B:$R,16,0),1),"")</f>
        <v/>
      </c>
      <c r="K375" s="146" t="str">
        <f t="shared" si="84"/>
        <v/>
      </c>
      <c r="L375" s="147" t="str">
        <f>IF(B375&lt;&gt;"",VLOOKUP(B375,G011B!$B:$Z,25,0),"")</f>
        <v/>
      </c>
      <c r="M375" s="217" t="str">
        <f t="shared" si="81"/>
        <v/>
      </c>
      <c r="N375" s="70"/>
      <c r="O375" s="70"/>
      <c r="P375" s="70"/>
    </row>
    <row r="376" spans="1:16" ht="20.100000000000001" customHeight="1" x14ac:dyDescent="0.25">
      <c r="A376" s="305">
        <v>226</v>
      </c>
      <c r="B376" s="92"/>
      <c r="C376" s="142" t="str">
        <f t="shared" si="78"/>
        <v/>
      </c>
      <c r="D376" s="143" t="str">
        <f t="shared" si="79"/>
        <v/>
      </c>
      <c r="E376" s="93"/>
      <c r="F376" s="94"/>
      <c r="G376" s="152" t="str">
        <f t="shared" si="82"/>
        <v/>
      </c>
      <c r="H376" s="149" t="str">
        <f t="shared" si="80"/>
        <v/>
      </c>
      <c r="I376" s="156" t="str">
        <f t="shared" si="83"/>
        <v/>
      </c>
      <c r="J376" s="146" t="str">
        <f>IF(B376&gt;0,ROUNDUP(VLOOKUP(B376,G011B!$B:$R,16,0),1),"")</f>
        <v/>
      </c>
      <c r="K376" s="146" t="str">
        <f t="shared" si="84"/>
        <v/>
      </c>
      <c r="L376" s="147" t="str">
        <f>IF(B376&lt;&gt;"",VLOOKUP(B376,G011B!$B:$Z,25,0),"")</f>
        <v/>
      </c>
      <c r="M376" s="217" t="str">
        <f t="shared" si="81"/>
        <v/>
      </c>
      <c r="N376" s="70"/>
      <c r="O376" s="70"/>
      <c r="P376" s="70"/>
    </row>
    <row r="377" spans="1:16" ht="20.100000000000001" customHeight="1" x14ac:dyDescent="0.25">
      <c r="A377" s="305">
        <v>227</v>
      </c>
      <c r="B377" s="92"/>
      <c r="C377" s="142" t="str">
        <f t="shared" si="78"/>
        <v/>
      </c>
      <c r="D377" s="143" t="str">
        <f t="shared" si="79"/>
        <v/>
      </c>
      <c r="E377" s="93"/>
      <c r="F377" s="94"/>
      <c r="G377" s="152" t="str">
        <f t="shared" si="82"/>
        <v/>
      </c>
      <c r="H377" s="149" t="str">
        <f t="shared" si="80"/>
        <v/>
      </c>
      <c r="I377" s="156" t="str">
        <f t="shared" si="83"/>
        <v/>
      </c>
      <c r="J377" s="146" t="str">
        <f>IF(B377&gt;0,ROUNDUP(VLOOKUP(B377,G011B!$B:$R,16,0),1),"")</f>
        <v/>
      </c>
      <c r="K377" s="146" t="str">
        <f t="shared" si="84"/>
        <v/>
      </c>
      <c r="L377" s="147" t="str">
        <f>IF(B377&lt;&gt;"",VLOOKUP(B377,G011B!$B:$Z,25,0),"")</f>
        <v/>
      </c>
      <c r="M377" s="217" t="str">
        <f t="shared" si="81"/>
        <v/>
      </c>
      <c r="N377" s="70"/>
      <c r="O377" s="70"/>
      <c r="P377" s="70"/>
    </row>
    <row r="378" spans="1:16" ht="20.100000000000001" customHeight="1" x14ac:dyDescent="0.25">
      <c r="A378" s="305">
        <v>228</v>
      </c>
      <c r="B378" s="92"/>
      <c r="C378" s="142" t="str">
        <f t="shared" si="78"/>
        <v/>
      </c>
      <c r="D378" s="143" t="str">
        <f t="shared" si="79"/>
        <v/>
      </c>
      <c r="E378" s="93"/>
      <c r="F378" s="94"/>
      <c r="G378" s="152" t="str">
        <f t="shared" si="82"/>
        <v/>
      </c>
      <c r="H378" s="149" t="str">
        <f t="shared" si="80"/>
        <v/>
      </c>
      <c r="I378" s="156" t="str">
        <f t="shared" si="83"/>
        <v/>
      </c>
      <c r="J378" s="146" t="str">
        <f>IF(B378&gt;0,ROUNDUP(VLOOKUP(B378,G011B!$B:$R,16,0),1),"")</f>
        <v/>
      </c>
      <c r="K378" s="146" t="str">
        <f t="shared" si="84"/>
        <v/>
      </c>
      <c r="L378" s="147" t="str">
        <f>IF(B378&lt;&gt;"",VLOOKUP(B378,G011B!$B:$Z,25,0),"")</f>
        <v/>
      </c>
      <c r="M378" s="217" t="str">
        <f t="shared" si="81"/>
        <v/>
      </c>
      <c r="N378" s="70"/>
      <c r="O378" s="70"/>
      <c r="P378" s="70"/>
    </row>
    <row r="379" spans="1:16" ht="20.100000000000001" customHeight="1" x14ac:dyDescent="0.25">
      <c r="A379" s="305">
        <v>229</v>
      </c>
      <c r="B379" s="92"/>
      <c r="C379" s="142" t="str">
        <f t="shared" si="78"/>
        <v/>
      </c>
      <c r="D379" s="143" t="str">
        <f t="shared" si="79"/>
        <v/>
      </c>
      <c r="E379" s="93"/>
      <c r="F379" s="94"/>
      <c r="G379" s="152" t="str">
        <f t="shared" si="82"/>
        <v/>
      </c>
      <c r="H379" s="149" t="str">
        <f t="shared" si="80"/>
        <v/>
      </c>
      <c r="I379" s="156" t="str">
        <f t="shared" si="83"/>
        <v/>
      </c>
      <c r="J379" s="146" t="str">
        <f>IF(B379&gt;0,ROUNDUP(VLOOKUP(B379,G011B!$B:$R,16,0),1),"")</f>
        <v/>
      </c>
      <c r="K379" s="146" t="str">
        <f t="shared" si="84"/>
        <v/>
      </c>
      <c r="L379" s="147" t="str">
        <f>IF(B379&lt;&gt;"",VLOOKUP(B379,G011B!$B:$Z,25,0),"")</f>
        <v/>
      </c>
      <c r="M379" s="217" t="str">
        <f t="shared" si="81"/>
        <v/>
      </c>
      <c r="N379" s="70"/>
      <c r="O379" s="70"/>
      <c r="P379" s="70"/>
    </row>
    <row r="380" spans="1:16" ht="20.100000000000001" customHeight="1" x14ac:dyDescent="0.25">
      <c r="A380" s="305">
        <v>230</v>
      </c>
      <c r="B380" s="92"/>
      <c r="C380" s="142" t="str">
        <f t="shared" si="78"/>
        <v/>
      </c>
      <c r="D380" s="143" t="str">
        <f t="shared" si="79"/>
        <v/>
      </c>
      <c r="E380" s="93"/>
      <c r="F380" s="94"/>
      <c r="G380" s="152" t="str">
        <f t="shared" si="82"/>
        <v/>
      </c>
      <c r="H380" s="149" t="str">
        <f t="shared" si="80"/>
        <v/>
      </c>
      <c r="I380" s="156" t="str">
        <f t="shared" si="83"/>
        <v/>
      </c>
      <c r="J380" s="146" t="str">
        <f>IF(B380&gt;0,ROUNDUP(VLOOKUP(B380,G011B!$B:$R,16,0),1),"")</f>
        <v/>
      </c>
      <c r="K380" s="146" t="str">
        <f t="shared" si="84"/>
        <v/>
      </c>
      <c r="L380" s="147" t="str">
        <f>IF(B380&lt;&gt;"",VLOOKUP(B380,G011B!$B:$Z,25,0),"")</f>
        <v/>
      </c>
      <c r="M380" s="217" t="str">
        <f t="shared" si="81"/>
        <v/>
      </c>
      <c r="N380" s="70"/>
      <c r="O380" s="70"/>
      <c r="P380" s="70"/>
    </row>
    <row r="381" spans="1:16" ht="20.100000000000001" customHeight="1" x14ac:dyDescent="0.25">
      <c r="A381" s="305">
        <v>231</v>
      </c>
      <c r="B381" s="92"/>
      <c r="C381" s="142" t="str">
        <f t="shared" si="78"/>
        <v/>
      </c>
      <c r="D381" s="143" t="str">
        <f t="shared" si="79"/>
        <v/>
      </c>
      <c r="E381" s="93"/>
      <c r="F381" s="94"/>
      <c r="G381" s="152" t="str">
        <f t="shared" si="82"/>
        <v/>
      </c>
      <c r="H381" s="149" t="str">
        <f t="shared" si="80"/>
        <v/>
      </c>
      <c r="I381" s="156" t="str">
        <f t="shared" si="83"/>
        <v/>
      </c>
      <c r="J381" s="146" t="str">
        <f>IF(B381&gt;0,ROUNDUP(VLOOKUP(B381,G011B!$B:$R,16,0),1),"")</f>
        <v/>
      </c>
      <c r="K381" s="146" t="str">
        <f t="shared" si="84"/>
        <v/>
      </c>
      <c r="L381" s="147" t="str">
        <f>IF(B381&lt;&gt;"",VLOOKUP(B381,G011B!$B:$Z,25,0),"")</f>
        <v/>
      </c>
      <c r="M381" s="217" t="str">
        <f t="shared" si="81"/>
        <v/>
      </c>
      <c r="N381" s="70"/>
      <c r="O381" s="70"/>
      <c r="P381" s="70"/>
    </row>
    <row r="382" spans="1:16" ht="20.100000000000001" customHeight="1" x14ac:dyDescent="0.25">
      <c r="A382" s="305">
        <v>232</v>
      </c>
      <c r="B382" s="92"/>
      <c r="C382" s="142" t="str">
        <f t="shared" si="78"/>
        <v/>
      </c>
      <c r="D382" s="143" t="str">
        <f t="shared" si="79"/>
        <v/>
      </c>
      <c r="E382" s="93"/>
      <c r="F382" s="94"/>
      <c r="G382" s="152" t="str">
        <f t="shared" si="82"/>
        <v/>
      </c>
      <c r="H382" s="149" t="str">
        <f t="shared" si="80"/>
        <v/>
      </c>
      <c r="I382" s="156" t="str">
        <f t="shared" si="83"/>
        <v/>
      </c>
      <c r="J382" s="146" t="str">
        <f>IF(B382&gt;0,ROUNDUP(VLOOKUP(B382,G011B!$B:$R,16,0),1),"")</f>
        <v/>
      </c>
      <c r="K382" s="146" t="str">
        <f t="shared" si="84"/>
        <v/>
      </c>
      <c r="L382" s="147" t="str">
        <f>IF(B382&lt;&gt;"",VLOOKUP(B382,G011B!$B:$Z,25,0),"")</f>
        <v/>
      </c>
      <c r="M382" s="217" t="str">
        <f t="shared" si="81"/>
        <v/>
      </c>
      <c r="N382" s="70"/>
      <c r="O382" s="70"/>
      <c r="P382" s="70"/>
    </row>
    <row r="383" spans="1:16" ht="20.100000000000001" customHeight="1" x14ac:dyDescent="0.25">
      <c r="A383" s="305">
        <v>233</v>
      </c>
      <c r="B383" s="92"/>
      <c r="C383" s="142" t="str">
        <f t="shared" si="78"/>
        <v/>
      </c>
      <c r="D383" s="143" t="str">
        <f t="shared" si="79"/>
        <v/>
      </c>
      <c r="E383" s="93"/>
      <c r="F383" s="94"/>
      <c r="G383" s="152" t="str">
        <f t="shared" si="82"/>
        <v/>
      </c>
      <c r="H383" s="149" t="str">
        <f t="shared" si="80"/>
        <v/>
      </c>
      <c r="I383" s="156" t="str">
        <f t="shared" si="83"/>
        <v/>
      </c>
      <c r="J383" s="146" t="str">
        <f>IF(B383&gt;0,ROUNDUP(VLOOKUP(B383,G011B!$B:$R,16,0),1),"")</f>
        <v/>
      </c>
      <c r="K383" s="146" t="str">
        <f t="shared" si="84"/>
        <v/>
      </c>
      <c r="L383" s="147" t="str">
        <f>IF(B383&lt;&gt;"",VLOOKUP(B383,G011B!$B:$Z,25,0),"")</f>
        <v/>
      </c>
      <c r="M383" s="217" t="str">
        <f t="shared" si="81"/>
        <v/>
      </c>
      <c r="N383" s="70"/>
      <c r="O383" s="70"/>
      <c r="P383" s="70"/>
    </row>
    <row r="384" spans="1:16" ht="20.100000000000001" customHeight="1" x14ac:dyDescent="0.25">
      <c r="A384" s="305">
        <v>234</v>
      </c>
      <c r="B384" s="92"/>
      <c r="C384" s="142" t="str">
        <f t="shared" si="78"/>
        <v/>
      </c>
      <c r="D384" s="143" t="str">
        <f t="shared" si="79"/>
        <v/>
      </c>
      <c r="E384" s="93"/>
      <c r="F384" s="94"/>
      <c r="G384" s="152" t="str">
        <f t="shared" si="82"/>
        <v/>
      </c>
      <c r="H384" s="149" t="str">
        <f t="shared" si="80"/>
        <v/>
      </c>
      <c r="I384" s="156" t="str">
        <f t="shared" si="83"/>
        <v/>
      </c>
      <c r="J384" s="146" t="str">
        <f>IF(B384&gt;0,ROUNDUP(VLOOKUP(B384,G011B!$B:$R,16,0),1),"")</f>
        <v/>
      </c>
      <c r="K384" s="146" t="str">
        <f t="shared" si="84"/>
        <v/>
      </c>
      <c r="L384" s="147" t="str">
        <f>IF(B384&lt;&gt;"",VLOOKUP(B384,G011B!$B:$Z,25,0),"")</f>
        <v/>
      </c>
      <c r="M384" s="217" t="str">
        <f t="shared" si="81"/>
        <v/>
      </c>
      <c r="N384" s="70"/>
      <c r="O384" s="70"/>
      <c r="P384" s="70"/>
    </row>
    <row r="385" spans="1:16" ht="20.100000000000001" customHeight="1" x14ac:dyDescent="0.25">
      <c r="A385" s="305">
        <v>235</v>
      </c>
      <c r="B385" s="92"/>
      <c r="C385" s="142" t="str">
        <f t="shared" si="78"/>
        <v/>
      </c>
      <c r="D385" s="143" t="str">
        <f t="shared" si="79"/>
        <v/>
      </c>
      <c r="E385" s="93"/>
      <c r="F385" s="94"/>
      <c r="G385" s="152" t="str">
        <f t="shared" si="82"/>
        <v/>
      </c>
      <c r="H385" s="149" t="str">
        <f t="shared" si="80"/>
        <v/>
      </c>
      <c r="I385" s="156" t="str">
        <f t="shared" si="83"/>
        <v/>
      </c>
      <c r="J385" s="146" t="str">
        <f>IF(B385&gt;0,ROUNDUP(VLOOKUP(B385,G011B!$B:$R,16,0),1),"")</f>
        <v/>
      </c>
      <c r="K385" s="146" t="str">
        <f t="shared" si="84"/>
        <v/>
      </c>
      <c r="L385" s="147" t="str">
        <f>IF(B385&lt;&gt;"",VLOOKUP(B385,G011B!$B:$Z,25,0),"")</f>
        <v/>
      </c>
      <c r="M385" s="217" t="str">
        <f t="shared" si="81"/>
        <v/>
      </c>
      <c r="N385" s="70"/>
      <c r="O385" s="70"/>
      <c r="P385" s="70"/>
    </row>
    <row r="386" spans="1:16" ht="20.100000000000001" customHeight="1" x14ac:dyDescent="0.25">
      <c r="A386" s="305">
        <v>236</v>
      </c>
      <c r="B386" s="92"/>
      <c r="C386" s="142" t="str">
        <f t="shared" si="78"/>
        <v/>
      </c>
      <c r="D386" s="143" t="str">
        <f t="shared" si="79"/>
        <v/>
      </c>
      <c r="E386" s="93"/>
      <c r="F386" s="94"/>
      <c r="G386" s="152" t="str">
        <f t="shared" si="82"/>
        <v/>
      </c>
      <c r="H386" s="149" t="str">
        <f t="shared" si="80"/>
        <v/>
      </c>
      <c r="I386" s="156" t="str">
        <f t="shared" si="83"/>
        <v/>
      </c>
      <c r="J386" s="146" t="str">
        <f>IF(B386&gt;0,ROUNDUP(VLOOKUP(B386,G011B!$B:$R,16,0),1),"")</f>
        <v/>
      </c>
      <c r="K386" s="146" t="str">
        <f t="shared" si="84"/>
        <v/>
      </c>
      <c r="L386" s="147" t="str">
        <f>IF(B386&lt;&gt;"",VLOOKUP(B386,G011B!$B:$Z,25,0),"")</f>
        <v/>
      </c>
      <c r="M386" s="217" t="str">
        <f t="shared" si="81"/>
        <v/>
      </c>
      <c r="N386" s="70"/>
      <c r="O386" s="70"/>
      <c r="P386" s="70"/>
    </row>
    <row r="387" spans="1:16" ht="20.100000000000001" customHeight="1" x14ac:dyDescent="0.25">
      <c r="A387" s="305">
        <v>237</v>
      </c>
      <c r="B387" s="92"/>
      <c r="C387" s="142" t="str">
        <f t="shared" si="78"/>
        <v/>
      </c>
      <c r="D387" s="143" t="str">
        <f t="shared" si="79"/>
        <v/>
      </c>
      <c r="E387" s="93"/>
      <c r="F387" s="94"/>
      <c r="G387" s="152" t="str">
        <f t="shared" si="82"/>
        <v/>
      </c>
      <c r="H387" s="149" t="str">
        <f t="shared" si="80"/>
        <v/>
      </c>
      <c r="I387" s="156" t="str">
        <f t="shared" si="83"/>
        <v/>
      </c>
      <c r="J387" s="146" t="str">
        <f>IF(B387&gt;0,ROUNDUP(VLOOKUP(B387,G011B!$B:$R,16,0),1),"")</f>
        <v/>
      </c>
      <c r="K387" s="146" t="str">
        <f t="shared" si="84"/>
        <v/>
      </c>
      <c r="L387" s="147" t="str">
        <f>IF(B387&lt;&gt;"",VLOOKUP(B387,G011B!$B:$Z,25,0),"")</f>
        <v/>
      </c>
      <c r="M387" s="217" t="str">
        <f t="shared" si="81"/>
        <v/>
      </c>
      <c r="N387" s="70"/>
      <c r="O387" s="70"/>
      <c r="P387" s="70"/>
    </row>
    <row r="388" spans="1:16" ht="20.100000000000001" customHeight="1" x14ac:dyDescent="0.25">
      <c r="A388" s="305">
        <v>238</v>
      </c>
      <c r="B388" s="92"/>
      <c r="C388" s="142" t="str">
        <f t="shared" si="78"/>
        <v/>
      </c>
      <c r="D388" s="143" t="str">
        <f t="shared" si="79"/>
        <v/>
      </c>
      <c r="E388" s="93"/>
      <c r="F388" s="94"/>
      <c r="G388" s="152" t="str">
        <f t="shared" si="82"/>
        <v/>
      </c>
      <c r="H388" s="149" t="str">
        <f t="shared" si="80"/>
        <v/>
      </c>
      <c r="I388" s="156" t="str">
        <f t="shared" si="83"/>
        <v/>
      </c>
      <c r="J388" s="146" t="str">
        <f>IF(B388&gt;0,ROUNDUP(VLOOKUP(B388,G011B!$B:$R,16,0),1),"")</f>
        <v/>
      </c>
      <c r="K388" s="146" t="str">
        <f t="shared" si="84"/>
        <v/>
      </c>
      <c r="L388" s="147" t="str">
        <f>IF(B388&lt;&gt;"",VLOOKUP(B388,G011B!$B:$Z,25,0),"")</f>
        <v/>
      </c>
      <c r="M388" s="217" t="str">
        <f t="shared" si="81"/>
        <v/>
      </c>
      <c r="N388" s="70"/>
      <c r="O388" s="70"/>
      <c r="P388" s="70"/>
    </row>
    <row r="389" spans="1:16" ht="20.100000000000001" customHeight="1" x14ac:dyDescent="0.25">
      <c r="A389" s="305">
        <v>239</v>
      </c>
      <c r="B389" s="92"/>
      <c r="C389" s="142" t="str">
        <f t="shared" si="78"/>
        <v/>
      </c>
      <c r="D389" s="143" t="str">
        <f t="shared" si="79"/>
        <v/>
      </c>
      <c r="E389" s="93"/>
      <c r="F389" s="94"/>
      <c r="G389" s="152" t="str">
        <f t="shared" si="82"/>
        <v/>
      </c>
      <c r="H389" s="149" t="str">
        <f t="shared" si="80"/>
        <v/>
      </c>
      <c r="I389" s="156" t="str">
        <f t="shared" si="83"/>
        <v/>
      </c>
      <c r="J389" s="146" t="str">
        <f>IF(B389&gt;0,ROUNDUP(VLOOKUP(B389,G011B!$B:$R,16,0),1),"")</f>
        <v/>
      </c>
      <c r="K389" s="146" t="str">
        <f t="shared" si="84"/>
        <v/>
      </c>
      <c r="L389" s="147" t="str">
        <f>IF(B389&lt;&gt;"",VLOOKUP(B389,G011B!$B:$Z,25,0),"")</f>
        <v/>
      </c>
      <c r="M389" s="217" t="str">
        <f t="shared" si="81"/>
        <v/>
      </c>
      <c r="N389" s="70"/>
      <c r="O389" s="70"/>
      <c r="P389" s="70"/>
    </row>
    <row r="390" spans="1:16" ht="20.100000000000001" customHeight="1" thickBot="1" x14ac:dyDescent="0.3">
      <c r="A390" s="306">
        <v>240</v>
      </c>
      <c r="B390" s="95"/>
      <c r="C390" s="144" t="str">
        <f t="shared" si="78"/>
        <v/>
      </c>
      <c r="D390" s="145" t="str">
        <f t="shared" si="79"/>
        <v/>
      </c>
      <c r="E390" s="96"/>
      <c r="F390" s="97"/>
      <c r="G390" s="153" t="str">
        <f t="shared" si="82"/>
        <v/>
      </c>
      <c r="H390" s="150" t="str">
        <f t="shared" si="80"/>
        <v/>
      </c>
      <c r="I390" s="157" t="str">
        <f t="shared" si="83"/>
        <v/>
      </c>
      <c r="J390" s="146" t="str">
        <f>IF(B390&gt;0,ROUNDUP(VLOOKUP(B390,G011B!$B:$R,16,0),1),"")</f>
        <v/>
      </c>
      <c r="K390" s="146" t="str">
        <f t="shared" si="84"/>
        <v/>
      </c>
      <c r="L390" s="147" t="str">
        <f>IF(B390&lt;&gt;"",VLOOKUP(B390,G011B!$B:$Z,25,0),"")</f>
        <v/>
      </c>
      <c r="M390" s="217" t="str">
        <f t="shared" si="81"/>
        <v/>
      </c>
      <c r="N390" s="70"/>
      <c r="O390" s="70"/>
      <c r="P390" s="70"/>
    </row>
    <row r="391" spans="1:16" ht="20.100000000000001" customHeight="1" thickBot="1" x14ac:dyDescent="0.35">
      <c r="A391" s="495" t="s">
        <v>46</v>
      </c>
      <c r="B391" s="496"/>
      <c r="C391" s="496"/>
      <c r="D391" s="496"/>
      <c r="E391" s="496"/>
      <c r="F391" s="497"/>
      <c r="G391" s="154">
        <f>SUM(G371:G390)</f>
        <v>0</v>
      </c>
      <c r="H391" s="328"/>
      <c r="I391" s="139">
        <f>IF(C369=C336,SUM(I371:I390)+I358,SUM(I371:I390))</f>
        <v>0</v>
      </c>
      <c r="J391" s="70"/>
      <c r="K391" s="70"/>
      <c r="L391" s="70"/>
      <c r="M391" s="70"/>
      <c r="N391" s="158">
        <f>IF(COUNTA(B371:B390)&gt;0,1,0)</f>
        <v>0</v>
      </c>
      <c r="O391" s="70"/>
      <c r="P391" s="70"/>
    </row>
    <row r="392" spans="1:16" ht="20.100000000000001" customHeight="1" thickBot="1" x14ac:dyDescent="0.3">
      <c r="A392" s="484" t="s">
        <v>84</v>
      </c>
      <c r="B392" s="485"/>
      <c r="C392" s="485"/>
      <c r="D392" s="486"/>
      <c r="E392" s="128">
        <f>SUM(G:G)/2</f>
        <v>0</v>
      </c>
      <c r="F392" s="487"/>
      <c r="G392" s="488"/>
      <c r="H392" s="489"/>
      <c r="I392" s="136">
        <f>SUM(I371:I390)+I359</f>
        <v>0</v>
      </c>
      <c r="J392" s="70"/>
      <c r="K392" s="70"/>
      <c r="L392" s="70"/>
      <c r="M392" s="70"/>
      <c r="N392" s="70"/>
      <c r="O392" s="70"/>
      <c r="P392" s="70"/>
    </row>
    <row r="393" spans="1:16" x14ac:dyDescent="0.25">
      <c r="A393" s="7" t="s">
        <v>142</v>
      </c>
      <c r="B393" s="70"/>
      <c r="C393" s="70"/>
      <c r="D393" s="70"/>
      <c r="E393" s="70"/>
      <c r="F393" s="70"/>
      <c r="G393" s="70"/>
      <c r="H393" s="70"/>
      <c r="I393" s="70"/>
      <c r="J393" s="70"/>
      <c r="K393" s="70"/>
      <c r="L393" s="70"/>
      <c r="M393" s="70"/>
      <c r="N393" s="70"/>
      <c r="O393" s="70"/>
      <c r="P393" s="70"/>
    </row>
    <row r="394" spans="1:16" x14ac:dyDescent="0.25">
      <c r="A394" s="70"/>
      <c r="B394" s="70"/>
      <c r="C394" s="70"/>
      <c r="D394" s="70"/>
      <c r="E394" s="70"/>
      <c r="F394" s="70"/>
      <c r="G394" s="70"/>
      <c r="H394" s="70"/>
      <c r="I394" s="70"/>
      <c r="J394" s="70"/>
      <c r="K394" s="70"/>
      <c r="L394" s="70"/>
      <c r="M394" s="70"/>
      <c r="N394" s="70"/>
      <c r="O394" s="70"/>
      <c r="P394" s="70"/>
    </row>
    <row r="395" spans="1:16" ht="21" x14ac:dyDescent="0.35">
      <c r="A395" s="346" t="s">
        <v>41</v>
      </c>
      <c r="B395" s="345">
        <f ca="1">IF(imzatarihi&gt;0,imzatarihi,"")</f>
        <v>45833</v>
      </c>
      <c r="C395" s="347" t="s">
        <v>43</v>
      </c>
      <c r="D395" s="344" t="str">
        <f>IF(kurulusyetkilisi&gt;0,kurulusyetkilisi,"")</f>
        <v/>
      </c>
      <c r="E395" s="2"/>
      <c r="F395" s="2"/>
      <c r="G395" s="2"/>
      <c r="H395" s="70"/>
      <c r="I395" s="70"/>
      <c r="J395" s="70"/>
      <c r="K395" s="109"/>
      <c r="L395" s="109"/>
      <c r="M395" s="11"/>
      <c r="N395" s="109"/>
      <c r="O395" s="109"/>
      <c r="P395" s="70"/>
    </row>
    <row r="396" spans="1:16" ht="21" x14ac:dyDescent="0.35">
      <c r="A396" s="343"/>
      <c r="C396" s="347" t="s">
        <v>44</v>
      </c>
      <c r="E396" s="490"/>
      <c r="F396" s="490"/>
      <c r="G396" s="490"/>
      <c r="H396" s="70"/>
      <c r="I396" s="70"/>
      <c r="J396" s="70"/>
      <c r="K396" s="109"/>
      <c r="L396" s="109"/>
      <c r="M396" s="11"/>
      <c r="N396" s="109"/>
      <c r="O396" s="109"/>
      <c r="P396" s="70"/>
    </row>
    <row r="397" spans="1:16" ht="15.75" x14ac:dyDescent="0.25">
      <c r="A397" s="451" t="s">
        <v>77</v>
      </c>
      <c r="B397" s="451"/>
      <c r="C397" s="451"/>
      <c r="D397" s="451"/>
      <c r="E397" s="451"/>
      <c r="F397" s="451"/>
      <c r="G397" s="451"/>
      <c r="H397" s="451"/>
      <c r="I397" s="451"/>
      <c r="J397" s="70"/>
      <c r="K397" s="70"/>
      <c r="L397" s="70"/>
      <c r="M397" s="70"/>
      <c r="N397" s="70"/>
      <c r="O397" s="70"/>
      <c r="P397" s="70"/>
    </row>
    <row r="398" spans="1:16" x14ac:dyDescent="0.25">
      <c r="A398" s="458" t="str">
        <f>IF(YilDonem&lt;&gt;"",CONCATENATE(YilDonem,". döneme aittir."),"")</f>
        <v/>
      </c>
      <c r="B398" s="458"/>
      <c r="C398" s="458"/>
      <c r="D398" s="458"/>
      <c r="E398" s="458"/>
      <c r="F398" s="458"/>
      <c r="G398" s="458"/>
      <c r="H398" s="458"/>
      <c r="I398" s="458"/>
      <c r="J398" s="70"/>
      <c r="K398" s="70"/>
      <c r="L398" s="70"/>
      <c r="M398" s="70"/>
      <c r="N398" s="70"/>
      <c r="O398" s="70"/>
      <c r="P398" s="70"/>
    </row>
    <row r="399" spans="1:16" ht="19.5" thickBot="1" x14ac:dyDescent="0.35">
      <c r="A399" s="500" t="s">
        <v>86</v>
      </c>
      <c r="B399" s="500"/>
      <c r="C399" s="500"/>
      <c r="D399" s="500"/>
      <c r="E399" s="500"/>
      <c r="F399" s="500"/>
      <c r="G399" s="500"/>
      <c r="H399" s="500"/>
      <c r="I399" s="500"/>
      <c r="J399" s="70"/>
      <c r="K399" s="70"/>
      <c r="L399" s="70"/>
      <c r="M399" s="70"/>
      <c r="N399" s="70"/>
      <c r="O399" s="70"/>
      <c r="P399" s="70"/>
    </row>
    <row r="400" spans="1:16" ht="19.5" customHeight="1" thickBot="1" x14ac:dyDescent="0.3">
      <c r="A400" s="471" t="s">
        <v>1</v>
      </c>
      <c r="B400" s="473"/>
      <c r="C400" s="452" t="str">
        <f>IF(ProjeNo&gt;0,ProjeNo,"")</f>
        <v/>
      </c>
      <c r="D400" s="453"/>
      <c r="E400" s="453"/>
      <c r="F400" s="453"/>
      <c r="G400" s="453"/>
      <c r="H400" s="453"/>
      <c r="I400" s="454"/>
      <c r="J400" s="70"/>
      <c r="K400" s="70"/>
      <c r="L400" s="70"/>
      <c r="M400" s="70"/>
      <c r="N400" s="70"/>
      <c r="O400" s="70"/>
      <c r="P400" s="70"/>
    </row>
    <row r="401" spans="1:16" ht="29.25" customHeight="1" thickBot="1" x14ac:dyDescent="0.3">
      <c r="A401" s="491" t="s">
        <v>10</v>
      </c>
      <c r="B401" s="472"/>
      <c r="C401" s="492" t="str">
        <f>IF(ProjeAdi&gt;0,ProjeAdi,"")</f>
        <v/>
      </c>
      <c r="D401" s="493"/>
      <c r="E401" s="493"/>
      <c r="F401" s="493"/>
      <c r="G401" s="493"/>
      <c r="H401" s="493"/>
      <c r="I401" s="494"/>
      <c r="J401" s="70"/>
      <c r="K401" s="70"/>
      <c r="L401" s="70"/>
      <c r="M401" s="70"/>
      <c r="N401" s="70"/>
      <c r="O401" s="70"/>
      <c r="P401" s="70"/>
    </row>
    <row r="402" spans="1:16" ht="19.5" customHeight="1" thickBot="1" x14ac:dyDescent="0.3">
      <c r="A402" s="471" t="s">
        <v>78</v>
      </c>
      <c r="B402" s="473"/>
      <c r="C402" s="16"/>
      <c r="D402" s="498"/>
      <c r="E402" s="498"/>
      <c r="F402" s="498"/>
      <c r="G402" s="498"/>
      <c r="H402" s="498"/>
      <c r="I402" s="499"/>
      <c r="J402" s="70"/>
      <c r="K402" s="70"/>
      <c r="L402" s="70"/>
      <c r="M402" s="70"/>
      <c r="N402" s="70"/>
      <c r="O402" s="70"/>
      <c r="P402" s="70"/>
    </row>
    <row r="403" spans="1:16" s="5" customFormat="1" ht="30.75" thickBot="1" x14ac:dyDescent="0.3">
      <c r="A403" s="3" t="s">
        <v>6</v>
      </c>
      <c r="B403" s="3" t="s">
        <v>7</v>
      </c>
      <c r="C403" s="3" t="s">
        <v>67</v>
      </c>
      <c r="D403" s="3" t="s">
        <v>143</v>
      </c>
      <c r="E403" s="3" t="s">
        <v>79</v>
      </c>
      <c r="F403" s="3" t="s">
        <v>80</v>
      </c>
      <c r="G403" s="3" t="s">
        <v>81</v>
      </c>
      <c r="H403" s="3" t="s">
        <v>82</v>
      </c>
      <c r="I403" s="3" t="s">
        <v>83</v>
      </c>
      <c r="J403" s="302" t="s">
        <v>87</v>
      </c>
      <c r="K403" s="303" t="s">
        <v>88</v>
      </c>
      <c r="L403" s="303" t="s">
        <v>80</v>
      </c>
      <c r="M403" s="301"/>
      <c r="N403" s="301"/>
      <c r="O403" s="301"/>
      <c r="P403" s="301"/>
    </row>
    <row r="404" spans="1:16" ht="20.100000000000001" customHeight="1" x14ac:dyDescent="0.25">
      <c r="A404" s="304">
        <v>241</v>
      </c>
      <c r="B404" s="88"/>
      <c r="C404" s="140" t="str">
        <f t="shared" ref="C404:C423" si="85">IF(B404&lt;&gt;"",VLOOKUP(B404,PersonelTablo,2,0),"")</f>
        <v/>
      </c>
      <c r="D404" s="141" t="str">
        <f t="shared" ref="D404:D423" si="86">IF(B404&lt;&gt;"",VLOOKUP(B404,PersonelTablo,3,0),"")</f>
        <v/>
      </c>
      <c r="E404" s="89"/>
      <c r="F404" s="90"/>
      <c r="G404" s="151" t="str">
        <f>IF(AND(B404&lt;&gt;"",L404&gt;=F404),E404*F404,"")</f>
        <v/>
      </c>
      <c r="H404" s="148" t="str">
        <f t="shared" ref="H404:H423" si="87">IF(B404&lt;&gt;"",VLOOKUP(B404,G011CTablo,14,0),"")</f>
        <v/>
      </c>
      <c r="I404" s="155" t="str">
        <f>IF(AND(B404&lt;&gt;"",J404&gt;=K404,L404&gt;0),G404*H404,"")</f>
        <v/>
      </c>
      <c r="J404" s="146" t="str">
        <f>IF(B404&gt;0,ROUNDUP(VLOOKUP(B404,G011B!$B:$R,16,0),1),"")</f>
        <v/>
      </c>
      <c r="K404" s="146" t="str">
        <f>IF(B404&gt;0,SUMIF($B:$B,B404,$G:$G),"")</f>
        <v/>
      </c>
      <c r="L404" s="147" t="str">
        <f>IF(B404&lt;&gt;"",VLOOKUP(B404,G011B!$B:$Z,25,0),"")</f>
        <v/>
      </c>
      <c r="M404" s="217" t="str">
        <f t="shared" ref="M404:M423" si="88">IF(J404&gt;=K404,"","Personelin bütün iş paketlerindeki Toplam Adam Ay değeri "&amp;K404&amp;" olup, bu değer, G011B formunda beyan edilen Çalışılan Toplam Ay değerini geçemez. Maliyeti hesaplamak için Adam/Ay Oranı veya Çalışılan Ay değerini düzeltiniz. ")</f>
        <v/>
      </c>
      <c r="N404" s="70"/>
      <c r="O404" s="70"/>
      <c r="P404" s="70"/>
    </row>
    <row r="405" spans="1:16" ht="20.100000000000001" customHeight="1" x14ac:dyDescent="0.25">
      <c r="A405" s="305">
        <v>242</v>
      </c>
      <c r="B405" s="92"/>
      <c r="C405" s="142" t="str">
        <f t="shared" si="85"/>
        <v/>
      </c>
      <c r="D405" s="143" t="str">
        <f t="shared" si="86"/>
        <v/>
      </c>
      <c r="E405" s="93"/>
      <c r="F405" s="94"/>
      <c r="G405" s="152" t="str">
        <f t="shared" ref="G405:G423" si="89">IF(AND(B405&lt;&gt;"",L405&gt;=F405),E405*F405,"")</f>
        <v/>
      </c>
      <c r="H405" s="149" t="str">
        <f t="shared" si="87"/>
        <v/>
      </c>
      <c r="I405" s="156" t="str">
        <f t="shared" ref="I405:I423" si="90">IF(AND(B405&lt;&gt;"",J405&gt;=K405,L405&gt;0),G405*H405,"")</f>
        <v/>
      </c>
      <c r="J405" s="146" t="str">
        <f>IF(B405&gt;0,ROUNDUP(VLOOKUP(B405,G011B!$B:$R,16,0),1),"")</f>
        <v/>
      </c>
      <c r="K405" s="146" t="str">
        <f t="shared" ref="K405:K423" si="91">IF(B405&gt;0,SUMIF($B:$B,B405,$G:$G),"")</f>
        <v/>
      </c>
      <c r="L405" s="147" t="str">
        <f>IF(B405&lt;&gt;"",VLOOKUP(B405,G011B!$B:$Z,25,0),"")</f>
        <v/>
      </c>
      <c r="M405" s="217" t="str">
        <f t="shared" si="88"/>
        <v/>
      </c>
      <c r="N405" s="70"/>
      <c r="O405" s="70"/>
      <c r="P405" s="70"/>
    </row>
    <row r="406" spans="1:16" ht="20.100000000000001" customHeight="1" x14ac:dyDescent="0.25">
      <c r="A406" s="305">
        <v>243</v>
      </c>
      <c r="B406" s="92"/>
      <c r="C406" s="142" t="str">
        <f t="shared" si="85"/>
        <v/>
      </c>
      <c r="D406" s="143" t="str">
        <f t="shared" si="86"/>
        <v/>
      </c>
      <c r="E406" s="93"/>
      <c r="F406" s="94"/>
      <c r="G406" s="152" t="str">
        <f t="shared" si="89"/>
        <v/>
      </c>
      <c r="H406" s="149" t="str">
        <f t="shared" si="87"/>
        <v/>
      </c>
      <c r="I406" s="156" t="str">
        <f t="shared" si="90"/>
        <v/>
      </c>
      <c r="J406" s="146" t="str">
        <f>IF(B406&gt;0,ROUNDUP(VLOOKUP(B406,G011B!$B:$R,16,0),1),"")</f>
        <v/>
      </c>
      <c r="K406" s="146" t="str">
        <f t="shared" si="91"/>
        <v/>
      </c>
      <c r="L406" s="147" t="str">
        <f>IF(B406&lt;&gt;"",VLOOKUP(B406,G011B!$B:$Z,25,0),"")</f>
        <v/>
      </c>
      <c r="M406" s="217" t="str">
        <f t="shared" si="88"/>
        <v/>
      </c>
      <c r="N406" s="70"/>
      <c r="O406" s="70"/>
      <c r="P406" s="70"/>
    </row>
    <row r="407" spans="1:16" ht="20.100000000000001" customHeight="1" x14ac:dyDescent="0.25">
      <c r="A407" s="305">
        <v>244</v>
      </c>
      <c r="B407" s="92"/>
      <c r="C407" s="142" t="str">
        <f t="shared" si="85"/>
        <v/>
      </c>
      <c r="D407" s="143" t="str">
        <f t="shared" si="86"/>
        <v/>
      </c>
      <c r="E407" s="93"/>
      <c r="F407" s="94"/>
      <c r="G407" s="152" t="str">
        <f t="shared" si="89"/>
        <v/>
      </c>
      <c r="H407" s="149" t="str">
        <f t="shared" si="87"/>
        <v/>
      </c>
      <c r="I407" s="156" t="str">
        <f t="shared" si="90"/>
        <v/>
      </c>
      <c r="J407" s="146" t="str">
        <f>IF(B407&gt;0,ROUNDUP(VLOOKUP(B407,G011B!$B:$R,16,0),1),"")</f>
        <v/>
      </c>
      <c r="K407" s="146" t="str">
        <f t="shared" si="91"/>
        <v/>
      </c>
      <c r="L407" s="147" t="str">
        <f>IF(B407&lt;&gt;"",VLOOKUP(B407,G011B!$B:$Z,25,0),"")</f>
        <v/>
      </c>
      <c r="M407" s="217" t="str">
        <f t="shared" si="88"/>
        <v/>
      </c>
      <c r="N407" s="70"/>
      <c r="O407" s="70"/>
      <c r="P407" s="70"/>
    </row>
    <row r="408" spans="1:16" ht="20.100000000000001" customHeight="1" x14ac:dyDescent="0.25">
      <c r="A408" s="305">
        <v>245</v>
      </c>
      <c r="B408" s="92"/>
      <c r="C408" s="142" t="str">
        <f t="shared" si="85"/>
        <v/>
      </c>
      <c r="D408" s="143" t="str">
        <f t="shared" si="86"/>
        <v/>
      </c>
      <c r="E408" s="93"/>
      <c r="F408" s="94"/>
      <c r="G408" s="152" t="str">
        <f t="shared" si="89"/>
        <v/>
      </c>
      <c r="H408" s="149" t="str">
        <f t="shared" si="87"/>
        <v/>
      </c>
      <c r="I408" s="156" t="str">
        <f t="shared" si="90"/>
        <v/>
      </c>
      <c r="J408" s="146" t="str">
        <f>IF(B408&gt;0,ROUNDUP(VLOOKUP(B408,G011B!$B:$R,16,0),1),"")</f>
        <v/>
      </c>
      <c r="K408" s="146" t="str">
        <f t="shared" si="91"/>
        <v/>
      </c>
      <c r="L408" s="147" t="str">
        <f>IF(B408&lt;&gt;"",VLOOKUP(B408,G011B!$B:$Z,25,0),"")</f>
        <v/>
      </c>
      <c r="M408" s="217" t="str">
        <f t="shared" si="88"/>
        <v/>
      </c>
      <c r="N408" s="70"/>
      <c r="O408" s="70"/>
      <c r="P408" s="70"/>
    </row>
    <row r="409" spans="1:16" ht="20.100000000000001" customHeight="1" x14ac:dyDescent="0.25">
      <c r="A409" s="305">
        <v>246</v>
      </c>
      <c r="B409" s="92"/>
      <c r="C409" s="142" t="str">
        <f t="shared" si="85"/>
        <v/>
      </c>
      <c r="D409" s="143" t="str">
        <f t="shared" si="86"/>
        <v/>
      </c>
      <c r="E409" s="93"/>
      <c r="F409" s="94"/>
      <c r="G409" s="152" t="str">
        <f t="shared" si="89"/>
        <v/>
      </c>
      <c r="H409" s="149" t="str">
        <f t="shared" si="87"/>
        <v/>
      </c>
      <c r="I409" s="156" t="str">
        <f t="shared" si="90"/>
        <v/>
      </c>
      <c r="J409" s="146" t="str">
        <f>IF(B409&gt;0,ROUNDUP(VLOOKUP(B409,G011B!$B:$R,16,0),1),"")</f>
        <v/>
      </c>
      <c r="K409" s="146" t="str">
        <f t="shared" si="91"/>
        <v/>
      </c>
      <c r="L409" s="147" t="str">
        <f>IF(B409&lt;&gt;"",VLOOKUP(B409,G011B!$B:$Z,25,0),"")</f>
        <v/>
      </c>
      <c r="M409" s="217" t="str">
        <f t="shared" si="88"/>
        <v/>
      </c>
      <c r="N409" s="70"/>
      <c r="O409" s="70"/>
      <c r="P409" s="70"/>
    </row>
    <row r="410" spans="1:16" ht="20.100000000000001" customHeight="1" x14ac:dyDescent="0.25">
      <c r="A410" s="305">
        <v>247</v>
      </c>
      <c r="B410" s="92"/>
      <c r="C410" s="142" t="str">
        <f t="shared" si="85"/>
        <v/>
      </c>
      <c r="D410" s="143" t="str">
        <f t="shared" si="86"/>
        <v/>
      </c>
      <c r="E410" s="93"/>
      <c r="F410" s="94"/>
      <c r="G410" s="152" t="str">
        <f t="shared" si="89"/>
        <v/>
      </c>
      <c r="H410" s="149" t="str">
        <f t="shared" si="87"/>
        <v/>
      </c>
      <c r="I410" s="156" t="str">
        <f t="shared" si="90"/>
        <v/>
      </c>
      <c r="J410" s="146" t="str">
        <f>IF(B410&gt;0,ROUNDUP(VLOOKUP(B410,G011B!$B:$R,16,0),1),"")</f>
        <v/>
      </c>
      <c r="K410" s="146" t="str">
        <f t="shared" si="91"/>
        <v/>
      </c>
      <c r="L410" s="147" t="str">
        <f>IF(B410&lt;&gt;"",VLOOKUP(B410,G011B!$B:$Z,25,0),"")</f>
        <v/>
      </c>
      <c r="M410" s="217" t="str">
        <f t="shared" si="88"/>
        <v/>
      </c>
      <c r="N410" s="70"/>
      <c r="O410" s="70"/>
      <c r="P410" s="70"/>
    </row>
    <row r="411" spans="1:16" ht="20.100000000000001" customHeight="1" x14ac:dyDescent="0.25">
      <c r="A411" s="305">
        <v>248</v>
      </c>
      <c r="B411" s="92"/>
      <c r="C411" s="142" t="str">
        <f t="shared" si="85"/>
        <v/>
      </c>
      <c r="D411" s="143" t="str">
        <f t="shared" si="86"/>
        <v/>
      </c>
      <c r="E411" s="93"/>
      <c r="F411" s="94"/>
      <c r="G411" s="152" t="str">
        <f t="shared" si="89"/>
        <v/>
      </c>
      <c r="H411" s="149" t="str">
        <f t="shared" si="87"/>
        <v/>
      </c>
      <c r="I411" s="156" t="str">
        <f t="shared" si="90"/>
        <v/>
      </c>
      <c r="J411" s="146" t="str">
        <f>IF(B411&gt;0,ROUNDUP(VLOOKUP(B411,G011B!$B:$R,16,0),1),"")</f>
        <v/>
      </c>
      <c r="K411" s="146" t="str">
        <f t="shared" si="91"/>
        <v/>
      </c>
      <c r="L411" s="147" t="str">
        <f>IF(B411&lt;&gt;"",VLOOKUP(B411,G011B!$B:$Z,25,0),"")</f>
        <v/>
      </c>
      <c r="M411" s="217" t="str">
        <f t="shared" si="88"/>
        <v/>
      </c>
      <c r="N411" s="70"/>
      <c r="O411" s="70"/>
      <c r="P411" s="70"/>
    </row>
    <row r="412" spans="1:16" ht="20.100000000000001" customHeight="1" x14ac:dyDescent="0.25">
      <c r="A412" s="305">
        <v>249</v>
      </c>
      <c r="B412" s="92"/>
      <c r="C412" s="142" t="str">
        <f t="shared" si="85"/>
        <v/>
      </c>
      <c r="D412" s="143" t="str">
        <f t="shared" si="86"/>
        <v/>
      </c>
      <c r="E412" s="93"/>
      <c r="F412" s="94"/>
      <c r="G412" s="152" t="str">
        <f t="shared" si="89"/>
        <v/>
      </c>
      <c r="H412" s="149" t="str">
        <f t="shared" si="87"/>
        <v/>
      </c>
      <c r="I412" s="156" t="str">
        <f t="shared" si="90"/>
        <v/>
      </c>
      <c r="J412" s="146" t="str">
        <f>IF(B412&gt;0,ROUNDUP(VLOOKUP(B412,G011B!$B:$R,16,0),1),"")</f>
        <v/>
      </c>
      <c r="K412" s="146" t="str">
        <f t="shared" si="91"/>
        <v/>
      </c>
      <c r="L412" s="147" t="str">
        <f>IF(B412&lt;&gt;"",VLOOKUP(B412,G011B!$B:$Z,25,0),"")</f>
        <v/>
      </c>
      <c r="M412" s="217" t="str">
        <f t="shared" si="88"/>
        <v/>
      </c>
      <c r="N412" s="70"/>
      <c r="O412" s="70"/>
      <c r="P412" s="70"/>
    </row>
    <row r="413" spans="1:16" ht="20.100000000000001" customHeight="1" x14ac:dyDescent="0.25">
      <c r="A413" s="305">
        <v>250</v>
      </c>
      <c r="B413" s="92"/>
      <c r="C413" s="142" t="str">
        <f t="shared" si="85"/>
        <v/>
      </c>
      <c r="D413" s="143" t="str">
        <f t="shared" si="86"/>
        <v/>
      </c>
      <c r="E413" s="93"/>
      <c r="F413" s="94"/>
      <c r="G413" s="152" t="str">
        <f t="shared" si="89"/>
        <v/>
      </c>
      <c r="H413" s="149" t="str">
        <f t="shared" si="87"/>
        <v/>
      </c>
      <c r="I413" s="156" t="str">
        <f t="shared" si="90"/>
        <v/>
      </c>
      <c r="J413" s="146" t="str">
        <f>IF(B413&gt;0,ROUNDUP(VLOOKUP(B413,G011B!$B:$R,16,0),1),"")</f>
        <v/>
      </c>
      <c r="K413" s="146" t="str">
        <f t="shared" si="91"/>
        <v/>
      </c>
      <c r="L413" s="147" t="str">
        <f>IF(B413&lt;&gt;"",VLOOKUP(B413,G011B!$B:$Z,25,0),"")</f>
        <v/>
      </c>
      <c r="M413" s="217" t="str">
        <f t="shared" si="88"/>
        <v/>
      </c>
      <c r="N413" s="70"/>
      <c r="O413" s="70"/>
      <c r="P413" s="70"/>
    </row>
    <row r="414" spans="1:16" ht="20.100000000000001" customHeight="1" x14ac:dyDescent="0.25">
      <c r="A414" s="305">
        <v>251</v>
      </c>
      <c r="B414" s="92"/>
      <c r="C414" s="142" t="str">
        <f t="shared" si="85"/>
        <v/>
      </c>
      <c r="D414" s="143" t="str">
        <f t="shared" si="86"/>
        <v/>
      </c>
      <c r="E414" s="93"/>
      <c r="F414" s="94"/>
      <c r="G414" s="152" t="str">
        <f t="shared" si="89"/>
        <v/>
      </c>
      <c r="H414" s="149" t="str">
        <f t="shared" si="87"/>
        <v/>
      </c>
      <c r="I414" s="156" t="str">
        <f t="shared" si="90"/>
        <v/>
      </c>
      <c r="J414" s="146" t="str">
        <f>IF(B414&gt;0,ROUNDUP(VLOOKUP(B414,G011B!$B:$R,16,0),1),"")</f>
        <v/>
      </c>
      <c r="K414" s="146" t="str">
        <f t="shared" si="91"/>
        <v/>
      </c>
      <c r="L414" s="147" t="str">
        <f>IF(B414&lt;&gt;"",VLOOKUP(B414,G011B!$B:$Z,25,0),"")</f>
        <v/>
      </c>
      <c r="M414" s="217" t="str">
        <f t="shared" si="88"/>
        <v/>
      </c>
      <c r="N414" s="70"/>
      <c r="O414" s="70"/>
      <c r="P414" s="70"/>
    </row>
    <row r="415" spans="1:16" ht="20.100000000000001" customHeight="1" x14ac:dyDescent="0.25">
      <c r="A415" s="305">
        <v>252</v>
      </c>
      <c r="B415" s="92"/>
      <c r="C415" s="142" t="str">
        <f t="shared" si="85"/>
        <v/>
      </c>
      <c r="D415" s="143" t="str">
        <f t="shared" si="86"/>
        <v/>
      </c>
      <c r="E415" s="93"/>
      <c r="F415" s="94"/>
      <c r="G415" s="152" t="str">
        <f t="shared" si="89"/>
        <v/>
      </c>
      <c r="H415" s="149" t="str">
        <f t="shared" si="87"/>
        <v/>
      </c>
      <c r="I415" s="156" t="str">
        <f t="shared" si="90"/>
        <v/>
      </c>
      <c r="J415" s="146" t="str">
        <f>IF(B415&gt;0,ROUNDUP(VLOOKUP(B415,G011B!$B:$R,16,0),1),"")</f>
        <v/>
      </c>
      <c r="K415" s="146" t="str">
        <f t="shared" si="91"/>
        <v/>
      </c>
      <c r="L415" s="147" t="str">
        <f>IF(B415&lt;&gt;"",VLOOKUP(B415,G011B!$B:$Z,25,0),"")</f>
        <v/>
      </c>
      <c r="M415" s="217" t="str">
        <f t="shared" si="88"/>
        <v/>
      </c>
      <c r="N415" s="70"/>
      <c r="O415" s="70"/>
      <c r="P415" s="70"/>
    </row>
    <row r="416" spans="1:16" ht="20.100000000000001" customHeight="1" x14ac:dyDescent="0.25">
      <c r="A416" s="305">
        <v>253</v>
      </c>
      <c r="B416" s="92"/>
      <c r="C416" s="142" t="str">
        <f t="shared" si="85"/>
        <v/>
      </c>
      <c r="D416" s="143" t="str">
        <f t="shared" si="86"/>
        <v/>
      </c>
      <c r="E416" s="93"/>
      <c r="F416" s="94"/>
      <c r="G416" s="152" t="str">
        <f t="shared" si="89"/>
        <v/>
      </c>
      <c r="H416" s="149" t="str">
        <f t="shared" si="87"/>
        <v/>
      </c>
      <c r="I416" s="156" t="str">
        <f t="shared" si="90"/>
        <v/>
      </c>
      <c r="J416" s="146" t="str">
        <f>IF(B416&gt;0,ROUNDUP(VLOOKUP(B416,G011B!$B:$R,16,0),1),"")</f>
        <v/>
      </c>
      <c r="K416" s="146" t="str">
        <f t="shared" si="91"/>
        <v/>
      </c>
      <c r="L416" s="147" t="str">
        <f>IF(B416&lt;&gt;"",VLOOKUP(B416,G011B!$B:$Z,25,0),"")</f>
        <v/>
      </c>
      <c r="M416" s="217" t="str">
        <f t="shared" si="88"/>
        <v/>
      </c>
      <c r="N416" s="70"/>
      <c r="O416" s="70"/>
      <c r="P416" s="70"/>
    </row>
    <row r="417" spans="1:16" ht="20.100000000000001" customHeight="1" x14ac:dyDescent="0.25">
      <c r="A417" s="305">
        <v>254</v>
      </c>
      <c r="B417" s="92"/>
      <c r="C417" s="142" t="str">
        <f t="shared" si="85"/>
        <v/>
      </c>
      <c r="D417" s="143" t="str">
        <f t="shared" si="86"/>
        <v/>
      </c>
      <c r="E417" s="93"/>
      <c r="F417" s="94"/>
      <c r="G417" s="152" t="str">
        <f t="shared" si="89"/>
        <v/>
      </c>
      <c r="H417" s="149" t="str">
        <f t="shared" si="87"/>
        <v/>
      </c>
      <c r="I417" s="156" t="str">
        <f t="shared" si="90"/>
        <v/>
      </c>
      <c r="J417" s="146" t="str">
        <f>IF(B417&gt;0,ROUNDUP(VLOOKUP(B417,G011B!$B:$R,16,0),1),"")</f>
        <v/>
      </c>
      <c r="K417" s="146" t="str">
        <f t="shared" si="91"/>
        <v/>
      </c>
      <c r="L417" s="147" t="str">
        <f>IF(B417&lt;&gt;"",VLOOKUP(B417,G011B!$B:$Z,25,0),"")</f>
        <v/>
      </c>
      <c r="M417" s="217" t="str">
        <f t="shared" si="88"/>
        <v/>
      </c>
      <c r="N417" s="70"/>
      <c r="O417" s="70"/>
      <c r="P417" s="70"/>
    </row>
    <row r="418" spans="1:16" ht="20.100000000000001" customHeight="1" x14ac:dyDescent="0.25">
      <c r="A418" s="305">
        <v>255</v>
      </c>
      <c r="B418" s="92"/>
      <c r="C418" s="142" t="str">
        <f t="shared" si="85"/>
        <v/>
      </c>
      <c r="D418" s="143" t="str">
        <f t="shared" si="86"/>
        <v/>
      </c>
      <c r="E418" s="93"/>
      <c r="F418" s="94"/>
      <c r="G418" s="152" t="str">
        <f t="shared" si="89"/>
        <v/>
      </c>
      <c r="H418" s="149" t="str">
        <f t="shared" si="87"/>
        <v/>
      </c>
      <c r="I418" s="156" t="str">
        <f t="shared" si="90"/>
        <v/>
      </c>
      <c r="J418" s="146" t="str">
        <f>IF(B418&gt;0,ROUNDUP(VLOOKUP(B418,G011B!$B:$R,16,0),1),"")</f>
        <v/>
      </c>
      <c r="K418" s="146" t="str">
        <f t="shared" si="91"/>
        <v/>
      </c>
      <c r="L418" s="147" t="str">
        <f>IF(B418&lt;&gt;"",VLOOKUP(B418,G011B!$B:$Z,25,0),"")</f>
        <v/>
      </c>
      <c r="M418" s="217" t="str">
        <f t="shared" si="88"/>
        <v/>
      </c>
      <c r="N418" s="70"/>
      <c r="O418" s="70"/>
      <c r="P418" s="70"/>
    </row>
    <row r="419" spans="1:16" ht="20.100000000000001" customHeight="1" x14ac:dyDescent="0.25">
      <c r="A419" s="305">
        <v>256</v>
      </c>
      <c r="B419" s="92"/>
      <c r="C419" s="142" t="str">
        <f t="shared" si="85"/>
        <v/>
      </c>
      <c r="D419" s="143" t="str">
        <f t="shared" si="86"/>
        <v/>
      </c>
      <c r="E419" s="93"/>
      <c r="F419" s="94"/>
      <c r="G419" s="152" t="str">
        <f t="shared" si="89"/>
        <v/>
      </c>
      <c r="H419" s="149" t="str">
        <f t="shared" si="87"/>
        <v/>
      </c>
      <c r="I419" s="156" t="str">
        <f t="shared" si="90"/>
        <v/>
      </c>
      <c r="J419" s="146" t="str">
        <f>IF(B419&gt;0,ROUNDUP(VLOOKUP(B419,G011B!$B:$R,16,0),1),"")</f>
        <v/>
      </c>
      <c r="K419" s="146" t="str">
        <f t="shared" si="91"/>
        <v/>
      </c>
      <c r="L419" s="147" t="str">
        <f>IF(B419&lt;&gt;"",VLOOKUP(B419,G011B!$B:$Z,25,0),"")</f>
        <v/>
      </c>
      <c r="M419" s="217" t="str">
        <f t="shared" si="88"/>
        <v/>
      </c>
      <c r="N419" s="70"/>
      <c r="O419" s="70"/>
      <c r="P419" s="70"/>
    </row>
    <row r="420" spans="1:16" ht="20.100000000000001" customHeight="1" x14ac:dyDescent="0.25">
      <c r="A420" s="305">
        <v>257</v>
      </c>
      <c r="B420" s="92"/>
      <c r="C420" s="142" t="str">
        <f t="shared" si="85"/>
        <v/>
      </c>
      <c r="D420" s="143" t="str">
        <f t="shared" si="86"/>
        <v/>
      </c>
      <c r="E420" s="93"/>
      <c r="F420" s="94"/>
      <c r="G420" s="152" t="str">
        <f t="shared" si="89"/>
        <v/>
      </c>
      <c r="H420" s="149" t="str">
        <f t="shared" si="87"/>
        <v/>
      </c>
      <c r="I420" s="156" t="str">
        <f t="shared" si="90"/>
        <v/>
      </c>
      <c r="J420" s="146" t="str">
        <f>IF(B420&gt;0,ROUNDUP(VLOOKUP(B420,G011B!$B:$R,16,0),1),"")</f>
        <v/>
      </c>
      <c r="K420" s="146" t="str">
        <f t="shared" si="91"/>
        <v/>
      </c>
      <c r="L420" s="147" t="str">
        <f>IF(B420&lt;&gt;"",VLOOKUP(B420,G011B!$B:$Z,25,0),"")</f>
        <v/>
      </c>
      <c r="M420" s="217" t="str">
        <f t="shared" si="88"/>
        <v/>
      </c>
      <c r="N420" s="70"/>
      <c r="O420" s="70"/>
      <c r="P420" s="70"/>
    </row>
    <row r="421" spans="1:16" ht="20.100000000000001" customHeight="1" x14ac:dyDescent="0.25">
      <c r="A421" s="305">
        <v>258</v>
      </c>
      <c r="B421" s="92"/>
      <c r="C421" s="142" t="str">
        <f t="shared" si="85"/>
        <v/>
      </c>
      <c r="D421" s="143" t="str">
        <f t="shared" si="86"/>
        <v/>
      </c>
      <c r="E421" s="93"/>
      <c r="F421" s="94"/>
      <c r="G421" s="152" t="str">
        <f t="shared" si="89"/>
        <v/>
      </c>
      <c r="H421" s="149" t="str">
        <f t="shared" si="87"/>
        <v/>
      </c>
      <c r="I421" s="156" t="str">
        <f t="shared" si="90"/>
        <v/>
      </c>
      <c r="J421" s="146" t="str">
        <f>IF(B421&gt;0,ROUNDUP(VLOOKUP(B421,G011B!$B:$R,16,0),1),"")</f>
        <v/>
      </c>
      <c r="K421" s="146" t="str">
        <f t="shared" si="91"/>
        <v/>
      </c>
      <c r="L421" s="147" t="str">
        <f>IF(B421&lt;&gt;"",VLOOKUP(B421,G011B!$B:$Z,25,0),"")</f>
        <v/>
      </c>
      <c r="M421" s="217" t="str">
        <f t="shared" si="88"/>
        <v/>
      </c>
      <c r="N421" s="70"/>
      <c r="O421" s="70"/>
      <c r="P421" s="70"/>
    </row>
    <row r="422" spans="1:16" ht="20.100000000000001" customHeight="1" x14ac:dyDescent="0.25">
      <c r="A422" s="305">
        <v>259</v>
      </c>
      <c r="B422" s="92"/>
      <c r="C422" s="142" t="str">
        <f t="shared" si="85"/>
        <v/>
      </c>
      <c r="D422" s="143" t="str">
        <f t="shared" si="86"/>
        <v/>
      </c>
      <c r="E422" s="93"/>
      <c r="F422" s="94"/>
      <c r="G422" s="152" t="str">
        <f t="shared" si="89"/>
        <v/>
      </c>
      <c r="H422" s="149" t="str">
        <f t="shared" si="87"/>
        <v/>
      </c>
      <c r="I422" s="156" t="str">
        <f t="shared" si="90"/>
        <v/>
      </c>
      <c r="J422" s="146" t="str">
        <f>IF(B422&gt;0,ROUNDUP(VLOOKUP(B422,G011B!$B:$R,16,0),1),"")</f>
        <v/>
      </c>
      <c r="K422" s="146" t="str">
        <f t="shared" si="91"/>
        <v/>
      </c>
      <c r="L422" s="147" t="str">
        <f>IF(B422&lt;&gt;"",VLOOKUP(B422,G011B!$B:$Z,25,0),"")</f>
        <v/>
      </c>
      <c r="M422" s="217" t="str">
        <f t="shared" si="88"/>
        <v/>
      </c>
      <c r="N422" s="70"/>
      <c r="O422" s="70"/>
      <c r="P422" s="70"/>
    </row>
    <row r="423" spans="1:16" ht="20.100000000000001" customHeight="1" thickBot="1" x14ac:dyDescent="0.3">
      <c r="A423" s="306">
        <v>260</v>
      </c>
      <c r="B423" s="95"/>
      <c r="C423" s="144" t="str">
        <f t="shared" si="85"/>
        <v/>
      </c>
      <c r="D423" s="145" t="str">
        <f t="shared" si="86"/>
        <v/>
      </c>
      <c r="E423" s="96"/>
      <c r="F423" s="97"/>
      <c r="G423" s="153" t="str">
        <f t="shared" si="89"/>
        <v/>
      </c>
      <c r="H423" s="150" t="str">
        <f t="shared" si="87"/>
        <v/>
      </c>
      <c r="I423" s="157" t="str">
        <f t="shared" si="90"/>
        <v/>
      </c>
      <c r="J423" s="146" t="str">
        <f>IF(B423&gt;0,ROUNDUP(VLOOKUP(B423,G011B!$B:$R,16,0),1),"")</f>
        <v/>
      </c>
      <c r="K423" s="146" t="str">
        <f t="shared" si="91"/>
        <v/>
      </c>
      <c r="L423" s="147" t="str">
        <f>IF(B423&lt;&gt;"",VLOOKUP(B423,G011B!$B:$Z,25,0),"")</f>
        <v/>
      </c>
      <c r="M423" s="217" t="str">
        <f t="shared" si="88"/>
        <v/>
      </c>
      <c r="N423" s="70"/>
      <c r="O423" s="70"/>
      <c r="P423" s="70"/>
    </row>
    <row r="424" spans="1:16" ht="20.100000000000001" customHeight="1" thickBot="1" x14ac:dyDescent="0.35">
      <c r="A424" s="495" t="s">
        <v>46</v>
      </c>
      <c r="B424" s="496"/>
      <c r="C424" s="496"/>
      <c r="D424" s="496"/>
      <c r="E424" s="496"/>
      <c r="F424" s="497"/>
      <c r="G424" s="154">
        <f>SUM(G404:G423)</f>
        <v>0</v>
      </c>
      <c r="H424" s="328"/>
      <c r="I424" s="139">
        <f>IF(C402=C369,SUM(I404:I423)+I391,SUM(I404:I423))</f>
        <v>0</v>
      </c>
      <c r="J424" s="70"/>
      <c r="K424" s="70"/>
      <c r="L424" s="70"/>
      <c r="M424" s="70"/>
      <c r="N424" s="158">
        <f>IF(COUNTA(B404:B423)&gt;0,1,0)</f>
        <v>0</v>
      </c>
      <c r="O424" s="70"/>
      <c r="P424" s="70"/>
    </row>
    <row r="425" spans="1:16" ht="20.100000000000001" customHeight="1" thickBot="1" x14ac:dyDescent="0.3">
      <c r="A425" s="484" t="s">
        <v>84</v>
      </c>
      <c r="B425" s="485"/>
      <c r="C425" s="485"/>
      <c r="D425" s="486"/>
      <c r="E425" s="128">
        <f>SUM(G:G)/2</f>
        <v>0</v>
      </c>
      <c r="F425" s="487"/>
      <c r="G425" s="488"/>
      <c r="H425" s="489"/>
      <c r="I425" s="136">
        <f>SUM(I404:I423)+I392</f>
        <v>0</v>
      </c>
      <c r="J425" s="70"/>
      <c r="K425" s="70"/>
      <c r="L425" s="70"/>
      <c r="M425" s="70"/>
      <c r="N425" s="70"/>
      <c r="O425" s="70"/>
      <c r="P425" s="70"/>
    </row>
    <row r="426" spans="1:16" x14ac:dyDescent="0.25">
      <c r="A426" s="7" t="s">
        <v>142</v>
      </c>
      <c r="B426" s="70"/>
      <c r="C426" s="70"/>
      <c r="D426" s="70"/>
      <c r="E426" s="70"/>
      <c r="F426" s="70"/>
      <c r="G426" s="70"/>
      <c r="H426" s="70"/>
      <c r="I426" s="70"/>
      <c r="J426" s="70"/>
      <c r="K426" s="70"/>
      <c r="L426" s="70"/>
      <c r="M426" s="70"/>
      <c r="N426" s="70"/>
      <c r="O426" s="70"/>
      <c r="P426" s="70"/>
    </row>
    <row r="427" spans="1:16" x14ac:dyDescent="0.25">
      <c r="A427" s="70"/>
      <c r="B427" s="70"/>
      <c r="C427" s="70"/>
      <c r="D427" s="70"/>
      <c r="E427" s="70"/>
      <c r="F427" s="70"/>
      <c r="G427" s="70"/>
      <c r="H427" s="70"/>
      <c r="I427" s="70"/>
      <c r="J427" s="70"/>
      <c r="K427" s="70"/>
      <c r="L427" s="70"/>
      <c r="M427" s="70"/>
      <c r="N427" s="70"/>
      <c r="O427" s="70"/>
      <c r="P427" s="70"/>
    </row>
    <row r="428" spans="1:16" ht="21" x14ac:dyDescent="0.35">
      <c r="A428" s="346" t="s">
        <v>41</v>
      </c>
      <c r="B428" s="345">
        <f ca="1">IF(imzatarihi&gt;0,imzatarihi,"")</f>
        <v>45833</v>
      </c>
      <c r="C428" s="347" t="s">
        <v>43</v>
      </c>
      <c r="D428" s="344" t="str">
        <f>IF(kurulusyetkilisi&gt;0,kurulusyetkilisi,"")</f>
        <v/>
      </c>
      <c r="E428" s="2"/>
      <c r="F428" s="2"/>
      <c r="G428" s="2"/>
      <c r="H428" s="70"/>
      <c r="I428" s="70"/>
      <c r="J428" s="70"/>
      <c r="K428" s="109"/>
      <c r="L428" s="109"/>
      <c r="M428" s="11"/>
      <c r="N428" s="109"/>
      <c r="O428" s="109"/>
      <c r="P428" s="70"/>
    </row>
    <row r="429" spans="1:16" ht="21" x14ac:dyDescent="0.35">
      <c r="A429" s="343"/>
      <c r="C429" s="347" t="s">
        <v>44</v>
      </c>
      <c r="E429" s="490"/>
      <c r="F429" s="490"/>
      <c r="G429" s="490"/>
      <c r="H429" s="70"/>
      <c r="I429" s="70"/>
      <c r="J429" s="70"/>
      <c r="K429" s="109"/>
      <c r="L429" s="109"/>
      <c r="M429" s="11"/>
      <c r="N429" s="109"/>
      <c r="O429" s="109"/>
      <c r="P429" s="70"/>
    </row>
    <row r="430" spans="1:16" ht="15.75" x14ac:dyDescent="0.25">
      <c r="A430" s="451" t="s">
        <v>77</v>
      </c>
      <c r="B430" s="451"/>
      <c r="C430" s="451"/>
      <c r="D430" s="451"/>
      <c r="E430" s="451"/>
      <c r="F430" s="451"/>
      <c r="G430" s="451"/>
      <c r="H430" s="451"/>
      <c r="I430" s="451"/>
      <c r="J430" s="70"/>
      <c r="K430" s="70"/>
      <c r="L430" s="70"/>
      <c r="M430" s="70"/>
      <c r="N430" s="70"/>
      <c r="O430" s="70"/>
      <c r="P430" s="70"/>
    </row>
    <row r="431" spans="1:16" x14ac:dyDescent="0.25">
      <c r="A431" s="458" t="str">
        <f>IF(YilDonem&lt;&gt;"",CONCATENATE(YilDonem,". döneme aittir."),"")</f>
        <v/>
      </c>
      <c r="B431" s="458"/>
      <c r="C431" s="458"/>
      <c r="D431" s="458"/>
      <c r="E431" s="458"/>
      <c r="F431" s="458"/>
      <c r="G431" s="458"/>
      <c r="H431" s="458"/>
      <c r="I431" s="458"/>
      <c r="J431" s="70"/>
      <c r="K431" s="70"/>
      <c r="L431" s="70"/>
      <c r="M431" s="70"/>
      <c r="N431" s="70"/>
      <c r="O431" s="70"/>
      <c r="P431" s="70"/>
    </row>
    <row r="432" spans="1:16" ht="19.5" thickBot="1" x14ac:dyDescent="0.35">
      <c r="A432" s="500" t="s">
        <v>86</v>
      </c>
      <c r="B432" s="500"/>
      <c r="C432" s="500"/>
      <c r="D432" s="500"/>
      <c r="E432" s="500"/>
      <c r="F432" s="500"/>
      <c r="G432" s="500"/>
      <c r="H432" s="500"/>
      <c r="I432" s="500"/>
      <c r="J432" s="70"/>
      <c r="K432" s="70"/>
      <c r="L432" s="70"/>
      <c r="M432" s="70"/>
      <c r="N432" s="70"/>
      <c r="O432" s="70"/>
      <c r="P432" s="70"/>
    </row>
    <row r="433" spans="1:16" ht="19.5" customHeight="1" thickBot="1" x14ac:dyDescent="0.3">
      <c r="A433" s="471" t="s">
        <v>1</v>
      </c>
      <c r="B433" s="473"/>
      <c r="C433" s="452" t="str">
        <f>IF(ProjeNo&gt;0,ProjeNo,"")</f>
        <v/>
      </c>
      <c r="D433" s="453"/>
      <c r="E433" s="453"/>
      <c r="F433" s="453"/>
      <c r="G433" s="453"/>
      <c r="H433" s="453"/>
      <c r="I433" s="454"/>
      <c r="J433" s="70"/>
      <c r="K433" s="70"/>
      <c r="L433" s="70"/>
      <c r="M433" s="70"/>
      <c r="N433" s="70"/>
      <c r="O433" s="70"/>
      <c r="P433" s="70"/>
    </row>
    <row r="434" spans="1:16" ht="29.25" customHeight="1" thickBot="1" x14ac:dyDescent="0.3">
      <c r="A434" s="491" t="s">
        <v>10</v>
      </c>
      <c r="B434" s="472"/>
      <c r="C434" s="492" t="str">
        <f>IF(ProjeAdi&gt;0,ProjeAdi,"")</f>
        <v/>
      </c>
      <c r="D434" s="493"/>
      <c r="E434" s="493"/>
      <c r="F434" s="493"/>
      <c r="G434" s="493"/>
      <c r="H434" s="493"/>
      <c r="I434" s="494"/>
      <c r="J434" s="70"/>
      <c r="K434" s="70"/>
      <c r="L434" s="70"/>
      <c r="M434" s="70"/>
      <c r="N434" s="70"/>
      <c r="O434" s="70"/>
      <c r="P434" s="70"/>
    </row>
    <row r="435" spans="1:16" ht="19.5" customHeight="1" thickBot="1" x14ac:dyDescent="0.3">
      <c r="A435" s="471" t="s">
        <v>78</v>
      </c>
      <c r="B435" s="473"/>
      <c r="C435" s="16"/>
      <c r="D435" s="498"/>
      <c r="E435" s="498"/>
      <c r="F435" s="498"/>
      <c r="G435" s="498"/>
      <c r="H435" s="498"/>
      <c r="I435" s="499"/>
      <c r="J435" s="70"/>
      <c r="K435" s="70"/>
      <c r="L435" s="70"/>
      <c r="M435" s="70"/>
      <c r="N435" s="70"/>
      <c r="O435" s="70"/>
      <c r="P435" s="70"/>
    </row>
    <row r="436" spans="1:16" s="5" customFormat="1" ht="30.75" thickBot="1" x14ac:dyDescent="0.3">
      <c r="A436" s="3" t="s">
        <v>6</v>
      </c>
      <c r="B436" s="3" t="s">
        <v>7</v>
      </c>
      <c r="C436" s="3" t="s">
        <v>67</v>
      </c>
      <c r="D436" s="3" t="s">
        <v>143</v>
      </c>
      <c r="E436" s="3" t="s">
        <v>79</v>
      </c>
      <c r="F436" s="3" t="s">
        <v>80</v>
      </c>
      <c r="G436" s="3" t="s">
        <v>81</v>
      </c>
      <c r="H436" s="3" t="s">
        <v>82</v>
      </c>
      <c r="I436" s="3" t="s">
        <v>83</v>
      </c>
      <c r="J436" s="302" t="s">
        <v>87</v>
      </c>
      <c r="K436" s="303" t="s">
        <v>88</v>
      </c>
      <c r="L436" s="303" t="s">
        <v>80</v>
      </c>
      <c r="M436" s="301"/>
      <c r="N436" s="301"/>
      <c r="O436" s="301"/>
      <c r="P436" s="301"/>
    </row>
    <row r="437" spans="1:16" ht="20.100000000000001" customHeight="1" x14ac:dyDescent="0.25">
      <c r="A437" s="304">
        <v>261</v>
      </c>
      <c r="B437" s="88"/>
      <c r="C437" s="140" t="str">
        <f t="shared" ref="C437:C456" si="92">IF(B437&lt;&gt;"",VLOOKUP(B437,PersonelTablo,2,0),"")</f>
        <v/>
      </c>
      <c r="D437" s="141" t="str">
        <f t="shared" ref="D437:D456" si="93">IF(B437&lt;&gt;"",VLOOKUP(B437,PersonelTablo,3,0),"")</f>
        <v/>
      </c>
      <c r="E437" s="89"/>
      <c r="F437" s="90"/>
      <c r="G437" s="151" t="str">
        <f>IF(AND(B437&lt;&gt;"",L437&gt;=F437),E437*F437,"")</f>
        <v/>
      </c>
      <c r="H437" s="148" t="str">
        <f t="shared" ref="H437:H456" si="94">IF(B437&lt;&gt;"",VLOOKUP(B437,G011CTablo,14,0),"")</f>
        <v/>
      </c>
      <c r="I437" s="155" t="str">
        <f>IF(AND(B437&lt;&gt;"",J437&gt;=K437,L437&gt;0),G437*H437,"")</f>
        <v/>
      </c>
      <c r="J437" s="146" t="str">
        <f>IF(B437&gt;0,ROUNDUP(VLOOKUP(B437,G011B!$B:$R,16,0),1),"")</f>
        <v/>
      </c>
      <c r="K437" s="146" t="str">
        <f>IF(B437&gt;0,SUMIF($B:$B,B437,$G:$G),"")</f>
        <v/>
      </c>
      <c r="L437" s="147" t="str">
        <f>IF(B437&lt;&gt;"",VLOOKUP(B437,G011B!$B:$Z,25,0),"")</f>
        <v/>
      </c>
      <c r="M437" s="217" t="str">
        <f t="shared" ref="M437:M456" si="95">IF(J437&gt;=K437,"","Personelin bütün iş paketlerindeki Toplam Adam Ay değeri "&amp;K437&amp;" olup, bu değer, G011B formunda beyan edilen Çalışılan Toplam Ay değerini geçemez. Maliyeti hesaplamak için Adam/Ay Oranı veya Çalışılan Ay değerini düzeltiniz. ")</f>
        <v/>
      </c>
      <c r="N437" s="70"/>
      <c r="O437" s="70"/>
      <c r="P437" s="70"/>
    </row>
    <row r="438" spans="1:16" ht="20.100000000000001" customHeight="1" x14ac:dyDescent="0.25">
      <c r="A438" s="305">
        <v>262</v>
      </c>
      <c r="B438" s="92"/>
      <c r="C438" s="142" t="str">
        <f t="shared" si="92"/>
        <v/>
      </c>
      <c r="D438" s="143" t="str">
        <f t="shared" si="93"/>
        <v/>
      </c>
      <c r="E438" s="93"/>
      <c r="F438" s="94"/>
      <c r="G438" s="152" t="str">
        <f t="shared" ref="G438:G456" si="96">IF(AND(B438&lt;&gt;"",L438&gt;=F438),E438*F438,"")</f>
        <v/>
      </c>
      <c r="H438" s="149" t="str">
        <f t="shared" si="94"/>
        <v/>
      </c>
      <c r="I438" s="156" t="str">
        <f t="shared" ref="I438:I456" si="97">IF(AND(B438&lt;&gt;"",J438&gt;=K438,L438&gt;0),G438*H438,"")</f>
        <v/>
      </c>
      <c r="J438" s="146" t="str">
        <f>IF(B438&gt;0,ROUNDUP(VLOOKUP(B438,G011B!$B:$R,16,0),1),"")</f>
        <v/>
      </c>
      <c r="K438" s="146" t="str">
        <f t="shared" ref="K438:K456" si="98">IF(B438&gt;0,SUMIF($B:$B,B438,$G:$G),"")</f>
        <v/>
      </c>
      <c r="L438" s="147" t="str">
        <f>IF(B438&lt;&gt;"",VLOOKUP(B438,G011B!$B:$Z,25,0),"")</f>
        <v/>
      </c>
      <c r="M438" s="217" t="str">
        <f t="shared" si="95"/>
        <v/>
      </c>
      <c r="N438" s="70"/>
      <c r="O438" s="70"/>
      <c r="P438" s="70"/>
    </row>
    <row r="439" spans="1:16" ht="20.100000000000001" customHeight="1" x14ac:dyDescent="0.25">
      <c r="A439" s="305">
        <v>263</v>
      </c>
      <c r="B439" s="92"/>
      <c r="C439" s="142" t="str">
        <f t="shared" si="92"/>
        <v/>
      </c>
      <c r="D439" s="143" t="str">
        <f t="shared" si="93"/>
        <v/>
      </c>
      <c r="E439" s="93"/>
      <c r="F439" s="94"/>
      <c r="G439" s="152" t="str">
        <f t="shared" si="96"/>
        <v/>
      </c>
      <c r="H439" s="149" t="str">
        <f t="shared" si="94"/>
        <v/>
      </c>
      <c r="I439" s="156" t="str">
        <f t="shared" si="97"/>
        <v/>
      </c>
      <c r="J439" s="146" t="str">
        <f>IF(B439&gt;0,ROUNDUP(VLOOKUP(B439,G011B!$B:$R,16,0),1),"")</f>
        <v/>
      </c>
      <c r="K439" s="146" t="str">
        <f t="shared" si="98"/>
        <v/>
      </c>
      <c r="L439" s="147" t="str">
        <f>IF(B439&lt;&gt;"",VLOOKUP(B439,G011B!$B:$Z,25,0),"")</f>
        <v/>
      </c>
      <c r="M439" s="217" t="str">
        <f t="shared" si="95"/>
        <v/>
      </c>
      <c r="N439" s="70"/>
      <c r="O439" s="70"/>
      <c r="P439" s="70"/>
    </row>
    <row r="440" spans="1:16" ht="20.100000000000001" customHeight="1" x14ac:dyDescent="0.25">
      <c r="A440" s="305">
        <v>264</v>
      </c>
      <c r="B440" s="92"/>
      <c r="C440" s="142" t="str">
        <f t="shared" si="92"/>
        <v/>
      </c>
      <c r="D440" s="143" t="str">
        <f t="shared" si="93"/>
        <v/>
      </c>
      <c r="E440" s="93"/>
      <c r="F440" s="94"/>
      <c r="G440" s="152" t="str">
        <f t="shared" si="96"/>
        <v/>
      </c>
      <c r="H440" s="149" t="str">
        <f t="shared" si="94"/>
        <v/>
      </c>
      <c r="I440" s="156" t="str">
        <f t="shared" si="97"/>
        <v/>
      </c>
      <c r="J440" s="146" t="str">
        <f>IF(B440&gt;0,ROUNDUP(VLOOKUP(B440,G011B!$B:$R,16,0),1),"")</f>
        <v/>
      </c>
      <c r="K440" s="146" t="str">
        <f t="shared" si="98"/>
        <v/>
      </c>
      <c r="L440" s="147" t="str">
        <f>IF(B440&lt;&gt;"",VLOOKUP(B440,G011B!$B:$Z,25,0),"")</f>
        <v/>
      </c>
      <c r="M440" s="217" t="str">
        <f t="shared" si="95"/>
        <v/>
      </c>
      <c r="N440" s="70"/>
      <c r="O440" s="70"/>
      <c r="P440" s="70"/>
    </row>
    <row r="441" spans="1:16" ht="20.100000000000001" customHeight="1" x14ac:dyDescent="0.25">
      <c r="A441" s="305">
        <v>265</v>
      </c>
      <c r="B441" s="92"/>
      <c r="C441" s="142" t="str">
        <f t="shared" si="92"/>
        <v/>
      </c>
      <c r="D441" s="143" t="str">
        <f t="shared" si="93"/>
        <v/>
      </c>
      <c r="E441" s="93"/>
      <c r="F441" s="94"/>
      <c r="G441" s="152" t="str">
        <f t="shared" si="96"/>
        <v/>
      </c>
      <c r="H441" s="149" t="str">
        <f t="shared" si="94"/>
        <v/>
      </c>
      <c r="I441" s="156" t="str">
        <f t="shared" si="97"/>
        <v/>
      </c>
      <c r="J441" s="146" t="str">
        <f>IF(B441&gt;0,ROUNDUP(VLOOKUP(B441,G011B!$B:$R,16,0),1),"")</f>
        <v/>
      </c>
      <c r="K441" s="146" t="str">
        <f t="shared" si="98"/>
        <v/>
      </c>
      <c r="L441" s="147" t="str">
        <f>IF(B441&lt;&gt;"",VLOOKUP(B441,G011B!$B:$Z,25,0),"")</f>
        <v/>
      </c>
      <c r="M441" s="217" t="str">
        <f t="shared" si="95"/>
        <v/>
      </c>
      <c r="N441" s="70"/>
      <c r="O441" s="70"/>
      <c r="P441" s="70"/>
    </row>
    <row r="442" spans="1:16" ht="20.100000000000001" customHeight="1" x14ac:dyDescent="0.25">
      <c r="A442" s="305">
        <v>266</v>
      </c>
      <c r="B442" s="92"/>
      <c r="C442" s="142" t="str">
        <f t="shared" si="92"/>
        <v/>
      </c>
      <c r="D442" s="143" t="str">
        <f t="shared" si="93"/>
        <v/>
      </c>
      <c r="E442" s="93"/>
      <c r="F442" s="94"/>
      <c r="G442" s="152" t="str">
        <f t="shared" si="96"/>
        <v/>
      </c>
      <c r="H442" s="149" t="str">
        <f t="shared" si="94"/>
        <v/>
      </c>
      <c r="I442" s="156" t="str">
        <f t="shared" si="97"/>
        <v/>
      </c>
      <c r="J442" s="146" t="str">
        <f>IF(B442&gt;0,ROUNDUP(VLOOKUP(B442,G011B!$B:$R,16,0),1),"")</f>
        <v/>
      </c>
      <c r="K442" s="146" t="str">
        <f t="shared" si="98"/>
        <v/>
      </c>
      <c r="L442" s="147" t="str">
        <f>IF(B442&lt;&gt;"",VLOOKUP(B442,G011B!$B:$Z,25,0),"")</f>
        <v/>
      </c>
      <c r="M442" s="217" t="str">
        <f t="shared" si="95"/>
        <v/>
      </c>
      <c r="N442" s="70"/>
      <c r="O442" s="70"/>
      <c r="P442" s="70"/>
    </row>
    <row r="443" spans="1:16" ht="20.100000000000001" customHeight="1" x14ac:dyDescent="0.25">
      <c r="A443" s="305">
        <v>267</v>
      </c>
      <c r="B443" s="92"/>
      <c r="C443" s="142" t="str">
        <f t="shared" si="92"/>
        <v/>
      </c>
      <c r="D443" s="143" t="str">
        <f t="shared" si="93"/>
        <v/>
      </c>
      <c r="E443" s="93"/>
      <c r="F443" s="94"/>
      <c r="G443" s="152" t="str">
        <f t="shared" si="96"/>
        <v/>
      </c>
      <c r="H443" s="149" t="str">
        <f t="shared" si="94"/>
        <v/>
      </c>
      <c r="I443" s="156" t="str">
        <f t="shared" si="97"/>
        <v/>
      </c>
      <c r="J443" s="146" t="str">
        <f>IF(B443&gt;0,ROUNDUP(VLOOKUP(B443,G011B!$B:$R,16,0),1),"")</f>
        <v/>
      </c>
      <c r="K443" s="146" t="str">
        <f t="shared" si="98"/>
        <v/>
      </c>
      <c r="L443" s="147" t="str">
        <f>IF(B443&lt;&gt;"",VLOOKUP(B443,G011B!$B:$Z,25,0),"")</f>
        <v/>
      </c>
      <c r="M443" s="217" t="str">
        <f t="shared" si="95"/>
        <v/>
      </c>
      <c r="N443" s="70"/>
      <c r="O443" s="70"/>
      <c r="P443" s="70"/>
    </row>
    <row r="444" spans="1:16" ht="20.100000000000001" customHeight="1" x14ac:dyDescent="0.25">
      <c r="A444" s="305">
        <v>268</v>
      </c>
      <c r="B444" s="92"/>
      <c r="C444" s="142" t="str">
        <f t="shared" si="92"/>
        <v/>
      </c>
      <c r="D444" s="143" t="str">
        <f t="shared" si="93"/>
        <v/>
      </c>
      <c r="E444" s="93"/>
      <c r="F444" s="94"/>
      <c r="G444" s="152" t="str">
        <f t="shared" si="96"/>
        <v/>
      </c>
      <c r="H444" s="149" t="str">
        <f t="shared" si="94"/>
        <v/>
      </c>
      <c r="I444" s="156" t="str">
        <f t="shared" si="97"/>
        <v/>
      </c>
      <c r="J444" s="146" t="str">
        <f>IF(B444&gt;0,ROUNDUP(VLOOKUP(B444,G011B!$B:$R,16,0),1),"")</f>
        <v/>
      </c>
      <c r="K444" s="146" t="str">
        <f t="shared" si="98"/>
        <v/>
      </c>
      <c r="L444" s="147" t="str">
        <f>IF(B444&lt;&gt;"",VLOOKUP(B444,G011B!$B:$Z,25,0),"")</f>
        <v/>
      </c>
      <c r="M444" s="217" t="str">
        <f t="shared" si="95"/>
        <v/>
      </c>
      <c r="N444" s="70"/>
      <c r="O444" s="70"/>
      <c r="P444" s="70"/>
    </row>
    <row r="445" spans="1:16" ht="20.100000000000001" customHeight="1" x14ac:dyDescent="0.25">
      <c r="A445" s="305">
        <v>269</v>
      </c>
      <c r="B445" s="92"/>
      <c r="C445" s="142" t="str">
        <f t="shared" si="92"/>
        <v/>
      </c>
      <c r="D445" s="143" t="str">
        <f t="shared" si="93"/>
        <v/>
      </c>
      <c r="E445" s="93"/>
      <c r="F445" s="94"/>
      <c r="G445" s="152" t="str">
        <f t="shared" si="96"/>
        <v/>
      </c>
      <c r="H445" s="149" t="str">
        <f t="shared" si="94"/>
        <v/>
      </c>
      <c r="I445" s="156" t="str">
        <f t="shared" si="97"/>
        <v/>
      </c>
      <c r="J445" s="146" t="str">
        <f>IF(B445&gt;0,ROUNDUP(VLOOKUP(B445,G011B!$B:$R,16,0),1),"")</f>
        <v/>
      </c>
      <c r="K445" s="146" t="str">
        <f t="shared" si="98"/>
        <v/>
      </c>
      <c r="L445" s="147" t="str">
        <f>IF(B445&lt;&gt;"",VLOOKUP(B445,G011B!$B:$Z,25,0),"")</f>
        <v/>
      </c>
      <c r="M445" s="217" t="str">
        <f t="shared" si="95"/>
        <v/>
      </c>
      <c r="N445" s="70"/>
      <c r="O445" s="70"/>
      <c r="P445" s="70"/>
    </row>
    <row r="446" spans="1:16" ht="20.100000000000001" customHeight="1" x14ac:dyDescent="0.25">
      <c r="A446" s="305">
        <v>270</v>
      </c>
      <c r="B446" s="92"/>
      <c r="C446" s="142" t="str">
        <f t="shared" si="92"/>
        <v/>
      </c>
      <c r="D446" s="143" t="str">
        <f t="shared" si="93"/>
        <v/>
      </c>
      <c r="E446" s="93"/>
      <c r="F446" s="94"/>
      <c r="G446" s="152" t="str">
        <f t="shared" si="96"/>
        <v/>
      </c>
      <c r="H446" s="149" t="str">
        <f t="shared" si="94"/>
        <v/>
      </c>
      <c r="I446" s="156" t="str">
        <f t="shared" si="97"/>
        <v/>
      </c>
      <c r="J446" s="146" t="str">
        <f>IF(B446&gt;0,ROUNDUP(VLOOKUP(B446,G011B!$B:$R,16,0),1),"")</f>
        <v/>
      </c>
      <c r="K446" s="146" t="str">
        <f t="shared" si="98"/>
        <v/>
      </c>
      <c r="L446" s="147" t="str">
        <f>IF(B446&lt;&gt;"",VLOOKUP(B446,G011B!$B:$Z,25,0),"")</f>
        <v/>
      </c>
      <c r="M446" s="217" t="str">
        <f t="shared" si="95"/>
        <v/>
      </c>
      <c r="N446" s="70"/>
      <c r="O446" s="70"/>
      <c r="P446" s="70"/>
    </row>
    <row r="447" spans="1:16" ht="20.100000000000001" customHeight="1" x14ac:dyDescent="0.25">
      <c r="A447" s="305">
        <v>271</v>
      </c>
      <c r="B447" s="92"/>
      <c r="C447" s="142" t="str">
        <f t="shared" si="92"/>
        <v/>
      </c>
      <c r="D447" s="143" t="str">
        <f t="shared" si="93"/>
        <v/>
      </c>
      <c r="E447" s="93"/>
      <c r="F447" s="94"/>
      <c r="G447" s="152" t="str">
        <f t="shared" si="96"/>
        <v/>
      </c>
      <c r="H447" s="149" t="str">
        <f t="shared" si="94"/>
        <v/>
      </c>
      <c r="I447" s="156" t="str">
        <f t="shared" si="97"/>
        <v/>
      </c>
      <c r="J447" s="146" t="str">
        <f>IF(B447&gt;0,ROUNDUP(VLOOKUP(B447,G011B!$B:$R,16,0),1),"")</f>
        <v/>
      </c>
      <c r="K447" s="146" t="str">
        <f t="shared" si="98"/>
        <v/>
      </c>
      <c r="L447" s="147" t="str">
        <f>IF(B447&lt;&gt;"",VLOOKUP(B447,G011B!$B:$Z,25,0),"")</f>
        <v/>
      </c>
      <c r="M447" s="217" t="str">
        <f t="shared" si="95"/>
        <v/>
      </c>
      <c r="N447" s="70"/>
      <c r="O447" s="70"/>
      <c r="P447" s="70"/>
    </row>
    <row r="448" spans="1:16" ht="20.100000000000001" customHeight="1" x14ac:dyDescent="0.25">
      <c r="A448" s="305">
        <v>272</v>
      </c>
      <c r="B448" s="92"/>
      <c r="C448" s="142" t="str">
        <f t="shared" si="92"/>
        <v/>
      </c>
      <c r="D448" s="143" t="str">
        <f t="shared" si="93"/>
        <v/>
      </c>
      <c r="E448" s="93"/>
      <c r="F448" s="94"/>
      <c r="G448" s="152" t="str">
        <f t="shared" si="96"/>
        <v/>
      </c>
      <c r="H448" s="149" t="str">
        <f t="shared" si="94"/>
        <v/>
      </c>
      <c r="I448" s="156" t="str">
        <f t="shared" si="97"/>
        <v/>
      </c>
      <c r="J448" s="146" t="str">
        <f>IF(B448&gt;0,ROUNDUP(VLOOKUP(B448,G011B!$B:$R,16,0),1),"")</f>
        <v/>
      </c>
      <c r="K448" s="146" t="str">
        <f t="shared" si="98"/>
        <v/>
      </c>
      <c r="L448" s="147" t="str">
        <f>IF(B448&lt;&gt;"",VLOOKUP(B448,G011B!$B:$Z,25,0),"")</f>
        <v/>
      </c>
      <c r="M448" s="217" t="str">
        <f t="shared" si="95"/>
        <v/>
      </c>
      <c r="N448" s="70"/>
      <c r="O448" s="70"/>
      <c r="P448" s="70"/>
    </row>
    <row r="449" spans="1:16" ht="20.100000000000001" customHeight="1" x14ac:dyDescent="0.25">
      <c r="A449" s="305">
        <v>273</v>
      </c>
      <c r="B449" s="92"/>
      <c r="C449" s="142" t="str">
        <f t="shared" si="92"/>
        <v/>
      </c>
      <c r="D449" s="143" t="str">
        <f t="shared" si="93"/>
        <v/>
      </c>
      <c r="E449" s="93"/>
      <c r="F449" s="94"/>
      <c r="G449" s="152" t="str">
        <f t="shared" si="96"/>
        <v/>
      </c>
      <c r="H449" s="149" t="str">
        <f t="shared" si="94"/>
        <v/>
      </c>
      <c r="I449" s="156" t="str">
        <f t="shared" si="97"/>
        <v/>
      </c>
      <c r="J449" s="146" t="str">
        <f>IF(B449&gt;0,ROUNDUP(VLOOKUP(B449,G011B!$B:$R,16,0),1),"")</f>
        <v/>
      </c>
      <c r="K449" s="146" t="str">
        <f t="shared" si="98"/>
        <v/>
      </c>
      <c r="L449" s="147" t="str">
        <f>IF(B449&lt;&gt;"",VLOOKUP(B449,G011B!$B:$Z,25,0),"")</f>
        <v/>
      </c>
      <c r="M449" s="217" t="str">
        <f t="shared" si="95"/>
        <v/>
      </c>
      <c r="N449" s="70"/>
      <c r="O449" s="70"/>
      <c r="P449" s="70"/>
    </row>
    <row r="450" spans="1:16" ht="20.100000000000001" customHeight="1" x14ac:dyDescent="0.25">
      <c r="A450" s="305">
        <v>274</v>
      </c>
      <c r="B450" s="92"/>
      <c r="C450" s="142" t="str">
        <f t="shared" si="92"/>
        <v/>
      </c>
      <c r="D450" s="143" t="str">
        <f t="shared" si="93"/>
        <v/>
      </c>
      <c r="E450" s="93"/>
      <c r="F450" s="94"/>
      <c r="G450" s="152" t="str">
        <f t="shared" si="96"/>
        <v/>
      </c>
      <c r="H450" s="149" t="str">
        <f t="shared" si="94"/>
        <v/>
      </c>
      <c r="I450" s="156" t="str">
        <f t="shared" si="97"/>
        <v/>
      </c>
      <c r="J450" s="146" t="str">
        <f>IF(B450&gt;0,ROUNDUP(VLOOKUP(B450,G011B!$B:$R,16,0),1),"")</f>
        <v/>
      </c>
      <c r="K450" s="146" t="str">
        <f t="shared" si="98"/>
        <v/>
      </c>
      <c r="L450" s="147" t="str">
        <f>IF(B450&lt;&gt;"",VLOOKUP(B450,G011B!$B:$Z,25,0),"")</f>
        <v/>
      </c>
      <c r="M450" s="217" t="str">
        <f t="shared" si="95"/>
        <v/>
      </c>
      <c r="N450" s="70"/>
      <c r="O450" s="70"/>
      <c r="P450" s="70"/>
    </row>
    <row r="451" spans="1:16" ht="20.100000000000001" customHeight="1" x14ac:dyDescent="0.25">
      <c r="A451" s="305">
        <v>275</v>
      </c>
      <c r="B451" s="92"/>
      <c r="C451" s="142" t="str">
        <f t="shared" si="92"/>
        <v/>
      </c>
      <c r="D451" s="143" t="str">
        <f t="shared" si="93"/>
        <v/>
      </c>
      <c r="E451" s="93"/>
      <c r="F451" s="94"/>
      <c r="G451" s="152" t="str">
        <f t="shared" si="96"/>
        <v/>
      </c>
      <c r="H451" s="149" t="str">
        <f t="shared" si="94"/>
        <v/>
      </c>
      <c r="I451" s="156" t="str">
        <f t="shared" si="97"/>
        <v/>
      </c>
      <c r="J451" s="146" t="str">
        <f>IF(B451&gt;0,ROUNDUP(VLOOKUP(B451,G011B!$B:$R,16,0),1),"")</f>
        <v/>
      </c>
      <c r="K451" s="146" t="str">
        <f t="shared" si="98"/>
        <v/>
      </c>
      <c r="L451" s="147" t="str">
        <f>IF(B451&lt;&gt;"",VLOOKUP(B451,G011B!$B:$Z,25,0),"")</f>
        <v/>
      </c>
      <c r="M451" s="217" t="str">
        <f t="shared" si="95"/>
        <v/>
      </c>
      <c r="N451" s="70"/>
      <c r="O451" s="70"/>
      <c r="P451" s="70"/>
    </row>
    <row r="452" spans="1:16" ht="20.100000000000001" customHeight="1" x14ac:dyDescent="0.25">
      <c r="A452" s="305">
        <v>276</v>
      </c>
      <c r="B452" s="92"/>
      <c r="C452" s="142" t="str">
        <f t="shared" si="92"/>
        <v/>
      </c>
      <c r="D452" s="143" t="str">
        <f t="shared" si="93"/>
        <v/>
      </c>
      <c r="E452" s="93"/>
      <c r="F452" s="94"/>
      <c r="G452" s="152" t="str">
        <f t="shared" si="96"/>
        <v/>
      </c>
      <c r="H452" s="149" t="str">
        <f t="shared" si="94"/>
        <v/>
      </c>
      <c r="I452" s="156" t="str">
        <f t="shared" si="97"/>
        <v/>
      </c>
      <c r="J452" s="146" t="str">
        <f>IF(B452&gt;0,ROUNDUP(VLOOKUP(B452,G011B!$B:$R,16,0),1),"")</f>
        <v/>
      </c>
      <c r="K452" s="146" t="str">
        <f t="shared" si="98"/>
        <v/>
      </c>
      <c r="L452" s="147" t="str">
        <f>IF(B452&lt;&gt;"",VLOOKUP(B452,G011B!$B:$Z,25,0),"")</f>
        <v/>
      </c>
      <c r="M452" s="217" t="str">
        <f t="shared" si="95"/>
        <v/>
      </c>
      <c r="N452" s="70"/>
      <c r="O452" s="70"/>
      <c r="P452" s="70"/>
    </row>
    <row r="453" spans="1:16" ht="20.100000000000001" customHeight="1" x14ac:dyDescent="0.25">
      <c r="A453" s="305">
        <v>277</v>
      </c>
      <c r="B453" s="92"/>
      <c r="C453" s="142" t="str">
        <f t="shared" si="92"/>
        <v/>
      </c>
      <c r="D453" s="143" t="str">
        <f t="shared" si="93"/>
        <v/>
      </c>
      <c r="E453" s="93"/>
      <c r="F453" s="94"/>
      <c r="G453" s="152" t="str">
        <f t="shared" si="96"/>
        <v/>
      </c>
      <c r="H453" s="149" t="str">
        <f t="shared" si="94"/>
        <v/>
      </c>
      <c r="I453" s="156" t="str">
        <f t="shared" si="97"/>
        <v/>
      </c>
      <c r="J453" s="146" t="str">
        <f>IF(B453&gt;0,ROUNDUP(VLOOKUP(B453,G011B!$B:$R,16,0),1),"")</f>
        <v/>
      </c>
      <c r="K453" s="146" t="str">
        <f t="shared" si="98"/>
        <v/>
      </c>
      <c r="L453" s="147" t="str">
        <f>IF(B453&lt;&gt;"",VLOOKUP(B453,G011B!$B:$Z,25,0),"")</f>
        <v/>
      </c>
      <c r="M453" s="217" t="str">
        <f t="shared" si="95"/>
        <v/>
      </c>
      <c r="N453" s="70"/>
      <c r="O453" s="70"/>
      <c r="P453" s="70"/>
    </row>
    <row r="454" spans="1:16" ht="20.100000000000001" customHeight="1" x14ac:dyDescent="0.25">
      <c r="A454" s="305">
        <v>278</v>
      </c>
      <c r="B454" s="92"/>
      <c r="C454" s="142" t="str">
        <f t="shared" si="92"/>
        <v/>
      </c>
      <c r="D454" s="143" t="str">
        <f t="shared" si="93"/>
        <v/>
      </c>
      <c r="E454" s="93"/>
      <c r="F454" s="94"/>
      <c r="G454" s="152" t="str">
        <f t="shared" si="96"/>
        <v/>
      </c>
      <c r="H454" s="149" t="str">
        <f t="shared" si="94"/>
        <v/>
      </c>
      <c r="I454" s="156" t="str">
        <f t="shared" si="97"/>
        <v/>
      </c>
      <c r="J454" s="146" t="str">
        <f>IF(B454&gt;0,ROUNDUP(VLOOKUP(B454,G011B!$B:$R,16,0),1),"")</f>
        <v/>
      </c>
      <c r="K454" s="146" t="str">
        <f t="shared" si="98"/>
        <v/>
      </c>
      <c r="L454" s="147" t="str">
        <f>IF(B454&lt;&gt;"",VLOOKUP(B454,G011B!$B:$Z,25,0),"")</f>
        <v/>
      </c>
      <c r="M454" s="217" t="str">
        <f t="shared" si="95"/>
        <v/>
      </c>
      <c r="N454" s="70"/>
      <c r="O454" s="70"/>
      <c r="P454" s="70"/>
    </row>
    <row r="455" spans="1:16" ht="20.100000000000001" customHeight="1" x14ac:dyDescent="0.25">
      <c r="A455" s="305">
        <v>279</v>
      </c>
      <c r="B455" s="92"/>
      <c r="C455" s="142" t="str">
        <f t="shared" si="92"/>
        <v/>
      </c>
      <c r="D455" s="143" t="str">
        <f t="shared" si="93"/>
        <v/>
      </c>
      <c r="E455" s="93"/>
      <c r="F455" s="94"/>
      <c r="G455" s="152" t="str">
        <f t="shared" si="96"/>
        <v/>
      </c>
      <c r="H455" s="149" t="str">
        <f t="shared" si="94"/>
        <v/>
      </c>
      <c r="I455" s="156" t="str">
        <f t="shared" si="97"/>
        <v/>
      </c>
      <c r="J455" s="146" t="str">
        <f>IF(B455&gt;0,ROUNDUP(VLOOKUP(B455,G011B!$B:$R,16,0),1),"")</f>
        <v/>
      </c>
      <c r="K455" s="146" t="str">
        <f t="shared" si="98"/>
        <v/>
      </c>
      <c r="L455" s="147" t="str">
        <f>IF(B455&lt;&gt;"",VLOOKUP(B455,G011B!$B:$Z,25,0),"")</f>
        <v/>
      </c>
      <c r="M455" s="217" t="str">
        <f t="shared" si="95"/>
        <v/>
      </c>
      <c r="N455" s="70"/>
      <c r="O455" s="70"/>
      <c r="P455" s="70"/>
    </row>
    <row r="456" spans="1:16" ht="20.100000000000001" customHeight="1" thickBot="1" x14ac:dyDescent="0.3">
      <c r="A456" s="306">
        <v>280</v>
      </c>
      <c r="B456" s="95"/>
      <c r="C456" s="144" t="str">
        <f t="shared" si="92"/>
        <v/>
      </c>
      <c r="D456" s="145" t="str">
        <f t="shared" si="93"/>
        <v/>
      </c>
      <c r="E456" s="96"/>
      <c r="F456" s="97"/>
      <c r="G456" s="153" t="str">
        <f t="shared" si="96"/>
        <v/>
      </c>
      <c r="H456" s="150" t="str">
        <f t="shared" si="94"/>
        <v/>
      </c>
      <c r="I456" s="157" t="str">
        <f t="shared" si="97"/>
        <v/>
      </c>
      <c r="J456" s="146" t="str">
        <f>IF(B456&gt;0,ROUNDUP(VLOOKUP(B456,G011B!$B:$R,16,0),1),"")</f>
        <v/>
      </c>
      <c r="K456" s="146" t="str">
        <f t="shared" si="98"/>
        <v/>
      </c>
      <c r="L456" s="147" t="str">
        <f>IF(B456&lt;&gt;"",VLOOKUP(B456,G011B!$B:$Z,25,0),"")</f>
        <v/>
      </c>
      <c r="M456" s="217" t="str">
        <f t="shared" si="95"/>
        <v/>
      </c>
      <c r="N456" s="70"/>
      <c r="O456" s="70"/>
      <c r="P456" s="70"/>
    </row>
    <row r="457" spans="1:16" ht="20.100000000000001" customHeight="1" thickBot="1" x14ac:dyDescent="0.35">
      <c r="A457" s="495" t="s">
        <v>46</v>
      </c>
      <c r="B457" s="496"/>
      <c r="C457" s="496"/>
      <c r="D457" s="496"/>
      <c r="E457" s="496"/>
      <c r="F457" s="497"/>
      <c r="G457" s="154">
        <f>SUM(G437:G456)</f>
        <v>0</v>
      </c>
      <c r="H457" s="328"/>
      <c r="I457" s="139">
        <f>IF(C435=C402,SUM(I437:I456)+I424,SUM(I437:I456))</f>
        <v>0</v>
      </c>
      <c r="J457" s="70"/>
      <c r="K457" s="70"/>
      <c r="L457" s="70"/>
      <c r="M457" s="70"/>
      <c r="N457" s="158">
        <f>IF(COUNTA(B437:B456)&gt;0,1,0)</f>
        <v>0</v>
      </c>
      <c r="O457" s="70"/>
      <c r="P457" s="70"/>
    </row>
    <row r="458" spans="1:16" ht="20.100000000000001" customHeight="1" thickBot="1" x14ac:dyDescent="0.3">
      <c r="A458" s="484" t="s">
        <v>84</v>
      </c>
      <c r="B458" s="485"/>
      <c r="C458" s="485"/>
      <c r="D458" s="486"/>
      <c r="E458" s="128">
        <f>SUM(G:G)/2</f>
        <v>0</v>
      </c>
      <c r="F458" s="487"/>
      <c r="G458" s="488"/>
      <c r="H458" s="489"/>
      <c r="I458" s="136">
        <f>SUM(I437:I456)+I425</f>
        <v>0</v>
      </c>
      <c r="J458" s="70"/>
      <c r="K458" s="70"/>
      <c r="L458" s="70"/>
      <c r="M458" s="70"/>
      <c r="N458" s="70"/>
      <c r="O458" s="70"/>
      <c r="P458" s="70"/>
    </row>
    <row r="459" spans="1:16" x14ac:dyDescent="0.25">
      <c r="A459" s="7" t="s">
        <v>142</v>
      </c>
      <c r="B459" s="70"/>
      <c r="C459" s="70"/>
      <c r="D459" s="70"/>
      <c r="E459" s="70"/>
      <c r="F459" s="70"/>
      <c r="G459" s="70"/>
      <c r="H459" s="70"/>
      <c r="I459" s="70"/>
      <c r="J459" s="70"/>
      <c r="K459" s="70"/>
      <c r="L459" s="70"/>
      <c r="M459" s="70"/>
      <c r="N459" s="70"/>
      <c r="O459" s="70"/>
      <c r="P459" s="70"/>
    </row>
    <row r="460" spans="1:16" x14ac:dyDescent="0.25">
      <c r="A460" s="70"/>
      <c r="B460" s="70"/>
      <c r="C460" s="70"/>
      <c r="D460" s="70"/>
      <c r="E460" s="70"/>
      <c r="F460" s="70"/>
      <c r="G460" s="70"/>
      <c r="H460" s="70"/>
      <c r="I460" s="70"/>
      <c r="J460" s="70"/>
      <c r="K460" s="70"/>
      <c r="L460" s="70"/>
      <c r="M460" s="70"/>
      <c r="N460" s="70"/>
      <c r="O460" s="70"/>
      <c r="P460" s="70"/>
    </row>
    <row r="461" spans="1:16" ht="21" x14ac:dyDescent="0.35">
      <c r="A461" s="346" t="s">
        <v>41</v>
      </c>
      <c r="B461" s="345">
        <f ca="1">IF(imzatarihi&gt;0,imzatarihi,"")</f>
        <v>45833</v>
      </c>
      <c r="C461" s="347" t="s">
        <v>43</v>
      </c>
      <c r="D461" s="344" t="str">
        <f>IF(kurulusyetkilisi&gt;0,kurulusyetkilisi,"")</f>
        <v/>
      </c>
      <c r="E461" s="2"/>
      <c r="F461" s="2"/>
      <c r="G461" s="2"/>
      <c r="H461" s="70"/>
      <c r="I461" s="70"/>
      <c r="J461" s="70"/>
      <c r="K461" s="109"/>
      <c r="L461" s="109"/>
      <c r="M461" s="11"/>
      <c r="N461" s="109"/>
      <c r="O461" s="109"/>
      <c r="P461" s="70"/>
    </row>
    <row r="462" spans="1:16" ht="21" x14ac:dyDescent="0.35">
      <c r="A462" s="343"/>
      <c r="C462" s="347" t="s">
        <v>44</v>
      </c>
      <c r="E462" s="490"/>
      <c r="F462" s="490"/>
      <c r="G462" s="490"/>
      <c r="H462" s="70"/>
      <c r="I462" s="70"/>
      <c r="J462" s="70"/>
      <c r="K462" s="109"/>
      <c r="L462" s="109"/>
      <c r="M462" s="11"/>
      <c r="N462" s="109"/>
      <c r="O462" s="109"/>
      <c r="P462" s="70"/>
    </row>
    <row r="463" spans="1:16" ht="15.75" x14ac:dyDescent="0.25">
      <c r="A463" s="451" t="s">
        <v>77</v>
      </c>
      <c r="B463" s="451"/>
      <c r="C463" s="451"/>
      <c r="D463" s="451"/>
      <c r="E463" s="451"/>
      <c r="F463" s="451"/>
      <c r="G463" s="451"/>
      <c r="H463" s="451"/>
      <c r="I463" s="451"/>
      <c r="J463" s="70"/>
      <c r="K463" s="70"/>
      <c r="L463" s="70"/>
      <c r="M463" s="70"/>
      <c r="N463" s="70"/>
      <c r="O463" s="70"/>
      <c r="P463" s="70"/>
    </row>
    <row r="464" spans="1:16" x14ac:dyDescent="0.25">
      <c r="A464" s="458" t="str">
        <f>IF(YilDonem&lt;&gt;"",CONCATENATE(YilDonem,". döneme aittir."),"")</f>
        <v/>
      </c>
      <c r="B464" s="458"/>
      <c r="C464" s="458"/>
      <c r="D464" s="458"/>
      <c r="E464" s="458"/>
      <c r="F464" s="458"/>
      <c r="G464" s="458"/>
      <c r="H464" s="458"/>
      <c r="I464" s="458"/>
      <c r="J464" s="70"/>
      <c r="K464" s="70"/>
      <c r="L464" s="70"/>
      <c r="M464" s="70"/>
      <c r="N464" s="70"/>
      <c r="O464" s="70"/>
      <c r="P464" s="70"/>
    </row>
    <row r="465" spans="1:16" ht="19.5" thickBot="1" x14ac:dyDescent="0.35">
      <c r="A465" s="500" t="s">
        <v>86</v>
      </c>
      <c r="B465" s="500"/>
      <c r="C465" s="500"/>
      <c r="D465" s="500"/>
      <c r="E465" s="500"/>
      <c r="F465" s="500"/>
      <c r="G465" s="500"/>
      <c r="H465" s="500"/>
      <c r="I465" s="500"/>
      <c r="J465" s="70"/>
      <c r="K465" s="70"/>
      <c r="L465" s="70"/>
      <c r="M465" s="70"/>
      <c r="N465" s="70"/>
      <c r="O465" s="70"/>
      <c r="P465" s="70"/>
    </row>
    <row r="466" spans="1:16" ht="19.5" customHeight="1" thickBot="1" x14ac:dyDescent="0.3">
      <c r="A466" s="471" t="s">
        <v>1</v>
      </c>
      <c r="B466" s="473"/>
      <c r="C466" s="452" t="str">
        <f>IF(ProjeNo&gt;0,ProjeNo,"")</f>
        <v/>
      </c>
      <c r="D466" s="453"/>
      <c r="E466" s="453"/>
      <c r="F466" s="453"/>
      <c r="G466" s="453"/>
      <c r="H466" s="453"/>
      <c r="I466" s="454"/>
      <c r="J466" s="70"/>
      <c r="K466" s="70"/>
      <c r="L466" s="70"/>
      <c r="M466" s="70"/>
      <c r="N466" s="70"/>
      <c r="O466" s="70"/>
      <c r="P466" s="70"/>
    </row>
    <row r="467" spans="1:16" ht="29.25" customHeight="1" thickBot="1" x14ac:dyDescent="0.3">
      <c r="A467" s="491" t="s">
        <v>10</v>
      </c>
      <c r="B467" s="472"/>
      <c r="C467" s="492" t="str">
        <f>IF(ProjeAdi&gt;0,ProjeAdi,"")</f>
        <v/>
      </c>
      <c r="D467" s="493"/>
      <c r="E467" s="493"/>
      <c r="F467" s="493"/>
      <c r="G467" s="493"/>
      <c r="H467" s="493"/>
      <c r="I467" s="494"/>
      <c r="J467" s="70"/>
      <c r="K467" s="70"/>
      <c r="L467" s="70"/>
      <c r="M467" s="70"/>
      <c r="N467" s="70"/>
      <c r="O467" s="70"/>
      <c r="P467" s="70"/>
    </row>
    <row r="468" spans="1:16" ht="19.5" customHeight="1" thickBot="1" x14ac:dyDescent="0.3">
      <c r="A468" s="471" t="s">
        <v>78</v>
      </c>
      <c r="B468" s="473"/>
      <c r="C468" s="16"/>
      <c r="D468" s="498"/>
      <c r="E468" s="498"/>
      <c r="F468" s="498"/>
      <c r="G468" s="498"/>
      <c r="H468" s="498"/>
      <c r="I468" s="499"/>
      <c r="J468" s="70"/>
      <c r="K468" s="70"/>
      <c r="L468" s="70"/>
      <c r="M468" s="70"/>
      <c r="N468" s="70"/>
      <c r="O468" s="70"/>
      <c r="P468" s="70"/>
    </row>
    <row r="469" spans="1:16" s="5" customFormat="1" ht="30.75" thickBot="1" x14ac:dyDescent="0.3">
      <c r="A469" s="3" t="s">
        <v>6</v>
      </c>
      <c r="B469" s="3" t="s">
        <v>7</v>
      </c>
      <c r="C469" s="3" t="s">
        <v>67</v>
      </c>
      <c r="D469" s="3" t="s">
        <v>143</v>
      </c>
      <c r="E469" s="3" t="s">
        <v>79</v>
      </c>
      <c r="F469" s="3" t="s">
        <v>80</v>
      </c>
      <c r="G469" s="3" t="s">
        <v>81</v>
      </c>
      <c r="H469" s="3" t="s">
        <v>82</v>
      </c>
      <c r="I469" s="3" t="s">
        <v>83</v>
      </c>
      <c r="J469" s="302" t="s">
        <v>87</v>
      </c>
      <c r="K469" s="303" t="s">
        <v>88</v>
      </c>
      <c r="L469" s="303" t="s">
        <v>80</v>
      </c>
      <c r="M469" s="301"/>
      <c r="N469" s="301"/>
      <c r="O469" s="301"/>
      <c r="P469" s="301"/>
    </row>
    <row r="470" spans="1:16" ht="20.100000000000001" customHeight="1" x14ac:dyDescent="0.25">
      <c r="A470" s="304">
        <v>281</v>
      </c>
      <c r="B470" s="88"/>
      <c r="C470" s="140" t="str">
        <f t="shared" ref="C470:C489" si="99">IF(B470&lt;&gt;"",VLOOKUP(B470,PersonelTablo,2,0),"")</f>
        <v/>
      </c>
      <c r="D470" s="141" t="str">
        <f t="shared" ref="D470:D489" si="100">IF(B470&lt;&gt;"",VLOOKUP(B470,PersonelTablo,3,0),"")</f>
        <v/>
      </c>
      <c r="E470" s="89"/>
      <c r="F470" s="90"/>
      <c r="G470" s="151" t="str">
        <f>IF(AND(B470&lt;&gt;"",L470&gt;=F470),E470*F470,"")</f>
        <v/>
      </c>
      <c r="H470" s="148" t="str">
        <f t="shared" ref="H470:H489" si="101">IF(B470&lt;&gt;"",VLOOKUP(B470,G011CTablo,14,0),"")</f>
        <v/>
      </c>
      <c r="I470" s="155" t="str">
        <f>IF(AND(B470&lt;&gt;"",J470&gt;=K470,L470&gt;0),G470*H470,"")</f>
        <v/>
      </c>
      <c r="J470" s="146" t="str">
        <f>IF(B470&gt;0,ROUNDUP(VLOOKUP(B470,G011B!$B:$R,16,0),1),"")</f>
        <v/>
      </c>
      <c r="K470" s="146" t="str">
        <f>IF(B470&gt;0,SUMIF($B:$B,B470,$G:$G),"")</f>
        <v/>
      </c>
      <c r="L470" s="147" t="str">
        <f>IF(B470&lt;&gt;"",VLOOKUP(B470,G011B!$B:$Z,25,0),"")</f>
        <v/>
      </c>
      <c r="M470" s="217" t="str">
        <f t="shared" ref="M470:M489" si="102">IF(J470&gt;=K470,"","Personelin bütün iş paketlerindeki Toplam Adam Ay değeri "&amp;K470&amp;" olup, bu değer, G011B formunda beyan edilen Çalışılan Toplam Ay değerini geçemez. Maliyeti hesaplamak için Adam/Ay Oranı veya Çalışılan Ay değerini düzeltiniz. ")</f>
        <v/>
      </c>
      <c r="N470" s="70"/>
      <c r="O470" s="70"/>
      <c r="P470" s="70"/>
    </row>
    <row r="471" spans="1:16" ht="20.100000000000001" customHeight="1" x14ac:dyDescent="0.25">
      <c r="A471" s="305">
        <v>282</v>
      </c>
      <c r="B471" s="92"/>
      <c r="C471" s="142" t="str">
        <f t="shared" si="99"/>
        <v/>
      </c>
      <c r="D471" s="143" t="str">
        <f t="shared" si="100"/>
        <v/>
      </c>
      <c r="E471" s="93"/>
      <c r="F471" s="94"/>
      <c r="G471" s="152" t="str">
        <f t="shared" ref="G471:G489" si="103">IF(AND(B471&lt;&gt;"",L471&gt;=F471),E471*F471,"")</f>
        <v/>
      </c>
      <c r="H471" s="149" t="str">
        <f t="shared" si="101"/>
        <v/>
      </c>
      <c r="I471" s="156" t="str">
        <f t="shared" ref="I471:I489" si="104">IF(AND(B471&lt;&gt;"",J471&gt;=K471,L471&gt;0),G471*H471,"")</f>
        <v/>
      </c>
      <c r="J471" s="146" t="str">
        <f>IF(B471&gt;0,ROUNDUP(VLOOKUP(B471,G011B!$B:$R,16,0),1),"")</f>
        <v/>
      </c>
      <c r="K471" s="146" t="str">
        <f t="shared" ref="K471:K489" si="105">IF(B471&gt;0,SUMIF($B:$B,B471,$G:$G),"")</f>
        <v/>
      </c>
      <c r="L471" s="147" t="str">
        <f>IF(B471&lt;&gt;"",VLOOKUP(B471,G011B!$B:$Z,25,0),"")</f>
        <v/>
      </c>
      <c r="M471" s="217" t="str">
        <f t="shared" si="102"/>
        <v/>
      </c>
      <c r="N471" s="70"/>
      <c r="O471" s="70"/>
      <c r="P471" s="70"/>
    </row>
    <row r="472" spans="1:16" ht="20.100000000000001" customHeight="1" x14ac:dyDescent="0.25">
      <c r="A472" s="305">
        <v>283</v>
      </c>
      <c r="B472" s="92"/>
      <c r="C472" s="142" t="str">
        <f t="shared" si="99"/>
        <v/>
      </c>
      <c r="D472" s="143" t="str">
        <f t="shared" si="100"/>
        <v/>
      </c>
      <c r="E472" s="93"/>
      <c r="F472" s="94"/>
      <c r="G472" s="152" t="str">
        <f t="shared" si="103"/>
        <v/>
      </c>
      <c r="H472" s="149" t="str">
        <f t="shared" si="101"/>
        <v/>
      </c>
      <c r="I472" s="156" t="str">
        <f t="shared" si="104"/>
        <v/>
      </c>
      <c r="J472" s="146" t="str">
        <f>IF(B472&gt;0,ROUNDUP(VLOOKUP(B472,G011B!$B:$R,16,0),1),"")</f>
        <v/>
      </c>
      <c r="K472" s="146" t="str">
        <f t="shared" si="105"/>
        <v/>
      </c>
      <c r="L472" s="147" t="str">
        <f>IF(B472&lt;&gt;"",VLOOKUP(B472,G011B!$B:$Z,25,0),"")</f>
        <v/>
      </c>
      <c r="M472" s="217" t="str">
        <f t="shared" si="102"/>
        <v/>
      </c>
      <c r="N472" s="70"/>
      <c r="O472" s="70"/>
      <c r="P472" s="70"/>
    </row>
    <row r="473" spans="1:16" ht="20.100000000000001" customHeight="1" x14ac:dyDescent="0.25">
      <c r="A473" s="305">
        <v>284</v>
      </c>
      <c r="B473" s="92"/>
      <c r="C473" s="142" t="str">
        <f t="shared" si="99"/>
        <v/>
      </c>
      <c r="D473" s="143" t="str">
        <f t="shared" si="100"/>
        <v/>
      </c>
      <c r="E473" s="93"/>
      <c r="F473" s="94"/>
      <c r="G473" s="152" t="str">
        <f t="shared" si="103"/>
        <v/>
      </c>
      <c r="H473" s="149" t="str">
        <f t="shared" si="101"/>
        <v/>
      </c>
      <c r="I473" s="156" t="str">
        <f t="shared" si="104"/>
        <v/>
      </c>
      <c r="J473" s="146" t="str">
        <f>IF(B473&gt;0,ROUNDUP(VLOOKUP(B473,G011B!$B:$R,16,0),1),"")</f>
        <v/>
      </c>
      <c r="K473" s="146" t="str">
        <f t="shared" si="105"/>
        <v/>
      </c>
      <c r="L473" s="147" t="str">
        <f>IF(B473&lt;&gt;"",VLOOKUP(B473,G011B!$B:$Z,25,0),"")</f>
        <v/>
      </c>
      <c r="M473" s="217" t="str">
        <f t="shared" si="102"/>
        <v/>
      </c>
      <c r="N473" s="70"/>
      <c r="O473" s="70"/>
      <c r="P473" s="70"/>
    </row>
    <row r="474" spans="1:16" ht="20.100000000000001" customHeight="1" x14ac:dyDescent="0.25">
      <c r="A474" s="305">
        <v>285</v>
      </c>
      <c r="B474" s="92"/>
      <c r="C474" s="142" t="str">
        <f t="shared" si="99"/>
        <v/>
      </c>
      <c r="D474" s="143" t="str">
        <f t="shared" si="100"/>
        <v/>
      </c>
      <c r="E474" s="93"/>
      <c r="F474" s="94"/>
      <c r="G474" s="152" t="str">
        <f t="shared" si="103"/>
        <v/>
      </c>
      <c r="H474" s="149" t="str">
        <f t="shared" si="101"/>
        <v/>
      </c>
      <c r="I474" s="156" t="str">
        <f t="shared" si="104"/>
        <v/>
      </c>
      <c r="J474" s="146" t="str">
        <f>IF(B474&gt;0,ROUNDUP(VLOOKUP(B474,G011B!$B:$R,16,0),1),"")</f>
        <v/>
      </c>
      <c r="K474" s="146" t="str">
        <f t="shared" si="105"/>
        <v/>
      </c>
      <c r="L474" s="147" t="str">
        <f>IF(B474&lt;&gt;"",VLOOKUP(B474,G011B!$B:$Z,25,0),"")</f>
        <v/>
      </c>
      <c r="M474" s="217" t="str">
        <f t="shared" si="102"/>
        <v/>
      </c>
      <c r="N474" s="70"/>
      <c r="O474" s="70"/>
      <c r="P474" s="70"/>
    </row>
    <row r="475" spans="1:16" ht="20.100000000000001" customHeight="1" x14ac:dyDescent="0.25">
      <c r="A475" s="305">
        <v>286</v>
      </c>
      <c r="B475" s="92"/>
      <c r="C475" s="142" t="str">
        <f t="shared" si="99"/>
        <v/>
      </c>
      <c r="D475" s="143" t="str">
        <f t="shared" si="100"/>
        <v/>
      </c>
      <c r="E475" s="93"/>
      <c r="F475" s="94"/>
      <c r="G475" s="152" t="str">
        <f t="shared" si="103"/>
        <v/>
      </c>
      <c r="H475" s="149" t="str">
        <f t="shared" si="101"/>
        <v/>
      </c>
      <c r="I475" s="156" t="str">
        <f t="shared" si="104"/>
        <v/>
      </c>
      <c r="J475" s="146" t="str">
        <f>IF(B475&gt;0,ROUNDUP(VLOOKUP(B475,G011B!$B:$R,16,0),1),"")</f>
        <v/>
      </c>
      <c r="K475" s="146" t="str">
        <f t="shared" si="105"/>
        <v/>
      </c>
      <c r="L475" s="147" t="str">
        <f>IF(B475&lt;&gt;"",VLOOKUP(B475,G011B!$B:$Z,25,0),"")</f>
        <v/>
      </c>
      <c r="M475" s="217" t="str">
        <f t="shared" si="102"/>
        <v/>
      </c>
      <c r="N475" s="70"/>
      <c r="O475" s="70"/>
      <c r="P475" s="70"/>
    </row>
    <row r="476" spans="1:16" ht="20.100000000000001" customHeight="1" x14ac:dyDescent="0.25">
      <c r="A476" s="305">
        <v>287</v>
      </c>
      <c r="B476" s="92"/>
      <c r="C476" s="142" t="str">
        <f t="shared" si="99"/>
        <v/>
      </c>
      <c r="D476" s="143" t="str">
        <f t="shared" si="100"/>
        <v/>
      </c>
      <c r="E476" s="93"/>
      <c r="F476" s="94"/>
      <c r="G476" s="152" t="str">
        <f t="shared" si="103"/>
        <v/>
      </c>
      <c r="H476" s="149" t="str">
        <f t="shared" si="101"/>
        <v/>
      </c>
      <c r="I476" s="156" t="str">
        <f t="shared" si="104"/>
        <v/>
      </c>
      <c r="J476" s="146" t="str">
        <f>IF(B476&gt;0,ROUNDUP(VLOOKUP(B476,G011B!$B:$R,16,0),1),"")</f>
        <v/>
      </c>
      <c r="K476" s="146" t="str">
        <f t="shared" si="105"/>
        <v/>
      </c>
      <c r="L476" s="147" t="str">
        <f>IF(B476&lt;&gt;"",VLOOKUP(B476,G011B!$B:$Z,25,0),"")</f>
        <v/>
      </c>
      <c r="M476" s="217" t="str">
        <f t="shared" si="102"/>
        <v/>
      </c>
      <c r="N476" s="70"/>
      <c r="O476" s="70"/>
      <c r="P476" s="70"/>
    </row>
    <row r="477" spans="1:16" ht="20.100000000000001" customHeight="1" x14ac:dyDescent="0.25">
      <c r="A477" s="305">
        <v>288</v>
      </c>
      <c r="B477" s="92"/>
      <c r="C477" s="142" t="str">
        <f t="shared" si="99"/>
        <v/>
      </c>
      <c r="D477" s="143" t="str">
        <f t="shared" si="100"/>
        <v/>
      </c>
      <c r="E477" s="93"/>
      <c r="F477" s="94"/>
      <c r="G477" s="152" t="str">
        <f t="shared" si="103"/>
        <v/>
      </c>
      <c r="H477" s="149" t="str">
        <f t="shared" si="101"/>
        <v/>
      </c>
      <c r="I477" s="156" t="str">
        <f t="shared" si="104"/>
        <v/>
      </c>
      <c r="J477" s="146" t="str">
        <f>IF(B477&gt;0,ROUNDUP(VLOOKUP(B477,G011B!$B:$R,16,0),1),"")</f>
        <v/>
      </c>
      <c r="K477" s="146" t="str">
        <f t="shared" si="105"/>
        <v/>
      </c>
      <c r="L477" s="147" t="str">
        <f>IF(B477&lt;&gt;"",VLOOKUP(B477,G011B!$B:$Z,25,0),"")</f>
        <v/>
      </c>
      <c r="M477" s="217" t="str">
        <f t="shared" si="102"/>
        <v/>
      </c>
      <c r="N477" s="70"/>
      <c r="O477" s="70"/>
      <c r="P477" s="70"/>
    </row>
    <row r="478" spans="1:16" ht="20.100000000000001" customHeight="1" x14ac:dyDescent="0.25">
      <c r="A478" s="305">
        <v>289</v>
      </c>
      <c r="B478" s="92"/>
      <c r="C478" s="142" t="str">
        <f t="shared" si="99"/>
        <v/>
      </c>
      <c r="D478" s="143" t="str">
        <f t="shared" si="100"/>
        <v/>
      </c>
      <c r="E478" s="93"/>
      <c r="F478" s="94"/>
      <c r="G478" s="152" t="str">
        <f t="shared" si="103"/>
        <v/>
      </c>
      <c r="H478" s="149" t="str">
        <f t="shared" si="101"/>
        <v/>
      </c>
      <c r="I478" s="156" t="str">
        <f t="shared" si="104"/>
        <v/>
      </c>
      <c r="J478" s="146" t="str">
        <f>IF(B478&gt;0,ROUNDUP(VLOOKUP(B478,G011B!$B:$R,16,0),1),"")</f>
        <v/>
      </c>
      <c r="K478" s="146" t="str">
        <f t="shared" si="105"/>
        <v/>
      </c>
      <c r="L478" s="147" t="str">
        <f>IF(B478&lt;&gt;"",VLOOKUP(B478,G011B!$B:$Z,25,0),"")</f>
        <v/>
      </c>
      <c r="M478" s="217" t="str">
        <f t="shared" si="102"/>
        <v/>
      </c>
      <c r="N478" s="70"/>
      <c r="O478" s="70"/>
      <c r="P478" s="70"/>
    </row>
    <row r="479" spans="1:16" ht="20.100000000000001" customHeight="1" x14ac:dyDescent="0.25">
      <c r="A479" s="305">
        <v>290</v>
      </c>
      <c r="B479" s="92"/>
      <c r="C479" s="142" t="str">
        <f t="shared" si="99"/>
        <v/>
      </c>
      <c r="D479" s="143" t="str">
        <f t="shared" si="100"/>
        <v/>
      </c>
      <c r="E479" s="93"/>
      <c r="F479" s="94"/>
      <c r="G479" s="152" t="str">
        <f t="shared" si="103"/>
        <v/>
      </c>
      <c r="H479" s="149" t="str">
        <f t="shared" si="101"/>
        <v/>
      </c>
      <c r="I479" s="156" t="str">
        <f t="shared" si="104"/>
        <v/>
      </c>
      <c r="J479" s="146" t="str">
        <f>IF(B479&gt;0,ROUNDUP(VLOOKUP(B479,G011B!$B:$R,16,0),1),"")</f>
        <v/>
      </c>
      <c r="K479" s="146" t="str">
        <f t="shared" si="105"/>
        <v/>
      </c>
      <c r="L479" s="147" t="str">
        <f>IF(B479&lt;&gt;"",VLOOKUP(B479,G011B!$B:$Z,25,0),"")</f>
        <v/>
      </c>
      <c r="M479" s="217" t="str">
        <f t="shared" si="102"/>
        <v/>
      </c>
      <c r="N479" s="70"/>
      <c r="O479" s="70"/>
      <c r="P479" s="70"/>
    </row>
    <row r="480" spans="1:16" ht="20.100000000000001" customHeight="1" x14ac:dyDescent="0.25">
      <c r="A480" s="305">
        <v>291</v>
      </c>
      <c r="B480" s="92"/>
      <c r="C480" s="142" t="str">
        <f t="shared" si="99"/>
        <v/>
      </c>
      <c r="D480" s="143" t="str">
        <f t="shared" si="100"/>
        <v/>
      </c>
      <c r="E480" s="93"/>
      <c r="F480" s="94"/>
      <c r="G480" s="152" t="str">
        <f t="shared" si="103"/>
        <v/>
      </c>
      <c r="H480" s="149" t="str">
        <f t="shared" si="101"/>
        <v/>
      </c>
      <c r="I480" s="156" t="str">
        <f t="shared" si="104"/>
        <v/>
      </c>
      <c r="J480" s="146" t="str">
        <f>IF(B480&gt;0,ROUNDUP(VLOOKUP(B480,G011B!$B:$R,16,0),1),"")</f>
        <v/>
      </c>
      <c r="K480" s="146" t="str">
        <f t="shared" si="105"/>
        <v/>
      </c>
      <c r="L480" s="147" t="str">
        <f>IF(B480&lt;&gt;"",VLOOKUP(B480,G011B!$B:$Z,25,0),"")</f>
        <v/>
      </c>
      <c r="M480" s="217" t="str">
        <f t="shared" si="102"/>
        <v/>
      </c>
      <c r="N480" s="70"/>
      <c r="O480" s="70"/>
      <c r="P480" s="70"/>
    </row>
    <row r="481" spans="1:16" ht="20.100000000000001" customHeight="1" x14ac:dyDescent="0.25">
      <c r="A481" s="305">
        <v>292</v>
      </c>
      <c r="B481" s="92"/>
      <c r="C481" s="142" t="str">
        <f t="shared" si="99"/>
        <v/>
      </c>
      <c r="D481" s="143" t="str">
        <f t="shared" si="100"/>
        <v/>
      </c>
      <c r="E481" s="93"/>
      <c r="F481" s="94"/>
      <c r="G481" s="152" t="str">
        <f t="shared" si="103"/>
        <v/>
      </c>
      <c r="H481" s="149" t="str">
        <f t="shared" si="101"/>
        <v/>
      </c>
      <c r="I481" s="156" t="str">
        <f t="shared" si="104"/>
        <v/>
      </c>
      <c r="J481" s="146" t="str">
        <f>IF(B481&gt;0,ROUNDUP(VLOOKUP(B481,G011B!$B:$R,16,0),1),"")</f>
        <v/>
      </c>
      <c r="K481" s="146" t="str">
        <f t="shared" si="105"/>
        <v/>
      </c>
      <c r="L481" s="147" t="str">
        <f>IF(B481&lt;&gt;"",VLOOKUP(B481,G011B!$B:$Z,25,0),"")</f>
        <v/>
      </c>
      <c r="M481" s="217" t="str">
        <f t="shared" si="102"/>
        <v/>
      </c>
      <c r="N481" s="70"/>
      <c r="O481" s="70"/>
      <c r="P481" s="70"/>
    </row>
    <row r="482" spans="1:16" ht="20.100000000000001" customHeight="1" x14ac:dyDescent="0.25">
      <c r="A482" s="305">
        <v>293</v>
      </c>
      <c r="B482" s="92"/>
      <c r="C482" s="142" t="str">
        <f t="shared" si="99"/>
        <v/>
      </c>
      <c r="D482" s="143" t="str">
        <f t="shared" si="100"/>
        <v/>
      </c>
      <c r="E482" s="93"/>
      <c r="F482" s="94"/>
      <c r="G482" s="152" t="str">
        <f t="shared" si="103"/>
        <v/>
      </c>
      <c r="H482" s="149" t="str">
        <f t="shared" si="101"/>
        <v/>
      </c>
      <c r="I482" s="156" t="str">
        <f t="shared" si="104"/>
        <v/>
      </c>
      <c r="J482" s="146" t="str">
        <f>IF(B482&gt;0,ROUNDUP(VLOOKUP(B482,G011B!$B:$R,16,0),1),"")</f>
        <v/>
      </c>
      <c r="K482" s="146" t="str">
        <f t="shared" si="105"/>
        <v/>
      </c>
      <c r="L482" s="147" t="str">
        <f>IF(B482&lt;&gt;"",VLOOKUP(B482,G011B!$B:$Z,25,0),"")</f>
        <v/>
      </c>
      <c r="M482" s="217" t="str">
        <f t="shared" si="102"/>
        <v/>
      </c>
      <c r="N482" s="70"/>
      <c r="O482" s="70"/>
      <c r="P482" s="70"/>
    </row>
    <row r="483" spans="1:16" ht="20.100000000000001" customHeight="1" x14ac:dyDescent="0.25">
      <c r="A483" s="305">
        <v>294</v>
      </c>
      <c r="B483" s="92"/>
      <c r="C483" s="142" t="str">
        <f t="shared" si="99"/>
        <v/>
      </c>
      <c r="D483" s="143" t="str">
        <f t="shared" si="100"/>
        <v/>
      </c>
      <c r="E483" s="93"/>
      <c r="F483" s="94"/>
      <c r="G483" s="152" t="str">
        <f t="shared" si="103"/>
        <v/>
      </c>
      <c r="H483" s="149" t="str">
        <f t="shared" si="101"/>
        <v/>
      </c>
      <c r="I483" s="156" t="str">
        <f t="shared" si="104"/>
        <v/>
      </c>
      <c r="J483" s="146" t="str">
        <f>IF(B483&gt;0,ROUNDUP(VLOOKUP(B483,G011B!$B:$R,16,0),1),"")</f>
        <v/>
      </c>
      <c r="K483" s="146" t="str">
        <f t="shared" si="105"/>
        <v/>
      </c>
      <c r="L483" s="147" t="str">
        <f>IF(B483&lt;&gt;"",VLOOKUP(B483,G011B!$B:$Z,25,0),"")</f>
        <v/>
      </c>
      <c r="M483" s="217" t="str">
        <f t="shared" si="102"/>
        <v/>
      </c>
      <c r="N483" s="70"/>
      <c r="O483" s="70"/>
      <c r="P483" s="70"/>
    </row>
    <row r="484" spans="1:16" ht="20.100000000000001" customHeight="1" x14ac:dyDescent="0.25">
      <c r="A484" s="305">
        <v>295</v>
      </c>
      <c r="B484" s="92"/>
      <c r="C484" s="142" t="str">
        <f t="shared" si="99"/>
        <v/>
      </c>
      <c r="D484" s="143" t="str">
        <f t="shared" si="100"/>
        <v/>
      </c>
      <c r="E484" s="93"/>
      <c r="F484" s="94"/>
      <c r="G484" s="152" t="str">
        <f t="shared" si="103"/>
        <v/>
      </c>
      <c r="H484" s="149" t="str">
        <f t="shared" si="101"/>
        <v/>
      </c>
      <c r="I484" s="156" t="str">
        <f t="shared" si="104"/>
        <v/>
      </c>
      <c r="J484" s="146" t="str">
        <f>IF(B484&gt;0,ROUNDUP(VLOOKUP(B484,G011B!$B:$R,16,0),1),"")</f>
        <v/>
      </c>
      <c r="K484" s="146" t="str">
        <f t="shared" si="105"/>
        <v/>
      </c>
      <c r="L484" s="147" t="str">
        <f>IF(B484&lt;&gt;"",VLOOKUP(B484,G011B!$B:$Z,25,0),"")</f>
        <v/>
      </c>
      <c r="M484" s="217" t="str">
        <f t="shared" si="102"/>
        <v/>
      </c>
      <c r="N484" s="70"/>
      <c r="O484" s="70"/>
      <c r="P484" s="70"/>
    </row>
    <row r="485" spans="1:16" ht="20.100000000000001" customHeight="1" x14ac:dyDescent="0.25">
      <c r="A485" s="305">
        <v>296</v>
      </c>
      <c r="B485" s="92"/>
      <c r="C485" s="142" t="str">
        <f t="shared" si="99"/>
        <v/>
      </c>
      <c r="D485" s="143" t="str">
        <f t="shared" si="100"/>
        <v/>
      </c>
      <c r="E485" s="93"/>
      <c r="F485" s="94"/>
      <c r="G485" s="152" t="str">
        <f t="shared" si="103"/>
        <v/>
      </c>
      <c r="H485" s="149" t="str">
        <f t="shared" si="101"/>
        <v/>
      </c>
      <c r="I485" s="156" t="str">
        <f t="shared" si="104"/>
        <v/>
      </c>
      <c r="J485" s="146" t="str">
        <f>IF(B485&gt;0,ROUNDUP(VLOOKUP(B485,G011B!$B:$R,16,0),1),"")</f>
        <v/>
      </c>
      <c r="K485" s="146" t="str">
        <f t="shared" si="105"/>
        <v/>
      </c>
      <c r="L485" s="147" t="str">
        <f>IF(B485&lt;&gt;"",VLOOKUP(B485,G011B!$B:$Z,25,0),"")</f>
        <v/>
      </c>
      <c r="M485" s="217" t="str">
        <f t="shared" si="102"/>
        <v/>
      </c>
      <c r="N485" s="70"/>
      <c r="O485" s="70"/>
      <c r="P485" s="70"/>
    </row>
    <row r="486" spans="1:16" ht="20.100000000000001" customHeight="1" x14ac:dyDescent="0.25">
      <c r="A486" s="305">
        <v>297</v>
      </c>
      <c r="B486" s="92"/>
      <c r="C486" s="142" t="str">
        <f t="shared" si="99"/>
        <v/>
      </c>
      <c r="D486" s="143" t="str">
        <f t="shared" si="100"/>
        <v/>
      </c>
      <c r="E486" s="93"/>
      <c r="F486" s="94"/>
      <c r="G486" s="152" t="str">
        <f t="shared" si="103"/>
        <v/>
      </c>
      <c r="H486" s="149" t="str">
        <f t="shared" si="101"/>
        <v/>
      </c>
      <c r="I486" s="156" t="str">
        <f t="shared" si="104"/>
        <v/>
      </c>
      <c r="J486" s="146" t="str">
        <f>IF(B486&gt;0,ROUNDUP(VLOOKUP(B486,G011B!$B:$R,16,0),1),"")</f>
        <v/>
      </c>
      <c r="K486" s="146" t="str">
        <f t="shared" si="105"/>
        <v/>
      </c>
      <c r="L486" s="147" t="str">
        <f>IF(B486&lt;&gt;"",VLOOKUP(B486,G011B!$B:$Z,25,0),"")</f>
        <v/>
      </c>
      <c r="M486" s="217" t="str">
        <f t="shared" si="102"/>
        <v/>
      </c>
      <c r="N486" s="70"/>
      <c r="O486" s="70"/>
      <c r="P486" s="70"/>
    </row>
    <row r="487" spans="1:16" ht="20.100000000000001" customHeight="1" x14ac:dyDescent="0.25">
      <c r="A487" s="305">
        <v>298</v>
      </c>
      <c r="B487" s="92"/>
      <c r="C487" s="142" t="str">
        <f t="shared" si="99"/>
        <v/>
      </c>
      <c r="D487" s="143" t="str">
        <f t="shared" si="100"/>
        <v/>
      </c>
      <c r="E487" s="93"/>
      <c r="F487" s="94"/>
      <c r="G487" s="152" t="str">
        <f t="shared" si="103"/>
        <v/>
      </c>
      <c r="H487" s="149" t="str">
        <f t="shared" si="101"/>
        <v/>
      </c>
      <c r="I487" s="156" t="str">
        <f t="shared" si="104"/>
        <v/>
      </c>
      <c r="J487" s="146" t="str">
        <f>IF(B487&gt;0,ROUNDUP(VLOOKUP(B487,G011B!$B:$R,16,0),1),"")</f>
        <v/>
      </c>
      <c r="K487" s="146" t="str">
        <f t="shared" si="105"/>
        <v/>
      </c>
      <c r="L487" s="147" t="str">
        <f>IF(B487&lt;&gt;"",VLOOKUP(B487,G011B!$B:$Z,25,0),"")</f>
        <v/>
      </c>
      <c r="M487" s="217" t="str">
        <f t="shared" si="102"/>
        <v/>
      </c>
      <c r="N487" s="70"/>
      <c r="O487" s="70"/>
      <c r="P487" s="70"/>
    </row>
    <row r="488" spans="1:16" ht="20.100000000000001" customHeight="1" x14ac:dyDescent="0.25">
      <c r="A488" s="305">
        <v>299</v>
      </c>
      <c r="B488" s="92"/>
      <c r="C488" s="142" t="str">
        <f t="shared" si="99"/>
        <v/>
      </c>
      <c r="D488" s="143" t="str">
        <f t="shared" si="100"/>
        <v/>
      </c>
      <c r="E488" s="93"/>
      <c r="F488" s="94"/>
      <c r="G488" s="152" t="str">
        <f t="shared" si="103"/>
        <v/>
      </c>
      <c r="H488" s="149" t="str">
        <f t="shared" si="101"/>
        <v/>
      </c>
      <c r="I488" s="156" t="str">
        <f t="shared" si="104"/>
        <v/>
      </c>
      <c r="J488" s="146" t="str">
        <f>IF(B488&gt;0,ROUNDUP(VLOOKUP(B488,G011B!$B:$R,16,0),1),"")</f>
        <v/>
      </c>
      <c r="K488" s="146" t="str">
        <f t="shared" si="105"/>
        <v/>
      </c>
      <c r="L488" s="147" t="str">
        <f>IF(B488&lt;&gt;"",VLOOKUP(B488,G011B!$B:$Z,25,0),"")</f>
        <v/>
      </c>
      <c r="M488" s="217" t="str">
        <f t="shared" si="102"/>
        <v/>
      </c>
      <c r="N488" s="70"/>
      <c r="O488" s="70"/>
      <c r="P488" s="70"/>
    </row>
    <row r="489" spans="1:16" ht="20.100000000000001" customHeight="1" thickBot="1" x14ac:dyDescent="0.3">
      <c r="A489" s="306">
        <v>300</v>
      </c>
      <c r="B489" s="95"/>
      <c r="C489" s="144" t="str">
        <f t="shared" si="99"/>
        <v/>
      </c>
      <c r="D489" s="145" t="str">
        <f t="shared" si="100"/>
        <v/>
      </c>
      <c r="E489" s="96"/>
      <c r="F489" s="97"/>
      <c r="G489" s="153" t="str">
        <f t="shared" si="103"/>
        <v/>
      </c>
      <c r="H489" s="150" t="str">
        <f t="shared" si="101"/>
        <v/>
      </c>
      <c r="I489" s="157" t="str">
        <f t="shared" si="104"/>
        <v/>
      </c>
      <c r="J489" s="146" t="str">
        <f>IF(B489&gt;0,ROUNDUP(VLOOKUP(B489,G011B!$B:$R,16,0),1),"")</f>
        <v/>
      </c>
      <c r="K489" s="146" t="str">
        <f t="shared" si="105"/>
        <v/>
      </c>
      <c r="L489" s="147" t="str">
        <f>IF(B489&lt;&gt;"",VLOOKUP(B489,G011B!$B:$Z,25,0),"")</f>
        <v/>
      </c>
      <c r="M489" s="217" t="str">
        <f t="shared" si="102"/>
        <v/>
      </c>
      <c r="N489" s="70"/>
      <c r="O489" s="70"/>
      <c r="P489" s="70"/>
    </row>
    <row r="490" spans="1:16" ht="20.100000000000001" customHeight="1" thickBot="1" x14ac:dyDescent="0.35">
      <c r="A490" s="495" t="s">
        <v>46</v>
      </c>
      <c r="B490" s="496"/>
      <c r="C490" s="496"/>
      <c r="D490" s="496"/>
      <c r="E490" s="496"/>
      <c r="F490" s="497"/>
      <c r="G490" s="154">
        <f>SUM(G470:G489)</f>
        <v>0</v>
      </c>
      <c r="H490" s="328"/>
      <c r="I490" s="139">
        <f>IF(C468=C435,SUM(I470:I489)+I457,SUM(I470:I489))</f>
        <v>0</v>
      </c>
      <c r="J490" s="70"/>
      <c r="K490" s="70"/>
      <c r="L490" s="70"/>
      <c r="M490" s="70"/>
      <c r="N490" s="158">
        <f>IF(COUNTA(B470:B489)&gt;0,1,0)</f>
        <v>0</v>
      </c>
      <c r="O490" s="70"/>
      <c r="P490" s="70"/>
    </row>
    <row r="491" spans="1:16" ht="20.100000000000001" customHeight="1" thickBot="1" x14ac:dyDescent="0.3">
      <c r="A491" s="484" t="s">
        <v>84</v>
      </c>
      <c r="B491" s="485"/>
      <c r="C491" s="485"/>
      <c r="D491" s="486"/>
      <c r="E491" s="128">
        <f>SUM(G:G)/2</f>
        <v>0</v>
      </c>
      <c r="F491" s="487"/>
      <c r="G491" s="488"/>
      <c r="H491" s="489"/>
      <c r="I491" s="136">
        <f>SUM(I470:I489)+I458</f>
        <v>0</v>
      </c>
      <c r="J491" s="70"/>
      <c r="K491" s="70"/>
      <c r="L491" s="70"/>
      <c r="M491" s="70"/>
      <c r="N491" s="70"/>
      <c r="O491" s="70"/>
      <c r="P491" s="70"/>
    </row>
    <row r="492" spans="1:16" x14ac:dyDescent="0.25">
      <c r="A492" s="7" t="s">
        <v>142</v>
      </c>
      <c r="B492" s="70"/>
      <c r="C492" s="70"/>
      <c r="D492" s="70"/>
      <c r="E492" s="70"/>
      <c r="F492" s="70"/>
      <c r="G492" s="70"/>
      <c r="H492" s="70"/>
      <c r="I492" s="70"/>
      <c r="J492" s="70"/>
      <c r="K492" s="70"/>
      <c r="L492" s="70"/>
      <c r="M492" s="70"/>
      <c r="N492" s="70"/>
      <c r="O492" s="70"/>
      <c r="P492" s="70"/>
    </row>
    <row r="493" spans="1:16" x14ac:dyDescent="0.25">
      <c r="A493" s="70"/>
      <c r="B493" s="70"/>
      <c r="C493" s="70"/>
      <c r="D493" s="70"/>
      <c r="E493" s="70"/>
      <c r="F493" s="70"/>
      <c r="G493" s="70"/>
      <c r="H493" s="70"/>
      <c r="I493" s="70"/>
      <c r="J493" s="70"/>
      <c r="K493" s="70"/>
      <c r="L493" s="70"/>
      <c r="M493" s="70"/>
      <c r="N493" s="70"/>
      <c r="O493" s="70"/>
      <c r="P493" s="70"/>
    </row>
    <row r="494" spans="1:16" ht="21" x14ac:dyDescent="0.35">
      <c r="A494" s="346" t="s">
        <v>41</v>
      </c>
      <c r="B494" s="345">
        <f ca="1">IF(imzatarihi&gt;0,imzatarihi,"")</f>
        <v>45833</v>
      </c>
      <c r="C494" s="347" t="s">
        <v>43</v>
      </c>
      <c r="D494" s="344" t="str">
        <f>IF(kurulusyetkilisi&gt;0,kurulusyetkilisi,"")</f>
        <v/>
      </c>
      <c r="E494" s="2"/>
      <c r="F494" s="2"/>
      <c r="G494" s="2"/>
      <c r="H494" s="70"/>
      <c r="I494" s="70"/>
      <c r="J494" s="70"/>
      <c r="K494" s="109"/>
      <c r="L494" s="109"/>
      <c r="M494" s="11"/>
      <c r="N494" s="109"/>
      <c r="O494" s="109"/>
      <c r="P494" s="70"/>
    </row>
    <row r="495" spans="1:16" ht="21" x14ac:dyDescent="0.35">
      <c r="A495" s="343"/>
      <c r="C495" s="347" t="s">
        <v>44</v>
      </c>
      <c r="E495" s="490"/>
      <c r="F495" s="490"/>
      <c r="G495" s="490"/>
      <c r="H495" s="70"/>
      <c r="I495" s="70"/>
      <c r="J495" s="70"/>
      <c r="K495" s="109"/>
      <c r="L495" s="109"/>
      <c r="M495" s="11"/>
      <c r="N495" s="109"/>
      <c r="O495" s="109"/>
      <c r="P495" s="70"/>
    </row>
    <row r="496" spans="1:16" ht="15.75" x14ac:dyDescent="0.25">
      <c r="A496" s="451" t="s">
        <v>77</v>
      </c>
      <c r="B496" s="451"/>
      <c r="C496" s="451"/>
      <c r="D496" s="451"/>
      <c r="E496" s="451"/>
      <c r="F496" s="451"/>
      <c r="G496" s="451"/>
      <c r="H496" s="451"/>
      <c r="I496" s="451"/>
      <c r="J496" s="70"/>
      <c r="K496" s="70"/>
      <c r="L496" s="70"/>
      <c r="M496" s="70"/>
      <c r="N496" s="70"/>
      <c r="O496" s="70"/>
      <c r="P496" s="70"/>
    </row>
    <row r="497" spans="1:16" x14ac:dyDescent="0.25">
      <c r="A497" s="458" t="str">
        <f>IF(YilDonem&lt;&gt;"",CONCATENATE(YilDonem,". döneme aittir."),"")</f>
        <v/>
      </c>
      <c r="B497" s="458"/>
      <c r="C497" s="458"/>
      <c r="D497" s="458"/>
      <c r="E497" s="458"/>
      <c r="F497" s="458"/>
      <c r="G497" s="458"/>
      <c r="H497" s="458"/>
      <c r="I497" s="458"/>
      <c r="J497" s="70"/>
      <c r="K497" s="70"/>
      <c r="L497" s="70"/>
      <c r="M497" s="70"/>
      <c r="N497" s="70"/>
      <c r="O497" s="70"/>
      <c r="P497" s="70"/>
    </row>
    <row r="498" spans="1:16" ht="19.5" thickBot="1" x14ac:dyDescent="0.35">
      <c r="A498" s="500" t="s">
        <v>86</v>
      </c>
      <c r="B498" s="500"/>
      <c r="C498" s="500"/>
      <c r="D498" s="500"/>
      <c r="E498" s="500"/>
      <c r="F498" s="500"/>
      <c r="G498" s="500"/>
      <c r="H498" s="500"/>
      <c r="I498" s="500"/>
      <c r="J498" s="70"/>
      <c r="K498" s="70"/>
      <c r="L498" s="70"/>
      <c r="M498" s="70"/>
      <c r="N498" s="70"/>
      <c r="O498" s="70"/>
      <c r="P498" s="70"/>
    </row>
    <row r="499" spans="1:16" ht="19.5" customHeight="1" thickBot="1" x14ac:dyDescent="0.3">
      <c r="A499" s="471" t="s">
        <v>1</v>
      </c>
      <c r="B499" s="473"/>
      <c r="C499" s="452" t="str">
        <f>IF(ProjeNo&gt;0,ProjeNo,"")</f>
        <v/>
      </c>
      <c r="D499" s="453"/>
      <c r="E499" s="453"/>
      <c r="F499" s="453"/>
      <c r="G499" s="453"/>
      <c r="H499" s="453"/>
      <c r="I499" s="454"/>
      <c r="J499" s="70"/>
      <c r="K499" s="70"/>
      <c r="L499" s="70"/>
      <c r="M499" s="70"/>
      <c r="N499" s="70"/>
      <c r="O499" s="70"/>
      <c r="P499" s="70"/>
    </row>
    <row r="500" spans="1:16" ht="29.25" customHeight="1" thickBot="1" x14ac:dyDescent="0.3">
      <c r="A500" s="491" t="s">
        <v>10</v>
      </c>
      <c r="B500" s="472"/>
      <c r="C500" s="492" t="str">
        <f>IF(ProjeAdi&gt;0,ProjeAdi,"")</f>
        <v/>
      </c>
      <c r="D500" s="493"/>
      <c r="E500" s="493"/>
      <c r="F500" s="493"/>
      <c r="G500" s="493"/>
      <c r="H500" s="493"/>
      <c r="I500" s="494"/>
      <c r="J500" s="70"/>
      <c r="K500" s="70"/>
      <c r="L500" s="70"/>
      <c r="M500" s="70"/>
      <c r="N500" s="70"/>
      <c r="O500" s="70"/>
      <c r="P500" s="70"/>
    </row>
    <row r="501" spans="1:16" ht="19.5" customHeight="1" thickBot="1" x14ac:dyDescent="0.3">
      <c r="A501" s="471" t="s">
        <v>78</v>
      </c>
      <c r="B501" s="473"/>
      <c r="C501" s="16"/>
      <c r="D501" s="498"/>
      <c r="E501" s="498"/>
      <c r="F501" s="498"/>
      <c r="G501" s="498"/>
      <c r="H501" s="498"/>
      <c r="I501" s="499"/>
      <c r="J501" s="70"/>
      <c r="K501" s="70"/>
      <c r="L501" s="70"/>
      <c r="M501" s="70"/>
      <c r="N501" s="70"/>
      <c r="O501" s="70"/>
      <c r="P501" s="70"/>
    </row>
    <row r="502" spans="1:16" s="5" customFormat="1" ht="30.75" thickBot="1" x14ac:dyDescent="0.3">
      <c r="A502" s="3" t="s">
        <v>6</v>
      </c>
      <c r="B502" s="3" t="s">
        <v>7</v>
      </c>
      <c r="C502" s="3" t="s">
        <v>67</v>
      </c>
      <c r="D502" s="3" t="s">
        <v>143</v>
      </c>
      <c r="E502" s="3" t="s">
        <v>79</v>
      </c>
      <c r="F502" s="3" t="s">
        <v>80</v>
      </c>
      <c r="G502" s="3" t="s">
        <v>81</v>
      </c>
      <c r="H502" s="3" t="s">
        <v>82</v>
      </c>
      <c r="I502" s="3" t="s">
        <v>83</v>
      </c>
      <c r="J502" s="302" t="s">
        <v>87</v>
      </c>
      <c r="K502" s="303" t="s">
        <v>88</v>
      </c>
      <c r="L502" s="303" t="s">
        <v>80</v>
      </c>
      <c r="M502" s="301"/>
      <c r="N502" s="301"/>
      <c r="O502" s="301"/>
      <c r="P502" s="301"/>
    </row>
    <row r="503" spans="1:16" ht="20.100000000000001" customHeight="1" x14ac:dyDescent="0.25">
      <c r="A503" s="304">
        <v>301</v>
      </c>
      <c r="B503" s="88"/>
      <c r="C503" s="140" t="str">
        <f t="shared" ref="C503:C522" si="106">IF(B503&lt;&gt;"",VLOOKUP(B503,PersonelTablo,2,0),"")</f>
        <v/>
      </c>
      <c r="D503" s="141" t="str">
        <f t="shared" ref="D503:D522" si="107">IF(B503&lt;&gt;"",VLOOKUP(B503,PersonelTablo,3,0),"")</f>
        <v/>
      </c>
      <c r="E503" s="89"/>
      <c r="F503" s="90"/>
      <c r="G503" s="151" t="str">
        <f>IF(AND(B503&lt;&gt;"",L503&gt;=F503),E503*F503,"")</f>
        <v/>
      </c>
      <c r="H503" s="148" t="str">
        <f t="shared" ref="H503:H522" si="108">IF(B503&lt;&gt;"",VLOOKUP(B503,G011CTablo,14,0),"")</f>
        <v/>
      </c>
      <c r="I503" s="155" t="str">
        <f>IF(AND(B503&lt;&gt;"",J503&gt;=K503,L503&gt;0),G503*H503,"")</f>
        <v/>
      </c>
      <c r="J503" s="146" t="str">
        <f>IF(B503&gt;0,ROUNDUP(VLOOKUP(B503,G011B!$B:$R,16,0),1),"")</f>
        <v/>
      </c>
      <c r="K503" s="146" t="str">
        <f>IF(B503&gt;0,SUMIF($B:$B,B503,$G:$G),"")</f>
        <v/>
      </c>
      <c r="L503" s="147" t="str">
        <f>IF(B503&lt;&gt;"",VLOOKUP(B503,G011B!$B:$Z,25,0),"")</f>
        <v/>
      </c>
      <c r="M503" s="217" t="str">
        <f t="shared" ref="M503:M522" si="109">IF(J503&gt;=K503,"","Personelin bütün iş paketlerindeki Toplam Adam Ay değeri "&amp;K503&amp;" olup, bu değer, G011B formunda beyan edilen Çalışılan Toplam Ay değerini geçemez. Maliyeti hesaplamak için Adam/Ay Oranı veya Çalışılan Ay değerini düzeltiniz. ")</f>
        <v/>
      </c>
      <c r="N503" s="70"/>
      <c r="O503" s="70"/>
      <c r="P503" s="70"/>
    </row>
    <row r="504" spans="1:16" ht="20.100000000000001" customHeight="1" x14ac:dyDescent="0.25">
      <c r="A504" s="305">
        <v>302</v>
      </c>
      <c r="B504" s="92"/>
      <c r="C504" s="142" t="str">
        <f t="shared" si="106"/>
        <v/>
      </c>
      <c r="D504" s="143" t="str">
        <f t="shared" si="107"/>
        <v/>
      </c>
      <c r="E504" s="93"/>
      <c r="F504" s="94"/>
      <c r="G504" s="152" t="str">
        <f t="shared" ref="G504:G522" si="110">IF(AND(B504&lt;&gt;"",L504&gt;=F504),E504*F504,"")</f>
        <v/>
      </c>
      <c r="H504" s="149" t="str">
        <f t="shared" si="108"/>
        <v/>
      </c>
      <c r="I504" s="156" t="str">
        <f t="shared" ref="I504:I522" si="111">IF(AND(B504&lt;&gt;"",J504&gt;=K504,L504&gt;0),G504*H504,"")</f>
        <v/>
      </c>
      <c r="J504" s="146" t="str">
        <f>IF(B504&gt;0,ROUNDUP(VLOOKUP(B504,G011B!$B:$R,16,0),1),"")</f>
        <v/>
      </c>
      <c r="K504" s="146" t="str">
        <f t="shared" ref="K504:K522" si="112">IF(B504&gt;0,SUMIF($B:$B,B504,$G:$G),"")</f>
        <v/>
      </c>
      <c r="L504" s="147" t="str">
        <f>IF(B504&lt;&gt;"",VLOOKUP(B504,G011B!$B:$Z,25,0),"")</f>
        <v/>
      </c>
      <c r="M504" s="217" t="str">
        <f t="shared" si="109"/>
        <v/>
      </c>
      <c r="N504" s="70"/>
      <c r="O504" s="70"/>
      <c r="P504" s="70"/>
    </row>
    <row r="505" spans="1:16" ht="20.100000000000001" customHeight="1" x14ac:dyDescent="0.25">
      <c r="A505" s="305">
        <v>303</v>
      </c>
      <c r="B505" s="92"/>
      <c r="C505" s="142" t="str">
        <f t="shared" si="106"/>
        <v/>
      </c>
      <c r="D505" s="143" t="str">
        <f t="shared" si="107"/>
        <v/>
      </c>
      <c r="E505" s="93"/>
      <c r="F505" s="94"/>
      <c r="G505" s="152" t="str">
        <f t="shared" si="110"/>
        <v/>
      </c>
      <c r="H505" s="149" t="str">
        <f t="shared" si="108"/>
        <v/>
      </c>
      <c r="I505" s="156" t="str">
        <f t="shared" si="111"/>
        <v/>
      </c>
      <c r="J505" s="146" t="str">
        <f>IF(B505&gt;0,ROUNDUP(VLOOKUP(B505,G011B!$B:$R,16,0),1),"")</f>
        <v/>
      </c>
      <c r="K505" s="146" t="str">
        <f t="shared" si="112"/>
        <v/>
      </c>
      <c r="L505" s="147" t="str">
        <f>IF(B505&lt;&gt;"",VLOOKUP(B505,G011B!$B:$Z,25,0),"")</f>
        <v/>
      </c>
      <c r="M505" s="217" t="str">
        <f t="shared" si="109"/>
        <v/>
      </c>
      <c r="N505" s="70"/>
      <c r="O505" s="70"/>
      <c r="P505" s="70"/>
    </row>
    <row r="506" spans="1:16" ht="20.100000000000001" customHeight="1" x14ac:dyDescent="0.25">
      <c r="A506" s="305">
        <v>304</v>
      </c>
      <c r="B506" s="92"/>
      <c r="C506" s="142" t="str">
        <f t="shared" si="106"/>
        <v/>
      </c>
      <c r="D506" s="143" t="str">
        <f t="shared" si="107"/>
        <v/>
      </c>
      <c r="E506" s="93"/>
      <c r="F506" s="94"/>
      <c r="G506" s="152" t="str">
        <f t="shared" si="110"/>
        <v/>
      </c>
      <c r="H506" s="149" t="str">
        <f t="shared" si="108"/>
        <v/>
      </c>
      <c r="I506" s="156" t="str">
        <f t="shared" si="111"/>
        <v/>
      </c>
      <c r="J506" s="146" t="str">
        <f>IF(B506&gt;0,ROUNDUP(VLOOKUP(B506,G011B!$B:$R,16,0),1),"")</f>
        <v/>
      </c>
      <c r="K506" s="146" t="str">
        <f t="shared" si="112"/>
        <v/>
      </c>
      <c r="L506" s="147" t="str">
        <f>IF(B506&lt;&gt;"",VLOOKUP(B506,G011B!$B:$Z,25,0),"")</f>
        <v/>
      </c>
      <c r="M506" s="217" t="str">
        <f t="shared" si="109"/>
        <v/>
      </c>
      <c r="N506" s="70"/>
      <c r="O506" s="70"/>
      <c r="P506" s="70"/>
    </row>
    <row r="507" spans="1:16" ht="20.100000000000001" customHeight="1" x14ac:dyDescent="0.25">
      <c r="A507" s="305">
        <v>305</v>
      </c>
      <c r="B507" s="92"/>
      <c r="C507" s="142" t="str">
        <f t="shared" si="106"/>
        <v/>
      </c>
      <c r="D507" s="143" t="str">
        <f t="shared" si="107"/>
        <v/>
      </c>
      <c r="E507" s="93"/>
      <c r="F507" s="94"/>
      <c r="G507" s="152" t="str">
        <f t="shared" si="110"/>
        <v/>
      </c>
      <c r="H507" s="149" t="str">
        <f t="shared" si="108"/>
        <v/>
      </c>
      <c r="I507" s="156" t="str">
        <f t="shared" si="111"/>
        <v/>
      </c>
      <c r="J507" s="146" t="str">
        <f>IF(B507&gt;0,ROUNDUP(VLOOKUP(B507,G011B!$B:$R,16,0),1),"")</f>
        <v/>
      </c>
      <c r="K507" s="146" t="str">
        <f t="shared" si="112"/>
        <v/>
      </c>
      <c r="L507" s="147" t="str">
        <f>IF(B507&lt;&gt;"",VLOOKUP(B507,G011B!$B:$Z,25,0),"")</f>
        <v/>
      </c>
      <c r="M507" s="217" t="str">
        <f t="shared" si="109"/>
        <v/>
      </c>
      <c r="N507" s="70"/>
      <c r="O507" s="70"/>
      <c r="P507" s="70"/>
    </row>
    <row r="508" spans="1:16" ht="20.100000000000001" customHeight="1" x14ac:dyDescent="0.25">
      <c r="A508" s="305">
        <v>306</v>
      </c>
      <c r="B508" s="92"/>
      <c r="C508" s="142" t="str">
        <f t="shared" si="106"/>
        <v/>
      </c>
      <c r="D508" s="143" t="str">
        <f t="shared" si="107"/>
        <v/>
      </c>
      <c r="E508" s="93"/>
      <c r="F508" s="94"/>
      <c r="G508" s="152" t="str">
        <f t="shared" si="110"/>
        <v/>
      </c>
      <c r="H508" s="149" t="str">
        <f t="shared" si="108"/>
        <v/>
      </c>
      <c r="I508" s="156" t="str">
        <f t="shared" si="111"/>
        <v/>
      </c>
      <c r="J508" s="146" t="str">
        <f>IF(B508&gt;0,ROUNDUP(VLOOKUP(B508,G011B!$B:$R,16,0),1),"")</f>
        <v/>
      </c>
      <c r="K508" s="146" t="str">
        <f t="shared" si="112"/>
        <v/>
      </c>
      <c r="L508" s="147" t="str">
        <f>IF(B508&lt;&gt;"",VLOOKUP(B508,G011B!$B:$Z,25,0),"")</f>
        <v/>
      </c>
      <c r="M508" s="217" t="str">
        <f t="shared" si="109"/>
        <v/>
      </c>
      <c r="N508" s="70"/>
      <c r="O508" s="70"/>
      <c r="P508" s="70"/>
    </row>
    <row r="509" spans="1:16" ht="20.100000000000001" customHeight="1" x14ac:dyDescent="0.25">
      <c r="A509" s="305">
        <v>307</v>
      </c>
      <c r="B509" s="92"/>
      <c r="C509" s="142" t="str">
        <f t="shared" si="106"/>
        <v/>
      </c>
      <c r="D509" s="143" t="str">
        <f t="shared" si="107"/>
        <v/>
      </c>
      <c r="E509" s="93"/>
      <c r="F509" s="94"/>
      <c r="G509" s="152" t="str">
        <f t="shared" si="110"/>
        <v/>
      </c>
      <c r="H509" s="149" t="str">
        <f t="shared" si="108"/>
        <v/>
      </c>
      <c r="I509" s="156" t="str">
        <f t="shared" si="111"/>
        <v/>
      </c>
      <c r="J509" s="146" t="str">
        <f>IF(B509&gt;0,ROUNDUP(VLOOKUP(B509,G011B!$B:$R,16,0),1),"")</f>
        <v/>
      </c>
      <c r="K509" s="146" t="str">
        <f t="shared" si="112"/>
        <v/>
      </c>
      <c r="L509" s="147" t="str">
        <f>IF(B509&lt;&gt;"",VLOOKUP(B509,G011B!$B:$Z,25,0),"")</f>
        <v/>
      </c>
      <c r="M509" s="217" t="str">
        <f t="shared" si="109"/>
        <v/>
      </c>
      <c r="N509" s="70"/>
      <c r="O509" s="70"/>
      <c r="P509" s="70"/>
    </row>
    <row r="510" spans="1:16" ht="20.100000000000001" customHeight="1" x14ac:dyDescent="0.25">
      <c r="A510" s="305">
        <v>308</v>
      </c>
      <c r="B510" s="92"/>
      <c r="C510" s="142" t="str">
        <f t="shared" si="106"/>
        <v/>
      </c>
      <c r="D510" s="143" t="str">
        <f t="shared" si="107"/>
        <v/>
      </c>
      <c r="E510" s="93"/>
      <c r="F510" s="94"/>
      <c r="G510" s="152" t="str">
        <f t="shared" si="110"/>
        <v/>
      </c>
      <c r="H510" s="149" t="str">
        <f t="shared" si="108"/>
        <v/>
      </c>
      <c r="I510" s="156" t="str">
        <f t="shared" si="111"/>
        <v/>
      </c>
      <c r="J510" s="146" t="str">
        <f>IF(B510&gt;0,ROUNDUP(VLOOKUP(B510,G011B!$B:$R,16,0),1),"")</f>
        <v/>
      </c>
      <c r="K510" s="146" t="str">
        <f t="shared" si="112"/>
        <v/>
      </c>
      <c r="L510" s="147" t="str">
        <f>IF(B510&lt;&gt;"",VLOOKUP(B510,G011B!$B:$Z,25,0),"")</f>
        <v/>
      </c>
      <c r="M510" s="217" t="str">
        <f t="shared" si="109"/>
        <v/>
      </c>
      <c r="N510" s="70"/>
      <c r="O510" s="70"/>
      <c r="P510" s="70"/>
    </row>
    <row r="511" spans="1:16" ht="20.100000000000001" customHeight="1" x14ac:dyDescent="0.25">
      <c r="A511" s="305">
        <v>309</v>
      </c>
      <c r="B511" s="92"/>
      <c r="C511" s="142" t="str">
        <f t="shared" si="106"/>
        <v/>
      </c>
      <c r="D511" s="143" t="str">
        <f t="shared" si="107"/>
        <v/>
      </c>
      <c r="E511" s="93"/>
      <c r="F511" s="94"/>
      <c r="G511" s="152" t="str">
        <f t="shared" si="110"/>
        <v/>
      </c>
      <c r="H511" s="149" t="str">
        <f t="shared" si="108"/>
        <v/>
      </c>
      <c r="I511" s="156" t="str">
        <f t="shared" si="111"/>
        <v/>
      </c>
      <c r="J511" s="146" t="str">
        <f>IF(B511&gt;0,ROUNDUP(VLOOKUP(B511,G011B!$B:$R,16,0),1),"")</f>
        <v/>
      </c>
      <c r="K511" s="146" t="str">
        <f t="shared" si="112"/>
        <v/>
      </c>
      <c r="L511" s="147" t="str">
        <f>IF(B511&lt;&gt;"",VLOOKUP(B511,G011B!$B:$Z,25,0),"")</f>
        <v/>
      </c>
      <c r="M511" s="217" t="str">
        <f t="shared" si="109"/>
        <v/>
      </c>
      <c r="N511" s="70"/>
      <c r="O511" s="70"/>
      <c r="P511" s="70"/>
    </row>
    <row r="512" spans="1:16" ht="20.100000000000001" customHeight="1" x14ac:dyDescent="0.25">
      <c r="A512" s="305">
        <v>310</v>
      </c>
      <c r="B512" s="92"/>
      <c r="C512" s="142" t="str">
        <f t="shared" si="106"/>
        <v/>
      </c>
      <c r="D512" s="143" t="str">
        <f t="shared" si="107"/>
        <v/>
      </c>
      <c r="E512" s="93"/>
      <c r="F512" s="94"/>
      <c r="G512" s="152" t="str">
        <f t="shared" si="110"/>
        <v/>
      </c>
      <c r="H512" s="149" t="str">
        <f t="shared" si="108"/>
        <v/>
      </c>
      <c r="I512" s="156" t="str">
        <f t="shared" si="111"/>
        <v/>
      </c>
      <c r="J512" s="146" t="str">
        <f>IF(B512&gt;0,ROUNDUP(VLOOKUP(B512,G011B!$B:$R,16,0),1),"")</f>
        <v/>
      </c>
      <c r="K512" s="146" t="str">
        <f t="shared" si="112"/>
        <v/>
      </c>
      <c r="L512" s="147" t="str">
        <f>IF(B512&lt;&gt;"",VLOOKUP(B512,G011B!$B:$Z,25,0),"")</f>
        <v/>
      </c>
      <c r="M512" s="217" t="str">
        <f t="shared" si="109"/>
        <v/>
      </c>
      <c r="N512" s="70"/>
      <c r="O512" s="70"/>
      <c r="P512" s="70"/>
    </row>
    <row r="513" spans="1:16" ht="20.100000000000001" customHeight="1" x14ac:dyDescent="0.25">
      <c r="A513" s="305">
        <v>311</v>
      </c>
      <c r="B513" s="92"/>
      <c r="C513" s="142" t="str">
        <f t="shared" si="106"/>
        <v/>
      </c>
      <c r="D513" s="143" t="str">
        <f t="shared" si="107"/>
        <v/>
      </c>
      <c r="E513" s="93"/>
      <c r="F513" s="94"/>
      <c r="G513" s="152" t="str">
        <f t="shared" si="110"/>
        <v/>
      </c>
      <c r="H513" s="149" t="str">
        <f t="shared" si="108"/>
        <v/>
      </c>
      <c r="I513" s="156" t="str">
        <f t="shared" si="111"/>
        <v/>
      </c>
      <c r="J513" s="146" t="str">
        <f>IF(B513&gt;0,ROUNDUP(VLOOKUP(B513,G011B!$B:$R,16,0),1),"")</f>
        <v/>
      </c>
      <c r="K513" s="146" t="str">
        <f t="shared" si="112"/>
        <v/>
      </c>
      <c r="L513" s="147" t="str">
        <f>IF(B513&lt;&gt;"",VLOOKUP(B513,G011B!$B:$Z,25,0),"")</f>
        <v/>
      </c>
      <c r="M513" s="217" t="str">
        <f t="shared" si="109"/>
        <v/>
      </c>
      <c r="N513" s="70"/>
      <c r="O513" s="70"/>
      <c r="P513" s="70"/>
    </row>
    <row r="514" spans="1:16" ht="20.100000000000001" customHeight="1" x14ac:dyDescent="0.25">
      <c r="A514" s="305">
        <v>312</v>
      </c>
      <c r="B514" s="92"/>
      <c r="C514" s="142" t="str">
        <f t="shared" si="106"/>
        <v/>
      </c>
      <c r="D514" s="143" t="str">
        <f t="shared" si="107"/>
        <v/>
      </c>
      <c r="E514" s="93"/>
      <c r="F514" s="94"/>
      <c r="G514" s="152" t="str">
        <f t="shared" si="110"/>
        <v/>
      </c>
      <c r="H514" s="149" t="str">
        <f t="shared" si="108"/>
        <v/>
      </c>
      <c r="I514" s="156" t="str">
        <f t="shared" si="111"/>
        <v/>
      </c>
      <c r="J514" s="146" t="str">
        <f>IF(B514&gt;0,ROUNDUP(VLOOKUP(B514,G011B!$B:$R,16,0),1),"")</f>
        <v/>
      </c>
      <c r="K514" s="146" t="str">
        <f t="shared" si="112"/>
        <v/>
      </c>
      <c r="L514" s="147" t="str">
        <f>IF(B514&lt;&gt;"",VLOOKUP(B514,G011B!$B:$Z,25,0),"")</f>
        <v/>
      </c>
      <c r="M514" s="217" t="str">
        <f t="shared" si="109"/>
        <v/>
      </c>
      <c r="N514" s="70"/>
      <c r="O514" s="70"/>
      <c r="P514" s="70"/>
    </row>
    <row r="515" spans="1:16" ht="20.100000000000001" customHeight="1" x14ac:dyDescent="0.25">
      <c r="A515" s="305">
        <v>313</v>
      </c>
      <c r="B515" s="92"/>
      <c r="C515" s="142" t="str">
        <f t="shared" si="106"/>
        <v/>
      </c>
      <c r="D515" s="143" t="str">
        <f t="shared" si="107"/>
        <v/>
      </c>
      <c r="E515" s="93"/>
      <c r="F515" s="94"/>
      <c r="G515" s="152" t="str">
        <f t="shared" si="110"/>
        <v/>
      </c>
      <c r="H515" s="149" t="str">
        <f t="shared" si="108"/>
        <v/>
      </c>
      <c r="I515" s="156" t="str">
        <f t="shared" si="111"/>
        <v/>
      </c>
      <c r="J515" s="146" t="str">
        <f>IF(B515&gt;0,ROUNDUP(VLOOKUP(B515,G011B!$B:$R,16,0),1),"")</f>
        <v/>
      </c>
      <c r="K515" s="146" t="str">
        <f t="shared" si="112"/>
        <v/>
      </c>
      <c r="L515" s="147" t="str">
        <f>IF(B515&lt;&gt;"",VLOOKUP(B515,G011B!$B:$Z,25,0),"")</f>
        <v/>
      </c>
      <c r="M515" s="217" t="str">
        <f t="shared" si="109"/>
        <v/>
      </c>
      <c r="N515" s="70"/>
      <c r="O515" s="70"/>
      <c r="P515" s="70"/>
    </row>
    <row r="516" spans="1:16" ht="20.100000000000001" customHeight="1" x14ac:dyDescent="0.25">
      <c r="A516" s="305">
        <v>314</v>
      </c>
      <c r="B516" s="92"/>
      <c r="C516" s="142" t="str">
        <f t="shared" si="106"/>
        <v/>
      </c>
      <c r="D516" s="143" t="str">
        <f t="shared" si="107"/>
        <v/>
      </c>
      <c r="E516" s="93"/>
      <c r="F516" s="94"/>
      <c r="G516" s="152" t="str">
        <f t="shared" si="110"/>
        <v/>
      </c>
      <c r="H516" s="149" t="str">
        <f t="shared" si="108"/>
        <v/>
      </c>
      <c r="I516" s="156" t="str">
        <f t="shared" si="111"/>
        <v/>
      </c>
      <c r="J516" s="146" t="str">
        <f>IF(B516&gt;0,ROUNDUP(VLOOKUP(B516,G011B!$B:$R,16,0),1),"")</f>
        <v/>
      </c>
      <c r="K516" s="146" t="str">
        <f t="shared" si="112"/>
        <v/>
      </c>
      <c r="L516" s="147" t="str">
        <f>IF(B516&lt;&gt;"",VLOOKUP(B516,G011B!$B:$Z,25,0),"")</f>
        <v/>
      </c>
      <c r="M516" s="217" t="str">
        <f t="shared" si="109"/>
        <v/>
      </c>
      <c r="N516" s="70"/>
      <c r="O516" s="70"/>
      <c r="P516" s="70"/>
    </row>
    <row r="517" spans="1:16" ht="20.100000000000001" customHeight="1" x14ac:dyDescent="0.25">
      <c r="A517" s="305">
        <v>315</v>
      </c>
      <c r="B517" s="92"/>
      <c r="C517" s="142" t="str">
        <f t="shared" si="106"/>
        <v/>
      </c>
      <c r="D517" s="143" t="str">
        <f t="shared" si="107"/>
        <v/>
      </c>
      <c r="E517" s="93"/>
      <c r="F517" s="94"/>
      <c r="G517" s="152" t="str">
        <f t="shared" si="110"/>
        <v/>
      </c>
      <c r="H517" s="149" t="str">
        <f t="shared" si="108"/>
        <v/>
      </c>
      <c r="I517" s="156" t="str">
        <f t="shared" si="111"/>
        <v/>
      </c>
      <c r="J517" s="146" t="str">
        <f>IF(B517&gt;0,ROUNDUP(VLOOKUP(B517,G011B!$B:$R,16,0),1),"")</f>
        <v/>
      </c>
      <c r="K517" s="146" t="str">
        <f t="shared" si="112"/>
        <v/>
      </c>
      <c r="L517" s="147" t="str">
        <f>IF(B517&lt;&gt;"",VLOOKUP(B517,G011B!$B:$Z,25,0),"")</f>
        <v/>
      </c>
      <c r="M517" s="217" t="str">
        <f t="shared" si="109"/>
        <v/>
      </c>
      <c r="N517" s="70"/>
      <c r="O517" s="70"/>
      <c r="P517" s="70"/>
    </row>
    <row r="518" spans="1:16" ht="20.100000000000001" customHeight="1" x14ac:dyDescent="0.25">
      <c r="A518" s="305">
        <v>316</v>
      </c>
      <c r="B518" s="92"/>
      <c r="C518" s="142" t="str">
        <f t="shared" si="106"/>
        <v/>
      </c>
      <c r="D518" s="143" t="str">
        <f t="shared" si="107"/>
        <v/>
      </c>
      <c r="E518" s="93"/>
      <c r="F518" s="94"/>
      <c r="G518" s="152" t="str">
        <f t="shared" si="110"/>
        <v/>
      </c>
      <c r="H518" s="149" t="str">
        <f t="shared" si="108"/>
        <v/>
      </c>
      <c r="I518" s="156" t="str">
        <f t="shared" si="111"/>
        <v/>
      </c>
      <c r="J518" s="146" t="str">
        <f>IF(B518&gt;0,ROUNDUP(VLOOKUP(B518,G011B!$B:$R,16,0),1),"")</f>
        <v/>
      </c>
      <c r="K518" s="146" t="str">
        <f t="shared" si="112"/>
        <v/>
      </c>
      <c r="L518" s="147" t="str">
        <f>IF(B518&lt;&gt;"",VLOOKUP(B518,G011B!$B:$Z,25,0),"")</f>
        <v/>
      </c>
      <c r="M518" s="217" t="str">
        <f t="shared" si="109"/>
        <v/>
      </c>
      <c r="N518" s="70"/>
      <c r="O518" s="70"/>
      <c r="P518" s="70"/>
    </row>
    <row r="519" spans="1:16" ht="20.100000000000001" customHeight="1" x14ac:dyDescent="0.25">
      <c r="A519" s="305">
        <v>317</v>
      </c>
      <c r="B519" s="92"/>
      <c r="C519" s="142" t="str">
        <f t="shared" si="106"/>
        <v/>
      </c>
      <c r="D519" s="143" t="str">
        <f t="shared" si="107"/>
        <v/>
      </c>
      <c r="E519" s="93"/>
      <c r="F519" s="94"/>
      <c r="G519" s="152" t="str">
        <f t="shared" si="110"/>
        <v/>
      </c>
      <c r="H519" s="149" t="str">
        <f t="shared" si="108"/>
        <v/>
      </c>
      <c r="I519" s="156" t="str">
        <f t="shared" si="111"/>
        <v/>
      </c>
      <c r="J519" s="146" t="str">
        <f>IF(B519&gt;0,ROUNDUP(VLOOKUP(B519,G011B!$B:$R,16,0),1),"")</f>
        <v/>
      </c>
      <c r="K519" s="146" t="str">
        <f t="shared" si="112"/>
        <v/>
      </c>
      <c r="L519" s="147" t="str">
        <f>IF(B519&lt;&gt;"",VLOOKUP(B519,G011B!$B:$Z,25,0),"")</f>
        <v/>
      </c>
      <c r="M519" s="217" t="str">
        <f t="shared" si="109"/>
        <v/>
      </c>
      <c r="N519" s="70"/>
      <c r="O519" s="70"/>
      <c r="P519" s="70"/>
    </row>
    <row r="520" spans="1:16" ht="20.100000000000001" customHeight="1" x14ac:dyDescent="0.25">
      <c r="A520" s="305">
        <v>318</v>
      </c>
      <c r="B520" s="92"/>
      <c r="C520" s="142" t="str">
        <f t="shared" si="106"/>
        <v/>
      </c>
      <c r="D520" s="143" t="str">
        <f t="shared" si="107"/>
        <v/>
      </c>
      <c r="E520" s="93"/>
      <c r="F520" s="94"/>
      <c r="G520" s="152" t="str">
        <f t="shared" si="110"/>
        <v/>
      </c>
      <c r="H520" s="149" t="str">
        <f t="shared" si="108"/>
        <v/>
      </c>
      <c r="I520" s="156" t="str">
        <f t="shared" si="111"/>
        <v/>
      </c>
      <c r="J520" s="146" t="str">
        <f>IF(B520&gt;0,ROUNDUP(VLOOKUP(B520,G011B!$B:$R,16,0),1),"")</f>
        <v/>
      </c>
      <c r="K520" s="146" t="str">
        <f t="shared" si="112"/>
        <v/>
      </c>
      <c r="L520" s="147" t="str">
        <f>IF(B520&lt;&gt;"",VLOOKUP(B520,G011B!$B:$Z,25,0),"")</f>
        <v/>
      </c>
      <c r="M520" s="217" t="str">
        <f t="shared" si="109"/>
        <v/>
      </c>
      <c r="N520" s="70"/>
      <c r="O520" s="70"/>
      <c r="P520" s="70"/>
    </row>
    <row r="521" spans="1:16" ht="20.100000000000001" customHeight="1" x14ac:dyDescent="0.25">
      <c r="A521" s="305">
        <v>319</v>
      </c>
      <c r="B521" s="92"/>
      <c r="C521" s="142" t="str">
        <f t="shared" si="106"/>
        <v/>
      </c>
      <c r="D521" s="143" t="str">
        <f t="shared" si="107"/>
        <v/>
      </c>
      <c r="E521" s="93"/>
      <c r="F521" s="94"/>
      <c r="G521" s="152" t="str">
        <f t="shared" si="110"/>
        <v/>
      </c>
      <c r="H521" s="149" t="str">
        <f t="shared" si="108"/>
        <v/>
      </c>
      <c r="I521" s="156" t="str">
        <f t="shared" si="111"/>
        <v/>
      </c>
      <c r="J521" s="146" t="str">
        <f>IF(B521&gt;0,ROUNDUP(VLOOKUP(B521,G011B!$B:$R,16,0),1),"")</f>
        <v/>
      </c>
      <c r="K521" s="146" t="str">
        <f t="shared" si="112"/>
        <v/>
      </c>
      <c r="L521" s="147" t="str">
        <f>IF(B521&lt;&gt;"",VLOOKUP(B521,G011B!$B:$Z,25,0),"")</f>
        <v/>
      </c>
      <c r="M521" s="217" t="str">
        <f t="shared" si="109"/>
        <v/>
      </c>
      <c r="N521" s="70"/>
      <c r="O521" s="70"/>
      <c r="P521" s="70"/>
    </row>
    <row r="522" spans="1:16" ht="20.100000000000001" customHeight="1" thickBot="1" x14ac:dyDescent="0.3">
      <c r="A522" s="306">
        <v>320</v>
      </c>
      <c r="B522" s="95"/>
      <c r="C522" s="144" t="str">
        <f t="shared" si="106"/>
        <v/>
      </c>
      <c r="D522" s="145" t="str">
        <f t="shared" si="107"/>
        <v/>
      </c>
      <c r="E522" s="96"/>
      <c r="F522" s="97"/>
      <c r="G522" s="153" t="str">
        <f t="shared" si="110"/>
        <v/>
      </c>
      <c r="H522" s="150" t="str">
        <f t="shared" si="108"/>
        <v/>
      </c>
      <c r="I522" s="157" t="str">
        <f t="shared" si="111"/>
        <v/>
      </c>
      <c r="J522" s="146" t="str">
        <f>IF(B522&gt;0,ROUNDUP(VLOOKUP(B522,G011B!$B:$R,16,0),1),"")</f>
        <v/>
      </c>
      <c r="K522" s="146" t="str">
        <f t="shared" si="112"/>
        <v/>
      </c>
      <c r="L522" s="147" t="str">
        <f>IF(B522&lt;&gt;"",VLOOKUP(B522,G011B!$B:$Z,25,0),"")</f>
        <v/>
      </c>
      <c r="M522" s="217" t="str">
        <f t="shared" si="109"/>
        <v/>
      </c>
      <c r="N522" s="70"/>
      <c r="O522" s="70"/>
      <c r="P522" s="70"/>
    </row>
    <row r="523" spans="1:16" ht="20.100000000000001" customHeight="1" thickBot="1" x14ac:dyDescent="0.35">
      <c r="A523" s="495" t="s">
        <v>46</v>
      </c>
      <c r="B523" s="496"/>
      <c r="C523" s="496"/>
      <c r="D523" s="496"/>
      <c r="E523" s="496"/>
      <c r="F523" s="497"/>
      <c r="G523" s="154">
        <f>SUM(G503:G522)</f>
        <v>0</v>
      </c>
      <c r="H523" s="328"/>
      <c r="I523" s="139">
        <f>IF(C501=C468,SUM(I503:I522)+I490,SUM(I503:I522))</f>
        <v>0</v>
      </c>
      <c r="J523" s="70"/>
      <c r="K523" s="70"/>
      <c r="L523" s="70"/>
      <c r="M523" s="70"/>
      <c r="N523" s="158">
        <f>IF(COUNTA(B503:B522)&gt;0,1,0)</f>
        <v>0</v>
      </c>
      <c r="O523" s="70"/>
      <c r="P523" s="70"/>
    </row>
    <row r="524" spans="1:16" ht="20.100000000000001" customHeight="1" thickBot="1" x14ac:dyDescent="0.3">
      <c r="A524" s="484" t="s">
        <v>84</v>
      </c>
      <c r="B524" s="485"/>
      <c r="C524" s="485"/>
      <c r="D524" s="486"/>
      <c r="E524" s="128">
        <f>SUM(G:G)/2</f>
        <v>0</v>
      </c>
      <c r="F524" s="487"/>
      <c r="G524" s="488"/>
      <c r="H524" s="489"/>
      <c r="I524" s="136">
        <f>SUM(I503:I522)+I491</f>
        <v>0</v>
      </c>
      <c r="J524" s="70"/>
      <c r="K524" s="70"/>
      <c r="L524" s="70"/>
      <c r="M524" s="70"/>
      <c r="N524" s="70"/>
      <c r="O524" s="70"/>
      <c r="P524" s="70"/>
    </row>
    <row r="525" spans="1:16" x14ac:dyDescent="0.25">
      <c r="A525" s="7" t="s">
        <v>142</v>
      </c>
      <c r="B525" s="70"/>
      <c r="C525" s="70"/>
      <c r="D525" s="70"/>
      <c r="E525" s="70"/>
      <c r="F525" s="70"/>
      <c r="G525" s="70"/>
      <c r="H525" s="70"/>
      <c r="I525" s="70"/>
      <c r="J525" s="70"/>
      <c r="K525" s="70"/>
      <c r="L525" s="70"/>
      <c r="M525" s="70"/>
      <c r="N525" s="70"/>
      <c r="O525" s="70"/>
      <c r="P525" s="70"/>
    </row>
    <row r="526" spans="1:16" x14ac:dyDescent="0.25">
      <c r="A526" s="70"/>
      <c r="B526" s="70"/>
      <c r="C526" s="70"/>
      <c r="D526" s="70"/>
      <c r="E526" s="70"/>
      <c r="F526" s="70"/>
      <c r="G526" s="70"/>
      <c r="H526" s="70"/>
      <c r="I526" s="70"/>
      <c r="J526" s="70"/>
      <c r="K526" s="70"/>
      <c r="L526" s="70"/>
      <c r="M526" s="70"/>
      <c r="N526" s="70"/>
      <c r="O526" s="70"/>
      <c r="P526" s="70"/>
    </row>
    <row r="527" spans="1:16" ht="21" x14ac:dyDescent="0.35">
      <c r="A527" s="346" t="s">
        <v>41</v>
      </c>
      <c r="B527" s="345">
        <f ca="1">IF(imzatarihi&gt;0,imzatarihi,"")</f>
        <v>45833</v>
      </c>
      <c r="C527" s="347" t="s">
        <v>43</v>
      </c>
      <c r="D527" s="344" t="str">
        <f>IF(kurulusyetkilisi&gt;0,kurulusyetkilisi,"")</f>
        <v/>
      </c>
      <c r="E527" s="2"/>
      <c r="F527" s="2"/>
      <c r="G527" s="2"/>
      <c r="H527" s="70"/>
      <c r="I527" s="70"/>
      <c r="J527" s="70"/>
      <c r="K527" s="109"/>
      <c r="L527" s="109"/>
      <c r="M527" s="11"/>
      <c r="N527" s="109"/>
      <c r="O527" s="109"/>
      <c r="P527" s="70"/>
    </row>
    <row r="528" spans="1:16" ht="21" x14ac:dyDescent="0.35">
      <c r="A528" s="343"/>
      <c r="C528" s="347" t="s">
        <v>44</v>
      </c>
      <c r="E528" s="490"/>
      <c r="F528" s="490"/>
      <c r="G528" s="490"/>
      <c r="H528" s="70"/>
      <c r="I528" s="70"/>
      <c r="J528" s="70"/>
      <c r="K528" s="109"/>
      <c r="L528" s="109"/>
      <c r="M528" s="11"/>
      <c r="N528" s="109"/>
      <c r="O528" s="109"/>
      <c r="P528" s="70"/>
    </row>
    <row r="529" spans="1:16" ht="15.75" x14ac:dyDescent="0.25">
      <c r="A529" s="451" t="s">
        <v>77</v>
      </c>
      <c r="B529" s="451"/>
      <c r="C529" s="451"/>
      <c r="D529" s="451"/>
      <c r="E529" s="451"/>
      <c r="F529" s="451"/>
      <c r="G529" s="451"/>
      <c r="H529" s="451"/>
      <c r="I529" s="451"/>
      <c r="J529" s="70"/>
      <c r="K529" s="70"/>
      <c r="L529" s="70"/>
      <c r="M529" s="70"/>
      <c r="N529" s="70"/>
      <c r="O529" s="70"/>
      <c r="P529" s="70"/>
    </row>
    <row r="530" spans="1:16" x14ac:dyDescent="0.25">
      <c r="A530" s="458" t="str">
        <f>IF(YilDonem&lt;&gt;"",CONCATENATE(YilDonem,". döneme aittir."),"")</f>
        <v/>
      </c>
      <c r="B530" s="458"/>
      <c r="C530" s="458"/>
      <c r="D530" s="458"/>
      <c r="E530" s="458"/>
      <c r="F530" s="458"/>
      <c r="G530" s="458"/>
      <c r="H530" s="458"/>
      <c r="I530" s="458"/>
      <c r="J530" s="70"/>
      <c r="K530" s="70"/>
      <c r="L530" s="70"/>
      <c r="M530" s="70"/>
      <c r="N530" s="70"/>
      <c r="O530" s="70"/>
      <c r="P530" s="70"/>
    </row>
    <row r="531" spans="1:16" ht="19.5" thickBot="1" x14ac:dyDescent="0.35">
      <c r="A531" s="500" t="s">
        <v>86</v>
      </c>
      <c r="B531" s="500"/>
      <c r="C531" s="500"/>
      <c r="D531" s="500"/>
      <c r="E531" s="500"/>
      <c r="F531" s="500"/>
      <c r="G531" s="500"/>
      <c r="H531" s="500"/>
      <c r="I531" s="500"/>
      <c r="J531" s="70"/>
      <c r="K531" s="70"/>
      <c r="L531" s="70"/>
      <c r="M531" s="70"/>
      <c r="N531" s="70"/>
      <c r="O531" s="70"/>
      <c r="P531" s="70"/>
    </row>
    <row r="532" spans="1:16" ht="19.5" customHeight="1" thickBot="1" x14ac:dyDescent="0.3">
      <c r="A532" s="471" t="s">
        <v>1</v>
      </c>
      <c r="B532" s="473"/>
      <c r="C532" s="452" t="str">
        <f>IF(ProjeNo&gt;0,ProjeNo,"")</f>
        <v/>
      </c>
      <c r="D532" s="453"/>
      <c r="E532" s="453"/>
      <c r="F532" s="453"/>
      <c r="G532" s="453"/>
      <c r="H532" s="453"/>
      <c r="I532" s="454"/>
      <c r="J532" s="70"/>
      <c r="K532" s="70"/>
      <c r="L532" s="70"/>
      <c r="M532" s="70"/>
      <c r="N532" s="70"/>
      <c r="O532" s="70"/>
      <c r="P532" s="70"/>
    </row>
    <row r="533" spans="1:16" ht="29.25" customHeight="1" thickBot="1" x14ac:dyDescent="0.3">
      <c r="A533" s="491" t="s">
        <v>10</v>
      </c>
      <c r="B533" s="472"/>
      <c r="C533" s="492" t="str">
        <f>IF(ProjeAdi&gt;0,ProjeAdi,"")</f>
        <v/>
      </c>
      <c r="D533" s="493"/>
      <c r="E533" s="493"/>
      <c r="F533" s="493"/>
      <c r="G533" s="493"/>
      <c r="H533" s="493"/>
      <c r="I533" s="494"/>
      <c r="J533" s="70"/>
      <c r="K533" s="70"/>
      <c r="L533" s="70"/>
      <c r="M533" s="70"/>
      <c r="N533" s="70"/>
      <c r="O533" s="70"/>
      <c r="P533" s="70"/>
    </row>
    <row r="534" spans="1:16" ht="19.5" customHeight="1" thickBot="1" x14ac:dyDescent="0.3">
      <c r="A534" s="471" t="s">
        <v>78</v>
      </c>
      <c r="B534" s="473"/>
      <c r="C534" s="16"/>
      <c r="D534" s="498"/>
      <c r="E534" s="498"/>
      <c r="F534" s="498"/>
      <c r="G534" s="498"/>
      <c r="H534" s="498"/>
      <c r="I534" s="499"/>
      <c r="J534" s="70"/>
      <c r="K534" s="70"/>
      <c r="L534" s="70"/>
      <c r="M534" s="70"/>
      <c r="N534" s="70"/>
      <c r="O534" s="70"/>
      <c r="P534" s="70"/>
    </row>
    <row r="535" spans="1:16" s="5" customFormat="1" ht="30.75" thickBot="1" x14ac:dyDescent="0.3">
      <c r="A535" s="3" t="s">
        <v>6</v>
      </c>
      <c r="B535" s="3" t="s">
        <v>7</v>
      </c>
      <c r="C535" s="3" t="s">
        <v>67</v>
      </c>
      <c r="D535" s="3" t="s">
        <v>143</v>
      </c>
      <c r="E535" s="3" t="s">
        <v>79</v>
      </c>
      <c r="F535" s="3" t="s">
        <v>80</v>
      </c>
      <c r="G535" s="3" t="s">
        <v>81</v>
      </c>
      <c r="H535" s="3" t="s">
        <v>82</v>
      </c>
      <c r="I535" s="3" t="s">
        <v>83</v>
      </c>
      <c r="J535" s="302" t="s">
        <v>87</v>
      </c>
      <c r="K535" s="303" t="s">
        <v>88</v>
      </c>
      <c r="L535" s="303" t="s">
        <v>80</v>
      </c>
      <c r="M535" s="301"/>
      <c r="N535" s="301"/>
      <c r="O535" s="301"/>
      <c r="P535" s="301"/>
    </row>
    <row r="536" spans="1:16" ht="20.100000000000001" customHeight="1" x14ac:dyDescent="0.25">
      <c r="A536" s="304">
        <v>321</v>
      </c>
      <c r="B536" s="88"/>
      <c r="C536" s="140" t="str">
        <f t="shared" ref="C536:C555" si="113">IF(B536&lt;&gt;"",VLOOKUP(B536,PersonelTablo,2,0),"")</f>
        <v/>
      </c>
      <c r="D536" s="141" t="str">
        <f t="shared" ref="D536:D555" si="114">IF(B536&lt;&gt;"",VLOOKUP(B536,PersonelTablo,3,0),"")</f>
        <v/>
      </c>
      <c r="E536" s="89"/>
      <c r="F536" s="90"/>
      <c r="G536" s="151" t="str">
        <f>IF(AND(B536&lt;&gt;"",L536&gt;=F536),E536*F536,"")</f>
        <v/>
      </c>
      <c r="H536" s="148" t="str">
        <f t="shared" ref="H536:H555" si="115">IF(B536&lt;&gt;"",VLOOKUP(B536,G011CTablo,14,0),"")</f>
        <v/>
      </c>
      <c r="I536" s="155" t="str">
        <f>IF(AND(B536&lt;&gt;"",J536&gt;=K536,L536&gt;0),G536*H536,"")</f>
        <v/>
      </c>
      <c r="J536" s="146" t="str">
        <f>IF(B536&gt;0,ROUNDUP(VLOOKUP(B536,G011B!$B:$R,16,0),1),"")</f>
        <v/>
      </c>
      <c r="K536" s="146" t="str">
        <f>IF(B536&gt;0,SUMIF($B:$B,B536,$G:$G),"")</f>
        <v/>
      </c>
      <c r="L536" s="147" t="str">
        <f>IF(B536&lt;&gt;"",VLOOKUP(B536,G011B!$B:$Z,25,0),"")</f>
        <v/>
      </c>
      <c r="M536" s="217" t="str">
        <f t="shared" ref="M536:M555" si="116">IF(J536&gt;=K536,"","Personelin bütün iş paketlerindeki Toplam Adam Ay değeri "&amp;K536&amp;" olup, bu değer, G011B formunda beyan edilen Çalışılan Toplam Ay değerini geçemez. Maliyeti hesaplamak için Adam/Ay Oranı veya Çalışılan Ay değerini düzeltiniz. ")</f>
        <v/>
      </c>
      <c r="N536" s="70"/>
      <c r="O536" s="70"/>
      <c r="P536" s="70"/>
    </row>
    <row r="537" spans="1:16" ht="20.100000000000001" customHeight="1" x14ac:dyDescent="0.25">
      <c r="A537" s="305">
        <v>322</v>
      </c>
      <c r="B537" s="92"/>
      <c r="C537" s="142" t="str">
        <f t="shared" si="113"/>
        <v/>
      </c>
      <c r="D537" s="143" t="str">
        <f t="shared" si="114"/>
        <v/>
      </c>
      <c r="E537" s="93"/>
      <c r="F537" s="94"/>
      <c r="G537" s="152" t="str">
        <f t="shared" ref="G537:G555" si="117">IF(AND(B537&lt;&gt;"",L537&gt;=F537),E537*F537,"")</f>
        <v/>
      </c>
      <c r="H537" s="149" t="str">
        <f t="shared" si="115"/>
        <v/>
      </c>
      <c r="I537" s="156" t="str">
        <f t="shared" ref="I537:I555" si="118">IF(AND(B537&lt;&gt;"",J537&gt;=K537,L537&gt;0),G537*H537,"")</f>
        <v/>
      </c>
      <c r="J537" s="146" t="str">
        <f>IF(B537&gt;0,ROUNDUP(VLOOKUP(B537,G011B!$B:$R,16,0),1),"")</f>
        <v/>
      </c>
      <c r="K537" s="146" t="str">
        <f t="shared" ref="K537:K555" si="119">IF(B537&gt;0,SUMIF($B:$B,B537,$G:$G),"")</f>
        <v/>
      </c>
      <c r="L537" s="147" t="str">
        <f>IF(B537&lt;&gt;"",VLOOKUP(B537,G011B!$B:$Z,25,0),"")</f>
        <v/>
      </c>
      <c r="M537" s="217" t="str">
        <f t="shared" si="116"/>
        <v/>
      </c>
      <c r="N537" s="70"/>
      <c r="O537" s="70"/>
      <c r="P537" s="70"/>
    </row>
    <row r="538" spans="1:16" ht="20.100000000000001" customHeight="1" x14ac:dyDescent="0.25">
      <c r="A538" s="305">
        <v>323</v>
      </c>
      <c r="B538" s="92"/>
      <c r="C538" s="142" t="str">
        <f t="shared" si="113"/>
        <v/>
      </c>
      <c r="D538" s="143" t="str">
        <f t="shared" si="114"/>
        <v/>
      </c>
      <c r="E538" s="93"/>
      <c r="F538" s="94"/>
      <c r="G538" s="152" t="str">
        <f t="shared" si="117"/>
        <v/>
      </c>
      <c r="H538" s="149" t="str">
        <f t="shared" si="115"/>
        <v/>
      </c>
      <c r="I538" s="156" t="str">
        <f t="shared" si="118"/>
        <v/>
      </c>
      <c r="J538" s="146" t="str">
        <f>IF(B538&gt;0,ROUNDUP(VLOOKUP(B538,G011B!$B:$R,16,0),1),"")</f>
        <v/>
      </c>
      <c r="K538" s="146" t="str">
        <f t="shared" si="119"/>
        <v/>
      </c>
      <c r="L538" s="147" t="str">
        <f>IF(B538&lt;&gt;"",VLOOKUP(B538,G011B!$B:$Z,25,0),"")</f>
        <v/>
      </c>
      <c r="M538" s="217" t="str">
        <f t="shared" si="116"/>
        <v/>
      </c>
      <c r="N538" s="70"/>
      <c r="O538" s="70"/>
      <c r="P538" s="70"/>
    </row>
    <row r="539" spans="1:16" ht="20.100000000000001" customHeight="1" x14ac:dyDescent="0.25">
      <c r="A539" s="305">
        <v>324</v>
      </c>
      <c r="B539" s="92"/>
      <c r="C539" s="142" t="str">
        <f t="shared" si="113"/>
        <v/>
      </c>
      <c r="D539" s="143" t="str">
        <f t="shared" si="114"/>
        <v/>
      </c>
      <c r="E539" s="93"/>
      <c r="F539" s="94"/>
      <c r="G539" s="152" t="str">
        <f t="shared" si="117"/>
        <v/>
      </c>
      <c r="H539" s="149" t="str">
        <f t="shared" si="115"/>
        <v/>
      </c>
      <c r="I539" s="156" t="str">
        <f t="shared" si="118"/>
        <v/>
      </c>
      <c r="J539" s="146" t="str">
        <f>IF(B539&gt;0,ROUNDUP(VLOOKUP(B539,G011B!$B:$R,16,0),1),"")</f>
        <v/>
      </c>
      <c r="K539" s="146" t="str">
        <f t="shared" si="119"/>
        <v/>
      </c>
      <c r="L539" s="147" t="str">
        <f>IF(B539&lt;&gt;"",VLOOKUP(B539,G011B!$B:$Z,25,0),"")</f>
        <v/>
      </c>
      <c r="M539" s="217" t="str">
        <f t="shared" si="116"/>
        <v/>
      </c>
      <c r="N539" s="70"/>
      <c r="O539" s="70"/>
      <c r="P539" s="70"/>
    </row>
    <row r="540" spans="1:16" ht="20.100000000000001" customHeight="1" x14ac:dyDescent="0.25">
      <c r="A540" s="305">
        <v>325</v>
      </c>
      <c r="B540" s="92"/>
      <c r="C540" s="142" t="str">
        <f t="shared" si="113"/>
        <v/>
      </c>
      <c r="D540" s="143" t="str">
        <f t="shared" si="114"/>
        <v/>
      </c>
      <c r="E540" s="93"/>
      <c r="F540" s="94"/>
      <c r="G540" s="152" t="str">
        <f t="shared" si="117"/>
        <v/>
      </c>
      <c r="H540" s="149" t="str">
        <f t="shared" si="115"/>
        <v/>
      </c>
      <c r="I540" s="156" t="str">
        <f t="shared" si="118"/>
        <v/>
      </c>
      <c r="J540" s="146" t="str">
        <f>IF(B540&gt;0,ROUNDUP(VLOOKUP(B540,G011B!$B:$R,16,0),1),"")</f>
        <v/>
      </c>
      <c r="K540" s="146" t="str">
        <f t="shared" si="119"/>
        <v/>
      </c>
      <c r="L540" s="147" t="str">
        <f>IF(B540&lt;&gt;"",VLOOKUP(B540,G011B!$B:$Z,25,0),"")</f>
        <v/>
      </c>
      <c r="M540" s="217" t="str">
        <f t="shared" si="116"/>
        <v/>
      </c>
      <c r="N540" s="70"/>
      <c r="O540" s="70"/>
      <c r="P540" s="70"/>
    </row>
    <row r="541" spans="1:16" ht="20.100000000000001" customHeight="1" x14ac:dyDescent="0.25">
      <c r="A541" s="305">
        <v>326</v>
      </c>
      <c r="B541" s="92"/>
      <c r="C541" s="142" t="str">
        <f t="shared" si="113"/>
        <v/>
      </c>
      <c r="D541" s="143" t="str">
        <f t="shared" si="114"/>
        <v/>
      </c>
      <c r="E541" s="93"/>
      <c r="F541" s="94"/>
      <c r="G541" s="152" t="str">
        <f t="shared" si="117"/>
        <v/>
      </c>
      <c r="H541" s="149" t="str">
        <f t="shared" si="115"/>
        <v/>
      </c>
      <c r="I541" s="156" t="str">
        <f t="shared" si="118"/>
        <v/>
      </c>
      <c r="J541" s="146" t="str">
        <f>IF(B541&gt;0,ROUNDUP(VLOOKUP(B541,G011B!$B:$R,16,0),1),"")</f>
        <v/>
      </c>
      <c r="K541" s="146" t="str">
        <f t="shared" si="119"/>
        <v/>
      </c>
      <c r="L541" s="147" t="str">
        <f>IF(B541&lt;&gt;"",VLOOKUP(B541,G011B!$B:$Z,25,0),"")</f>
        <v/>
      </c>
      <c r="M541" s="217" t="str">
        <f t="shared" si="116"/>
        <v/>
      </c>
      <c r="N541" s="70"/>
      <c r="O541" s="70"/>
      <c r="P541" s="70"/>
    </row>
    <row r="542" spans="1:16" ht="20.100000000000001" customHeight="1" x14ac:dyDescent="0.25">
      <c r="A542" s="305">
        <v>327</v>
      </c>
      <c r="B542" s="92"/>
      <c r="C542" s="142" t="str">
        <f t="shared" si="113"/>
        <v/>
      </c>
      <c r="D542" s="143" t="str">
        <f t="shared" si="114"/>
        <v/>
      </c>
      <c r="E542" s="93"/>
      <c r="F542" s="94"/>
      <c r="G542" s="152" t="str">
        <f t="shared" si="117"/>
        <v/>
      </c>
      <c r="H542" s="149" t="str">
        <f t="shared" si="115"/>
        <v/>
      </c>
      <c r="I542" s="156" t="str">
        <f t="shared" si="118"/>
        <v/>
      </c>
      <c r="J542" s="146" t="str">
        <f>IF(B542&gt;0,ROUNDUP(VLOOKUP(B542,G011B!$B:$R,16,0),1),"")</f>
        <v/>
      </c>
      <c r="K542" s="146" t="str">
        <f t="shared" si="119"/>
        <v/>
      </c>
      <c r="L542" s="147" t="str">
        <f>IF(B542&lt;&gt;"",VLOOKUP(B542,G011B!$B:$Z,25,0),"")</f>
        <v/>
      </c>
      <c r="M542" s="217" t="str">
        <f t="shared" si="116"/>
        <v/>
      </c>
      <c r="N542" s="70"/>
      <c r="O542" s="70"/>
      <c r="P542" s="70"/>
    </row>
    <row r="543" spans="1:16" ht="20.100000000000001" customHeight="1" x14ac:dyDescent="0.25">
      <c r="A543" s="305">
        <v>328</v>
      </c>
      <c r="B543" s="92"/>
      <c r="C543" s="142" t="str">
        <f t="shared" si="113"/>
        <v/>
      </c>
      <c r="D543" s="143" t="str">
        <f t="shared" si="114"/>
        <v/>
      </c>
      <c r="E543" s="93"/>
      <c r="F543" s="94"/>
      <c r="G543" s="152" t="str">
        <f t="shared" si="117"/>
        <v/>
      </c>
      <c r="H543" s="149" t="str">
        <f t="shared" si="115"/>
        <v/>
      </c>
      <c r="I543" s="156" t="str">
        <f t="shared" si="118"/>
        <v/>
      </c>
      <c r="J543" s="146" t="str">
        <f>IF(B543&gt;0,ROUNDUP(VLOOKUP(B543,G011B!$B:$R,16,0),1),"")</f>
        <v/>
      </c>
      <c r="K543" s="146" t="str">
        <f t="shared" si="119"/>
        <v/>
      </c>
      <c r="L543" s="147" t="str">
        <f>IF(B543&lt;&gt;"",VLOOKUP(B543,G011B!$B:$Z,25,0),"")</f>
        <v/>
      </c>
      <c r="M543" s="217" t="str">
        <f t="shared" si="116"/>
        <v/>
      </c>
      <c r="N543" s="70"/>
      <c r="O543" s="70"/>
      <c r="P543" s="70"/>
    </row>
    <row r="544" spans="1:16" ht="20.100000000000001" customHeight="1" x14ac:dyDescent="0.25">
      <c r="A544" s="305">
        <v>329</v>
      </c>
      <c r="B544" s="92"/>
      <c r="C544" s="142" t="str">
        <f t="shared" si="113"/>
        <v/>
      </c>
      <c r="D544" s="143" t="str">
        <f t="shared" si="114"/>
        <v/>
      </c>
      <c r="E544" s="93"/>
      <c r="F544" s="94"/>
      <c r="G544" s="152" t="str">
        <f t="shared" si="117"/>
        <v/>
      </c>
      <c r="H544" s="149" t="str">
        <f t="shared" si="115"/>
        <v/>
      </c>
      <c r="I544" s="156" t="str">
        <f t="shared" si="118"/>
        <v/>
      </c>
      <c r="J544" s="146" t="str">
        <f>IF(B544&gt;0,ROUNDUP(VLOOKUP(B544,G011B!$B:$R,16,0),1),"")</f>
        <v/>
      </c>
      <c r="K544" s="146" t="str">
        <f t="shared" si="119"/>
        <v/>
      </c>
      <c r="L544" s="147" t="str">
        <f>IF(B544&lt;&gt;"",VLOOKUP(B544,G011B!$B:$Z,25,0),"")</f>
        <v/>
      </c>
      <c r="M544" s="217" t="str">
        <f t="shared" si="116"/>
        <v/>
      </c>
      <c r="N544" s="70"/>
      <c r="O544" s="70"/>
      <c r="P544" s="70"/>
    </row>
    <row r="545" spans="1:16" ht="20.100000000000001" customHeight="1" x14ac:dyDescent="0.25">
      <c r="A545" s="305">
        <v>330</v>
      </c>
      <c r="B545" s="92"/>
      <c r="C545" s="142" t="str">
        <f t="shared" si="113"/>
        <v/>
      </c>
      <c r="D545" s="143" t="str">
        <f t="shared" si="114"/>
        <v/>
      </c>
      <c r="E545" s="93"/>
      <c r="F545" s="94"/>
      <c r="G545" s="152" t="str">
        <f t="shared" si="117"/>
        <v/>
      </c>
      <c r="H545" s="149" t="str">
        <f t="shared" si="115"/>
        <v/>
      </c>
      <c r="I545" s="156" t="str">
        <f t="shared" si="118"/>
        <v/>
      </c>
      <c r="J545" s="146" t="str">
        <f>IF(B545&gt;0,ROUNDUP(VLOOKUP(B545,G011B!$B:$R,16,0),1),"")</f>
        <v/>
      </c>
      <c r="K545" s="146" t="str">
        <f t="shared" si="119"/>
        <v/>
      </c>
      <c r="L545" s="147" t="str">
        <f>IF(B545&lt;&gt;"",VLOOKUP(B545,G011B!$B:$Z,25,0),"")</f>
        <v/>
      </c>
      <c r="M545" s="217" t="str">
        <f t="shared" si="116"/>
        <v/>
      </c>
      <c r="N545" s="70"/>
      <c r="O545" s="70"/>
      <c r="P545" s="70"/>
    </row>
    <row r="546" spans="1:16" ht="20.100000000000001" customHeight="1" x14ac:dyDescent="0.25">
      <c r="A546" s="305">
        <v>331</v>
      </c>
      <c r="B546" s="92"/>
      <c r="C546" s="142" t="str">
        <f t="shared" si="113"/>
        <v/>
      </c>
      <c r="D546" s="143" t="str">
        <f t="shared" si="114"/>
        <v/>
      </c>
      <c r="E546" s="93"/>
      <c r="F546" s="94"/>
      <c r="G546" s="152" t="str">
        <f t="shared" si="117"/>
        <v/>
      </c>
      <c r="H546" s="149" t="str">
        <f t="shared" si="115"/>
        <v/>
      </c>
      <c r="I546" s="156" t="str">
        <f t="shared" si="118"/>
        <v/>
      </c>
      <c r="J546" s="146" t="str">
        <f>IF(B546&gt;0,ROUNDUP(VLOOKUP(B546,G011B!$B:$R,16,0),1),"")</f>
        <v/>
      </c>
      <c r="K546" s="146" t="str">
        <f t="shared" si="119"/>
        <v/>
      </c>
      <c r="L546" s="147" t="str">
        <f>IF(B546&lt;&gt;"",VLOOKUP(B546,G011B!$B:$Z,25,0),"")</f>
        <v/>
      </c>
      <c r="M546" s="217" t="str">
        <f t="shared" si="116"/>
        <v/>
      </c>
      <c r="N546" s="70"/>
      <c r="O546" s="70"/>
      <c r="P546" s="70"/>
    </row>
    <row r="547" spans="1:16" ht="20.100000000000001" customHeight="1" x14ac:dyDescent="0.25">
      <c r="A547" s="305">
        <v>332</v>
      </c>
      <c r="B547" s="92"/>
      <c r="C547" s="142" t="str">
        <f t="shared" si="113"/>
        <v/>
      </c>
      <c r="D547" s="143" t="str">
        <f t="shared" si="114"/>
        <v/>
      </c>
      <c r="E547" s="93"/>
      <c r="F547" s="94"/>
      <c r="G547" s="152" t="str">
        <f t="shared" si="117"/>
        <v/>
      </c>
      <c r="H547" s="149" t="str">
        <f t="shared" si="115"/>
        <v/>
      </c>
      <c r="I547" s="156" t="str">
        <f t="shared" si="118"/>
        <v/>
      </c>
      <c r="J547" s="146" t="str">
        <f>IF(B547&gt;0,ROUNDUP(VLOOKUP(B547,G011B!$B:$R,16,0),1),"")</f>
        <v/>
      </c>
      <c r="K547" s="146" t="str">
        <f t="shared" si="119"/>
        <v/>
      </c>
      <c r="L547" s="147" t="str">
        <f>IF(B547&lt;&gt;"",VLOOKUP(B547,G011B!$B:$Z,25,0),"")</f>
        <v/>
      </c>
      <c r="M547" s="217" t="str">
        <f t="shared" si="116"/>
        <v/>
      </c>
      <c r="N547" s="70"/>
      <c r="O547" s="70"/>
      <c r="P547" s="70"/>
    </row>
    <row r="548" spans="1:16" ht="20.100000000000001" customHeight="1" x14ac:dyDescent="0.25">
      <c r="A548" s="305">
        <v>333</v>
      </c>
      <c r="B548" s="92"/>
      <c r="C548" s="142" t="str">
        <f t="shared" si="113"/>
        <v/>
      </c>
      <c r="D548" s="143" t="str">
        <f t="shared" si="114"/>
        <v/>
      </c>
      <c r="E548" s="93"/>
      <c r="F548" s="94"/>
      <c r="G548" s="152" t="str">
        <f t="shared" si="117"/>
        <v/>
      </c>
      <c r="H548" s="149" t="str">
        <f t="shared" si="115"/>
        <v/>
      </c>
      <c r="I548" s="156" t="str">
        <f t="shared" si="118"/>
        <v/>
      </c>
      <c r="J548" s="146" t="str">
        <f>IF(B548&gt;0,ROUNDUP(VLOOKUP(B548,G011B!$B:$R,16,0),1),"")</f>
        <v/>
      </c>
      <c r="K548" s="146" t="str">
        <f t="shared" si="119"/>
        <v/>
      </c>
      <c r="L548" s="147" t="str">
        <f>IF(B548&lt;&gt;"",VLOOKUP(B548,G011B!$B:$Z,25,0),"")</f>
        <v/>
      </c>
      <c r="M548" s="217" t="str">
        <f t="shared" si="116"/>
        <v/>
      </c>
      <c r="N548" s="70"/>
      <c r="O548" s="70"/>
      <c r="P548" s="70"/>
    </row>
    <row r="549" spans="1:16" ht="20.100000000000001" customHeight="1" x14ac:dyDescent="0.25">
      <c r="A549" s="305">
        <v>334</v>
      </c>
      <c r="B549" s="92"/>
      <c r="C549" s="142" t="str">
        <f t="shared" si="113"/>
        <v/>
      </c>
      <c r="D549" s="143" t="str">
        <f t="shared" si="114"/>
        <v/>
      </c>
      <c r="E549" s="93"/>
      <c r="F549" s="94"/>
      <c r="G549" s="152" t="str">
        <f t="shared" si="117"/>
        <v/>
      </c>
      <c r="H549" s="149" t="str">
        <f t="shared" si="115"/>
        <v/>
      </c>
      <c r="I549" s="156" t="str">
        <f t="shared" si="118"/>
        <v/>
      </c>
      <c r="J549" s="146" t="str">
        <f>IF(B549&gt;0,ROUNDUP(VLOOKUP(B549,G011B!$B:$R,16,0),1),"")</f>
        <v/>
      </c>
      <c r="K549" s="146" t="str">
        <f t="shared" si="119"/>
        <v/>
      </c>
      <c r="L549" s="147" t="str">
        <f>IF(B549&lt;&gt;"",VLOOKUP(B549,G011B!$B:$Z,25,0),"")</f>
        <v/>
      </c>
      <c r="M549" s="217" t="str">
        <f t="shared" si="116"/>
        <v/>
      </c>
      <c r="N549" s="70"/>
      <c r="O549" s="70"/>
      <c r="P549" s="70"/>
    </row>
    <row r="550" spans="1:16" ht="20.100000000000001" customHeight="1" x14ac:dyDescent="0.25">
      <c r="A550" s="305">
        <v>335</v>
      </c>
      <c r="B550" s="92"/>
      <c r="C550" s="142" t="str">
        <f t="shared" si="113"/>
        <v/>
      </c>
      <c r="D550" s="143" t="str">
        <f t="shared" si="114"/>
        <v/>
      </c>
      <c r="E550" s="93"/>
      <c r="F550" s="94"/>
      <c r="G550" s="152" t="str">
        <f t="shared" si="117"/>
        <v/>
      </c>
      <c r="H550" s="149" t="str">
        <f t="shared" si="115"/>
        <v/>
      </c>
      <c r="I550" s="156" t="str">
        <f t="shared" si="118"/>
        <v/>
      </c>
      <c r="J550" s="146" t="str">
        <f>IF(B550&gt;0,ROUNDUP(VLOOKUP(B550,G011B!$B:$R,16,0),1),"")</f>
        <v/>
      </c>
      <c r="K550" s="146" t="str">
        <f t="shared" si="119"/>
        <v/>
      </c>
      <c r="L550" s="147" t="str">
        <f>IF(B550&lt;&gt;"",VLOOKUP(B550,G011B!$B:$Z,25,0),"")</f>
        <v/>
      </c>
      <c r="M550" s="217" t="str">
        <f t="shared" si="116"/>
        <v/>
      </c>
      <c r="N550" s="70"/>
      <c r="O550" s="70"/>
      <c r="P550" s="70"/>
    </row>
    <row r="551" spans="1:16" ht="20.100000000000001" customHeight="1" x14ac:dyDescent="0.25">
      <c r="A551" s="305">
        <v>336</v>
      </c>
      <c r="B551" s="92"/>
      <c r="C551" s="142" t="str">
        <f t="shared" si="113"/>
        <v/>
      </c>
      <c r="D551" s="143" t="str">
        <f t="shared" si="114"/>
        <v/>
      </c>
      <c r="E551" s="93"/>
      <c r="F551" s="94"/>
      <c r="G551" s="152" t="str">
        <f t="shared" si="117"/>
        <v/>
      </c>
      <c r="H551" s="149" t="str">
        <f t="shared" si="115"/>
        <v/>
      </c>
      <c r="I551" s="156" t="str">
        <f t="shared" si="118"/>
        <v/>
      </c>
      <c r="J551" s="146" t="str">
        <f>IF(B551&gt;0,ROUNDUP(VLOOKUP(B551,G011B!$B:$R,16,0),1),"")</f>
        <v/>
      </c>
      <c r="K551" s="146" t="str">
        <f t="shared" si="119"/>
        <v/>
      </c>
      <c r="L551" s="147" t="str">
        <f>IF(B551&lt;&gt;"",VLOOKUP(B551,G011B!$B:$Z,25,0),"")</f>
        <v/>
      </c>
      <c r="M551" s="217" t="str">
        <f t="shared" si="116"/>
        <v/>
      </c>
      <c r="N551" s="70"/>
      <c r="O551" s="70"/>
      <c r="P551" s="70"/>
    </row>
    <row r="552" spans="1:16" ht="20.100000000000001" customHeight="1" x14ac:dyDescent="0.25">
      <c r="A552" s="305">
        <v>337</v>
      </c>
      <c r="B552" s="92"/>
      <c r="C552" s="142" t="str">
        <f t="shared" si="113"/>
        <v/>
      </c>
      <c r="D552" s="143" t="str">
        <f t="shared" si="114"/>
        <v/>
      </c>
      <c r="E552" s="93"/>
      <c r="F552" s="94"/>
      <c r="G552" s="152" t="str">
        <f t="shared" si="117"/>
        <v/>
      </c>
      <c r="H552" s="149" t="str">
        <f t="shared" si="115"/>
        <v/>
      </c>
      <c r="I552" s="156" t="str">
        <f t="shared" si="118"/>
        <v/>
      </c>
      <c r="J552" s="146" t="str">
        <f>IF(B552&gt;0,ROUNDUP(VLOOKUP(B552,G011B!$B:$R,16,0),1),"")</f>
        <v/>
      </c>
      <c r="K552" s="146" t="str">
        <f t="shared" si="119"/>
        <v/>
      </c>
      <c r="L552" s="147" t="str">
        <f>IF(B552&lt;&gt;"",VLOOKUP(B552,G011B!$B:$Z,25,0),"")</f>
        <v/>
      </c>
      <c r="M552" s="217" t="str">
        <f t="shared" si="116"/>
        <v/>
      </c>
      <c r="N552" s="70"/>
      <c r="O552" s="70"/>
      <c r="P552" s="70"/>
    </row>
    <row r="553" spans="1:16" ht="20.100000000000001" customHeight="1" x14ac:dyDescent="0.25">
      <c r="A553" s="305">
        <v>338</v>
      </c>
      <c r="B553" s="92"/>
      <c r="C553" s="142" t="str">
        <f t="shared" si="113"/>
        <v/>
      </c>
      <c r="D553" s="143" t="str">
        <f t="shared" si="114"/>
        <v/>
      </c>
      <c r="E553" s="93"/>
      <c r="F553" s="94"/>
      <c r="G553" s="152" t="str">
        <f t="shared" si="117"/>
        <v/>
      </c>
      <c r="H553" s="149" t="str">
        <f t="shared" si="115"/>
        <v/>
      </c>
      <c r="I553" s="156" t="str">
        <f t="shared" si="118"/>
        <v/>
      </c>
      <c r="J553" s="146" t="str">
        <f>IF(B553&gt;0,ROUNDUP(VLOOKUP(B553,G011B!$B:$R,16,0),1),"")</f>
        <v/>
      </c>
      <c r="K553" s="146" t="str">
        <f t="shared" si="119"/>
        <v/>
      </c>
      <c r="L553" s="147" t="str">
        <f>IF(B553&lt;&gt;"",VLOOKUP(B553,G011B!$B:$Z,25,0),"")</f>
        <v/>
      </c>
      <c r="M553" s="217" t="str">
        <f t="shared" si="116"/>
        <v/>
      </c>
      <c r="N553" s="70"/>
      <c r="O553" s="70"/>
      <c r="P553" s="70"/>
    </row>
    <row r="554" spans="1:16" ht="20.100000000000001" customHeight="1" x14ac:dyDescent="0.25">
      <c r="A554" s="305">
        <v>339</v>
      </c>
      <c r="B554" s="92"/>
      <c r="C554" s="142" t="str">
        <f t="shared" si="113"/>
        <v/>
      </c>
      <c r="D554" s="143" t="str">
        <f t="shared" si="114"/>
        <v/>
      </c>
      <c r="E554" s="93"/>
      <c r="F554" s="94"/>
      <c r="G554" s="152" t="str">
        <f t="shared" si="117"/>
        <v/>
      </c>
      <c r="H554" s="149" t="str">
        <f t="shared" si="115"/>
        <v/>
      </c>
      <c r="I554" s="156" t="str">
        <f t="shared" si="118"/>
        <v/>
      </c>
      <c r="J554" s="146" t="str">
        <f>IF(B554&gt;0,ROUNDUP(VLOOKUP(B554,G011B!$B:$R,16,0),1),"")</f>
        <v/>
      </c>
      <c r="K554" s="146" t="str">
        <f t="shared" si="119"/>
        <v/>
      </c>
      <c r="L554" s="147" t="str">
        <f>IF(B554&lt;&gt;"",VLOOKUP(B554,G011B!$B:$Z,25,0),"")</f>
        <v/>
      </c>
      <c r="M554" s="217" t="str">
        <f t="shared" si="116"/>
        <v/>
      </c>
      <c r="N554" s="70"/>
      <c r="O554" s="70"/>
      <c r="P554" s="70"/>
    </row>
    <row r="555" spans="1:16" ht="20.100000000000001" customHeight="1" thickBot="1" x14ac:dyDescent="0.3">
      <c r="A555" s="306">
        <v>340</v>
      </c>
      <c r="B555" s="95"/>
      <c r="C555" s="144" t="str">
        <f t="shared" si="113"/>
        <v/>
      </c>
      <c r="D555" s="145" t="str">
        <f t="shared" si="114"/>
        <v/>
      </c>
      <c r="E555" s="96"/>
      <c r="F555" s="97"/>
      <c r="G555" s="153" t="str">
        <f t="shared" si="117"/>
        <v/>
      </c>
      <c r="H555" s="150" t="str">
        <f t="shared" si="115"/>
        <v/>
      </c>
      <c r="I555" s="157" t="str">
        <f t="shared" si="118"/>
        <v/>
      </c>
      <c r="J555" s="146" t="str">
        <f>IF(B555&gt;0,ROUNDUP(VLOOKUP(B555,G011B!$B:$R,16,0),1),"")</f>
        <v/>
      </c>
      <c r="K555" s="146" t="str">
        <f t="shared" si="119"/>
        <v/>
      </c>
      <c r="L555" s="147" t="str">
        <f>IF(B555&lt;&gt;"",VLOOKUP(B555,G011B!$B:$Z,25,0),"")</f>
        <v/>
      </c>
      <c r="M555" s="217" t="str">
        <f t="shared" si="116"/>
        <v/>
      </c>
      <c r="N555" s="70"/>
      <c r="O555" s="70"/>
      <c r="P555" s="70"/>
    </row>
    <row r="556" spans="1:16" ht="20.100000000000001" customHeight="1" thickBot="1" x14ac:dyDescent="0.35">
      <c r="A556" s="495" t="s">
        <v>46</v>
      </c>
      <c r="B556" s="496"/>
      <c r="C556" s="496"/>
      <c r="D556" s="496"/>
      <c r="E556" s="496"/>
      <c r="F556" s="497"/>
      <c r="G556" s="154">
        <f>SUM(G536:G555)</f>
        <v>0</v>
      </c>
      <c r="H556" s="328"/>
      <c r="I556" s="139">
        <f>IF(C534=C501,SUM(I536:I555)+I523,SUM(I536:I555))</f>
        <v>0</v>
      </c>
      <c r="J556" s="70"/>
      <c r="K556" s="70"/>
      <c r="L556" s="70"/>
      <c r="M556" s="70"/>
      <c r="N556" s="158">
        <f>IF(COUNTA(B536:B555)&gt;0,1,0)</f>
        <v>0</v>
      </c>
      <c r="O556" s="70"/>
      <c r="P556" s="70"/>
    </row>
    <row r="557" spans="1:16" ht="20.100000000000001" customHeight="1" thickBot="1" x14ac:dyDescent="0.3">
      <c r="A557" s="484" t="s">
        <v>84</v>
      </c>
      <c r="B557" s="485"/>
      <c r="C557" s="485"/>
      <c r="D557" s="486"/>
      <c r="E557" s="128">
        <f>SUM(G:G)/2</f>
        <v>0</v>
      </c>
      <c r="F557" s="487"/>
      <c r="G557" s="488"/>
      <c r="H557" s="489"/>
      <c r="I557" s="136">
        <f>SUM(I536:I555)+I524</f>
        <v>0</v>
      </c>
      <c r="J557" s="70"/>
      <c r="K557" s="70"/>
      <c r="L557" s="70"/>
      <c r="M557" s="70"/>
      <c r="N557" s="70"/>
      <c r="O557" s="70"/>
      <c r="P557" s="70"/>
    </row>
    <row r="558" spans="1:16" x14ac:dyDescent="0.25">
      <c r="A558" s="7" t="s">
        <v>142</v>
      </c>
      <c r="B558" s="70"/>
      <c r="C558" s="70"/>
      <c r="D558" s="70"/>
      <c r="E558" s="70"/>
      <c r="F558" s="70"/>
      <c r="G558" s="70"/>
      <c r="H558" s="70"/>
      <c r="I558" s="70"/>
      <c r="J558" s="70"/>
      <c r="K558" s="70"/>
      <c r="L558" s="70"/>
      <c r="M558" s="70"/>
      <c r="N558" s="70"/>
      <c r="O558" s="70"/>
      <c r="P558" s="70"/>
    </row>
    <row r="559" spans="1:16" x14ac:dyDescent="0.25">
      <c r="A559" s="70"/>
      <c r="B559" s="70"/>
      <c r="C559" s="70"/>
      <c r="D559" s="70"/>
      <c r="E559" s="70"/>
      <c r="F559" s="70"/>
      <c r="G559" s="70"/>
      <c r="H559" s="70"/>
      <c r="I559" s="70"/>
      <c r="J559" s="70"/>
      <c r="K559" s="70"/>
      <c r="L559" s="70"/>
      <c r="M559" s="70"/>
      <c r="N559" s="70"/>
      <c r="O559" s="70"/>
      <c r="P559" s="70"/>
    </row>
    <row r="560" spans="1:16" ht="21" x14ac:dyDescent="0.35">
      <c r="A560" s="346" t="s">
        <v>41</v>
      </c>
      <c r="B560" s="345">
        <f ca="1">IF(imzatarihi&gt;0,imzatarihi,"")</f>
        <v>45833</v>
      </c>
      <c r="C560" s="347" t="s">
        <v>43</v>
      </c>
      <c r="D560" s="344" t="str">
        <f>IF(kurulusyetkilisi&gt;0,kurulusyetkilisi,"")</f>
        <v/>
      </c>
      <c r="E560" s="2"/>
      <c r="F560" s="2"/>
      <c r="G560" s="2"/>
      <c r="H560" s="70"/>
      <c r="I560" s="70"/>
      <c r="J560" s="70"/>
      <c r="K560" s="109"/>
      <c r="L560" s="109"/>
      <c r="M560" s="11"/>
      <c r="N560" s="109"/>
      <c r="O560" s="109"/>
      <c r="P560" s="70"/>
    </row>
    <row r="561" spans="1:16" ht="21" x14ac:dyDescent="0.35">
      <c r="A561" s="343"/>
      <c r="C561" s="347" t="s">
        <v>44</v>
      </c>
      <c r="E561" s="490"/>
      <c r="F561" s="490"/>
      <c r="G561" s="490"/>
      <c r="H561" s="70"/>
      <c r="I561" s="70"/>
      <c r="J561" s="70"/>
      <c r="K561" s="109"/>
      <c r="L561" s="109"/>
      <c r="M561" s="11"/>
      <c r="N561" s="109"/>
      <c r="O561" s="109"/>
      <c r="P561" s="70"/>
    </row>
    <row r="562" spans="1:16" ht="15.75" x14ac:dyDescent="0.25">
      <c r="A562" s="451" t="s">
        <v>77</v>
      </c>
      <c r="B562" s="451"/>
      <c r="C562" s="451"/>
      <c r="D562" s="451"/>
      <c r="E562" s="451"/>
      <c r="F562" s="451"/>
      <c r="G562" s="451"/>
      <c r="H562" s="451"/>
      <c r="I562" s="451"/>
      <c r="J562" s="70"/>
      <c r="K562" s="70"/>
      <c r="L562" s="70"/>
      <c r="M562" s="70"/>
      <c r="N562" s="70"/>
      <c r="O562" s="70"/>
      <c r="P562" s="70"/>
    </row>
    <row r="563" spans="1:16" x14ac:dyDescent="0.25">
      <c r="A563" s="458" t="str">
        <f>IF(YilDonem&lt;&gt;"",CONCATENATE(YilDonem,". döneme aittir."),"")</f>
        <v/>
      </c>
      <c r="B563" s="458"/>
      <c r="C563" s="458"/>
      <c r="D563" s="458"/>
      <c r="E563" s="458"/>
      <c r="F563" s="458"/>
      <c r="G563" s="458"/>
      <c r="H563" s="458"/>
      <c r="I563" s="458"/>
      <c r="J563" s="70"/>
      <c r="K563" s="70"/>
      <c r="L563" s="70"/>
      <c r="M563" s="70"/>
      <c r="N563" s="70"/>
      <c r="O563" s="70"/>
      <c r="P563" s="70"/>
    </row>
    <row r="564" spans="1:16" ht="19.5" thickBot="1" x14ac:dyDescent="0.35">
      <c r="A564" s="500" t="s">
        <v>86</v>
      </c>
      <c r="B564" s="500"/>
      <c r="C564" s="500"/>
      <c r="D564" s="500"/>
      <c r="E564" s="500"/>
      <c r="F564" s="500"/>
      <c r="G564" s="500"/>
      <c r="H564" s="500"/>
      <c r="I564" s="500"/>
      <c r="J564" s="70"/>
      <c r="K564" s="70"/>
      <c r="L564" s="70"/>
      <c r="M564" s="70"/>
      <c r="N564" s="70"/>
      <c r="O564" s="70"/>
      <c r="P564" s="70"/>
    </row>
    <row r="565" spans="1:16" ht="19.5" customHeight="1" thickBot="1" x14ac:dyDescent="0.3">
      <c r="A565" s="471" t="s">
        <v>1</v>
      </c>
      <c r="B565" s="473"/>
      <c r="C565" s="452" t="str">
        <f>IF(ProjeNo&gt;0,ProjeNo,"")</f>
        <v/>
      </c>
      <c r="D565" s="453"/>
      <c r="E565" s="453"/>
      <c r="F565" s="453"/>
      <c r="G565" s="453"/>
      <c r="H565" s="453"/>
      <c r="I565" s="454"/>
      <c r="J565" s="70"/>
      <c r="K565" s="70"/>
      <c r="L565" s="70"/>
      <c r="M565" s="70"/>
      <c r="N565" s="70"/>
      <c r="O565" s="70"/>
      <c r="P565" s="70"/>
    </row>
    <row r="566" spans="1:16" ht="29.25" customHeight="1" thickBot="1" x14ac:dyDescent="0.3">
      <c r="A566" s="491" t="s">
        <v>10</v>
      </c>
      <c r="B566" s="472"/>
      <c r="C566" s="492" t="str">
        <f>IF(ProjeAdi&gt;0,ProjeAdi,"")</f>
        <v/>
      </c>
      <c r="D566" s="493"/>
      <c r="E566" s="493"/>
      <c r="F566" s="493"/>
      <c r="G566" s="493"/>
      <c r="H566" s="493"/>
      <c r="I566" s="494"/>
      <c r="J566" s="70"/>
      <c r="K566" s="70"/>
      <c r="L566" s="70"/>
      <c r="M566" s="70"/>
      <c r="N566" s="70"/>
      <c r="O566" s="70"/>
      <c r="P566" s="70"/>
    </row>
    <row r="567" spans="1:16" ht="19.5" customHeight="1" thickBot="1" x14ac:dyDescent="0.3">
      <c r="A567" s="471" t="s">
        <v>78</v>
      </c>
      <c r="B567" s="473"/>
      <c r="C567" s="16"/>
      <c r="D567" s="498"/>
      <c r="E567" s="498"/>
      <c r="F567" s="498"/>
      <c r="G567" s="498"/>
      <c r="H567" s="498"/>
      <c r="I567" s="499"/>
      <c r="J567" s="70"/>
      <c r="K567" s="70"/>
      <c r="L567" s="70"/>
      <c r="M567" s="70"/>
      <c r="N567" s="70"/>
      <c r="O567" s="70"/>
      <c r="P567" s="70"/>
    </row>
    <row r="568" spans="1:16" s="5" customFormat="1" ht="30.75" thickBot="1" x14ac:dyDescent="0.3">
      <c r="A568" s="3" t="s">
        <v>6</v>
      </c>
      <c r="B568" s="3" t="s">
        <v>7</v>
      </c>
      <c r="C568" s="3" t="s">
        <v>67</v>
      </c>
      <c r="D568" s="3" t="s">
        <v>143</v>
      </c>
      <c r="E568" s="3" t="s">
        <v>79</v>
      </c>
      <c r="F568" s="3" t="s">
        <v>80</v>
      </c>
      <c r="G568" s="3" t="s">
        <v>81</v>
      </c>
      <c r="H568" s="3" t="s">
        <v>82</v>
      </c>
      <c r="I568" s="3" t="s">
        <v>83</v>
      </c>
      <c r="J568" s="302" t="s">
        <v>87</v>
      </c>
      <c r="K568" s="303" t="s">
        <v>88</v>
      </c>
      <c r="L568" s="303" t="s">
        <v>80</v>
      </c>
      <c r="M568" s="301"/>
      <c r="N568" s="301"/>
      <c r="O568" s="301"/>
      <c r="P568" s="301"/>
    </row>
    <row r="569" spans="1:16" ht="20.100000000000001" customHeight="1" x14ac:dyDescent="0.25">
      <c r="A569" s="304">
        <v>341</v>
      </c>
      <c r="B569" s="88"/>
      <c r="C569" s="140" t="str">
        <f t="shared" ref="C569:C588" si="120">IF(B569&lt;&gt;"",VLOOKUP(B569,PersonelTablo,2,0),"")</f>
        <v/>
      </c>
      <c r="D569" s="141" t="str">
        <f t="shared" ref="D569:D588" si="121">IF(B569&lt;&gt;"",VLOOKUP(B569,PersonelTablo,3,0),"")</f>
        <v/>
      </c>
      <c r="E569" s="89"/>
      <c r="F569" s="90"/>
      <c r="G569" s="151" t="str">
        <f>IF(AND(B569&lt;&gt;"",L569&gt;=F569),E569*F569,"")</f>
        <v/>
      </c>
      <c r="H569" s="148" t="str">
        <f t="shared" ref="H569:H588" si="122">IF(B569&lt;&gt;"",VLOOKUP(B569,G011CTablo,14,0),"")</f>
        <v/>
      </c>
      <c r="I569" s="155" t="str">
        <f>IF(AND(B569&lt;&gt;"",J569&gt;=K569,L569&gt;0),G569*H569,"")</f>
        <v/>
      </c>
      <c r="J569" s="146" t="str">
        <f>IF(B569&gt;0,ROUNDUP(VLOOKUP(B569,G011B!$B:$R,16,0),1),"")</f>
        <v/>
      </c>
      <c r="K569" s="146" t="str">
        <f>IF(B569&gt;0,SUMIF($B:$B,B569,$G:$G),"")</f>
        <v/>
      </c>
      <c r="L569" s="147" t="str">
        <f>IF(B569&lt;&gt;"",VLOOKUP(B569,G011B!$B:$Z,25,0),"")</f>
        <v/>
      </c>
      <c r="M569" s="217" t="str">
        <f t="shared" ref="M569:M588" si="123">IF(J569&gt;=K569,"","Personelin bütün iş paketlerindeki Toplam Adam Ay değeri "&amp;K569&amp;" olup, bu değer, G011B formunda beyan edilen Çalışılan Toplam Ay değerini geçemez. Maliyeti hesaplamak için Adam/Ay Oranı veya Çalışılan Ay değerini düzeltiniz. ")</f>
        <v/>
      </c>
      <c r="N569" s="70"/>
      <c r="O569" s="70"/>
      <c r="P569" s="70"/>
    </row>
    <row r="570" spans="1:16" ht="20.100000000000001" customHeight="1" x14ac:dyDescent="0.25">
      <c r="A570" s="305">
        <v>342</v>
      </c>
      <c r="B570" s="92"/>
      <c r="C570" s="142" t="str">
        <f t="shared" si="120"/>
        <v/>
      </c>
      <c r="D570" s="143" t="str">
        <f t="shared" si="121"/>
        <v/>
      </c>
      <c r="E570" s="93"/>
      <c r="F570" s="94"/>
      <c r="G570" s="152" t="str">
        <f t="shared" ref="G570:G588" si="124">IF(AND(B570&lt;&gt;"",L570&gt;=F570),E570*F570,"")</f>
        <v/>
      </c>
      <c r="H570" s="149" t="str">
        <f t="shared" si="122"/>
        <v/>
      </c>
      <c r="I570" s="156" t="str">
        <f t="shared" ref="I570:I588" si="125">IF(AND(B570&lt;&gt;"",J570&gt;=K570,L570&gt;0),G570*H570,"")</f>
        <v/>
      </c>
      <c r="J570" s="146" t="str">
        <f>IF(B570&gt;0,ROUNDUP(VLOOKUP(B570,G011B!$B:$R,16,0),1),"")</f>
        <v/>
      </c>
      <c r="K570" s="146" t="str">
        <f t="shared" ref="K570:K588" si="126">IF(B570&gt;0,SUMIF($B:$B,B570,$G:$G),"")</f>
        <v/>
      </c>
      <c r="L570" s="147" t="str">
        <f>IF(B570&lt;&gt;"",VLOOKUP(B570,G011B!$B:$Z,25,0),"")</f>
        <v/>
      </c>
      <c r="M570" s="217" t="str">
        <f t="shared" si="123"/>
        <v/>
      </c>
      <c r="N570" s="70"/>
      <c r="O570" s="70"/>
      <c r="P570" s="70"/>
    </row>
    <row r="571" spans="1:16" ht="20.100000000000001" customHeight="1" x14ac:dyDescent="0.25">
      <c r="A571" s="305">
        <v>343</v>
      </c>
      <c r="B571" s="92"/>
      <c r="C571" s="142" t="str">
        <f t="shared" si="120"/>
        <v/>
      </c>
      <c r="D571" s="143" t="str">
        <f t="shared" si="121"/>
        <v/>
      </c>
      <c r="E571" s="93"/>
      <c r="F571" s="94"/>
      <c r="G571" s="152" t="str">
        <f t="shared" si="124"/>
        <v/>
      </c>
      <c r="H571" s="149" t="str">
        <f t="shared" si="122"/>
        <v/>
      </c>
      <c r="I571" s="156" t="str">
        <f t="shared" si="125"/>
        <v/>
      </c>
      <c r="J571" s="146" t="str">
        <f>IF(B571&gt;0,ROUNDUP(VLOOKUP(B571,G011B!$B:$R,16,0),1),"")</f>
        <v/>
      </c>
      <c r="K571" s="146" t="str">
        <f t="shared" si="126"/>
        <v/>
      </c>
      <c r="L571" s="147" t="str">
        <f>IF(B571&lt;&gt;"",VLOOKUP(B571,G011B!$B:$Z,25,0),"")</f>
        <v/>
      </c>
      <c r="M571" s="217" t="str">
        <f t="shared" si="123"/>
        <v/>
      </c>
      <c r="N571" s="70"/>
      <c r="O571" s="70"/>
      <c r="P571" s="70"/>
    </row>
    <row r="572" spans="1:16" ht="20.100000000000001" customHeight="1" x14ac:dyDescent="0.25">
      <c r="A572" s="305">
        <v>344</v>
      </c>
      <c r="B572" s="92"/>
      <c r="C572" s="142" t="str">
        <f t="shared" si="120"/>
        <v/>
      </c>
      <c r="D572" s="143" t="str">
        <f t="shared" si="121"/>
        <v/>
      </c>
      <c r="E572" s="93"/>
      <c r="F572" s="94"/>
      <c r="G572" s="152" t="str">
        <f t="shared" si="124"/>
        <v/>
      </c>
      <c r="H572" s="149" t="str">
        <f t="shared" si="122"/>
        <v/>
      </c>
      <c r="I572" s="156" t="str">
        <f t="shared" si="125"/>
        <v/>
      </c>
      <c r="J572" s="146" t="str">
        <f>IF(B572&gt;0,ROUNDUP(VLOOKUP(B572,G011B!$B:$R,16,0),1),"")</f>
        <v/>
      </c>
      <c r="K572" s="146" t="str">
        <f t="shared" si="126"/>
        <v/>
      </c>
      <c r="L572" s="147" t="str">
        <f>IF(B572&lt;&gt;"",VLOOKUP(B572,G011B!$B:$Z,25,0),"")</f>
        <v/>
      </c>
      <c r="M572" s="217" t="str">
        <f t="shared" si="123"/>
        <v/>
      </c>
      <c r="N572" s="70"/>
      <c r="O572" s="70"/>
      <c r="P572" s="70"/>
    </row>
    <row r="573" spans="1:16" ht="20.100000000000001" customHeight="1" x14ac:dyDescent="0.25">
      <c r="A573" s="305">
        <v>345</v>
      </c>
      <c r="B573" s="92"/>
      <c r="C573" s="142" t="str">
        <f t="shared" si="120"/>
        <v/>
      </c>
      <c r="D573" s="143" t="str">
        <f t="shared" si="121"/>
        <v/>
      </c>
      <c r="E573" s="93"/>
      <c r="F573" s="94"/>
      <c r="G573" s="152" t="str">
        <f t="shared" si="124"/>
        <v/>
      </c>
      <c r="H573" s="149" t="str">
        <f t="shared" si="122"/>
        <v/>
      </c>
      <c r="I573" s="156" t="str">
        <f t="shared" si="125"/>
        <v/>
      </c>
      <c r="J573" s="146" t="str">
        <f>IF(B573&gt;0,ROUNDUP(VLOOKUP(B573,G011B!$B:$R,16,0),1),"")</f>
        <v/>
      </c>
      <c r="K573" s="146" t="str">
        <f t="shared" si="126"/>
        <v/>
      </c>
      <c r="L573" s="147" t="str">
        <f>IF(B573&lt;&gt;"",VLOOKUP(B573,G011B!$B:$Z,25,0),"")</f>
        <v/>
      </c>
      <c r="M573" s="217" t="str">
        <f t="shared" si="123"/>
        <v/>
      </c>
      <c r="N573" s="70"/>
      <c r="O573" s="70"/>
      <c r="P573" s="70"/>
    </row>
    <row r="574" spans="1:16" ht="20.100000000000001" customHeight="1" x14ac:dyDescent="0.25">
      <c r="A574" s="305">
        <v>346</v>
      </c>
      <c r="B574" s="92"/>
      <c r="C574" s="142" t="str">
        <f t="shared" si="120"/>
        <v/>
      </c>
      <c r="D574" s="143" t="str">
        <f t="shared" si="121"/>
        <v/>
      </c>
      <c r="E574" s="93"/>
      <c r="F574" s="94"/>
      <c r="G574" s="152" t="str">
        <f t="shared" si="124"/>
        <v/>
      </c>
      <c r="H574" s="149" t="str">
        <f t="shared" si="122"/>
        <v/>
      </c>
      <c r="I574" s="156" t="str">
        <f t="shared" si="125"/>
        <v/>
      </c>
      <c r="J574" s="146" t="str">
        <f>IF(B574&gt;0,ROUNDUP(VLOOKUP(B574,G011B!$B:$R,16,0),1),"")</f>
        <v/>
      </c>
      <c r="K574" s="146" t="str">
        <f t="shared" si="126"/>
        <v/>
      </c>
      <c r="L574" s="147" t="str">
        <f>IF(B574&lt;&gt;"",VLOOKUP(B574,G011B!$B:$Z,25,0),"")</f>
        <v/>
      </c>
      <c r="M574" s="217" t="str">
        <f t="shared" si="123"/>
        <v/>
      </c>
      <c r="N574" s="70"/>
      <c r="O574" s="70"/>
      <c r="P574" s="70"/>
    </row>
    <row r="575" spans="1:16" ht="20.100000000000001" customHeight="1" x14ac:dyDescent="0.25">
      <c r="A575" s="305">
        <v>347</v>
      </c>
      <c r="B575" s="92"/>
      <c r="C575" s="142" t="str">
        <f t="shared" si="120"/>
        <v/>
      </c>
      <c r="D575" s="143" t="str">
        <f t="shared" si="121"/>
        <v/>
      </c>
      <c r="E575" s="93"/>
      <c r="F575" s="94"/>
      <c r="G575" s="152" t="str">
        <f t="shared" si="124"/>
        <v/>
      </c>
      <c r="H575" s="149" t="str">
        <f t="shared" si="122"/>
        <v/>
      </c>
      <c r="I575" s="156" t="str">
        <f t="shared" si="125"/>
        <v/>
      </c>
      <c r="J575" s="146" t="str">
        <f>IF(B575&gt;0,ROUNDUP(VLOOKUP(B575,G011B!$B:$R,16,0),1),"")</f>
        <v/>
      </c>
      <c r="K575" s="146" t="str">
        <f t="shared" si="126"/>
        <v/>
      </c>
      <c r="L575" s="147" t="str">
        <f>IF(B575&lt;&gt;"",VLOOKUP(B575,G011B!$B:$Z,25,0),"")</f>
        <v/>
      </c>
      <c r="M575" s="217" t="str">
        <f t="shared" si="123"/>
        <v/>
      </c>
      <c r="N575" s="70"/>
      <c r="O575" s="70"/>
      <c r="P575" s="70"/>
    </row>
    <row r="576" spans="1:16" ht="20.100000000000001" customHeight="1" x14ac:dyDescent="0.25">
      <c r="A576" s="305">
        <v>348</v>
      </c>
      <c r="B576" s="92"/>
      <c r="C576" s="142" t="str">
        <f t="shared" si="120"/>
        <v/>
      </c>
      <c r="D576" s="143" t="str">
        <f t="shared" si="121"/>
        <v/>
      </c>
      <c r="E576" s="93"/>
      <c r="F576" s="94"/>
      <c r="G576" s="152" t="str">
        <f t="shared" si="124"/>
        <v/>
      </c>
      <c r="H576" s="149" t="str">
        <f t="shared" si="122"/>
        <v/>
      </c>
      <c r="I576" s="156" t="str">
        <f t="shared" si="125"/>
        <v/>
      </c>
      <c r="J576" s="146" t="str">
        <f>IF(B576&gt;0,ROUNDUP(VLOOKUP(B576,G011B!$B:$R,16,0),1),"")</f>
        <v/>
      </c>
      <c r="K576" s="146" t="str">
        <f t="shared" si="126"/>
        <v/>
      </c>
      <c r="L576" s="147" t="str">
        <f>IF(B576&lt;&gt;"",VLOOKUP(B576,G011B!$B:$Z,25,0),"")</f>
        <v/>
      </c>
      <c r="M576" s="217" t="str">
        <f t="shared" si="123"/>
        <v/>
      </c>
      <c r="N576" s="70"/>
      <c r="O576" s="70"/>
      <c r="P576" s="70"/>
    </row>
    <row r="577" spans="1:16" ht="20.100000000000001" customHeight="1" x14ac:dyDescent="0.25">
      <c r="A577" s="305">
        <v>349</v>
      </c>
      <c r="B577" s="92"/>
      <c r="C577" s="142" t="str">
        <f t="shared" si="120"/>
        <v/>
      </c>
      <c r="D577" s="143" t="str">
        <f t="shared" si="121"/>
        <v/>
      </c>
      <c r="E577" s="93"/>
      <c r="F577" s="94"/>
      <c r="G577" s="152" t="str">
        <f t="shared" si="124"/>
        <v/>
      </c>
      <c r="H577" s="149" t="str">
        <f t="shared" si="122"/>
        <v/>
      </c>
      <c r="I577" s="156" t="str">
        <f t="shared" si="125"/>
        <v/>
      </c>
      <c r="J577" s="146" t="str">
        <f>IF(B577&gt;0,ROUNDUP(VLOOKUP(B577,G011B!$B:$R,16,0),1),"")</f>
        <v/>
      </c>
      <c r="K577" s="146" t="str">
        <f t="shared" si="126"/>
        <v/>
      </c>
      <c r="L577" s="147" t="str">
        <f>IF(B577&lt;&gt;"",VLOOKUP(B577,G011B!$B:$Z,25,0),"")</f>
        <v/>
      </c>
      <c r="M577" s="217" t="str">
        <f t="shared" si="123"/>
        <v/>
      </c>
      <c r="N577" s="70"/>
      <c r="O577" s="70"/>
      <c r="P577" s="70"/>
    </row>
    <row r="578" spans="1:16" ht="20.100000000000001" customHeight="1" x14ac:dyDescent="0.25">
      <c r="A578" s="305">
        <v>350</v>
      </c>
      <c r="B578" s="92"/>
      <c r="C578" s="142" t="str">
        <f t="shared" si="120"/>
        <v/>
      </c>
      <c r="D578" s="143" t="str">
        <f t="shared" si="121"/>
        <v/>
      </c>
      <c r="E578" s="93"/>
      <c r="F578" s="94"/>
      <c r="G578" s="152" t="str">
        <f t="shared" si="124"/>
        <v/>
      </c>
      <c r="H578" s="149" t="str">
        <f t="shared" si="122"/>
        <v/>
      </c>
      <c r="I578" s="156" t="str">
        <f t="shared" si="125"/>
        <v/>
      </c>
      <c r="J578" s="146" t="str">
        <f>IF(B578&gt;0,ROUNDUP(VLOOKUP(B578,G011B!$B:$R,16,0),1),"")</f>
        <v/>
      </c>
      <c r="K578" s="146" t="str">
        <f t="shared" si="126"/>
        <v/>
      </c>
      <c r="L578" s="147" t="str">
        <f>IF(B578&lt;&gt;"",VLOOKUP(B578,G011B!$B:$Z,25,0),"")</f>
        <v/>
      </c>
      <c r="M578" s="217" t="str">
        <f t="shared" si="123"/>
        <v/>
      </c>
      <c r="N578" s="70"/>
      <c r="O578" s="70"/>
      <c r="P578" s="70"/>
    </row>
    <row r="579" spans="1:16" ht="20.100000000000001" customHeight="1" x14ac:dyDescent="0.25">
      <c r="A579" s="305">
        <v>351</v>
      </c>
      <c r="B579" s="92"/>
      <c r="C579" s="142" t="str">
        <f t="shared" si="120"/>
        <v/>
      </c>
      <c r="D579" s="143" t="str">
        <f t="shared" si="121"/>
        <v/>
      </c>
      <c r="E579" s="93"/>
      <c r="F579" s="94"/>
      <c r="G579" s="152" t="str">
        <f t="shared" si="124"/>
        <v/>
      </c>
      <c r="H579" s="149" t="str">
        <f t="shared" si="122"/>
        <v/>
      </c>
      <c r="I579" s="156" t="str">
        <f t="shared" si="125"/>
        <v/>
      </c>
      <c r="J579" s="146" t="str">
        <f>IF(B579&gt;0,ROUNDUP(VLOOKUP(B579,G011B!$B:$R,16,0),1),"")</f>
        <v/>
      </c>
      <c r="K579" s="146" t="str">
        <f t="shared" si="126"/>
        <v/>
      </c>
      <c r="L579" s="147" t="str">
        <f>IF(B579&lt;&gt;"",VLOOKUP(B579,G011B!$B:$Z,25,0),"")</f>
        <v/>
      </c>
      <c r="M579" s="217" t="str">
        <f t="shared" si="123"/>
        <v/>
      </c>
      <c r="N579" s="70"/>
      <c r="O579" s="70"/>
      <c r="P579" s="70"/>
    </row>
    <row r="580" spans="1:16" ht="20.100000000000001" customHeight="1" x14ac:dyDescent="0.25">
      <c r="A580" s="305">
        <v>352</v>
      </c>
      <c r="B580" s="92"/>
      <c r="C580" s="142" t="str">
        <f t="shared" si="120"/>
        <v/>
      </c>
      <c r="D580" s="143" t="str">
        <f t="shared" si="121"/>
        <v/>
      </c>
      <c r="E580" s="93"/>
      <c r="F580" s="94"/>
      <c r="G580" s="152" t="str">
        <f t="shared" si="124"/>
        <v/>
      </c>
      <c r="H580" s="149" t="str">
        <f t="shared" si="122"/>
        <v/>
      </c>
      <c r="I580" s="156" t="str">
        <f t="shared" si="125"/>
        <v/>
      </c>
      <c r="J580" s="146" t="str">
        <f>IF(B580&gt;0,ROUNDUP(VLOOKUP(B580,G011B!$B:$R,16,0),1),"")</f>
        <v/>
      </c>
      <c r="K580" s="146" t="str">
        <f t="shared" si="126"/>
        <v/>
      </c>
      <c r="L580" s="147" t="str">
        <f>IF(B580&lt;&gt;"",VLOOKUP(B580,G011B!$B:$Z,25,0),"")</f>
        <v/>
      </c>
      <c r="M580" s="217" t="str">
        <f t="shared" si="123"/>
        <v/>
      </c>
      <c r="N580" s="70"/>
      <c r="O580" s="70"/>
      <c r="P580" s="70"/>
    </row>
    <row r="581" spans="1:16" ht="20.100000000000001" customHeight="1" x14ac:dyDescent="0.25">
      <c r="A581" s="305">
        <v>353</v>
      </c>
      <c r="B581" s="92"/>
      <c r="C581" s="142" t="str">
        <f t="shared" si="120"/>
        <v/>
      </c>
      <c r="D581" s="143" t="str">
        <f t="shared" si="121"/>
        <v/>
      </c>
      <c r="E581" s="93"/>
      <c r="F581" s="94"/>
      <c r="G581" s="152" t="str">
        <f t="shared" si="124"/>
        <v/>
      </c>
      <c r="H581" s="149" t="str">
        <f t="shared" si="122"/>
        <v/>
      </c>
      <c r="I581" s="156" t="str">
        <f t="shared" si="125"/>
        <v/>
      </c>
      <c r="J581" s="146" t="str">
        <f>IF(B581&gt;0,ROUNDUP(VLOOKUP(B581,G011B!$B:$R,16,0),1),"")</f>
        <v/>
      </c>
      <c r="K581" s="146" t="str">
        <f t="shared" si="126"/>
        <v/>
      </c>
      <c r="L581" s="147" t="str">
        <f>IF(B581&lt;&gt;"",VLOOKUP(B581,G011B!$B:$Z,25,0),"")</f>
        <v/>
      </c>
      <c r="M581" s="217" t="str">
        <f t="shared" si="123"/>
        <v/>
      </c>
      <c r="N581" s="70"/>
      <c r="O581" s="70"/>
      <c r="P581" s="70"/>
    </row>
    <row r="582" spans="1:16" ht="20.100000000000001" customHeight="1" x14ac:dyDescent="0.25">
      <c r="A582" s="305">
        <v>354</v>
      </c>
      <c r="B582" s="92"/>
      <c r="C582" s="142" t="str">
        <f t="shared" si="120"/>
        <v/>
      </c>
      <c r="D582" s="143" t="str">
        <f t="shared" si="121"/>
        <v/>
      </c>
      <c r="E582" s="93"/>
      <c r="F582" s="94"/>
      <c r="G582" s="152" t="str">
        <f t="shared" si="124"/>
        <v/>
      </c>
      <c r="H582" s="149" t="str">
        <f t="shared" si="122"/>
        <v/>
      </c>
      <c r="I582" s="156" t="str">
        <f t="shared" si="125"/>
        <v/>
      </c>
      <c r="J582" s="146" t="str">
        <f>IF(B582&gt;0,ROUNDUP(VLOOKUP(B582,G011B!$B:$R,16,0),1),"")</f>
        <v/>
      </c>
      <c r="K582" s="146" t="str">
        <f t="shared" si="126"/>
        <v/>
      </c>
      <c r="L582" s="147" t="str">
        <f>IF(B582&lt;&gt;"",VLOOKUP(B582,G011B!$B:$Z,25,0),"")</f>
        <v/>
      </c>
      <c r="M582" s="217" t="str">
        <f t="shared" si="123"/>
        <v/>
      </c>
      <c r="N582" s="70"/>
      <c r="O582" s="70"/>
      <c r="P582" s="70"/>
    </row>
    <row r="583" spans="1:16" ht="20.100000000000001" customHeight="1" x14ac:dyDescent="0.25">
      <c r="A583" s="305">
        <v>355</v>
      </c>
      <c r="B583" s="92"/>
      <c r="C583" s="142" t="str">
        <f t="shared" si="120"/>
        <v/>
      </c>
      <c r="D583" s="143" t="str">
        <f t="shared" si="121"/>
        <v/>
      </c>
      <c r="E583" s="93"/>
      <c r="F583" s="94"/>
      <c r="G583" s="152" t="str">
        <f t="shared" si="124"/>
        <v/>
      </c>
      <c r="H583" s="149" t="str">
        <f t="shared" si="122"/>
        <v/>
      </c>
      <c r="I583" s="156" t="str">
        <f t="shared" si="125"/>
        <v/>
      </c>
      <c r="J583" s="146" t="str">
        <f>IF(B583&gt;0,ROUNDUP(VLOOKUP(B583,G011B!$B:$R,16,0),1),"")</f>
        <v/>
      </c>
      <c r="K583" s="146" t="str">
        <f t="shared" si="126"/>
        <v/>
      </c>
      <c r="L583" s="147" t="str">
        <f>IF(B583&lt;&gt;"",VLOOKUP(B583,G011B!$B:$Z,25,0),"")</f>
        <v/>
      </c>
      <c r="M583" s="217" t="str">
        <f t="shared" si="123"/>
        <v/>
      </c>
      <c r="N583" s="70"/>
      <c r="O583" s="70"/>
      <c r="P583" s="70"/>
    </row>
    <row r="584" spans="1:16" ht="20.100000000000001" customHeight="1" x14ac:dyDescent="0.25">
      <c r="A584" s="305">
        <v>356</v>
      </c>
      <c r="B584" s="92"/>
      <c r="C584" s="142" t="str">
        <f t="shared" si="120"/>
        <v/>
      </c>
      <c r="D584" s="143" t="str">
        <f t="shared" si="121"/>
        <v/>
      </c>
      <c r="E584" s="93"/>
      <c r="F584" s="94"/>
      <c r="G584" s="152" t="str">
        <f t="shared" si="124"/>
        <v/>
      </c>
      <c r="H584" s="149" t="str">
        <f t="shared" si="122"/>
        <v/>
      </c>
      <c r="I584" s="156" t="str">
        <f t="shared" si="125"/>
        <v/>
      </c>
      <c r="J584" s="146" t="str">
        <f>IF(B584&gt;0,ROUNDUP(VLOOKUP(B584,G011B!$B:$R,16,0),1),"")</f>
        <v/>
      </c>
      <c r="K584" s="146" t="str">
        <f t="shared" si="126"/>
        <v/>
      </c>
      <c r="L584" s="147" t="str">
        <f>IF(B584&lt;&gt;"",VLOOKUP(B584,G011B!$B:$Z,25,0),"")</f>
        <v/>
      </c>
      <c r="M584" s="217" t="str">
        <f t="shared" si="123"/>
        <v/>
      </c>
      <c r="N584" s="70"/>
      <c r="O584" s="70"/>
      <c r="P584" s="70"/>
    </row>
    <row r="585" spans="1:16" ht="20.100000000000001" customHeight="1" x14ac:dyDescent="0.25">
      <c r="A585" s="305">
        <v>357</v>
      </c>
      <c r="B585" s="92"/>
      <c r="C585" s="142" t="str">
        <f t="shared" si="120"/>
        <v/>
      </c>
      <c r="D585" s="143" t="str">
        <f t="shared" si="121"/>
        <v/>
      </c>
      <c r="E585" s="93"/>
      <c r="F585" s="94"/>
      <c r="G585" s="152" t="str">
        <f t="shared" si="124"/>
        <v/>
      </c>
      <c r="H585" s="149" t="str">
        <f t="shared" si="122"/>
        <v/>
      </c>
      <c r="I585" s="156" t="str">
        <f t="shared" si="125"/>
        <v/>
      </c>
      <c r="J585" s="146" t="str">
        <f>IF(B585&gt;0,ROUNDUP(VLOOKUP(B585,G011B!$B:$R,16,0),1),"")</f>
        <v/>
      </c>
      <c r="K585" s="146" t="str">
        <f t="shared" si="126"/>
        <v/>
      </c>
      <c r="L585" s="147" t="str">
        <f>IF(B585&lt;&gt;"",VLOOKUP(B585,G011B!$B:$Z,25,0),"")</f>
        <v/>
      </c>
      <c r="M585" s="217" t="str">
        <f t="shared" si="123"/>
        <v/>
      </c>
      <c r="N585" s="70"/>
      <c r="O585" s="70"/>
      <c r="P585" s="70"/>
    </row>
    <row r="586" spans="1:16" ht="20.100000000000001" customHeight="1" x14ac:dyDescent="0.25">
      <c r="A586" s="305">
        <v>358</v>
      </c>
      <c r="B586" s="92"/>
      <c r="C586" s="142" t="str">
        <f t="shared" si="120"/>
        <v/>
      </c>
      <c r="D586" s="143" t="str">
        <f t="shared" si="121"/>
        <v/>
      </c>
      <c r="E586" s="93"/>
      <c r="F586" s="94"/>
      <c r="G586" s="152" t="str">
        <f t="shared" si="124"/>
        <v/>
      </c>
      <c r="H586" s="149" t="str">
        <f t="shared" si="122"/>
        <v/>
      </c>
      <c r="I586" s="156" t="str">
        <f t="shared" si="125"/>
        <v/>
      </c>
      <c r="J586" s="146" t="str">
        <f>IF(B586&gt;0,ROUNDUP(VLOOKUP(B586,G011B!$B:$R,16,0),1),"")</f>
        <v/>
      </c>
      <c r="K586" s="146" t="str">
        <f t="shared" si="126"/>
        <v/>
      </c>
      <c r="L586" s="147" t="str">
        <f>IF(B586&lt;&gt;"",VLOOKUP(B586,G011B!$B:$Z,25,0),"")</f>
        <v/>
      </c>
      <c r="M586" s="217" t="str">
        <f t="shared" si="123"/>
        <v/>
      </c>
      <c r="N586" s="70"/>
      <c r="O586" s="70"/>
      <c r="P586" s="70"/>
    </row>
    <row r="587" spans="1:16" ht="20.100000000000001" customHeight="1" x14ac:dyDescent="0.25">
      <c r="A587" s="305">
        <v>359</v>
      </c>
      <c r="B587" s="92"/>
      <c r="C587" s="142" t="str">
        <f t="shared" si="120"/>
        <v/>
      </c>
      <c r="D587" s="143" t="str">
        <f t="shared" si="121"/>
        <v/>
      </c>
      <c r="E587" s="93"/>
      <c r="F587" s="94"/>
      <c r="G587" s="152" t="str">
        <f t="shared" si="124"/>
        <v/>
      </c>
      <c r="H587" s="149" t="str">
        <f t="shared" si="122"/>
        <v/>
      </c>
      <c r="I587" s="156" t="str">
        <f t="shared" si="125"/>
        <v/>
      </c>
      <c r="J587" s="146" t="str">
        <f>IF(B587&gt;0,ROUNDUP(VLOOKUP(B587,G011B!$B:$R,16,0),1),"")</f>
        <v/>
      </c>
      <c r="K587" s="146" t="str">
        <f t="shared" si="126"/>
        <v/>
      </c>
      <c r="L587" s="147" t="str">
        <f>IF(B587&lt;&gt;"",VLOOKUP(B587,G011B!$B:$Z,25,0),"")</f>
        <v/>
      </c>
      <c r="M587" s="217" t="str">
        <f t="shared" si="123"/>
        <v/>
      </c>
      <c r="N587" s="70"/>
      <c r="O587" s="70"/>
      <c r="P587" s="70"/>
    </row>
    <row r="588" spans="1:16" ht="20.100000000000001" customHeight="1" thickBot="1" x14ac:dyDescent="0.3">
      <c r="A588" s="306">
        <v>360</v>
      </c>
      <c r="B588" s="95"/>
      <c r="C588" s="144" t="str">
        <f t="shared" si="120"/>
        <v/>
      </c>
      <c r="D588" s="145" t="str">
        <f t="shared" si="121"/>
        <v/>
      </c>
      <c r="E588" s="96"/>
      <c r="F588" s="97"/>
      <c r="G588" s="153" t="str">
        <f t="shared" si="124"/>
        <v/>
      </c>
      <c r="H588" s="150" t="str">
        <f t="shared" si="122"/>
        <v/>
      </c>
      <c r="I588" s="157" t="str">
        <f t="shared" si="125"/>
        <v/>
      </c>
      <c r="J588" s="146" t="str">
        <f>IF(B588&gt;0,ROUNDUP(VLOOKUP(B588,G011B!$B:$R,16,0),1),"")</f>
        <v/>
      </c>
      <c r="K588" s="146" t="str">
        <f t="shared" si="126"/>
        <v/>
      </c>
      <c r="L588" s="147" t="str">
        <f>IF(B588&lt;&gt;"",VLOOKUP(B588,G011B!$B:$Z,25,0),"")</f>
        <v/>
      </c>
      <c r="M588" s="217" t="str">
        <f t="shared" si="123"/>
        <v/>
      </c>
      <c r="N588" s="70"/>
      <c r="O588" s="70"/>
      <c r="P588" s="70"/>
    </row>
    <row r="589" spans="1:16" ht="20.100000000000001" customHeight="1" thickBot="1" x14ac:dyDescent="0.35">
      <c r="A589" s="495" t="s">
        <v>46</v>
      </c>
      <c r="B589" s="496"/>
      <c r="C589" s="496"/>
      <c r="D589" s="496"/>
      <c r="E589" s="496"/>
      <c r="F589" s="497"/>
      <c r="G589" s="154">
        <f>SUM(G569:G588)</f>
        <v>0</v>
      </c>
      <c r="H589" s="328"/>
      <c r="I589" s="139">
        <f>IF(C567=C534,SUM(I569:I588)+I556,SUM(I569:I588))</f>
        <v>0</v>
      </c>
      <c r="J589" s="70"/>
      <c r="K589" s="70"/>
      <c r="L589" s="70"/>
      <c r="M589" s="70"/>
      <c r="N589" s="158">
        <f>IF(COUNTA(B569:B588)&gt;0,1,0)</f>
        <v>0</v>
      </c>
      <c r="O589" s="70"/>
      <c r="P589" s="70"/>
    </row>
    <row r="590" spans="1:16" ht="20.100000000000001" customHeight="1" thickBot="1" x14ac:dyDescent="0.3">
      <c r="A590" s="484" t="s">
        <v>84</v>
      </c>
      <c r="B590" s="485"/>
      <c r="C590" s="485"/>
      <c r="D590" s="486"/>
      <c r="E590" s="128">
        <f>SUM(G:G)/2</f>
        <v>0</v>
      </c>
      <c r="F590" s="487"/>
      <c r="G590" s="488"/>
      <c r="H590" s="489"/>
      <c r="I590" s="136">
        <f>SUM(I569:I588)+I557</f>
        <v>0</v>
      </c>
      <c r="J590" s="70"/>
      <c r="K590" s="70"/>
      <c r="L590" s="70"/>
      <c r="M590" s="70"/>
      <c r="N590" s="70"/>
      <c r="O590" s="70"/>
      <c r="P590" s="70"/>
    </row>
    <row r="591" spans="1:16" x14ac:dyDescent="0.25">
      <c r="A591" s="7" t="s">
        <v>142</v>
      </c>
      <c r="B591" s="70"/>
      <c r="C591" s="70"/>
      <c r="D591" s="70"/>
      <c r="E591" s="70"/>
      <c r="F591" s="70"/>
      <c r="G591" s="70"/>
      <c r="H591" s="70"/>
      <c r="I591" s="70"/>
      <c r="J591" s="70"/>
      <c r="K591" s="70"/>
      <c r="L591" s="70"/>
      <c r="M591" s="70"/>
      <c r="N591" s="70"/>
      <c r="O591" s="70"/>
      <c r="P591" s="70"/>
    </row>
    <row r="592" spans="1:16" x14ac:dyDescent="0.25">
      <c r="A592" s="70"/>
      <c r="B592" s="70"/>
      <c r="C592" s="70"/>
      <c r="D592" s="70"/>
      <c r="E592" s="70"/>
      <c r="F592" s="70"/>
      <c r="G592" s="70"/>
      <c r="H592" s="70"/>
      <c r="I592" s="70"/>
      <c r="J592" s="70"/>
      <c r="K592" s="70"/>
      <c r="L592" s="70"/>
      <c r="M592" s="70"/>
      <c r="N592" s="70"/>
      <c r="O592" s="70"/>
      <c r="P592" s="70"/>
    </row>
    <row r="593" spans="1:16" ht="21" x14ac:dyDescent="0.35">
      <c r="A593" s="346" t="s">
        <v>41</v>
      </c>
      <c r="B593" s="345">
        <f ca="1">IF(imzatarihi&gt;0,imzatarihi,"")</f>
        <v>45833</v>
      </c>
      <c r="C593" s="347" t="s">
        <v>43</v>
      </c>
      <c r="D593" s="344" t="str">
        <f>IF(kurulusyetkilisi&gt;0,kurulusyetkilisi,"")</f>
        <v/>
      </c>
      <c r="E593" s="2"/>
      <c r="F593" s="2"/>
      <c r="G593" s="2"/>
      <c r="H593" s="70"/>
      <c r="I593" s="70"/>
      <c r="J593" s="70"/>
      <c r="K593" s="109"/>
      <c r="L593" s="109"/>
      <c r="M593" s="11"/>
      <c r="N593" s="109"/>
      <c r="O593" s="109"/>
      <c r="P593" s="70"/>
    </row>
    <row r="594" spans="1:16" ht="21" x14ac:dyDescent="0.35">
      <c r="A594" s="343"/>
      <c r="C594" s="347" t="s">
        <v>44</v>
      </c>
      <c r="E594" s="490"/>
      <c r="F594" s="490"/>
      <c r="G594" s="490"/>
      <c r="H594" s="70"/>
      <c r="I594" s="70"/>
      <c r="J594" s="70"/>
      <c r="K594" s="109"/>
      <c r="L594" s="109"/>
      <c r="M594" s="11"/>
      <c r="N594" s="109"/>
      <c r="O594" s="109"/>
      <c r="P594" s="70"/>
    </row>
    <row r="595" spans="1:16" ht="15.75" x14ac:dyDescent="0.25">
      <c r="A595" s="451" t="s">
        <v>77</v>
      </c>
      <c r="B595" s="451"/>
      <c r="C595" s="451"/>
      <c r="D595" s="451"/>
      <c r="E595" s="451"/>
      <c r="F595" s="451"/>
      <c r="G595" s="451"/>
      <c r="H595" s="451"/>
      <c r="I595" s="451"/>
      <c r="J595" s="70"/>
      <c r="K595" s="70"/>
      <c r="L595" s="70"/>
      <c r="M595" s="70"/>
      <c r="N595" s="70"/>
      <c r="O595" s="70"/>
      <c r="P595" s="70"/>
    </row>
    <row r="596" spans="1:16" x14ac:dyDescent="0.25">
      <c r="A596" s="458" t="str">
        <f>IF(YilDonem&lt;&gt;"",CONCATENATE(YilDonem,". döneme aittir."),"")</f>
        <v/>
      </c>
      <c r="B596" s="458"/>
      <c r="C596" s="458"/>
      <c r="D596" s="458"/>
      <c r="E596" s="458"/>
      <c r="F596" s="458"/>
      <c r="G596" s="458"/>
      <c r="H596" s="458"/>
      <c r="I596" s="458"/>
      <c r="J596" s="70"/>
      <c r="K596" s="70"/>
      <c r="L596" s="70"/>
      <c r="M596" s="70"/>
      <c r="N596" s="70"/>
      <c r="O596" s="70"/>
      <c r="P596" s="70"/>
    </row>
    <row r="597" spans="1:16" ht="19.5" thickBot="1" x14ac:dyDescent="0.35">
      <c r="A597" s="500" t="s">
        <v>86</v>
      </c>
      <c r="B597" s="500"/>
      <c r="C597" s="500"/>
      <c r="D597" s="500"/>
      <c r="E597" s="500"/>
      <c r="F597" s="500"/>
      <c r="G597" s="500"/>
      <c r="H597" s="500"/>
      <c r="I597" s="500"/>
      <c r="J597" s="70"/>
      <c r="K597" s="70"/>
      <c r="L597" s="70"/>
      <c r="M597" s="70"/>
      <c r="N597" s="70"/>
      <c r="O597" s="70"/>
      <c r="P597" s="70"/>
    </row>
    <row r="598" spans="1:16" ht="19.5" customHeight="1" thickBot="1" x14ac:dyDescent="0.3">
      <c r="A598" s="471" t="s">
        <v>1</v>
      </c>
      <c r="B598" s="473"/>
      <c r="C598" s="452" t="str">
        <f>IF(ProjeNo&gt;0,ProjeNo,"")</f>
        <v/>
      </c>
      <c r="D598" s="453"/>
      <c r="E598" s="453"/>
      <c r="F598" s="453"/>
      <c r="G598" s="453"/>
      <c r="H598" s="453"/>
      <c r="I598" s="454"/>
      <c r="J598" s="70"/>
      <c r="K598" s="70"/>
      <c r="L598" s="70"/>
      <c r="M598" s="70"/>
      <c r="N598" s="70"/>
      <c r="O598" s="70"/>
      <c r="P598" s="70"/>
    </row>
    <row r="599" spans="1:16" ht="29.25" customHeight="1" thickBot="1" x14ac:dyDescent="0.3">
      <c r="A599" s="491" t="s">
        <v>10</v>
      </c>
      <c r="B599" s="472"/>
      <c r="C599" s="492" t="str">
        <f>IF(ProjeAdi&gt;0,ProjeAdi,"")</f>
        <v/>
      </c>
      <c r="D599" s="493"/>
      <c r="E599" s="493"/>
      <c r="F599" s="493"/>
      <c r="G599" s="493"/>
      <c r="H599" s="493"/>
      <c r="I599" s="494"/>
      <c r="J599" s="70"/>
      <c r="K599" s="70"/>
      <c r="L599" s="70"/>
      <c r="M599" s="70"/>
      <c r="N599" s="70"/>
      <c r="O599" s="70"/>
      <c r="P599" s="70"/>
    </row>
    <row r="600" spans="1:16" ht="19.5" customHeight="1" thickBot="1" x14ac:dyDescent="0.3">
      <c r="A600" s="471" t="s">
        <v>78</v>
      </c>
      <c r="B600" s="473"/>
      <c r="C600" s="16"/>
      <c r="D600" s="498"/>
      <c r="E600" s="498"/>
      <c r="F600" s="498"/>
      <c r="G600" s="498"/>
      <c r="H600" s="498"/>
      <c r="I600" s="499"/>
      <c r="J600" s="70"/>
      <c r="K600" s="70"/>
      <c r="L600" s="70"/>
      <c r="M600" s="70"/>
      <c r="N600" s="70"/>
      <c r="O600" s="70"/>
      <c r="P600" s="70"/>
    </row>
    <row r="601" spans="1:16" s="5" customFormat="1" ht="30.75" thickBot="1" x14ac:dyDescent="0.3">
      <c r="A601" s="3" t="s">
        <v>6</v>
      </c>
      <c r="B601" s="3" t="s">
        <v>7</v>
      </c>
      <c r="C601" s="3" t="s">
        <v>67</v>
      </c>
      <c r="D601" s="3" t="s">
        <v>143</v>
      </c>
      <c r="E601" s="3" t="s">
        <v>79</v>
      </c>
      <c r="F601" s="3" t="s">
        <v>80</v>
      </c>
      <c r="G601" s="3" t="s">
        <v>81</v>
      </c>
      <c r="H601" s="3" t="s">
        <v>82</v>
      </c>
      <c r="I601" s="3" t="s">
        <v>83</v>
      </c>
      <c r="J601" s="302" t="s">
        <v>87</v>
      </c>
      <c r="K601" s="303" t="s">
        <v>88</v>
      </c>
      <c r="L601" s="303" t="s">
        <v>80</v>
      </c>
      <c r="M601" s="301"/>
      <c r="N601" s="301"/>
      <c r="O601" s="301"/>
      <c r="P601" s="301"/>
    </row>
    <row r="602" spans="1:16" ht="20.100000000000001" customHeight="1" x14ac:dyDescent="0.25">
      <c r="A602" s="304">
        <v>361</v>
      </c>
      <c r="B602" s="88"/>
      <c r="C602" s="140" t="str">
        <f t="shared" ref="C602:C621" si="127">IF(B602&lt;&gt;"",VLOOKUP(B602,PersonelTablo,2,0),"")</f>
        <v/>
      </c>
      <c r="D602" s="141" t="str">
        <f t="shared" ref="D602:D621" si="128">IF(B602&lt;&gt;"",VLOOKUP(B602,PersonelTablo,3,0),"")</f>
        <v/>
      </c>
      <c r="E602" s="89"/>
      <c r="F602" s="90"/>
      <c r="G602" s="151" t="str">
        <f>IF(AND(B602&lt;&gt;"",L602&gt;=F602),E602*F602,"")</f>
        <v/>
      </c>
      <c r="H602" s="148" t="str">
        <f t="shared" ref="H602:H621" si="129">IF(B602&lt;&gt;"",VLOOKUP(B602,G011CTablo,14,0),"")</f>
        <v/>
      </c>
      <c r="I602" s="155" t="str">
        <f>IF(AND(B602&lt;&gt;"",J602&gt;=K602,L602&gt;0),G602*H602,"")</f>
        <v/>
      </c>
      <c r="J602" s="146" t="str">
        <f>IF(B602&gt;0,ROUNDUP(VLOOKUP(B602,G011B!$B:$R,16,0),1),"")</f>
        <v/>
      </c>
      <c r="K602" s="146" t="str">
        <f>IF(B602&gt;0,SUMIF($B:$B,B602,$G:$G),"")</f>
        <v/>
      </c>
      <c r="L602" s="147" t="str">
        <f>IF(B602&lt;&gt;"",VLOOKUP(B602,G011B!$B:$Z,25,0),"")</f>
        <v/>
      </c>
      <c r="M602" s="217" t="str">
        <f t="shared" ref="M602:M621" si="130">IF(J602&gt;=K602,"","Personelin bütün iş paketlerindeki Toplam Adam Ay değeri "&amp;K602&amp;" olup, bu değer, G011B formunda beyan edilen Çalışılan Toplam Ay değerini geçemez. Maliyeti hesaplamak için Adam/Ay Oranı veya Çalışılan Ay değerini düzeltiniz. ")</f>
        <v/>
      </c>
      <c r="N602" s="70"/>
      <c r="O602" s="70"/>
      <c r="P602" s="70"/>
    </row>
    <row r="603" spans="1:16" ht="20.100000000000001" customHeight="1" x14ac:dyDescent="0.25">
      <c r="A603" s="305">
        <v>362</v>
      </c>
      <c r="B603" s="92"/>
      <c r="C603" s="142" t="str">
        <f t="shared" si="127"/>
        <v/>
      </c>
      <c r="D603" s="143" t="str">
        <f t="shared" si="128"/>
        <v/>
      </c>
      <c r="E603" s="93"/>
      <c r="F603" s="94"/>
      <c r="G603" s="152" t="str">
        <f t="shared" ref="G603:G621" si="131">IF(AND(B603&lt;&gt;"",L603&gt;=F603),E603*F603,"")</f>
        <v/>
      </c>
      <c r="H603" s="149" t="str">
        <f t="shared" si="129"/>
        <v/>
      </c>
      <c r="I603" s="156" t="str">
        <f t="shared" ref="I603:I621" si="132">IF(AND(B603&lt;&gt;"",J603&gt;=K603,L603&gt;0),G603*H603,"")</f>
        <v/>
      </c>
      <c r="J603" s="146" t="str">
        <f>IF(B603&gt;0,ROUNDUP(VLOOKUP(B603,G011B!$B:$R,16,0),1),"")</f>
        <v/>
      </c>
      <c r="K603" s="146" t="str">
        <f t="shared" ref="K603:K621" si="133">IF(B603&gt;0,SUMIF($B:$B,B603,$G:$G),"")</f>
        <v/>
      </c>
      <c r="L603" s="147" t="str">
        <f>IF(B603&lt;&gt;"",VLOOKUP(B603,G011B!$B:$Z,25,0),"")</f>
        <v/>
      </c>
      <c r="M603" s="217" t="str">
        <f t="shared" si="130"/>
        <v/>
      </c>
      <c r="N603" s="70"/>
      <c r="O603" s="70"/>
      <c r="P603" s="70"/>
    </row>
    <row r="604" spans="1:16" ht="20.100000000000001" customHeight="1" x14ac:dyDescent="0.25">
      <c r="A604" s="305">
        <v>363</v>
      </c>
      <c r="B604" s="92"/>
      <c r="C604" s="142" t="str">
        <f t="shared" si="127"/>
        <v/>
      </c>
      <c r="D604" s="143" t="str">
        <f t="shared" si="128"/>
        <v/>
      </c>
      <c r="E604" s="93"/>
      <c r="F604" s="94"/>
      <c r="G604" s="152" t="str">
        <f t="shared" si="131"/>
        <v/>
      </c>
      <c r="H604" s="149" t="str">
        <f t="shared" si="129"/>
        <v/>
      </c>
      <c r="I604" s="156" t="str">
        <f t="shared" si="132"/>
        <v/>
      </c>
      <c r="J604" s="146" t="str">
        <f>IF(B604&gt;0,ROUNDUP(VLOOKUP(B604,G011B!$B:$R,16,0),1),"")</f>
        <v/>
      </c>
      <c r="K604" s="146" t="str">
        <f t="shared" si="133"/>
        <v/>
      </c>
      <c r="L604" s="147" t="str">
        <f>IF(B604&lt;&gt;"",VLOOKUP(B604,G011B!$B:$Z,25,0),"")</f>
        <v/>
      </c>
      <c r="M604" s="217" t="str">
        <f t="shared" si="130"/>
        <v/>
      </c>
      <c r="N604" s="70"/>
      <c r="O604" s="70"/>
      <c r="P604" s="70"/>
    </row>
    <row r="605" spans="1:16" ht="20.100000000000001" customHeight="1" x14ac:dyDescent="0.25">
      <c r="A605" s="305">
        <v>364</v>
      </c>
      <c r="B605" s="92"/>
      <c r="C605" s="142" t="str">
        <f t="shared" si="127"/>
        <v/>
      </c>
      <c r="D605" s="143" t="str">
        <f t="shared" si="128"/>
        <v/>
      </c>
      <c r="E605" s="93"/>
      <c r="F605" s="94"/>
      <c r="G605" s="152" t="str">
        <f t="shared" si="131"/>
        <v/>
      </c>
      <c r="H605" s="149" t="str">
        <f t="shared" si="129"/>
        <v/>
      </c>
      <c r="I605" s="156" t="str">
        <f t="shared" si="132"/>
        <v/>
      </c>
      <c r="J605" s="146" t="str">
        <f>IF(B605&gt;0,ROUNDUP(VLOOKUP(B605,G011B!$B:$R,16,0),1),"")</f>
        <v/>
      </c>
      <c r="K605" s="146" t="str">
        <f t="shared" si="133"/>
        <v/>
      </c>
      <c r="L605" s="147" t="str">
        <f>IF(B605&lt;&gt;"",VLOOKUP(B605,G011B!$B:$Z,25,0),"")</f>
        <v/>
      </c>
      <c r="M605" s="217" t="str">
        <f t="shared" si="130"/>
        <v/>
      </c>
      <c r="N605" s="70"/>
      <c r="O605" s="70"/>
      <c r="P605" s="70"/>
    </row>
    <row r="606" spans="1:16" ht="20.100000000000001" customHeight="1" x14ac:dyDescent="0.25">
      <c r="A606" s="305">
        <v>365</v>
      </c>
      <c r="B606" s="92"/>
      <c r="C606" s="142" t="str">
        <f t="shared" si="127"/>
        <v/>
      </c>
      <c r="D606" s="143" t="str">
        <f t="shared" si="128"/>
        <v/>
      </c>
      <c r="E606" s="93"/>
      <c r="F606" s="94"/>
      <c r="G606" s="152" t="str">
        <f t="shared" si="131"/>
        <v/>
      </c>
      <c r="H606" s="149" t="str">
        <f t="shared" si="129"/>
        <v/>
      </c>
      <c r="I606" s="156" t="str">
        <f t="shared" si="132"/>
        <v/>
      </c>
      <c r="J606" s="146" t="str">
        <f>IF(B606&gt;0,ROUNDUP(VLOOKUP(B606,G011B!$B:$R,16,0),1),"")</f>
        <v/>
      </c>
      <c r="K606" s="146" t="str">
        <f t="shared" si="133"/>
        <v/>
      </c>
      <c r="L606" s="147" t="str">
        <f>IF(B606&lt;&gt;"",VLOOKUP(B606,G011B!$B:$Z,25,0),"")</f>
        <v/>
      </c>
      <c r="M606" s="217" t="str">
        <f t="shared" si="130"/>
        <v/>
      </c>
      <c r="N606" s="70"/>
      <c r="O606" s="70"/>
      <c r="P606" s="70"/>
    </row>
    <row r="607" spans="1:16" ht="20.100000000000001" customHeight="1" x14ac:dyDescent="0.25">
      <c r="A607" s="305">
        <v>366</v>
      </c>
      <c r="B607" s="92"/>
      <c r="C607" s="142" t="str">
        <f t="shared" si="127"/>
        <v/>
      </c>
      <c r="D607" s="143" t="str">
        <f t="shared" si="128"/>
        <v/>
      </c>
      <c r="E607" s="93"/>
      <c r="F607" s="94"/>
      <c r="G607" s="152" t="str">
        <f t="shared" si="131"/>
        <v/>
      </c>
      <c r="H607" s="149" t="str">
        <f t="shared" si="129"/>
        <v/>
      </c>
      <c r="I607" s="156" t="str">
        <f t="shared" si="132"/>
        <v/>
      </c>
      <c r="J607" s="146" t="str">
        <f>IF(B607&gt;0,ROUNDUP(VLOOKUP(B607,G011B!$B:$R,16,0),1),"")</f>
        <v/>
      </c>
      <c r="K607" s="146" t="str">
        <f t="shared" si="133"/>
        <v/>
      </c>
      <c r="L607" s="147" t="str">
        <f>IF(B607&lt;&gt;"",VLOOKUP(B607,G011B!$B:$Z,25,0),"")</f>
        <v/>
      </c>
      <c r="M607" s="217" t="str">
        <f t="shared" si="130"/>
        <v/>
      </c>
      <c r="N607" s="70"/>
      <c r="O607" s="70"/>
      <c r="P607" s="70"/>
    </row>
    <row r="608" spans="1:16" ht="20.100000000000001" customHeight="1" x14ac:dyDescent="0.25">
      <c r="A608" s="305">
        <v>367</v>
      </c>
      <c r="B608" s="92"/>
      <c r="C608" s="142" t="str">
        <f t="shared" si="127"/>
        <v/>
      </c>
      <c r="D608" s="143" t="str">
        <f t="shared" si="128"/>
        <v/>
      </c>
      <c r="E608" s="93"/>
      <c r="F608" s="94"/>
      <c r="G608" s="152" t="str">
        <f t="shared" si="131"/>
        <v/>
      </c>
      <c r="H608" s="149" t="str">
        <f t="shared" si="129"/>
        <v/>
      </c>
      <c r="I608" s="156" t="str">
        <f t="shared" si="132"/>
        <v/>
      </c>
      <c r="J608" s="146" t="str">
        <f>IF(B608&gt;0,ROUNDUP(VLOOKUP(B608,G011B!$B:$R,16,0),1),"")</f>
        <v/>
      </c>
      <c r="K608" s="146" t="str">
        <f t="shared" si="133"/>
        <v/>
      </c>
      <c r="L608" s="147" t="str">
        <f>IF(B608&lt;&gt;"",VLOOKUP(B608,G011B!$B:$Z,25,0),"")</f>
        <v/>
      </c>
      <c r="M608" s="217" t="str">
        <f t="shared" si="130"/>
        <v/>
      </c>
      <c r="N608" s="70"/>
      <c r="O608" s="70"/>
      <c r="P608" s="70"/>
    </row>
    <row r="609" spans="1:16" ht="20.100000000000001" customHeight="1" x14ac:dyDescent="0.25">
      <c r="A609" s="305">
        <v>368</v>
      </c>
      <c r="B609" s="92"/>
      <c r="C609" s="142" t="str">
        <f t="shared" si="127"/>
        <v/>
      </c>
      <c r="D609" s="143" t="str">
        <f t="shared" si="128"/>
        <v/>
      </c>
      <c r="E609" s="93"/>
      <c r="F609" s="94"/>
      <c r="G609" s="152" t="str">
        <f t="shared" si="131"/>
        <v/>
      </c>
      <c r="H609" s="149" t="str">
        <f t="shared" si="129"/>
        <v/>
      </c>
      <c r="I609" s="156" t="str">
        <f t="shared" si="132"/>
        <v/>
      </c>
      <c r="J609" s="146" t="str">
        <f>IF(B609&gt;0,ROUNDUP(VLOOKUP(B609,G011B!$B:$R,16,0),1),"")</f>
        <v/>
      </c>
      <c r="K609" s="146" t="str">
        <f t="shared" si="133"/>
        <v/>
      </c>
      <c r="L609" s="147" t="str">
        <f>IF(B609&lt;&gt;"",VLOOKUP(B609,G011B!$B:$Z,25,0),"")</f>
        <v/>
      </c>
      <c r="M609" s="217" t="str">
        <f t="shared" si="130"/>
        <v/>
      </c>
      <c r="N609" s="70"/>
      <c r="O609" s="70"/>
      <c r="P609" s="70"/>
    </row>
    <row r="610" spans="1:16" ht="20.100000000000001" customHeight="1" x14ac:dyDescent="0.25">
      <c r="A610" s="305">
        <v>369</v>
      </c>
      <c r="B610" s="92"/>
      <c r="C610" s="142" t="str">
        <f t="shared" si="127"/>
        <v/>
      </c>
      <c r="D610" s="143" t="str">
        <f t="shared" si="128"/>
        <v/>
      </c>
      <c r="E610" s="93"/>
      <c r="F610" s="94"/>
      <c r="G610" s="152" t="str">
        <f t="shared" si="131"/>
        <v/>
      </c>
      <c r="H610" s="149" t="str">
        <f t="shared" si="129"/>
        <v/>
      </c>
      <c r="I610" s="156" t="str">
        <f t="shared" si="132"/>
        <v/>
      </c>
      <c r="J610" s="146" t="str">
        <f>IF(B610&gt;0,ROUNDUP(VLOOKUP(B610,G011B!$B:$R,16,0),1),"")</f>
        <v/>
      </c>
      <c r="K610" s="146" t="str">
        <f t="shared" si="133"/>
        <v/>
      </c>
      <c r="L610" s="147" t="str">
        <f>IF(B610&lt;&gt;"",VLOOKUP(B610,G011B!$B:$Z,25,0),"")</f>
        <v/>
      </c>
      <c r="M610" s="217" t="str">
        <f t="shared" si="130"/>
        <v/>
      </c>
      <c r="N610" s="70"/>
      <c r="O610" s="70"/>
      <c r="P610" s="70"/>
    </row>
    <row r="611" spans="1:16" ht="20.100000000000001" customHeight="1" x14ac:dyDescent="0.25">
      <c r="A611" s="305">
        <v>370</v>
      </c>
      <c r="B611" s="92"/>
      <c r="C611" s="142" t="str">
        <f t="shared" si="127"/>
        <v/>
      </c>
      <c r="D611" s="143" t="str">
        <f t="shared" si="128"/>
        <v/>
      </c>
      <c r="E611" s="93"/>
      <c r="F611" s="94"/>
      <c r="G611" s="152" t="str">
        <f t="shared" si="131"/>
        <v/>
      </c>
      <c r="H611" s="149" t="str">
        <f t="shared" si="129"/>
        <v/>
      </c>
      <c r="I611" s="156" t="str">
        <f t="shared" si="132"/>
        <v/>
      </c>
      <c r="J611" s="146" t="str">
        <f>IF(B611&gt;0,ROUNDUP(VLOOKUP(B611,G011B!$B:$R,16,0),1),"")</f>
        <v/>
      </c>
      <c r="K611" s="146" t="str">
        <f t="shared" si="133"/>
        <v/>
      </c>
      <c r="L611" s="147" t="str">
        <f>IF(B611&lt;&gt;"",VLOOKUP(B611,G011B!$B:$Z,25,0),"")</f>
        <v/>
      </c>
      <c r="M611" s="217" t="str">
        <f t="shared" si="130"/>
        <v/>
      </c>
      <c r="N611" s="70"/>
      <c r="O611" s="70"/>
      <c r="P611" s="70"/>
    </row>
    <row r="612" spans="1:16" ht="20.100000000000001" customHeight="1" x14ac:dyDescent="0.25">
      <c r="A612" s="305">
        <v>371</v>
      </c>
      <c r="B612" s="92"/>
      <c r="C612" s="142" t="str">
        <f t="shared" si="127"/>
        <v/>
      </c>
      <c r="D612" s="143" t="str">
        <f t="shared" si="128"/>
        <v/>
      </c>
      <c r="E612" s="93"/>
      <c r="F612" s="94"/>
      <c r="G612" s="152" t="str">
        <f t="shared" si="131"/>
        <v/>
      </c>
      <c r="H612" s="149" t="str">
        <f t="shared" si="129"/>
        <v/>
      </c>
      <c r="I612" s="156" t="str">
        <f t="shared" si="132"/>
        <v/>
      </c>
      <c r="J612" s="146" t="str">
        <f>IF(B612&gt;0,ROUNDUP(VLOOKUP(B612,G011B!$B:$R,16,0),1),"")</f>
        <v/>
      </c>
      <c r="K612" s="146" t="str">
        <f t="shared" si="133"/>
        <v/>
      </c>
      <c r="L612" s="147" t="str">
        <f>IF(B612&lt;&gt;"",VLOOKUP(B612,G011B!$B:$Z,25,0),"")</f>
        <v/>
      </c>
      <c r="M612" s="217" t="str">
        <f t="shared" si="130"/>
        <v/>
      </c>
      <c r="N612" s="70"/>
      <c r="O612" s="70"/>
      <c r="P612" s="70"/>
    </row>
    <row r="613" spans="1:16" ht="20.100000000000001" customHeight="1" x14ac:dyDescent="0.25">
      <c r="A613" s="305">
        <v>372</v>
      </c>
      <c r="B613" s="92"/>
      <c r="C613" s="142" t="str">
        <f t="shared" si="127"/>
        <v/>
      </c>
      <c r="D613" s="143" t="str">
        <f t="shared" si="128"/>
        <v/>
      </c>
      <c r="E613" s="93"/>
      <c r="F613" s="94"/>
      <c r="G613" s="152" t="str">
        <f t="shared" si="131"/>
        <v/>
      </c>
      <c r="H613" s="149" t="str">
        <f t="shared" si="129"/>
        <v/>
      </c>
      <c r="I613" s="156" t="str">
        <f t="shared" si="132"/>
        <v/>
      </c>
      <c r="J613" s="146" t="str">
        <f>IF(B613&gt;0,ROUNDUP(VLOOKUP(B613,G011B!$B:$R,16,0),1),"")</f>
        <v/>
      </c>
      <c r="K613" s="146" t="str">
        <f t="shared" si="133"/>
        <v/>
      </c>
      <c r="L613" s="147" t="str">
        <f>IF(B613&lt;&gt;"",VLOOKUP(B613,G011B!$B:$Z,25,0),"")</f>
        <v/>
      </c>
      <c r="M613" s="217" t="str">
        <f t="shared" si="130"/>
        <v/>
      </c>
      <c r="N613" s="70"/>
      <c r="O613" s="70"/>
      <c r="P613" s="70"/>
    </row>
    <row r="614" spans="1:16" ht="20.100000000000001" customHeight="1" x14ac:dyDescent="0.25">
      <c r="A614" s="305">
        <v>373</v>
      </c>
      <c r="B614" s="92"/>
      <c r="C614" s="142" t="str">
        <f t="shared" si="127"/>
        <v/>
      </c>
      <c r="D614" s="143" t="str">
        <f t="shared" si="128"/>
        <v/>
      </c>
      <c r="E614" s="93"/>
      <c r="F614" s="94"/>
      <c r="G614" s="152" t="str">
        <f t="shared" si="131"/>
        <v/>
      </c>
      <c r="H614" s="149" t="str">
        <f t="shared" si="129"/>
        <v/>
      </c>
      <c r="I614" s="156" t="str">
        <f t="shared" si="132"/>
        <v/>
      </c>
      <c r="J614" s="146" t="str">
        <f>IF(B614&gt;0,ROUNDUP(VLOOKUP(B614,G011B!$B:$R,16,0),1),"")</f>
        <v/>
      </c>
      <c r="K614" s="146" t="str">
        <f t="shared" si="133"/>
        <v/>
      </c>
      <c r="L614" s="147" t="str">
        <f>IF(B614&lt;&gt;"",VLOOKUP(B614,G011B!$B:$Z,25,0),"")</f>
        <v/>
      </c>
      <c r="M614" s="217" t="str">
        <f t="shared" si="130"/>
        <v/>
      </c>
      <c r="N614" s="70"/>
      <c r="O614" s="70"/>
      <c r="P614" s="70"/>
    </row>
    <row r="615" spans="1:16" ht="20.100000000000001" customHeight="1" x14ac:dyDescent="0.25">
      <c r="A615" s="305">
        <v>374</v>
      </c>
      <c r="B615" s="92"/>
      <c r="C615" s="142" t="str">
        <f t="shared" si="127"/>
        <v/>
      </c>
      <c r="D615" s="143" t="str">
        <f t="shared" si="128"/>
        <v/>
      </c>
      <c r="E615" s="93"/>
      <c r="F615" s="94"/>
      <c r="G615" s="152" t="str">
        <f t="shared" si="131"/>
        <v/>
      </c>
      <c r="H615" s="149" t="str">
        <f t="shared" si="129"/>
        <v/>
      </c>
      <c r="I615" s="156" t="str">
        <f t="shared" si="132"/>
        <v/>
      </c>
      <c r="J615" s="146" t="str">
        <f>IF(B615&gt;0,ROUNDUP(VLOOKUP(B615,G011B!$B:$R,16,0),1),"")</f>
        <v/>
      </c>
      <c r="K615" s="146" t="str">
        <f t="shared" si="133"/>
        <v/>
      </c>
      <c r="L615" s="147" t="str">
        <f>IF(B615&lt;&gt;"",VLOOKUP(B615,G011B!$B:$Z,25,0),"")</f>
        <v/>
      </c>
      <c r="M615" s="217" t="str">
        <f t="shared" si="130"/>
        <v/>
      </c>
      <c r="N615" s="70"/>
      <c r="O615" s="70"/>
      <c r="P615" s="70"/>
    </row>
    <row r="616" spans="1:16" ht="20.100000000000001" customHeight="1" x14ac:dyDescent="0.25">
      <c r="A616" s="305">
        <v>375</v>
      </c>
      <c r="B616" s="92"/>
      <c r="C616" s="142" t="str">
        <f t="shared" si="127"/>
        <v/>
      </c>
      <c r="D616" s="143" t="str">
        <f t="shared" si="128"/>
        <v/>
      </c>
      <c r="E616" s="93"/>
      <c r="F616" s="94"/>
      <c r="G616" s="152" t="str">
        <f t="shared" si="131"/>
        <v/>
      </c>
      <c r="H616" s="149" t="str">
        <f t="shared" si="129"/>
        <v/>
      </c>
      <c r="I616" s="156" t="str">
        <f t="shared" si="132"/>
        <v/>
      </c>
      <c r="J616" s="146" t="str">
        <f>IF(B616&gt;0,ROUNDUP(VLOOKUP(B616,G011B!$B:$R,16,0),1),"")</f>
        <v/>
      </c>
      <c r="K616" s="146" t="str">
        <f t="shared" si="133"/>
        <v/>
      </c>
      <c r="L616" s="147" t="str">
        <f>IF(B616&lt;&gt;"",VLOOKUP(B616,G011B!$B:$Z,25,0),"")</f>
        <v/>
      </c>
      <c r="M616" s="217" t="str">
        <f t="shared" si="130"/>
        <v/>
      </c>
      <c r="N616" s="70"/>
      <c r="O616" s="70"/>
      <c r="P616" s="70"/>
    </row>
    <row r="617" spans="1:16" ht="20.100000000000001" customHeight="1" x14ac:dyDescent="0.25">
      <c r="A617" s="305">
        <v>376</v>
      </c>
      <c r="B617" s="92"/>
      <c r="C617" s="142" t="str">
        <f t="shared" si="127"/>
        <v/>
      </c>
      <c r="D617" s="143" t="str">
        <f t="shared" si="128"/>
        <v/>
      </c>
      <c r="E617" s="93"/>
      <c r="F617" s="94"/>
      <c r="G617" s="152" t="str">
        <f t="shared" si="131"/>
        <v/>
      </c>
      <c r="H617" s="149" t="str">
        <f t="shared" si="129"/>
        <v/>
      </c>
      <c r="I617" s="156" t="str">
        <f t="shared" si="132"/>
        <v/>
      </c>
      <c r="J617" s="146" t="str">
        <f>IF(B617&gt;0,ROUNDUP(VLOOKUP(B617,G011B!$B:$R,16,0),1),"")</f>
        <v/>
      </c>
      <c r="K617" s="146" t="str">
        <f t="shared" si="133"/>
        <v/>
      </c>
      <c r="L617" s="147" t="str">
        <f>IF(B617&lt;&gt;"",VLOOKUP(B617,G011B!$B:$Z,25,0),"")</f>
        <v/>
      </c>
      <c r="M617" s="217" t="str">
        <f t="shared" si="130"/>
        <v/>
      </c>
      <c r="N617" s="70"/>
      <c r="O617" s="70"/>
      <c r="P617" s="70"/>
    </row>
    <row r="618" spans="1:16" ht="20.100000000000001" customHeight="1" x14ac:dyDescent="0.25">
      <c r="A618" s="305">
        <v>377</v>
      </c>
      <c r="B618" s="92"/>
      <c r="C618" s="142" t="str">
        <f t="shared" si="127"/>
        <v/>
      </c>
      <c r="D618" s="143" t="str">
        <f t="shared" si="128"/>
        <v/>
      </c>
      <c r="E618" s="93"/>
      <c r="F618" s="94"/>
      <c r="G618" s="152" t="str">
        <f t="shared" si="131"/>
        <v/>
      </c>
      <c r="H618" s="149" t="str">
        <f t="shared" si="129"/>
        <v/>
      </c>
      <c r="I618" s="156" t="str">
        <f t="shared" si="132"/>
        <v/>
      </c>
      <c r="J618" s="146" t="str">
        <f>IF(B618&gt;0,ROUNDUP(VLOOKUP(B618,G011B!$B:$R,16,0),1),"")</f>
        <v/>
      </c>
      <c r="K618" s="146" t="str">
        <f t="shared" si="133"/>
        <v/>
      </c>
      <c r="L618" s="147" t="str">
        <f>IF(B618&lt;&gt;"",VLOOKUP(B618,G011B!$B:$Z,25,0),"")</f>
        <v/>
      </c>
      <c r="M618" s="217" t="str">
        <f t="shared" si="130"/>
        <v/>
      </c>
      <c r="N618" s="70"/>
      <c r="O618" s="70"/>
      <c r="P618" s="70"/>
    </row>
    <row r="619" spans="1:16" ht="20.100000000000001" customHeight="1" x14ac:dyDescent="0.25">
      <c r="A619" s="305">
        <v>378</v>
      </c>
      <c r="B619" s="92"/>
      <c r="C619" s="142" t="str">
        <f t="shared" si="127"/>
        <v/>
      </c>
      <c r="D619" s="143" t="str">
        <f t="shared" si="128"/>
        <v/>
      </c>
      <c r="E619" s="93"/>
      <c r="F619" s="94"/>
      <c r="G619" s="152" t="str">
        <f t="shared" si="131"/>
        <v/>
      </c>
      <c r="H619" s="149" t="str">
        <f t="shared" si="129"/>
        <v/>
      </c>
      <c r="I619" s="156" t="str">
        <f t="shared" si="132"/>
        <v/>
      </c>
      <c r="J619" s="146" t="str">
        <f>IF(B619&gt;0,ROUNDUP(VLOOKUP(B619,G011B!$B:$R,16,0),1),"")</f>
        <v/>
      </c>
      <c r="K619" s="146" t="str">
        <f t="shared" si="133"/>
        <v/>
      </c>
      <c r="L619" s="147" t="str">
        <f>IF(B619&lt;&gt;"",VLOOKUP(B619,G011B!$B:$Z,25,0),"")</f>
        <v/>
      </c>
      <c r="M619" s="217" t="str">
        <f t="shared" si="130"/>
        <v/>
      </c>
      <c r="N619" s="70"/>
      <c r="O619" s="70"/>
      <c r="P619" s="70"/>
    </row>
    <row r="620" spans="1:16" ht="20.100000000000001" customHeight="1" x14ac:dyDescent="0.25">
      <c r="A620" s="305">
        <v>379</v>
      </c>
      <c r="B620" s="92"/>
      <c r="C620" s="142" t="str">
        <f t="shared" si="127"/>
        <v/>
      </c>
      <c r="D620" s="143" t="str">
        <f t="shared" si="128"/>
        <v/>
      </c>
      <c r="E620" s="93"/>
      <c r="F620" s="94"/>
      <c r="G620" s="152" t="str">
        <f t="shared" si="131"/>
        <v/>
      </c>
      <c r="H620" s="149" t="str">
        <f t="shared" si="129"/>
        <v/>
      </c>
      <c r="I620" s="156" t="str">
        <f t="shared" si="132"/>
        <v/>
      </c>
      <c r="J620" s="146" t="str">
        <f>IF(B620&gt;0,ROUNDUP(VLOOKUP(B620,G011B!$B:$R,16,0),1),"")</f>
        <v/>
      </c>
      <c r="K620" s="146" t="str">
        <f t="shared" si="133"/>
        <v/>
      </c>
      <c r="L620" s="147" t="str">
        <f>IF(B620&lt;&gt;"",VLOOKUP(B620,G011B!$B:$Z,25,0),"")</f>
        <v/>
      </c>
      <c r="M620" s="217" t="str">
        <f t="shared" si="130"/>
        <v/>
      </c>
      <c r="N620" s="70"/>
      <c r="O620" s="70"/>
      <c r="P620" s="70"/>
    </row>
    <row r="621" spans="1:16" ht="20.100000000000001" customHeight="1" thickBot="1" x14ac:dyDescent="0.3">
      <c r="A621" s="306">
        <v>380</v>
      </c>
      <c r="B621" s="95"/>
      <c r="C621" s="144" t="str">
        <f t="shared" si="127"/>
        <v/>
      </c>
      <c r="D621" s="145" t="str">
        <f t="shared" si="128"/>
        <v/>
      </c>
      <c r="E621" s="96"/>
      <c r="F621" s="97"/>
      <c r="G621" s="153" t="str">
        <f t="shared" si="131"/>
        <v/>
      </c>
      <c r="H621" s="150" t="str">
        <f t="shared" si="129"/>
        <v/>
      </c>
      <c r="I621" s="157" t="str">
        <f t="shared" si="132"/>
        <v/>
      </c>
      <c r="J621" s="146" t="str">
        <f>IF(B621&gt;0,ROUNDUP(VLOOKUP(B621,G011B!$B:$R,16,0),1),"")</f>
        <v/>
      </c>
      <c r="K621" s="146" t="str">
        <f t="shared" si="133"/>
        <v/>
      </c>
      <c r="L621" s="147" t="str">
        <f>IF(B621&lt;&gt;"",VLOOKUP(B621,G011B!$B:$Z,25,0),"")</f>
        <v/>
      </c>
      <c r="M621" s="217" t="str">
        <f t="shared" si="130"/>
        <v/>
      </c>
      <c r="N621" s="70"/>
      <c r="O621" s="70"/>
      <c r="P621" s="70"/>
    </row>
    <row r="622" spans="1:16" ht="20.100000000000001" customHeight="1" thickBot="1" x14ac:dyDescent="0.35">
      <c r="A622" s="495" t="s">
        <v>46</v>
      </c>
      <c r="B622" s="496"/>
      <c r="C622" s="496"/>
      <c r="D622" s="496"/>
      <c r="E622" s="496"/>
      <c r="F622" s="497"/>
      <c r="G622" s="154">
        <f>SUM(G602:G621)</f>
        <v>0</v>
      </c>
      <c r="H622" s="328"/>
      <c r="I622" s="139">
        <f>IF(C600=C567,SUM(I602:I621)+I589,SUM(I602:I621))</f>
        <v>0</v>
      </c>
      <c r="J622" s="70"/>
      <c r="K622" s="70"/>
      <c r="L622" s="70"/>
      <c r="M622" s="70"/>
      <c r="N622" s="158">
        <f>IF(COUNTA(B602:B621)&gt;0,1,0)</f>
        <v>0</v>
      </c>
      <c r="O622" s="70"/>
      <c r="P622" s="70"/>
    </row>
    <row r="623" spans="1:16" ht="20.100000000000001" customHeight="1" thickBot="1" x14ac:dyDescent="0.3">
      <c r="A623" s="484" t="s">
        <v>84</v>
      </c>
      <c r="B623" s="485"/>
      <c r="C623" s="485"/>
      <c r="D623" s="486"/>
      <c r="E623" s="128">
        <f>SUM(G:G)/2</f>
        <v>0</v>
      </c>
      <c r="F623" s="487"/>
      <c r="G623" s="488"/>
      <c r="H623" s="489"/>
      <c r="I623" s="136">
        <f>SUM(I602:I621)+I590</f>
        <v>0</v>
      </c>
      <c r="J623" s="70"/>
      <c r="K623" s="70"/>
      <c r="L623" s="70"/>
      <c r="M623" s="70"/>
      <c r="N623" s="70"/>
      <c r="O623" s="70"/>
      <c r="P623" s="70"/>
    </row>
    <row r="624" spans="1:16" x14ac:dyDescent="0.25">
      <c r="A624" s="7" t="s">
        <v>142</v>
      </c>
      <c r="B624" s="70"/>
      <c r="C624" s="70"/>
      <c r="D624" s="70"/>
      <c r="E624" s="70"/>
      <c r="F624" s="70"/>
      <c r="G624" s="70"/>
      <c r="H624" s="70"/>
      <c r="I624" s="70"/>
      <c r="J624" s="70"/>
      <c r="K624" s="70"/>
      <c r="L624" s="70"/>
      <c r="M624" s="70"/>
      <c r="N624" s="70"/>
      <c r="O624" s="70"/>
      <c r="P624" s="70"/>
    </row>
    <row r="625" spans="1:16" x14ac:dyDescent="0.25">
      <c r="A625" s="70"/>
      <c r="B625" s="70"/>
      <c r="C625" s="70"/>
      <c r="D625" s="70"/>
      <c r="E625" s="70"/>
      <c r="F625" s="70"/>
      <c r="G625" s="70"/>
      <c r="H625" s="70"/>
      <c r="I625" s="70"/>
      <c r="J625" s="70"/>
      <c r="K625" s="70"/>
      <c r="L625" s="70"/>
      <c r="M625" s="70"/>
      <c r="N625" s="70"/>
      <c r="O625" s="70"/>
      <c r="P625" s="70"/>
    </row>
    <row r="626" spans="1:16" ht="21" x14ac:dyDescent="0.35">
      <c r="A626" s="346" t="s">
        <v>41</v>
      </c>
      <c r="B626" s="345">
        <f ca="1">IF(imzatarihi&gt;0,imzatarihi,"")</f>
        <v>45833</v>
      </c>
      <c r="C626" s="347" t="s">
        <v>43</v>
      </c>
      <c r="D626" s="344" t="str">
        <f>IF(kurulusyetkilisi&gt;0,kurulusyetkilisi,"")</f>
        <v/>
      </c>
      <c r="E626" s="2"/>
      <c r="F626" s="2"/>
      <c r="G626" s="2"/>
      <c r="H626" s="70"/>
      <c r="I626" s="70"/>
      <c r="J626" s="70"/>
      <c r="K626" s="109"/>
      <c r="L626" s="109"/>
      <c r="M626" s="11"/>
      <c r="N626" s="109"/>
      <c r="O626" s="109"/>
      <c r="P626" s="70"/>
    </row>
    <row r="627" spans="1:16" ht="21" x14ac:dyDescent="0.35">
      <c r="A627" s="343"/>
      <c r="C627" s="347" t="s">
        <v>44</v>
      </c>
      <c r="E627" s="490"/>
      <c r="F627" s="490"/>
      <c r="G627" s="490"/>
      <c r="H627" s="70"/>
      <c r="I627" s="70"/>
      <c r="J627" s="70"/>
      <c r="K627" s="109"/>
      <c r="L627" s="109"/>
      <c r="M627" s="11"/>
      <c r="N627" s="109"/>
      <c r="O627" s="109"/>
      <c r="P627" s="70"/>
    </row>
    <row r="628" spans="1:16" ht="15.75" x14ac:dyDescent="0.25">
      <c r="A628" s="451" t="s">
        <v>77</v>
      </c>
      <c r="B628" s="451"/>
      <c r="C628" s="451"/>
      <c r="D628" s="451"/>
      <c r="E628" s="451"/>
      <c r="F628" s="451"/>
      <c r="G628" s="451"/>
      <c r="H628" s="451"/>
      <c r="I628" s="451"/>
      <c r="J628" s="70"/>
      <c r="K628" s="70"/>
      <c r="L628" s="70"/>
      <c r="M628" s="70"/>
      <c r="N628" s="70"/>
      <c r="O628" s="70"/>
      <c r="P628" s="70"/>
    </row>
    <row r="629" spans="1:16" x14ac:dyDescent="0.25">
      <c r="A629" s="458" t="str">
        <f>IF(YilDonem&lt;&gt;"",CONCATENATE(YilDonem,". döneme aittir."),"")</f>
        <v/>
      </c>
      <c r="B629" s="458"/>
      <c r="C629" s="458"/>
      <c r="D629" s="458"/>
      <c r="E629" s="458"/>
      <c r="F629" s="458"/>
      <c r="G629" s="458"/>
      <c r="H629" s="458"/>
      <c r="I629" s="458"/>
      <c r="J629" s="70"/>
      <c r="K629" s="70"/>
      <c r="L629" s="70"/>
      <c r="M629" s="70"/>
      <c r="N629" s="70"/>
      <c r="O629" s="70"/>
      <c r="P629" s="70"/>
    </row>
    <row r="630" spans="1:16" ht="19.5" thickBot="1" x14ac:dyDescent="0.35">
      <c r="A630" s="500" t="s">
        <v>86</v>
      </c>
      <c r="B630" s="500"/>
      <c r="C630" s="500"/>
      <c r="D630" s="500"/>
      <c r="E630" s="500"/>
      <c r="F630" s="500"/>
      <c r="G630" s="500"/>
      <c r="H630" s="500"/>
      <c r="I630" s="500"/>
      <c r="J630" s="70"/>
      <c r="K630" s="70"/>
      <c r="L630" s="70"/>
      <c r="M630" s="70"/>
      <c r="N630" s="70"/>
      <c r="O630" s="70"/>
      <c r="P630" s="70"/>
    </row>
    <row r="631" spans="1:16" ht="19.5" customHeight="1" thickBot="1" x14ac:dyDescent="0.3">
      <c r="A631" s="471" t="s">
        <v>1</v>
      </c>
      <c r="B631" s="473"/>
      <c r="C631" s="452" t="str">
        <f>IF(ProjeNo&gt;0,ProjeNo,"")</f>
        <v/>
      </c>
      <c r="D631" s="453"/>
      <c r="E631" s="453"/>
      <c r="F631" s="453"/>
      <c r="G631" s="453"/>
      <c r="H631" s="453"/>
      <c r="I631" s="454"/>
      <c r="J631" s="70"/>
      <c r="K631" s="70"/>
      <c r="L631" s="70"/>
      <c r="M631" s="70"/>
      <c r="N631" s="70"/>
      <c r="O631" s="70"/>
      <c r="P631" s="70"/>
    </row>
    <row r="632" spans="1:16" ht="29.25" customHeight="1" thickBot="1" x14ac:dyDescent="0.3">
      <c r="A632" s="491" t="s">
        <v>10</v>
      </c>
      <c r="B632" s="472"/>
      <c r="C632" s="492" t="str">
        <f>IF(ProjeAdi&gt;0,ProjeAdi,"")</f>
        <v/>
      </c>
      <c r="D632" s="493"/>
      <c r="E632" s="493"/>
      <c r="F632" s="493"/>
      <c r="G632" s="493"/>
      <c r="H632" s="493"/>
      <c r="I632" s="494"/>
      <c r="J632" s="70"/>
      <c r="K632" s="70"/>
      <c r="L632" s="70"/>
      <c r="M632" s="70"/>
      <c r="N632" s="70"/>
      <c r="O632" s="70"/>
      <c r="P632" s="70"/>
    </row>
    <row r="633" spans="1:16" ht="19.5" customHeight="1" thickBot="1" x14ac:dyDescent="0.3">
      <c r="A633" s="471" t="s">
        <v>78</v>
      </c>
      <c r="B633" s="473"/>
      <c r="C633" s="16"/>
      <c r="D633" s="498"/>
      <c r="E633" s="498"/>
      <c r="F633" s="498"/>
      <c r="G633" s="498"/>
      <c r="H633" s="498"/>
      <c r="I633" s="499"/>
      <c r="J633" s="70"/>
      <c r="K633" s="70"/>
      <c r="L633" s="70"/>
      <c r="M633" s="70"/>
      <c r="N633" s="70"/>
      <c r="O633" s="70"/>
      <c r="P633" s="70"/>
    </row>
    <row r="634" spans="1:16" s="5" customFormat="1" ht="30.75" thickBot="1" x14ac:dyDescent="0.3">
      <c r="A634" s="3" t="s">
        <v>6</v>
      </c>
      <c r="B634" s="3" t="s">
        <v>7</v>
      </c>
      <c r="C634" s="3" t="s">
        <v>67</v>
      </c>
      <c r="D634" s="3" t="s">
        <v>143</v>
      </c>
      <c r="E634" s="3" t="s">
        <v>79</v>
      </c>
      <c r="F634" s="3" t="s">
        <v>80</v>
      </c>
      <c r="G634" s="3" t="s">
        <v>81</v>
      </c>
      <c r="H634" s="3" t="s">
        <v>82</v>
      </c>
      <c r="I634" s="3" t="s">
        <v>83</v>
      </c>
      <c r="J634" s="302" t="s">
        <v>87</v>
      </c>
      <c r="K634" s="303" t="s">
        <v>88</v>
      </c>
      <c r="L634" s="303" t="s">
        <v>80</v>
      </c>
      <c r="M634" s="301"/>
      <c r="N634" s="301"/>
      <c r="O634" s="301"/>
      <c r="P634" s="301"/>
    </row>
    <row r="635" spans="1:16" ht="20.100000000000001" customHeight="1" x14ac:dyDescent="0.25">
      <c r="A635" s="304">
        <v>381</v>
      </c>
      <c r="B635" s="88"/>
      <c r="C635" s="140" t="str">
        <f t="shared" ref="C635:C654" si="134">IF(B635&lt;&gt;"",VLOOKUP(B635,PersonelTablo,2,0),"")</f>
        <v/>
      </c>
      <c r="D635" s="141" t="str">
        <f t="shared" ref="D635:D654" si="135">IF(B635&lt;&gt;"",VLOOKUP(B635,PersonelTablo,3,0),"")</f>
        <v/>
      </c>
      <c r="E635" s="89"/>
      <c r="F635" s="90"/>
      <c r="G635" s="151" t="str">
        <f>IF(AND(B635&lt;&gt;"",L635&gt;=F635),E635*F635,"")</f>
        <v/>
      </c>
      <c r="H635" s="148" t="str">
        <f t="shared" ref="H635:H654" si="136">IF(B635&lt;&gt;"",VLOOKUP(B635,G011CTablo,14,0),"")</f>
        <v/>
      </c>
      <c r="I635" s="155" t="str">
        <f>IF(AND(B635&lt;&gt;"",J635&gt;=K635,L635&gt;0),G635*H635,"")</f>
        <v/>
      </c>
      <c r="J635" s="146" t="str">
        <f>IF(B635&gt;0,ROUNDUP(VLOOKUP(B635,G011B!$B:$R,16,0),1),"")</f>
        <v/>
      </c>
      <c r="K635" s="146" t="str">
        <f>IF(B635&gt;0,SUMIF($B:$B,B635,$G:$G),"")</f>
        <v/>
      </c>
      <c r="L635" s="147" t="str">
        <f>IF(B635&lt;&gt;"",VLOOKUP(B635,G011B!$B:$Z,25,0),"")</f>
        <v/>
      </c>
      <c r="M635" s="217" t="str">
        <f t="shared" ref="M635:M654" si="137">IF(J635&gt;=K635,"","Personelin bütün iş paketlerindeki Toplam Adam Ay değeri "&amp;K635&amp;" olup, bu değer, G011B formunda beyan edilen Çalışılan Toplam Ay değerini geçemez. Maliyeti hesaplamak için Adam/Ay Oranı veya Çalışılan Ay değerini düzeltiniz. ")</f>
        <v/>
      </c>
      <c r="N635" s="70"/>
      <c r="O635" s="70"/>
      <c r="P635" s="70"/>
    </row>
    <row r="636" spans="1:16" ht="20.100000000000001" customHeight="1" x14ac:dyDescent="0.25">
      <c r="A636" s="305">
        <v>382</v>
      </c>
      <c r="B636" s="92"/>
      <c r="C636" s="142" t="str">
        <f t="shared" si="134"/>
        <v/>
      </c>
      <c r="D636" s="143" t="str">
        <f t="shared" si="135"/>
        <v/>
      </c>
      <c r="E636" s="93"/>
      <c r="F636" s="94"/>
      <c r="G636" s="152" t="str">
        <f t="shared" ref="G636:G654" si="138">IF(AND(B636&lt;&gt;"",L636&gt;=F636),E636*F636,"")</f>
        <v/>
      </c>
      <c r="H636" s="149" t="str">
        <f t="shared" si="136"/>
        <v/>
      </c>
      <c r="I636" s="156" t="str">
        <f t="shared" ref="I636:I654" si="139">IF(AND(B636&lt;&gt;"",J636&gt;=K636,L636&gt;0),G636*H636,"")</f>
        <v/>
      </c>
      <c r="J636" s="146" t="str">
        <f>IF(B636&gt;0,ROUNDUP(VLOOKUP(B636,G011B!$B:$R,16,0),1),"")</f>
        <v/>
      </c>
      <c r="K636" s="146" t="str">
        <f t="shared" ref="K636:K654" si="140">IF(B636&gt;0,SUMIF($B:$B,B636,$G:$G),"")</f>
        <v/>
      </c>
      <c r="L636" s="147" t="str">
        <f>IF(B636&lt;&gt;"",VLOOKUP(B636,G011B!$B:$Z,25,0),"")</f>
        <v/>
      </c>
      <c r="M636" s="217" t="str">
        <f t="shared" si="137"/>
        <v/>
      </c>
      <c r="N636" s="70"/>
      <c r="O636" s="70"/>
      <c r="P636" s="70"/>
    </row>
    <row r="637" spans="1:16" ht="20.100000000000001" customHeight="1" x14ac:dyDescent="0.25">
      <c r="A637" s="305">
        <v>383</v>
      </c>
      <c r="B637" s="92"/>
      <c r="C637" s="142" t="str">
        <f t="shared" si="134"/>
        <v/>
      </c>
      <c r="D637" s="143" t="str">
        <f t="shared" si="135"/>
        <v/>
      </c>
      <c r="E637" s="93"/>
      <c r="F637" s="94"/>
      <c r="G637" s="152" t="str">
        <f t="shared" si="138"/>
        <v/>
      </c>
      <c r="H637" s="149" t="str">
        <f t="shared" si="136"/>
        <v/>
      </c>
      <c r="I637" s="156" t="str">
        <f t="shared" si="139"/>
        <v/>
      </c>
      <c r="J637" s="146" t="str">
        <f>IF(B637&gt;0,ROUNDUP(VLOOKUP(B637,G011B!$B:$R,16,0),1),"")</f>
        <v/>
      </c>
      <c r="K637" s="146" t="str">
        <f t="shared" si="140"/>
        <v/>
      </c>
      <c r="L637" s="147" t="str">
        <f>IF(B637&lt;&gt;"",VLOOKUP(B637,G011B!$B:$Z,25,0),"")</f>
        <v/>
      </c>
      <c r="M637" s="217" t="str">
        <f t="shared" si="137"/>
        <v/>
      </c>
      <c r="N637" s="70"/>
      <c r="O637" s="70"/>
      <c r="P637" s="70"/>
    </row>
    <row r="638" spans="1:16" ht="20.100000000000001" customHeight="1" x14ac:dyDescent="0.25">
      <c r="A638" s="305">
        <v>384</v>
      </c>
      <c r="B638" s="92"/>
      <c r="C638" s="142" t="str">
        <f t="shared" si="134"/>
        <v/>
      </c>
      <c r="D638" s="143" t="str">
        <f t="shared" si="135"/>
        <v/>
      </c>
      <c r="E638" s="93"/>
      <c r="F638" s="94"/>
      <c r="G638" s="152" t="str">
        <f t="shared" si="138"/>
        <v/>
      </c>
      <c r="H638" s="149" t="str">
        <f t="shared" si="136"/>
        <v/>
      </c>
      <c r="I638" s="156" t="str">
        <f t="shared" si="139"/>
        <v/>
      </c>
      <c r="J638" s="146" t="str">
        <f>IF(B638&gt;0,ROUNDUP(VLOOKUP(B638,G011B!$B:$R,16,0),1),"")</f>
        <v/>
      </c>
      <c r="K638" s="146" t="str">
        <f t="shared" si="140"/>
        <v/>
      </c>
      <c r="L638" s="147" t="str">
        <f>IF(B638&lt;&gt;"",VLOOKUP(B638,G011B!$B:$Z,25,0),"")</f>
        <v/>
      </c>
      <c r="M638" s="217" t="str">
        <f t="shared" si="137"/>
        <v/>
      </c>
      <c r="N638" s="70"/>
      <c r="O638" s="70"/>
      <c r="P638" s="70"/>
    </row>
    <row r="639" spans="1:16" ht="20.100000000000001" customHeight="1" x14ac:dyDescent="0.25">
      <c r="A639" s="305">
        <v>385</v>
      </c>
      <c r="B639" s="92"/>
      <c r="C639" s="142" t="str">
        <f t="shared" si="134"/>
        <v/>
      </c>
      <c r="D639" s="143" t="str">
        <f t="shared" si="135"/>
        <v/>
      </c>
      <c r="E639" s="93"/>
      <c r="F639" s="94"/>
      <c r="G639" s="152" t="str">
        <f t="shared" si="138"/>
        <v/>
      </c>
      <c r="H639" s="149" t="str">
        <f t="shared" si="136"/>
        <v/>
      </c>
      <c r="I639" s="156" t="str">
        <f t="shared" si="139"/>
        <v/>
      </c>
      <c r="J639" s="146" t="str">
        <f>IF(B639&gt;0,ROUNDUP(VLOOKUP(B639,G011B!$B:$R,16,0),1),"")</f>
        <v/>
      </c>
      <c r="K639" s="146" t="str">
        <f t="shared" si="140"/>
        <v/>
      </c>
      <c r="L639" s="147" t="str">
        <f>IF(B639&lt;&gt;"",VLOOKUP(B639,G011B!$B:$Z,25,0),"")</f>
        <v/>
      </c>
      <c r="M639" s="217" t="str">
        <f t="shared" si="137"/>
        <v/>
      </c>
      <c r="N639" s="70"/>
      <c r="O639" s="70"/>
      <c r="P639" s="70"/>
    </row>
    <row r="640" spans="1:16" ht="20.100000000000001" customHeight="1" x14ac:dyDescent="0.25">
      <c r="A640" s="305">
        <v>386</v>
      </c>
      <c r="B640" s="92"/>
      <c r="C640" s="142" t="str">
        <f t="shared" si="134"/>
        <v/>
      </c>
      <c r="D640" s="143" t="str">
        <f t="shared" si="135"/>
        <v/>
      </c>
      <c r="E640" s="93"/>
      <c r="F640" s="94"/>
      <c r="G640" s="152" t="str">
        <f t="shared" si="138"/>
        <v/>
      </c>
      <c r="H640" s="149" t="str">
        <f t="shared" si="136"/>
        <v/>
      </c>
      <c r="I640" s="156" t="str">
        <f t="shared" si="139"/>
        <v/>
      </c>
      <c r="J640" s="146" t="str">
        <f>IF(B640&gt;0,ROUNDUP(VLOOKUP(B640,G011B!$B:$R,16,0),1),"")</f>
        <v/>
      </c>
      <c r="K640" s="146" t="str">
        <f t="shared" si="140"/>
        <v/>
      </c>
      <c r="L640" s="147" t="str">
        <f>IF(B640&lt;&gt;"",VLOOKUP(B640,G011B!$B:$Z,25,0),"")</f>
        <v/>
      </c>
      <c r="M640" s="217" t="str">
        <f t="shared" si="137"/>
        <v/>
      </c>
      <c r="N640" s="70"/>
      <c r="O640" s="70"/>
      <c r="P640" s="70"/>
    </row>
    <row r="641" spans="1:16" ht="20.100000000000001" customHeight="1" x14ac:dyDescent="0.25">
      <c r="A641" s="305">
        <v>387</v>
      </c>
      <c r="B641" s="92"/>
      <c r="C641" s="142" t="str">
        <f t="shared" si="134"/>
        <v/>
      </c>
      <c r="D641" s="143" t="str">
        <f t="shared" si="135"/>
        <v/>
      </c>
      <c r="E641" s="93"/>
      <c r="F641" s="94"/>
      <c r="G641" s="152" t="str">
        <f t="shared" si="138"/>
        <v/>
      </c>
      <c r="H641" s="149" t="str">
        <f t="shared" si="136"/>
        <v/>
      </c>
      <c r="I641" s="156" t="str">
        <f t="shared" si="139"/>
        <v/>
      </c>
      <c r="J641" s="146" t="str">
        <f>IF(B641&gt;0,ROUNDUP(VLOOKUP(B641,G011B!$B:$R,16,0),1),"")</f>
        <v/>
      </c>
      <c r="K641" s="146" t="str">
        <f t="shared" si="140"/>
        <v/>
      </c>
      <c r="L641" s="147" t="str">
        <f>IF(B641&lt;&gt;"",VLOOKUP(B641,G011B!$B:$Z,25,0),"")</f>
        <v/>
      </c>
      <c r="M641" s="217" t="str">
        <f t="shared" si="137"/>
        <v/>
      </c>
      <c r="N641" s="70"/>
      <c r="O641" s="70"/>
      <c r="P641" s="70"/>
    </row>
    <row r="642" spans="1:16" ht="20.100000000000001" customHeight="1" x14ac:dyDescent="0.25">
      <c r="A642" s="305">
        <v>388</v>
      </c>
      <c r="B642" s="92"/>
      <c r="C642" s="142" t="str">
        <f t="shared" si="134"/>
        <v/>
      </c>
      <c r="D642" s="143" t="str">
        <f t="shared" si="135"/>
        <v/>
      </c>
      <c r="E642" s="93"/>
      <c r="F642" s="94"/>
      <c r="G642" s="152" t="str">
        <f t="shared" si="138"/>
        <v/>
      </c>
      <c r="H642" s="149" t="str">
        <f t="shared" si="136"/>
        <v/>
      </c>
      <c r="I642" s="156" t="str">
        <f t="shared" si="139"/>
        <v/>
      </c>
      <c r="J642" s="146" t="str">
        <f>IF(B642&gt;0,ROUNDUP(VLOOKUP(B642,G011B!$B:$R,16,0),1),"")</f>
        <v/>
      </c>
      <c r="K642" s="146" t="str">
        <f t="shared" si="140"/>
        <v/>
      </c>
      <c r="L642" s="147" t="str">
        <f>IF(B642&lt;&gt;"",VLOOKUP(B642,G011B!$B:$Z,25,0),"")</f>
        <v/>
      </c>
      <c r="M642" s="217" t="str">
        <f t="shared" si="137"/>
        <v/>
      </c>
      <c r="N642" s="70"/>
      <c r="O642" s="70"/>
      <c r="P642" s="70"/>
    </row>
    <row r="643" spans="1:16" ht="20.100000000000001" customHeight="1" x14ac:dyDescent="0.25">
      <c r="A643" s="305">
        <v>389</v>
      </c>
      <c r="B643" s="92"/>
      <c r="C643" s="142" t="str">
        <f t="shared" si="134"/>
        <v/>
      </c>
      <c r="D643" s="143" t="str">
        <f t="shared" si="135"/>
        <v/>
      </c>
      <c r="E643" s="93"/>
      <c r="F643" s="94"/>
      <c r="G643" s="152" t="str">
        <f t="shared" si="138"/>
        <v/>
      </c>
      <c r="H643" s="149" t="str">
        <f t="shared" si="136"/>
        <v/>
      </c>
      <c r="I643" s="156" t="str">
        <f t="shared" si="139"/>
        <v/>
      </c>
      <c r="J643" s="146" t="str">
        <f>IF(B643&gt;0,ROUNDUP(VLOOKUP(B643,G011B!$B:$R,16,0),1),"")</f>
        <v/>
      </c>
      <c r="K643" s="146" t="str">
        <f t="shared" si="140"/>
        <v/>
      </c>
      <c r="L643" s="147" t="str">
        <f>IF(B643&lt;&gt;"",VLOOKUP(B643,G011B!$B:$Z,25,0),"")</f>
        <v/>
      </c>
      <c r="M643" s="217" t="str">
        <f t="shared" si="137"/>
        <v/>
      </c>
      <c r="N643" s="70"/>
      <c r="O643" s="70"/>
      <c r="P643" s="70"/>
    </row>
    <row r="644" spans="1:16" ht="20.100000000000001" customHeight="1" x14ac:dyDescent="0.25">
      <c r="A644" s="305">
        <v>390</v>
      </c>
      <c r="B644" s="92"/>
      <c r="C644" s="142" t="str">
        <f t="shared" si="134"/>
        <v/>
      </c>
      <c r="D644" s="143" t="str">
        <f t="shared" si="135"/>
        <v/>
      </c>
      <c r="E644" s="93"/>
      <c r="F644" s="94"/>
      <c r="G644" s="152" t="str">
        <f t="shared" si="138"/>
        <v/>
      </c>
      <c r="H644" s="149" t="str">
        <f t="shared" si="136"/>
        <v/>
      </c>
      <c r="I644" s="156" t="str">
        <f t="shared" si="139"/>
        <v/>
      </c>
      <c r="J644" s="146" t="str">
        <f>IF(B644&gt;0,ROUNDUP(VLOOKUP(B644,G011B!$B:$R,16,0),1),"")</f>
        <v/>
      </c>
      <c r="K644" s="146" t="str">
        <f t="shared" si="140"/>
        <v/>
      </c>
      <c r="L644" s="147" t="str">
        <f>IF(B644&lt;&gt;"",VLOOKUP(B644,G011B!$B:$Z,25,0),"")</f>
        <v/>
      </c>
      <c r="M644" s="217" t="str">
        <f t="shared" si="137"/>
        <v/>
      </c>
      <c r="N644" s="70"/>
      <c r="O644" s="70"/>
      <c r="P644" s="70"/>
    </row>
    <row r="645" spans="1:16" ht="20.100000000000001" customHeight="1" x14ac:dyDescent="0.25">
      <c r="A645" s="305">
        <v>391</v>
      </c>
      <c r="B645" s="92"/>
      <c r="C645" s="142" t="str">
        <f t="shared" si="134"/>
        <v/>
      </c>
      <c r="D645" s="143" t="str">
        <f t="shared" si="135"/>
        <v/>
      </c>
      <c r="E645" s="93"/>
      <c r="F645" s="94"/>
      <c r="G645" s="152" t="str">
        <f t="shared" si="138"/>
        <v/>
      </c>
      <c r="H645" s="149" t="str">
        <f t="shared" si="136"/>
        <v/>
      </c>
      <c r="I645" s="156" t="str">
        <f t="shared" si="139"/>
        <v/>
      </c>
      <c r="J645" s="146" t="str">
        <f>IF(B645&gt;0,ROUNDUP(VLOOKUP(B645,G011B!$B:$R,16,0),1),"")</f>
        <v/>
      </c>
      <c r="K645" s="146" t="str">
        <f t="shared" si="140"/>
        <v/>
      </c>
      <c r="L645" s="147" t="str">
        <f>IF(B645&lt;&gt;"",VLOOKUP(B645,G011B!$B:$Z,25,0),"")</f>
        <v/>
      </c>
      <c r="M645" s="217" t="str">
        <f t="shared" si="137"/>
        <v/>
      </c>
      <c r="N645" s="70"/>
      <c r="O645" s="70"/>
      <c r="P645" s="70"/>
    </row>
    <row r="646" spans="1:16" ht="20.100000000000001" customHeight="1" x14ac:dyDescent="0.25">
      <c r="A646" s="305">
        <v>392</v>
      </c>
      <c r="B646" s="92"/>
      <c r="C646" s="142" t="str">
        <f t="shared" si="134"/>
        <v/>
      </c>
      <c r="D646" s="143" t="str">
        <f t="shared" si="135"/>
        <v/>
      </c>
      <c r="E646" s="93"/>
      <c r="F646" s="94"/>
      <c r="G646" s="152" t="str">
        <f t="shared" si="138"/>
        <v/>
      </c>
      <c r="H646" s="149" t="str">
        <f t="shared" si="136"/>
        <v/>
      </c>
      <c r="I646" s="156" t="str">
        <f t="shared" si="139"/>
        <v/>
      </c>
      <c r="J646" s="146" t="str">
        <f>IF(B646&gt;0,ROUNDUP(VLOOKUP(B646,G011B!$B:$R,16,0),1),"")</f>
        <v/>
      </c>
      <c r="K646" s="146" t="str">
        <f t="shared" si="140"/>
        <v/>
      </c>
      <c r="L646" s="147" t="str">
        <f>IF(B646&lt;&gt;"",VLOOKUP(B646,G011B!$B:$Z,25,0),"")</f>
        <v/>
      </c>
      <c r="M646" s="217" t="str">
        <f t="shared" si="137"/>
        <v/>
      </c>
      <c r="N646" s="70"/>
      <c r="O646" s="70"/>
      <c r="P646" s="70"/>
    </row>
    <row r="647" spans="1:16" ht="20.100000000000001" customHeight="1" x14ac:dyDescent="0.25">
      <c r="A647" s="305">
        <v>393</v>
      </c>
      <c r="B647" s="92"/>
      <c r="C647" s="142" t="str">
        <f t="shared" si="134"/>
        <v/>
      </c>
      <c r="D647" s="143" t="str">
        <f t="shared" si="135"/>
        <v/>
      </c>
      <c r="E647" s="93"/>
      <c r="F647" s="94"/>
      <c r="G647" s="152" t="str">
        <f t="shared" si="138"/>
        <v/>
      </c>
      <c r="H647" s="149" t="str">
        <f t="shared" si="136"/>
        <v/>
      </c>
      <c r="I647" s="156" t="str">
        <f t="shared" si="139"/>
        <v/>
      </c>
      <c r="J647" s="146" t="str">
        <f>IF(B647&gt;0,ROUNDUP(VLOOKUP(B647,G011B!$B:$R,16,0),1),"")</f>
        <v/>
      </c>
      <c r="K647" s="146" t="str">
        <f t="shared" si="140"/>
        <v/>
      </c>
      <c r="L647" s="147" t="str">
        <f>IF(B647&lt;&gt;"",VLOOKUP(B647,G011B!$B:$Z,25,0),"")</f>
        <v/>
      </c>
      <c r="M647" s="217" t="str">
        <f t="shared" si="137"/>
        <v/>
      </c>
      <c r="N647" s="70"/>
      <c r="O647" s="70"/>
      <c r="P647" s="70"/>
    </row>
    <row r="648" spans="1:16" ht="20.100000000000001" customHeight="1" x14ac:dyDescent="0.25">
      <c r="A648" s="305">
        <v>394</v>
      </c>
      <c r="B648" s="92"/>
      <c r="C648" s="142" t="str">
        <f t="shared" si="134"/>
        <v/>
      </c>
      <c r="D648" s="143" t="str">
        <f t="shared" si="135"/>
        <v/>
      </c>
      <c r="E648" s="93"/>
      <c r="F648" s="94"/>
      <c r="G648" s="152" t="str">
        <f t="shared" si="138"/>
        <v/>
      </c>
      <c r="H648" s="149" t="str">
        <f t="shared" si="136"/>
        <v/>
      </c>
      <c r="I648" s="156" t="str">
        <f t="shared" si="139"/>
        <v/>
      </c>
      <c r="J648" s="146" t="str">
        <f>IF(B648&gt;0,ROUNDUP(VLOOKUP(B648,G011B!$B:$R,16,0),1),"")</f>
        <v/>
      </c>
      <c r="K648" s="146" t="str">
        <f t="shared" si="140"/>
        <v/>
      </c>
      <c r="L648" s="147" t="str">
        <f>IF(B648&lt;&gt;"",VLOOKUP(B648,G011B!$B:$Z,25,0),"")</f>
        <v/>
      </c>
      <c r="M648" s="217" t="str">
        <f t="shared" si="137"/>
        <v/>
      </c>
      <c r="N648" s="70"/>
      <c r="O648" s="70"/>
      <c r="P648" s="70"/>
    </row>
    <row r="649" spans="1:16" ht="20.100000000000001" customHeight="1" x14ac:dyDescent="0.25">
      <c r="A649" s="305">
        <v>395</v>
      </c>
      <c r="B649" s="92"/>
      <c r="C649" s="142" t="str">
        <f t="shared" si="134"/>
        <v/>
      </c>
      <c r="D649" s="143" t="str">
        <f t="shared" si="135"/>
        <v/>
      </c>
      <c r="E649" s="93"/>
      <c r="F649" s="94"/>
      <c r="G649" s="152" t="str">
        <f t="shared" si="138"/>
        <v/>
      </c>
      <c r="H649" s="149" t="str">
        <f t="shared" si="136"/>
        <v/>
      </c>
      <c r="I649" s="156" t="str">
        <f t="shared" si="139"/>
        <v/>
      </c>
      <c r="J649" s="146" t="str">
        <f>IF(B649&gt;0,ROUNDUP(VLOOKUP(B649,G011B!$B:$R,16,0),1),"")</f>
        <v/>
      </c>
      <c r="K649" s="146" t="str">
        <f t="shared" si="140"/>
        <v/>
      </c>
      <c r="L649" s="147" t="str">
        <f>IF(B649&lt;&gt;"",VLOOKUP(B649,G011B!$B:$Z,25,0),"")</f>
        <v/>
      </c>
      <c r="M649" s="217" t="str">
        <f t="shared" si="137"/>
        <v/>
      </c>
      <c r="N649" s="70"/>
      <c r="O649" s="70"/>
      <c r="P649" s="70"/>
    </row>
    <row r="650" spans="1:16" ht="20.100000000000001" customHeight="1" x14ac:dyDescent="0.25">
      <c r="A650" s="305">
        <v>396</v>
      </c>
      <c r="B650" s="92"/>
      <c r="C650" s="142" t="str">
        <f t="shared" si="134"/>
        <v/>
      </c>
      <c r="D650" s="143" t="str">
        <f t="shared" si="135"/>
        <v/>
      </c>
      <c r="E650" s="93"/>
      <c r="F650" s="94"/>
      <c r="G650" s="152" t="str">
        <f t="shared" si="138"/>
        <v/>
      </c>
      <c r="H650" s="149" t="str">
        <f t="shared" si="136"/>
        <v/>
      </c>
      <c r="I650" s="156" t="str">
        <f t="shared" si="139"/>
        <v/>
      </c>
      <c r="J650" s="146" t="str">
        <f>IF(B650&gt;0,ROUNDUP(VLOOKUP(B650,G011B!$B:$R,16,0),1),"")</f>
        <v/>
      </c>
      <c r="K650" s="146" t="str">
        <f t="shared" si="140"/>
        <v/>
      </c>
      <c r="L650" s="147" t="str">
        <f>IF(B650&lt;&gt;"",VLOOKUP(B650,G011B!$B:$Z,25,0),"")</f>
        <v/>
      </c>
      <c r="M650" s="217" t="str">
        <f t="shared" si="137"/>
        <v/>
      </c>
      <c r="N650" s="70"/>
      <c r="O650" s="70"/>
      <c r="P650" s="70"/>
    </row>
    <row r="651" spans="1:16" ht="20.100000000000001" customHeight="1" x14ac:dyDescent="0.25">
      <c r="A651" s="305">
        <v>397</v>
      </c>
      <c r="B651" s="92"/>
      <c r="C651" s="142" t="str">
        <f t="shared" si="134"/>
        <v/>
      </c>
      <c r="D651" s="143" t="str">
        <f t="shared" si="135"/>
        <v/>
      </c>
      <c r="E651" s="93"/>
      <c r="F651" s="94"/>
      <c r="G651" s="152" t="str">
        <f t="shared" si="138"/>
        <v/>
      </c>
      <c r="H651" s="149" t="str">
        <f t="shared" si="136"/>
        <v/>
      </c>
      <c r="I651" s="156" t="str">
        <f t="shared" si="139"/>
        <v/>
      </c>
      <c r="J651" s="146" t="str">
        <f>IF(B651&gt;0,ROUNDUP(VLOOKUP(B651,G011B!$B:$R,16,0),1),"")</f>
        <v/>
      </c>
      <c r="K651" s="146" t="str">
        <f t="shared" si="140"/>
        <v/>
      </c>
      <c r="L651" s="147" t="str">
        <f>IF(B651&lt;&gt;"",VLOOKUP(B651,G011B!$B:$Z,25,0),"")</f>
        <v/>
      </c>
      <c r="M651" s="217" t="str">
        <f t="shared" si="137"/>
        <v/>
      </c>
      <c r="N651" s="70"/>
      <c r="O651" s="70"/>
      <c r="P651" s="70"/>
    </row>
    <row r="652" spans="1:16" ht="20.100000000000001" customHeight="1" x14ac:dyDescent="0.25">
      <c r="A652" s="305">
        <v>398</v>
      </c>
      <c r="B652" s="92"/>
      <c r="C652" s="142" t="str">
        <f t="shared" si="134"/>
        <v/>
      </c>
      <c r="D652" s="143" t="str">
        <f t="shared" si="135"/>
        <v/>
      </c>
      <c r="E652" s="93"/>
      <c r="F652" s="94"/>
      <c r="G652" s="152" t="str">
        <f t="shared" si="138"/>
        <v/>
      </c>
      <c r="H652" s="149" t="str">
        <f t="shared" si="136"/>
        <v/>
      </c>
      <c r="I652" s="156" t="str">
        <f t="shared" si="139"/>
        <v/>
      </c>
      <c r="J652" s="146" t="str">
        <f>IF(B652&gt;0,ROUNDUP(VLOOKUP(B652,G011B!$B:$R,16,0),1),"")</f>
        <v/>
      </c>
      <c r="K652" s="146" t="str">
        <f t="shared" si="140"/>
        <v/>
      </c>
      <c r="L652" s="147" t="str">
        <f>IF(B652&lt;&gt;"",VLOOKUP(B652,G011B!$B:$Z,25,0),"")</f>
        <v/>
      </c>
      <c r="M652" s="217" t="str">
        <f t="shared" si="137"/>
        <v/>
      </c>
      <c r="N652" s="70"/>
      <c r="O652" s="70"/>
      <c r="P652" s="70"/>
    </row>
    <row r="653" spans="1:16" ht="20.100000000000001" customHeight="1" x14ac:dyDescent="0.25">
      <c r="A653" s="305">
        <v>399</v>
      </c>
      <c r="B653" s="92"/>
      <c r="C653" s="142" t="str">
        <f t="shared" si="134"/>
        <v/>
      </c>
      <c r="D653" s="143" t="str">
        <f t="shared" si="135"/>
        <v/>
      </c>
      <c r="E653" s="93"/>
      <c r="F653" s="94"/>
      <c r="G653" s="152" t="str">
        <f t="shared" si="138"/>
        <v/>
      </c>
      <c r="H653" s="149" t="str">
        <f t="shared" si="136"/>
        <v/>
      </c>
      <c r="I653" s="156" t="str">
        <f t="shared" si="139"/>
        <v/>
      </c>
      <c r="J653" s="146" t="str">
        <f>IF(B653&gt;0,ROUNDUP(VLOOKUP(B653,G011B!$B:$R,16,0),1),"")</f>
        <v/>
      </c>
      <c r="K653" s="146" t="str">
        <f t="shared" si="140"/>
        <v/>
      </c>
      <c r="L653" s="147" t="str">
        <f>IF(B653&lt;&gt;"",VLOOKUP(B653,G011B!$B:$Z,25,0),"")</f>
        <v/>
      </c>
      <c r="M653" s="217" t="str">
        <f t="shared" si="137"/>
        <v/>
      </c>
      <c r="N653" s="70"/>
      <c r="O653" s="70"/>
      <c r="P653" s="70"/>
    </row>
    <row r="654" spans="1:16" ht="20.100000000000001" customHeight="1" thickBot="1" x14ac:dyDescent="0.3">
      <c r="A654" s="306">
        <v>400</v>
      </c>
      <c r="B654" s="95"/>
      <c r="C654" s="144" t="str">
        <f t="shared" si="134"/>
        <v/>
      </c>
      <c r="D654" s="145" t="str">
        <f t="shared" si="135"/>
        <v/>
      </c>
      <c r="E654" s="96"/>
      <c r="F654" s="97"/>
      <c r="G654" s="153" t="str">
        <f t="shared" si="138"/>
        <v/>
      </c>
      <c r="H654" s="150" t="str">
        <f t="shared" si="136"/>
        <v/>
      </c>
      <c r="I654" s="157" t="str">
        <f t="shared" si="139"/>
        <v/>
      </c>
      <c r="J654" s="146" t="str">
        <f>IF(B654&gt;0,ROUNDUP(VLOOKUP(B654,G011B!$B:$R,16,0),1),"")</f>
        <v/>
      </c>
      <c r="K654" s="146" t="str">
        <f t="shared" si="140"/>
        <v/>
      </c>
      <c r="L654" s="147" t="str">
        <f>IF(B654&lt;&gt;"",VLOOKUP(B654,G011B!$B:$Z,25,0),"")</f>
        <v/>
      </c>
      <c r="M654" s="217" t="str">
        <f t="shared" si="137"/>
        <v/>
      </c>
      <c r="N654" s="70"/>
      <c r="O654" s="70"/>
      <c r="P654" s="70"/>
    </row>
    <row r="655" spans="1:16" ht="20.100000000000001" customHeight="1" thickBot="1" x14ac:dyDescent="0.35">
      <c r="A655" s="495" t="s">
        <v>46</v>
      </c>
      <c r="B655" s="496"/>
      <c r="C655" s="496"/>
      <c r="D655" s="496"/>
      <c r="E655" s="496"/>
      <c r="F655" s="497"/>
      <c r="G655" s="154">
        <f>SUM(G635:G654)</f>
        <v>0</v>
      </c>
      <c r="H655" s="328"/>
      <c r="I655" s="139">
        <f>IF(C633=C600,SUM(I635:I654)+I622,SUM(I635:I654))</f>
        <v>0</v>
      </c>
      <c r="J655" s="70"/>
      <c r="K655" s="70"/>
      <c r="L655" s="70"/>
      <c r="M655" s="70"/>
      <c r="N655" s="158">
        <f>IF(COUNTA(B635:B654)&gt;0,1,0)</f>
        <v>0</v>
      </c>
      <c r="O655" s="70"/>
      <c r="P655" s="70"/>
    </row>
    <row r="656" spans="1:16" ht="20.100000000000001" customHeight="1" thickBot="1" x14ac:dyDescent="0.3">
      <c r="A656" s="484" t="s">
        <v>84</v>
      </c>
      <c r="B656" s="485"/>
      <c r="C656" s="485"/>
      <c r="D656" s="486"/>
      <c r="E656" s="128">
        <f>SUM(G:G)/2</f>
        <v>0</v>
      </c>
      <c r="F656" s="487"/>
      <c r="G656" s="488"/>
      <c r="H656" s="489"/>
      <c r="I656" s="136">
        <f>SUM(I635:I654)+I623</f>
        <v>0</v>
      </c>
      <c r="J656" s="70"/>
      <c r="K656" s="70"/>
      <c r="L656" s="70"/>
      <c r="M656" s="70"/>
      <c r="N656" s="70"/>
      <c r="O656" s="70"/>
      <c r="P656" s="70"/>
    </row>
    <row r="657" spans="1:16" x14ac:dyDescent="0.25">
      <c r="A657" s="7" t="s">
        <v>142</v>
      </c>
      <c r="B657" s="70"/>
      <c r="C657" s="70"/>
      <c r="D657" s="70"/>
      <c r="E657" s="70"/>
      <c r="F657" s="70"/>
      <c r="G657" s="70"/>
      <c r="H657" s="70"/>
      <c r="I657" s="70"/>
      <c r="J657" s="70"/>
      <c r="K657" s="70"/>
      <c r="L657" s="70"/>
      <c r="M657" s="70"/>
      <c r="N657" s="70"/>
      <c r="O657" s="70"/>
      <c r="P657" s="70"/>
    </row>
    <row r="658" spans="1:16" x14ac:dyDescent="0.25">
      <c r="A658" s="70"/>
      <c r="B658" s="70"/>
      <c r="C658" s="70"/>
      <c r="D658" s="70"/>
      <c r="E658" s="70"/>
      <c r="F658" s="70"/>
      <c r="G658" s="70"/>
      <c r="H658" s="70"/>
      <c r="I658" s="70"/>
      <c r="J658" s="70"/>
      <c r="K658" s="70"/>
      <c r="L658" s="70"/>
      <c r="M658" s="70"/>
      <c r="N658" s="70"/>
      <c r="O658" s="70"/>
      <c r="P658" s="70"/>
    </row>
    <row r="659" spans="1:16" ht="21" x14ac:dyDescent="0.35">
      <c r="A659" s="346" t="s">
        <v>41</v>
      </c>
      <c r="B659" s="345">
        <f ca="1">IF(imzatarihi&gt;0,imzatarihi,"")</f>
        <v>45833</v>
      </c>
      <c r="C659" s="347" t="s">
        <v>43</v>
      </c>
      <c r="D659" s="344" t="str">
        <f>IF(kurulusyetkilisi&gt;0,kurulusyetkilisi,"")</f>
        <v/>
      </c>
      <c r="E659" s="2"/>
      <c r="F659" s="2"/>
      <c r="G659" s="2"/>
      <c r="H659" s="70"/>
      <c r="I659" s="70"/>
      <c r="J659" s="70"/>
      <c r="K659" s="109"/>
      <c r="L659" s="109"/>
      <c r="M659" s="11"/>
      <c r="N659" s="109"/>
      <c r="O659" s="109"/>
      <c r="P659" s="70"/>
    </row>
    <row r="660" spans="1:16" ht="21" x14ac:dyDescent="0.35">
      <c r="A660" s="343"/>
      <c r="C660" s="347" t="s">
        <v>44</v>
      </c>
      <c r="E660" s="490"/>
      <c r="F660" s="490"/>
      <c r="G660" s="490"/>
      <c r="H660" s="70"/>
      <c r="I660" s="70"/>
      <c r="J660" s="70"/>
      <c r="K660" s="109"/>
      <c r="L660" s="109"/>
      <c r="M660" s="11"/>
      <c r="N660" s="109"/>
      <c r="O660" s="109"/>
      <c r="P660" s="70"/>
    </row>
    <row r="661" spans="1:16" ht="15.75" x14ac:dyDescent="0.25">
      <c r="A661" s="451" t="s">
        <v>77</v>
      </c>
      <c r="B661" s="451"/>
      <c r="C661" s="451"/>
      <c r="D661" s="451"/>
      <c r="E661" s="451"/>
      <c r="F661" s="451"/>
      <c r="G661" s="451"/>
      <c r="H661" s="451"/>
      <c r="I661" s="451"/>
      <c r="J661" s="70"/>
      <c r="K661" s="70"/>
      <c r="L661" s="70"/>
      <c r="M661" s="70"/>
      <c r="N661" s="70"/>
      <c r="O661" s="70"/>
      <c r="P661" s="70"/>
    </row>
    <row r="662" spans="1:16" x14ac:dyDescent="0.25">
      <c r="A662" s="458" t="str">
        <f>IF(YilDonem&lt;&gt;"",CONCATENATE(YilDonem,". döneme aittir."),"")</f>
        <v/>
      </c>
      <c r="B662" s="458"/>
      <c r="C662" s="458"/>
      <c r="D662" s="458"/>
      <c r="E662" s="458"/>
      <c r="F662" s="458"/>
      <c r="G662" s="458"/>
      <c r="H662" s="458"/>
      <c r="I662" s="458"/>
      <c r="J662" s="70"/>
      <c r="K662" s="70"/>
      <c r="L662" s="70"/>
      <c r="M662" s="70"/>
      <c r="N662" s="70"/>
      <c r="O662" s="70"/>
      <c r="P662" s="70"/>
    </row>
    <row r="663" spans="1:16" ht="19.5" thickBot="1" x14ac:dyDescent="0.35">
      <c r="A663" s="500" t="s">
        <v>86</v>
      </c>
      <c r="B663" s="500"/>
      <c r="C663" s="500"/>
      <c r="D663" s="500"/>
      <c r="E663" s="500"/>
      <c r="F663" s="500"/>
      <c r="G663" s="500"/>
      <c r="H663" s="500"/>
      <c r="I663" s="500"/>
      <c r="J663" s="70"/>
      <c r="K663" s="70"/>
      <c r="L663" s="70"/>
      <c r="M663" s="70"/>
      <c r="N663" s="70"/>
      <c r="O663" s="70"/>
      <c r="P663" s="70"/>
    </row>
    <row r="664" spans="1:16" ht="19.5" customHeight="1" thickBot="1" x14ac:dyDescent="0.3">
      <c r="A664" s="471" t="s">
        <v>1</v>
      </c>
      <c r="B664" s="473"/>
      <c r="C664" s="452" t="str">
        <f>IF(ProjeNo&gt;0,ProjeNo,"")</f>
        <v/>
      </c>
      <c r="D664" s="453"/>
      <c r="E664" s="453"/>
      <c r="F664" s="453"/>
      <c r="G664" s="453"/>
      <c r="H664" s="453"/>
      <c r="I664" s="454"/>
      <c r="J664" s="70"/>
      <c r="K664" s="70"/>
      <c r="L664" s="70"/>
      <c r="M664" s="70"/>
      <c r="N664" s="70"/>
      <c r="O664" s="70"/>
      <c r="P664" s="70"/>
    </row>
    <row r="665" spans="1:16" ht="29.25" customHeight="1" thickBot="1" x14ac:dyDescent="0.3">
      <c r="A665" s="491" t="s">
        <v>10</v>
      </c>
      <c r="B665" s="472"/>
      <c r="C665" s="492" t="str">
        <f>IF(ProjeAdi&gt;0,ProjeAdi,"")</f>
        <v/>
      </c>
      <c r="D665" s="493"/>
      <c r="E665" s="493"/>
      <c r="F665" s="493"/>
      <c r="G665" s="493"/>
      <c r="H665" s="493"/>
      <c r="I665" s="494"/>
      <c r="J665" s="70"/>
      <c r="K665" s="70"/>
      <c r="L665" s="70"/>
      <c r="M665" s="70"/>
      <c r="N665" s="70"/>
      <c r="O665" s="70"/>
      <c r="P665" s="70"/>
    </row>
    <row r="666" spans="1:16" ht="19.5" customHeight="1" thickBot="1" x14ac:dyDescent="0.3">
      <c r="A666" s="471" t="s">
        <v>78</v>
      </c>
      <c r="B666" s="473"/>
      <c r="C666" s="16"/>
      <c r="D666" s="498"/>
      <c r="E666" s="498"/>
      <c r="F666" s="498"/>
      <c r="G666" s="498"/>
      <c r="H666" s="498"/>
      <c r="I666" s="499"/>
      <c r="J666" s="70"/>
      <c r="K666" s="70"/>
      <c r="L666" s="70"/>
      <c r="M666" s="70"/>
      <c r="N666" s="70"/>
      <c r="O666" s="70"/>
      <c r="P666" s="70"/>
    </row>
    <row r="667" spans="1:16" s="5" customFormat="1" ht="30.75" thickBot="1" x14ac:dyDescent="0.3">
      <c r="A667" s="3" t="s">
        <v>6</v>
      </c>
      <c r="B667" s="3" t="s">
        <v>7</v>
      </c>
      <c r="C667" s="3" t="s">
        <v>67</v>
      </c>
      <c r="D667" s="3" t="s">
        <v>143</v>
      </c>
      <c r="E667" s="3" t="s">
        <v>79</v>
      </c>
      <c r="F667" s="3" t="s">
        <v>80</v>
      </c>
      <c r="G667" s="3" t="s">
        <v>81</v>
      </c>
      <c r="H667" s="3" t="s">
        <v>82</v>
      </c>
      <c r="I667" s="3" t="s">
        <v>83</v>
      </c>
      <c r="J667" s="302" t="s">
        <v>87</v>
      </c>
      <c r="K667" s="303" t="s">
        <v>88</v>
      </c>
      <c r="L667" s="303" t="s">
        <v>80</v>
      </c>
      <c r="M667" s="301"/>
      <c r="N667" s="301"/>
      <c r="O667" s="301"/>
      <c r="P667" s="301"/>
    </row>
    <row r="668" spans="1:16" ht="20.100000000000001" customHeight="1" x14ac:dyDescent="0.25">
      <c r="A668" s="304">
        <v>401</v>
      </c>
      <c r="B668" s="88"/>
      <c r="C668" s="140" t="str">
        <f t="shared" ref="C668:C687" si="141">IF(B668&lt;&gt;"",VLOOKUP(B668,PersonelTablo,2,0),"")</f>
        <v/>
      </c>
      <c r="D668" s="141" t="str">
        <f t="shared" ref="D668:D687" si="142">IF(B668&lt;&gt;"",VLOOKUP(B668,PersonelTablo,3,0),"")</f>
        <v/>
      </c>
      <c r="E668" s="89"/>
      <c r="F668" s="90"/>
      <c r="G668" s="151" t="str">
        <f>IF(AND(B668&lt;&gt;"",L668&gt;=F668),E668*F668,"")</f>
        <v/>
      </c>
      <c r="H668" s="148" t="str">
        <f t="shared" ref="H668:H687" si="143">IF(B668&lt;&gt;"",VLOOKUP(B668,G011CTablo,14,0),"")</f>
        <v/>
      </c>
      <c r="I668" s="155" t="str">
        <f>IF(AND(B668&lt;&gt;"",J668&gt;=K668,L668&gt;0),G668*H668,"")</f>
        <v/>
      </c>
      <c r="J668" s="146" t="str">
        <f>IF(B668&gt;0,ROUNDUP(VLOOKUP(B668,G011B!$B:$R,16,0),1),"")</f>
        <v/>
      </c>
      <c r="K668" s="146" t="str">
        <f>IF(B668&gt;0,SUMIF($B:$B,B668,$G:$G),"")</f>
        <v/>
      </c>
      <c r="L668" s="147" t="str">
        <f>IF(B668&lt;&gt;"",VLOOKUP(B668,G011B!$B:$Z,25,0),"")</f>
        <v/>
      </c>
      <c r="M668" s="217" t="str">
        <f t="shared" ref="M668:M687" si="144">IF(J668&gt;=K668,"","Personelin bütün iş paketlerindeki Toplam Adam Ay değeri "&amp;K668&amp;" olup, bu değer, G011B formunda beyan edilen Çalışılan Toplam Ay değerini geçemez. Maliyeti hesaplamak için Adam/Ay Oranı veya Çalışılan Ay değerini düzeltiniz. ")</f>
        <v/>
      </c>
      <c r="N668" s="70"/>
      <c r="O668" s="70"/>
      <c r="P668" s="70"/>
    </row>
    <row r="669" spans="1:16" ht="20.100000000000001" customHeight="1" x14ac:dyDescent="0.25">
      <c r="A669" s="305">
        <v>402</v>
      </c>
      <c r="B669" s="92"/>
      <c r="C669" s="142" t="str">
        <f t="shared" si="141"/>
        <v/>
      </c>
      <c r="D669" s="143" t="str">
        <f t="shared" si="142"/>
        <v/>
      </c>
      <c r="E669" s="93"/>
      <c r="F669" s="94"/>
      <c r="G669" s="152" t="str">
        <f t="shared" ref="G669:G687" si="145">IF(AND(B669&lt;&gt;"",L669&gt;=F669),E669*F669,"")</f>
        <v/>
      </c>
      <c r="H669" s="149" t="str">
        <f t="shared" si="143"/>
        <v/>
      </c>
      <c r="I669" s="156" t="str">
        <f t="shared" ref="I669:I687" si="146">IF(AND(B669&lt;&gt;"",J669&gt;=K669,L669&gt;0),G669*H669,"")</f>
        <v/>
      </c>
      <c r="J669" s="146" t="str">
        <f>IF(B669&gt;0,ROUNDUP(VLOOKUP(B669,G011B!$B:$R,16,0),1),"")</f>
        <v/>
      </c>
      <c r="K669" s="146" t="str">
        <f t="shared" ref="K669:K687" si="147">IF(B669&gt;0,SUMIF($B:$B,B669,$G:$G),"")</f>
        <v/>
      </c>
      <c r="L669" s="147" t="str">
        <f>IF(B669&lt;&gt;"",VLOOKUP(B669,G011B!$B:$Z,25,0),"")</f>
        <v/>
      </c>
      <c r="M669" s="217" t="str">
        <f t="shared" si="144"/>
        <v/>
      </c>
      <c r="N669" s="70"/>
      <c r="O669" s="70"/>
      <c r="P669" s="70"/>
    </row>
    <row r="670" spans="1:16" ht="20.100000000000001" customHeight="1" x14ac:dyDescent="0.25">
      <c r="A670" s="305">
        <v>403</v>
      </c>
      <c r="B670" s="92"/>
      <c r="C670" s="142" t="str">
        <f t="shared" si="141"/>
        <v/>
      </c>
      <c r="D670" s="143" t="str">
        <f t="shared" si="142"/>
        <v/>
      </c>
      <c r="E670" s="93"/>
      <c r="F670" s="94"/>
      <c r="G670" s="152" t="str">
        <f t="shared" si="145"/>
        <v/>
      </c>
      <c r="H670" s="149" t="str">
        <f t="shared" si="143"/>
        <v/>
      </c>
      <c r="I670" s="156" t="str">
        <f t="shared" si="146"/>
        <v/>
      </c>
      <c r="J670" s="146" t="str">
        <f>IF(B670&gt;0,ROUNDUP(VLOOKUP(B670,G011B!$B:$R,16,0),1),"")</f>
        <v/>
      </c>
      <c r="K670" s="146" t="str">
        <f t="shared" si="147"/>
        <v/>
      </c>
      <c r="L670" s="147" t="str">
        <f>IF(B670&lt;&gt;"",VLOOKUP(B670,G011B!$B:$Z,25,0),"")</f>
        <v/>
      </c>
      <c r="M670" s="217" t="str">
        <f t="shared" si="144"/>
        <v/>
      </c>
      <c r="N670" s="70"/>
      <c r="O670" s="70"/>
      <c r="P670" s="70"/>
    </row>
    <row r="671" spans="1:16" ht="20.100000000000001" customHeight="1" x14ac:dyDescent="0.25">
      <c r="A671" s="305">
        <v>404</v>
      </c>
      <c r="B671" s="92"/>
      <c r="C671" s="142" t="str">
        <f t="shared" si="141"/>
        <v/>
      </c>
      <c r="D671" s="143" t="str">
        <f t="shared" si="142"/>
        <v/>
      </c>
      <c r="E671" s="93"/>
      <c r="F671" s="94"/>
      <c r="G671" s="152" t="str">
        <f t="shared" si="145"/>
        <v/>
      </c>
      <c r="H671" s="149" t="str">
        <f t="shared" si="143"/>
        <v/>
      </c>
      <c r="I671" s="156" t="str">
        <f t="shared" si="146"/>
        <v/>
      </c>
      <c r="J671" s="146" t="str">
        <f>IF(B671&gt;0,ROUNDUP(VLOOKUP(B671,G011B!$B:$R,16,0),1),"")</f>
        <v/>
      </c>
      <c r="K671" s="146" t="str">
        <f t="shared" si="147"/>
        <v/>
      </c>
      <c r="L671" s="147" t="str">
        <f>IF(B671&lt;&gt;"",VLOOKUP(B671,G011B!$B:$Z,25,0),"")</f>
        <v/>
      </c>
      <c r="M671" s="217" t="str">
        <f t="shared" si="144"/>
        <v/>
      </c>
      <c r="N671" s="70"/>
      <c r="O671" s="70"/>
      <c r="P671" s="70"/>
    </row>
    <row r="672" spans="1:16" ht="20.100000000000001" customHeight="1" x14ac:dyDescent="0.25">
      <c r="A672" s="305">
        <v>405</v>
      </c>
      <c r="B672" s="92"/>
      <c r="C672" s="142" t="str">
        <f t="shared" si="141"/>
        <v/>
      </c>
      <c r="D672" s="143" t="str">
        <f t="shared" si="142"/>
        <v/>
      </c>
      <c r="E672" s="93"/>
      <c r="F672" s="94"/>
      <c r="G672" s="152" t="str">
        <f t="shared" si="145"/>
        <v/>
      </c>
      <c r="H672" s="149" t="str">
        <f t="shared" si="143"/>
        <v/>
      </c>
      <c r="I672" s="156" t="str">
        <f t="shared" si="146"/>
        <v/>
      </c>
      <c r="J672" s="146" t="str">
        <f>IF(B672&gt;0,ROUNDUP(VLOOKUP(B672,G011B!$B:$R,16,0),1),"")</f>
        <v/>
      </c>
      <c r="K672" s="146" t="str">
        <f t="shared" si="147"/>
        <v/>
      </c>
      <c r="L672" s="147" t="str">
        <f>IF(B672&lt;&gt;"",VLOOKUP(B672,G011B!$B:$Z,25,0),"")</f>
        <v/>
      </c>
      <c r="M672" s="217" t="str">
        <f t="shared" si="144"/>
        <v/>
      </c>
      <c r="N672" s="70"/>
      <c r="O672" s="70"/>
      <c r="P672" s="70"/>
    </row>
    <row r="673" spans="1:16" ht="20.100000000000001" customHeight="1" x14ac:dyDescent="0.25">
      <c r="A673" s="305">
        <v>406</v>
      </c>
      <c r="B673" s="92"/>
      <c r="C673" s="142" t="str">
        <f t="shared" si="141"/>
        <v/>
      </c>
      <c r="D673" s="143" t="str">
        <f t="shared" si="142"/>
        <v/>
      </c>
      <c r="E673" s="93"/>
      <c r="F673" s="94"/>
      <c r="G673" s="152" t="str">
        <f t="shared" si="145"/>
        <v/>
      </c>
      <c r="H673" s="149" t="str">
        <f t="shared" si="143"/>
        <v/>
      </c>
      <c r="I673" s="156" t="str">
        <f t="shared" si="146"/>
        <v/>
      </c>
      <c r="J673" s="146" t="str">
        <f>IF(B673&gt;0,ROUNDUP(VLOOKUP(B673,G011B!$B:$R,16,0),1),"")</f>
        <v/>
      </c>
      <c r="K673" s="146" t="str">
        <f t="shared" si="147"/>
        <v/>
      </c>
      <c r="L673" s="147" t="str">
        <f>IF(B673&lt;&gt;"",VLOOKUP(B673,G011B!$B:$Z,25,0),"")</f>
        <v/>
      </c>
      <c r="M673" s="217" t="str">
        <f t="shared" si="144"/>
        <v/>
      </c>
      <c r="N673" s="70"/>
      <c r="O673" s="70"/>
      <c r="P673" s="70"/>
    </row>
    <row r="674" spans="1:16" ht="20.100000000000001" customHeight="1" x14ac:dyDescent="0.25">
      <c r="A674" s="305">
        <v>407</v>
      </c>
      <c r="B674" s="92"/>
      <c r="C674" s="142" t="str">
        <f t="shared" si="141"/>
        <v/>
      </c>
      <c r="D674" s="143" t="str">
        <f t="shared" si="142"/>
        <v/>
      </c>
      <c r="E674" s="93"/>
      <c r="F674" s="94"/>
      <c r="G674" s="152" t="str">
        <f t="shared" si="145"/>
        <v/>
      </c>
      <c r="H674" s="149" t="str">
        <f t="shared" si="143"/>
        <v/>
      </c>
      <c r="I674" s="156" t="str">
        <f t="shared" si="146"/>
        <v/>
      </c>
      <c r="J674" s="146" t="str">
        <f>IF(B674&gt;0,ROUNDUP(VLOOKUP(B674,G011B!$B:$R,16,0),1),"")</f>
        <v/>
      </c>
      <c r="K674" s="146" t="str">
        <f t="shared" si="147"/>
        <v/>
      </c>
      <c r="L674" s="147" t="str">
        <f>IF(B674&lt;&gt;"",VLOOKUP(B674,G011B!$B:$Z,25,0),"")</f>
        <v/>
      </c>
      <c r="M674" s="217" t="str">
        <f t="shared" si="144"/>
        <v/>
      </c>
      <c r="N674" s="70"/>
      <c r="O674" s="70"/>
      <c r="P674" s="70"/>
    </row>
    <row r="675" spans="1:16" ht="20.100000000000001" customHeight="1" x14ac:dyDescent="0.25">
      <c r="A675" s="305">
        <v>408</v>
      </c>
      <c r="B675" s="92"/>
      <c r="C675" s="142" t="str">
        <f t="shared" si="141"/>
        <v/>
      </c>
      <c r="D675" s="143" t="str">
        <f t="shared" si="142"/>
        <v/>
      </c>
      <c r="E675" s="93"/>
      <c r="F675" s="94"/>
      <c r="G675" s="152" t="str">
        <f t="shared" si="145"/>
        <v/>
      </c>
      <c r="H675" s="149" t="str">
        <f t="shared" si="143"/>
        <v/>
      </c>
      <c r="I675" s="156" t="str">
        <f t="shared" si="146"/>
        <v/>
      </c>
      <c r="J675" s="146" t="str">
        <f>IF(B675&gt;0,ROUNDUP(VLOOKUP(B675,G011B!$B:$R,16,0),1),"")</f>
        <v/>
      </c>
      <c r="K675" s="146" t="str">
        <f t="shared" si="147"/>
        <v/>
      </c>
      <c r="L675" s="147" t="str">
        <f>IF(B675&lt;&gt;"",VLOOKUP(B675,G011B!$B:$Z,25,0),"")</f>
        <v/>
      </c>
      <c r="M675" s="217" t="str">
        <f t="shared" si="144"/>
        <v/>
      </c>
      <c r="N675" s="70"/>
      <c r="O675" s="70"/>
      <c r="P675" s="70"/>
    </row>
    <row r="676" spans="1:16" ht="20.100000000000001" customHeight="1" x14ac:dyDescent="0.25">
      <c r="A676" s="305">
        <v>409</v>
      </c>
      <c r="B676" s="92"/>
      <c r="C676" s="142" t="str">
        <f t="shared" si="141"/>
        <v/>
      </c>
      <c r="D676" s="143" t="str">
        <f t="shared" si="142"/>
        <v/>
      </c>
      <c r="E676" s="93"/>
      <c r="F676" s="94"/>
      <c r="G676" s="152" t="str">
        <f t="shared" si="145"/>
        <v/>
      </c>
      <c r="H676" s="149" t="str">
        <f t="shared" si="143"/>
        <v/>
      </c>
      <c r="I676" s="156" t="str">
        <f t="shared" si="146"/>
        <v/>
      </c>
      <c r="J676" s="146" t="str">
        <f>IF(B676&gt;0,ROUNDUP(VLOOKUP(B676,G011B!$B:$R,16,0),1),"")</f>
        <v/>
      </c>
      <c r="K676" s="146" t="str">
        <f t="shared" si="147"/>
        <v/>
      </c>
      <c r="L676" s="147" t="str">
        <f>IF(B676&lt;&gt;"",VLOOKUP(B676,G011B!$B:$Z,25,0),"")</f>
        <v/>
      </c>
      <c r="M676" s="217" t="str">
        <f t="shared" si="144"/>
        <v/>
      </c>
      <c r="N676" s="70"/>
      <c r="O676" s="70"/>
      <c r="P676" s="70"/>
    </row>
    <row r="677" spans="1:16" ht="20.100000000000001" customHeight="1" x14ac:dyDescent="0.25">
      <c r="A677" s="305">
        <v>410</v>
      </c>
      <c r="B677" s="92"/>
      <c r="C677" s="142" t="str">
        <f t="shared" si="141"/>
        <v/>
      </c>
      <c r="D677" s="143" t="str">
        <f t="shared" si="142"/>
        <v/>
      </c>
      <c r="E677" s="93"/>
      <c r="F677" s="94"/>
      <c r="G677" s="152" t="str">
        <f t="shared" si="145"/>
        <v/>
      </c>
      <c r="H677" s="149" t="str">
        <f t="shared" si="143"/>
        <v/>
      </c>
      <c r="I677" s="156" t="str">
        <f t="shared" si="146"/>
        <v/>
      </c>
      <c r="J677" s="146" t="str">
        <f>IF(B677&gt;0,ROUNDUP(VLOOKUP(B677,G011B!$B:$R,16,0),1),"")</f>
        <v/>
      </c>
      <c r="K677" s="146" t="str">
        <f t="shared" si="147"/>
        <v/>
      </c>
      <c r="L677" s="147" t="str">
        <f>IF(B677&lt;&gt;"",VLOOKUP(B677,G011B!$B:$Z,25,0),"")</f>
        <v/>
      </c>
      <c r="M677" s="217" t="str">
        <f t="shared" si="144"/>
        <v/>
      </c>
      <c r="N677" s="70"/>
      <c r="O677" s="70"/>
      <c r="P677" s="70"/>
    </row>
    <row r="678" spans="1:16" ht="20.100000000000001" customHeight="1" x14ac:dyDescent="0.25">
      <c r="A678" s="305">
        <v>411</v>
      </c>
      <c r="B678" s="92"/>
      <c r="C678" s="142" t="str">
        <f t="shared" si="141"/>
        <v/>
      </c>
      <c r="D678" s="143" t="str">
        <f t="shared" si="142"/>
        <v/>
      </c>
      <c r="E678" s="93"/>
      <c r="F678" s="94"/>
      <c r="G678" s="152" t="str">
        <f t="shared" si="145"/>
        <v/>
      </c>
      <c r="H678" s="149" t="str">
        <f t="shared" si="143"/>
        <v/>
      </c>
      <c r="I678" s="156" t="str">
        <f t="shared" si="146"/>
        <v/>
      </c>
      <c r="J678" s="146" t="str">
        <f>IF(B678&gt;0,ROUNDUP(VLOOKUP(B678,G011B!$B:$R,16,0),1),"")</f>
        <v/>
      </c>
      <c r="K678" s="146" t="str">
        <f t="shared" si="147"/>
        <v/>
      </c>
      <c r="L678" s="147" t="str">
        <f>IF(B678&lt;&gt;"",VLOOKUP(B678,G011B!$B:$Z,25,0),"")</f>
        <v/>
      </c>
      <c r="M678" s="217" t="str">
        <f t="shared" si="144"/>
        <v/>
      </c>
      <c r="N678" s="70"/>
      <c r="O678" s="70"/>
      <c r="P678" s="70"/>
    </row>
    <row r="679" spans="1:16" ht="20.100000000000001" customHeight="1" x14ac:dyDescent="0.25">
      <c r="A679" s="305">
        <v>412</v>
      </c>
      <c r="B679" s="92"/>
      <c r="C679" s="142" t="str">
        <f t="shared" si="141"/>
        <v/>
      </c>
      <c r="D679" s="143" t="str">
        <f t="shared" si="142"/>
        <v/>
      </c>
      <c r="E679" s="93"/>
      <c r="F679" s="94"/>
      <c r="G679" s="152" t="str">
        <f t="shared" si="145"/>
        <v/>
      </c>
      <c r="H679" s="149" t="str">
        <f t="shared" si="143"/>
        <v/>
      </c>
      <c r="I679" s="156" t="str">
        <f t="shared" si="146"/>
        <v/>
      </c>
      <c r="J679" s="146" t="str">
        <f>IF(B679&gt;0,ROUNDUP(VLOOKUP(B679,G011B!$B:$R,16,0),1),"")</f>
        <v/>
      </c>
      <c r="K679" s="146" t="str">
        <f t="shared" si="147"/>
        <v/>
      </c>
      <c r="L679" s="147" t="str">
        <f>IF(B679&lt;&gt;"",VLOOKUP(B679,G011B!$B:$Z,25,0),"")</f>
        <v/>
      </c>
      <c r="M679" s="217" t="str">
        <f t="shared" si="144"/>
        <v/>
      </c>
      <c r="N679" s="70"/>
      <c r="O679" s="70"/>
      <c r="P679" s="70"/>
    </row>
    <row r="680" spans="1:16" ht="20.100000000000001" customHeight="1" x14ac:dyDescent="0.25">
      <c r="A680" s="305">
        <v>413</v>
      </c>
      <c r="B680" s="92"/>
      <c r="C680" s="142" t="str">
        <f t="shared" si="141"/>
        <v/>
      </c>
      <c r="D680" s="143" t="str">
        <f t="shared" si="142"/>
        <v/>
      </c>
      <c r="E680" s="93"/>
      <c r="F680" s="94"/>
      <c r="G680" s="152" t="str">
        <f t="shared" si="145"/>
        <v/>
      </c>
      <c r="H680" s="149" t="str">
        <f t="shared" si="143"/>
        <v/>
      </c>
      <c r="I680" s="156" t="str">
        <f t="shared" si="146"/>
        <v/>
      </c>
      <c r="J680" s="146" t="str">
        <f>IF(B680&gt;0,ROUNDUP(VLOOKUP(B680,G011B!$B:$R,16,0),1),"")</f>
        <v/>
      </c>
      <c r="K680" s="146" t="str">
        <f t="shared" si="147"/>
        <v/>
      </c>
      <c r="L680" s="147" t="str">
        <f>IF(B680&lt;&gt;"",VLOOKUP(B680,G011B!$B:$Z,25,0),"")</f>
        <v/>
      </c>
      <c r="M680" s="217" t="str">
        <f t="shared" si="144"/>
        <v/>
      </c>
      <c r="N680" s="70"/>
      <c r="O680" s="70"/>
      <c r="P680" s="70"/>
    </row>
    <row r="681" spans="1:16" ht="20.100000000000001" customHeight="1" x14ac:dyDescent="0.25">
      <c r="A681" s="305">
        <v>414</v>
      </c>
      <c r="B681" s="92"/>
      <c r="C681" s="142" t="str">
        <f t="shared" si="141"/>
        <v/>
      </c>
      <c r="D681" s="143" t="str">
        <f t="shared" si="142"/>
        <v/>
      </c>
      <c r="E681" s="93"/>
      <c r="F681" s="94"/>
      <c r="G681" s="152" t="str">
        <f t="shared" si="145"/>
        <v/>
      </c>
      <c r="H681" s="149" t="str">
        <f t="shared" si="143"/>
        <v/>
      </c>
      <c r="I681" s="156" t="str">
        <f t="shared" si="146"/>
        <v/>
      </c>
      <c r="J681" s="146" t="str">
        <f>IF(B681&gt;0,ROUNDUP(VLOOKUP(B681,G011B!$B:$R,16,0),1),"")</f>
        <v/>
      </c>
      <c r="K681" s="146" t="str">
        <f t="shared" si="147"/>
        <v/>
      </c>
      <c r="L681" s="147" t="str">
        <f>IF(B681&lt;&gt;"",VLOOKUP(B681,G011B!$B:$Z,25,0),"")</f>
        <v/>
      </c>
      <c r="M681" s="217" t="str">
        <f t="shared" si="144"/>
        <v/>
      </c>
      <c r="N681" s="70"/>
      <c r="O681" s="70"/>
      <c r="P681" s="70"/>
    </row>
    <row r="682" spans="1:16" ht="20.100000000000001" customHeight="1" x14ac:dyDescent="0.25">
      <c r="A682" s="305">
        <v>415</v>
      </c>
      <c r="B682" s="92"/>
      <c r="C682" s="142" t="str">
        <f t="shared" si="141"/>
        <v/>
      </c>
      <c r="D682" s="143" t="str">
        <f t="shared" si="142"/>
        <v/>
      </c>
      <c r="E682" s="93"/>
      <c r="F682" s="94"/>
      <c r="G682" s="152" t="str">
        <f t="shared" si="145"/>
        <v/>
      </c>
      <c r="H682" s="149" t="str">
        <f t="shared" si="143"/>
        <v/>
      </c>
      <c r="I682" s="156" t="str">
        <f t="shared" si="146"/>
        <v/>
      </c>
      <c r="J682" s="146" t="str">
        <f>IF(B682&gt;0,ROUNDUP(VLOOKUP(B682,G011B!$B:$R,16,0),1),"")</f>
        <v/>
      </c>
      <c r="K682" s="146" t="str">
        <f t="shared" si="147"/>
        <v/>
      </c>
      <c r="L682" s="147" t="str">
        <f>IF(B682&lt;&gt;"",VLOOKUP(B682,G011B!$B:$Z,25,0),"")</f>
        <v/>
      </c>
      <c r="M682" s="217" t="str">
        <f t="shared" si="144"/>
        <v/>
      </c>
      <c r="N682" s="70"/>
      <c r="O682" s="70"/>
      <c r="P682" s="70"/>
    </row>
    <row r="683" spans="1:16" ht="20.100000000000001" customHeight="1" x14ac:dyDescent="0.25">
      <c r="A683" s="305">
        <v>416</v>
      </c>
      <c r="B683" s="92"/>
      <c r="C683" s="142" t="str">
        <f t="shared" si="141"/>
        <v/>
      </c>
      <c r="D683" s="143" t="str">
        <f t="shared" si="142"/>
        <v/>
      </c>
      <c r="E683" s="93"/>
      <c r="F683" s="94"/>
      <c r="G683" s="152" t="str">
        <f t="shared" si="145"/>
        <v/>
      </c>
      <c r="H683" s="149" t="str">
        <f t="shared" si="143"/>
        <v/>
      </c>
      <c r="I683" s="156" t="str">
        <f t="shared" si="146"/>
        <v/>
      </c>
      <c r="J683" s="146" t="str">
        <f>IF(B683&gt;0,ROUNDUP(VLOOKUP(B683,G011B!$B:$R,16,0),1),"")</f>
        <v/>
      </c>
      <c r="K683" s="146" t="str">
        <f t="shared" si="147"/>
        <v/>
      </c>
      <c r="L683" s="147" t="str">
        <f>IF(B683&lt;&gt;"",VLOOKUP(B683,G011B!$B:$Z,25,0),"")</f>
        <v/>
      </c>
      <c r="M683" s="217" t="str">
        <f t="shared" si="144"/>
        <v/>
      </c>
      <c r="N683" s="70"/>
      <c r="O683" s="70"/>
      <c r="P683" s="70"/>
    </row>
    <row r="684" spans="1:16" ht="20.100000000000001" customHeight="1" x14ac:dyDescent="0.25">
      <c r="A684" s="305">
        <v>417</v>
      </c>
      <c r="B684" s="92"/>
      <c r="C684" s="142" t="str">
        <f t="shared" si="141"/>
        <v/>
      </c>
      <c r="D684" s="143" t="str">
        <f t="shared" si="142"/>
        <v/>
      </c>
      <c r="E684" s="93"/>
      <c r="F684" s="94"/>
      <c r="G684" s="152" t="str">
        <f t="shared" si="145"/>
        <v/>
      </c>
      <c r="H684" s="149" t="str">
        <f t="shared" si="143"/>
        <v/>
      </c>
      <c r="I684" s="156" t="str">
        <f t="shared" si="146"/>
        <v/>
      </c>
      <c r="J684" s="146" t="str">
        <f>IF(B684&gt;0,ROUNDUP(VLOOKUP(B684,G011B!$B:$R,16,0),1),"")</f>
        <v/>
      </c>
      <c r="K684" s="146" t="str">
        <f t="shared" si="147"/>
        <v/>
      </c>
      <c r="L684" s="147" t="str">
        <f>IF(B684&lt;&gt;"",VLOOKUP(B684,G011B!$B:$Z,25,0),"")</f>
        <v/>
      </c>
      <c r="M684" s="217" t="str">
        <f t="shared" si="144"/>
        <v/>
      </c>
      <c r="N684" s="70"/>
      <c r="O684" s="70"/>
      <c r="P684" s="70"/>
    </row>
    <row r="685" spans="1:16" ht="20.100000000000001" customHeight="1" x14ac:dyDescent="0.25">
      <c r="A685" s="305">
        <v>418</v>
      </c>
      <c r="B685" s="92"/>
      <c r="C685" s="142" t="str">
        <f t="shared" si="141"/>
        <v/>
      </c>
      <c r="D685" s="143" t="str">
        <f t="shared" si="142"/>
        <v/>
      </c>
      <c r="E685" s="93"/>
      <c r="F685" s="94"/>
      <c r="G685" s="152" t="str">
        <f t="shared" si="145"/>
        <v/>
      </c>
      <c r="H685" s="149" t="str">
        <f t="shared" si="143"/>
        <v/>
      </c>
      <c r="I685" s="156" t="str">
        <f t="shared" si="146"/>
        <v/>
      </c>
      <c r="J685" s="146" t="str">
        <f>IF(B685&gt;0,ROUNDUP(VLOOKUP(B685,G011B!$B:$R,16,0),1),"")</f>
        <v/>
      </c>
      <c r="K685" s="146" t="str">
        <f t="shared" si="147"/>
        <v/>
      </c>
      <c r="L685" s="147" t="str">
        <f>IF(B685&lt;&gt;"",VLOOKUP(B685,G011B!$B:$Z,25,0),"")</f>
        <v/>
      </c>
      <c r="M685" s="217" t="str">
        <f t="shared" si="144"/>
        <v/>
      </c>
      <c r="N685" s="70"/>
      <c r="O685" s="70"/>
      <c r="P685" s="70"/>
    </row>
    <row r="686" spans="1:16" ht="20.100000000000001" customHeight="1" x14ac:dyDescent="0.25">
      <c r="A686" s="305">
        <v>419</v>
      </c>
      <c r="B686" s="92"/>
      <c r="C686" s="142" t="str">
        <f t="shared" si="141"/>
        <v/>
      </c>
      <c r="D686" s="143" t="str">
        <f t="shared" si="142"/>
        <v/>
      </c>
      <c r="E686" s="93"/>
      <c r="F686" s="94"/>
      <c r="G686" s="152" t="str">
        <f t="shared" si="145"/>
        <v/>
      </c>
      <c r="H686" s="149" t="str">
        <f t="shared" si="143"/>
        <v/>
      </c>
      <c r="I686" s="156" t="str">
        <f t="shared" si="146"/>
        <v/>
      </c>
      <c r="J686" s="146" t="str">
        <f>IF(B686&gt;0,ROUNDUP(VLOOKUP(B686,G011B!$B:$R,16,0),1),"")</f>
        <v/>
      </c>
      <c r="K686" s="146" t="str">
        <f t="shared" si="147"/>
        <v/>
      </c>
      <c r="L686" s="147" t="str">
        <f>IF(B686&lt;&gt;"",VLOOKUP(B686,G011B!$B:$Z,25,0),"")</f>
        <v/>
      </c>
      <c r="M686" s="217" t="str">
        <f t="shared" si="144"/>
        <v/>
      </c>
      <c r="N686" s="70"/>
      <c r="O686" s="70"/>
      <c r="P686" s="70"/>
    </row>
    <row r="687" spans="1:16" ht="20.100000000000001" customHeight="1" thickBot="1" x14ac:dyDescent="0.3">
      <c r="A687" s="306">
        <v>420</v>
      </c>
      <c r="B687" s="95"/>
      <c r="C687" s="144" t="str">
        <f t="shared" si="141"/>
        <v/>
      </c>
      <c r="D687" s="145" t="str">
        <f t="shared" si="142"/>
        <v/>
      </c>
      <c r="E687" s="96"/>
      <c r="F687" s="97"/>
      <c r="G687" s="153" t="str">
        <f t="shared" si="145"/>
        <v/>
      </c>
      <c r="H687" s="150" t="str">
        <f t="shared" si="143"/>
        <v/>
      </c>
      <c r="I687" s="157" t="str">
        <f t="shared" si="146"/>
        <v/>
      </c>
      <c r="J687" s="146" t="str">
        <f>IF(B687&gt;0,ROUNDUP(VLOOKUP(B687,G011B!$B:$R,16,0),1),"")</f>
        <v/>
      </c>
      <c r="K687" s="146" t="str">
        <f t="shared" si="147"/>
        <v/>
      </c>
      <c r="L687" s="147" t="str">
        <f>IF(B687&lt;&gt;"",VLOOKUP(B687,G011B!$B:$Z,25,0),"")</f>
        <v/>
      </c>
      <c r="M687" s="217" t="str">
        <f t="shared" si="144"/>
        <v/>
      </c>
      <c r="N687" s="70"/>
      <c r="O687" s="70"/>
      <c r="P687" s="70"/>
    </row>
    <row r="688" spans="1:16" ht="20.100000000000001" customHeight="1" thickBot="1" x14ac:dyDescent="0.35">
      <c r="A688" s="495" t="s">
        <v>46</v>
      </c>
      <c r="B688" s="496"/>
      <c r="C688" s="496"/>
      <c r="D688" s="496"/>
      <c r="E688" s="496"/>
      <c r="F688" s="497"/>
      <c r="G688" s="154">
        <f>SUM(G668:G687)</f>
        <v>0</v>
      </c>
      <c r="H688" s="328"/>
      <c r="I688" s="139">
        <f>IF(C666=C633,SUM(I668:I687)+I655,SUM(I668:I687))</f>
        <v>0</v>
      </c>
      <c r="J688" s="70"/>
      <c r="K688" s="70"/>
      <c r="L688" s="70"/>
      <c r="M688" s="70"/>
      <c r="N688" s="158">
        <f>IF(COUNTA(B668:B687)&gt;0,1,0)</f>
        <v>0</v>
      </c>
      <c r="O688" s="70"/>
      <c r="P688" s="70"/>
    </row>
    <row r="689" spans="1:16" ht="20.100000000000001" customHeight="1" thickBot="1" x14ac:dyDescent="0.3">
      <c r="A689" s="484" t="s">
        <v>84</v>
      </c>
      <c r="B689" s="485"/>
      <c r="C689" s="485"/>
      <c r="D689" s="486"/>
      <c r="E689" s="128">
        <f>SUM(G:G)/2</f>
        <v>0</v>
      </c>
      <c r="F689" s="487"/>
      <c r="G689" s="488"/>
      <c r="H689" s="489"/>
      <c r="I689" s="136">
        <f>SUM(I668:I687)+I656</f>
        <v>0</v>
      </c>
      <c r="J689" s="70"/>
      <c r="K689" s="70"/>
      <c r="L689" s="70"/>
      <c r="M689" s="70"/>
      <c r="N689" s="70"/>
      <c r="O689" s="70"/>
      <c r="P689" s="70"/>
    </row>
    <row r="690" spans="1:16" x14ac:dyDescent="0.25">
      <c r="A690" s="7" t="s">
        <v>142</v>
      </c>
      <c r="B690" s="70"/>
      <c r="C690" s="70"/>
      <c r="D690" s="70"/>
      <c r="E690" s="70"/>
      <c r="F690" s="70"/>
      <c r="G690" s="70"/>
      <c r="H690" s="70"/>
      <c r="I690" s="70"/>
      <c r="J690" s="70"/>
      <c r="K690" s="70"/>
      <c r="L690" s="70"/>
      <c r="M690" s="70"/>
      <c r="N690" s="70"/>
      <c r="O690" s="70"/>
      <c r="P690" s="70"/>
    </row>
    <row r="691" spans="1:16" x14ac:dyDescent="0.25">
      <c r="A691" s="70"/>
      <c r="B691" s="70"/>
      <c r="C691" s="70"/>
      <c r="D691" s="70"/>
      <c r="E691" s="70"/>
      <c r="F691" s="70"/>
      <c r="G691" s="70"/>
      <c r="H691" s="70"/>
      <c r="I691" s="70"/>
      <c r="J691" s="70"/>
      <c r="K691" s="70"/>
      <c r="L691" s="70"/>
      <c r="M691" s="70"/>
      <c r="N691" s="70"/>
      <c r="O691" s="70"/>
      <c r="P691" s="70"/>
    </row>
    <row r="692" spans="1:16" ht="21" x14ac:dyDescent="0.35">
      <c r="A692" s="346" t="s">
        <v>41</v>
      </c>
      <c r="B692" s="345">
        <f ca="1">IF(imzatarihi&gt;0,imzatarihi,"")</f>
        <v>45833</v>
      </c>
      <c r="C692" s="347" t="s">
        <v>43</v>
      </c>
      <c r="D692" s="344" t="str">
        <f>IF(kurulusyetkilisi&gt;0,kurulusyetkilisi,"")</f>
        <v/>
      </c>
      <c r="E692" s="2"/>
      <c r="F692" s="2"/>
      <c r="G692" s="2"/>
      <c r="H692" s="70"/>
      <c r="I692" s="70"/>
      <c r="J692" s="70"/>
      <c r="K692" s="109"/>
      <c r="L692" s="109"/>
      <c r="M692" s="11"/>
      <c r="N692" s="109"/>
      <c r="O692" s="109"/>
      <c r="P692" s="70"/>
    </row>
    <row r="693" spans="1:16" ht="21" x14ac:dyDescent="0.35">
      <c r="A693" s="343"/>
      <c r="C693" s="347" t="s">
        <v>44</v>
      </c>
      <c r="E693" s="490"/>
      <c r="F693" s="490"/>
      <c r="G693" s="490"/>
      <c r="H693" s="70"/>
      <c r="I693" s="70"/>
      <c r="J693" s="70"/>
      <c r="K693" s="109"/>
      <c r="L693" s="109"/>
      <c r="M693" s="11"/>
      <c r="N693" s="109"/>
      <c r="O693" s="109"/>
      <c r="P693" s="70"/>
    </row>
    <row r="694" spans="1:16" ht="15.75" x14ac:dyDescent="0.25">
      <c r="A694" s="451" t="s">
        <v>77</v>
      </c>
      <c r="B694" s="451"/>
      <c r="C694" s="451"/>
      <c r="D694" s="451"/>
      <c r="E694" s="451"/>
      <c r="F694" s="451"/>
      <c r="G694" s="451"/>
      <c r="H694" s="451"/>
      <c r="I694" s="451"/>
      <c r="J694" s="70"/>
      <c r="K694" s="70"/>
      <c r="L694" s="70"/>
      <c r="M694" s="70"/>
      <c r="N694" s="70"/>
      <c r="O694" s="70"/>
      <c r="P694" s="70"/>
    </row>
    <row r="695" spans="1:16" x14ac:dyDescent="0.25">
      <c r="A695" s="458" t="str">
        <f>IF(YilDonem&lt;&gt;"",CONCATENATE(YilDonem,". döneme aittir."),"")</f>
        <v/>
      </c>
      <c r="B695" s="458"/>
      <c r="C695" s="458"/>
      <c r="D695" s="458"/>
      <c r="E695" s="458"/>
      <c r="F695" s="458"/>
      <c r="G695" s="458"/>
      <c r="H695" s="458"/>
      <c r="I695" s="458"/>
      <c r="J695" s="70"/>
      <c r="K695" s="70"/>
      <c r="L695" s="70"/>
      <c r="M695" s="70"/>
      <c r="N695" s="70"/>
      <c r="O695" s="70"/>
      <c r="P695" s="70"/>
    </row>
    <row r="696" spans="1:16" ht="19.5" thickBot="1" x14ac:dyDescent="0.35">
      <c r="A696" s="500" t="s">
        <v>86</v>
      </c>
      <c r="B696" s="500"/>
      <c r="C696" s="500"/>
      <c r="D696" s="500"/>
      <c r="E696" s="500"/>
      <c r="F696" s="500"/>
      <c r="G696" s="500"/>
      <c r="H696" s="500"/>
      <c r="I696" s="500"/>
      <c r="J696" s="70"/>
      <c r="K696" s="70"/>
      <c r="L696" s="70"/>
      <c r="M696" s="70"/>
      <c r="N696" s="70"/>
      <c r="O696" s="70"/>
      <c r="P696" s="70"/>
    </row>
    <row r="697" spans="1:16" ht="19.5" customHeight="1" thickBot="1" x14ac:dyDescent="0.3">
      <c r="A697" s="471" t="s">
        <v>1</v>
      </c>
      <c r="B697" s="473"/>
      <c r="C697" s="452" t="str">
        <f>IF(ProjeNo&gt;0,ProjeNo,"")</f>
        <v/>
      </c>
      <c r="D697" s="453"/>
      <c r="E697" s="453"/>
      <c r="F697" s="453"/>
      <c r="G697" s="453"/>
      <c r="H697" s="453"/>
      <c r="I697" s="454"/>
      <c r="J697" s="70"/>
      <c r="K697" s="70"/>
      <c r="L697" s="70"/>
      <c r="M697" s="70"/>
      <c r="N697" s="70"/>
      <c r="O697" s="70"/>
      <c r="P697" s="70"/>
    </row>
    <row r="698" spans="1:16" ht="29.25" customHeight="1" thickBot="1" x14ac:dyDescent="0.3">
      <c r="A698" s="491" t="s">
        <v>10</v>
      </c>
      <c r="B698" s="472"/>
      <c r="C698" s="492" t="str">
        <f>IF(ProjeAdi&gt;0,ProjeAdi,"")</f>
        <v/>
      </c>
      <c r="D698" s="493"/>
      <c r="E698" s="493"/>
      <c r="F698" s="493"/>
      <c r="G698" s="493"/>
      <c r="H698" s="493"/>
      <c r="I698" s="494"/>
      <c r="J698" s="70"/>
      <c r="K698" s="70"/>
      <c r="L698" s="70"/>
      <c r="M698" s="70"/>
      <c r="N698" s="70"/>
      <c r="O698" s="70"/>
      <c r="P698" s="70"/>
    </row>
    <row r="699" spans="1:16" ht="19.5" customHeight="1" thickBot="1" x14ac:dyDescent="0.3">
      <c r="A699" s="471" t="s">
        <v>78</v>
      </c>
      <c r="B699" s="473"/>
      <c r="C699" s="16"/>
      <c r="D699" s="498"/>
      <c r="E699" s="498"/>
      <c r="F699" s="498"/>
      <c r="G699" s="498"/>
      <c r="H699" s="498"/>
      <c r="I699" s="499"/>
      <c r="J699" s="70"/>
      <c r="K699" s="70"/>
      <c r="L699" s="70"/>
      <c r="M699" s="70"/>
      <c r="N699" s="70"/>
      <c r="O699" s="70"/>
      <c r="P699" s="70"/>
    </row>
    <row r="700" spans="1:16" s="5" customFormat="1" ht="30.75" thickBot="1" x14ac:dyDescent="0.3">
      <c r="A700" s="3" t="s">
        <v>6</v>
      </c>
      <c r="B700" s="3" t="s">
        <v>7</v>
      </c>
      <c r="C700" s="3" t="s">
        <v>67</v>
      </c>
      <c r="D700" s="3" t="s">
        <v>143</v>
      </c>
      <c r="E700" s="3" t="s">
        <v>79</v>
      </c>
      <c r="F700" s="3" t="s">
        <v>80</v>
      </c>
      <c r="G700" s="3" t="s">
        <v>81</v>
      </c>
      <c r="H700" s="3" t="s">
        <v>82</v>
      </c>
      <c r="I700" s="3" t="s">
        <v>83</v>
      </c>
      <c r="J700" s="302" t="s">
        <v>87</v>
      </c>
      <c r="K700" s="303" t="s">
        <v>88</v>
      </c>
      <c r="L700" s="303" t="s">
        <v>80</v>
      </c>
      <c r="M700" s="301"/>
      <c r="N700" s="301"/>
      <c r="O700" s="301"/>
      <c r="P700" s="301"/>
    </row>
    <row r="701" spans="1:16" ht="20.100000000000001" customHeight="1" x14ac:dyDescent="0.25">
      <c r="A701" s="304">
        <v>421</v>
      </c>
      <c r="B701" s="88"/>
      <c r="C701" s="140" t="str">
        <f t="shared" ref="C701:C720" si="148">IF(B701&lt;&gt;"",VLOOKUP(B701,PersonelTablo,2,0),"")</f>
        <v/>
      </c>
      <c r="D701" s="141" t="str">
        <f t="shared" ref="D701:D720" si="149">IF(B701&lt;&gt;"",VLOOKUP(B701,PersonelTablo,3,0),"")</f>
        <v/>
      </c>
      <c r="E701" s="89"/>
      <c r="F701" s="90"/>
      <c r="G701" s="151" t="str">
        <f>IF(AND(B701&lt;&gt;"",L701&gt;=F701),E701*F701,"")</f>
        <v/>
      </c>
      <c r="H701" s="148" t="str">
        <f t="shared" ref="H701:H720" si="150">IF(B701&lt;&gt;"",VLOOKUP(B701,G011CTablo,14,0),"")</f>
        <v/>
      </c>
      <c r="I701" s="155" t="str">
        <f>IF(AND(B701&lt;&gt;"",J701&gt;=K701,L701&gt;0),G701*H701,"")</f>
        <v/>
      </c>
      <c r="J701" s="146" t="str">
        <f>IF(B701&gt;0,ROUNDUP(VLOOKUP(B701,G011B!$B:$R,16,0),1),"")</f>
        <v/>
      </c>
      <c r="K701" s="146" t="str">
        <f>IF(B701&gt;0,SUMIF($B:$B,B701,$G:$G),"")</f>
        <v/>
      </c>
      <c r="L701" s="147" t="str">
        <f>IF(B701&lt;&gt;"",VLOOKUP(B701,G011B!$B:$Z,25,0),"")</f>
        <v/>
      </c>
      <c r="M701" s="217" t="str">
        <f t="shared" ref="M701:M720" si="151">IF(J701&gt;=K701,"","Personelin bütün iş paketlerindeki Toplam Adam Ay değeri "&amp;K701&amp;" olup, bu değer, G011B formunda beyan edilen Çalışılan Toplam Ay değerini geçemez. Maliyeti hesaplamak için Adam/Ay Oranı veya Çalışılan Ay değerini düzeltiniz. ")</f>
        <v/>
      </c>
      <c r="N701" s="70"/>
      <c r="O701" s="70"/>
      <c r="P701" s="70"/>
    </row>
    <row r="702" spans="1:16" ht="20.100000000000001" customHeight="1" x14ac:dyDescent="0.25">
      <c r="A702" s="305">
        <v>422</v>
      </c>
      <c r="B702" s="92"/>
      <c r="C702" s="142" t="str">
        <f t="shared" si="148"/>
        <v/>
      </c>
      <c r="D702" s="143" t="str">
        <f t="shared" si="149"/>
        <v/>
      </c>
      <c r="E702" s="93"/>
      <c r="F702" s="94"/>
      <c r="G702" s="152" t="str">
        <f t="shared" ref="G702:G720" si="152">IF(AND(B702&lt;&gt;"",L702&gt;=F702),E702*F702,"")</f>
        <v/>
      </c>
      <c r="H702" s="149" t="str">
        <f t="shared" si="150"/>
        <v/>
      </c>
      <c r="I702" s="156" t="str">
        <f t="shared" ref="I702:I720" si="153">IF(AND(B702&lt;&gt;"",J702&gt;=K702,L702&gt;0),G702*H702,"")</f>
        <v/>
      </c>
      <c r="J702" s="146" t="str">
        <f>IF(B702&gt;0,ROUNDUP(VLOOKUP(B702,G011B!$B:$R,16,0),1),"")</f>
        <v/>
      </c>
      <c r="K702" s="146" t="str">
        <f t="shared" ref="K702:K720" si="154">IF(B702&gt;0,SUMIF($B:$B,B702,$G:$G),"")</f>
        <v/>
      </c>
      <c r="L702" s="147" t="str">
        <f>IF(B702&lt;&gt;"",VLOOKUP(B702,G011B!$B:$Z,25,0),"")</f>
        <v/>
      </c>
      <c r="M702" s="217" t="str">
        <f t="shared" si="151"/>
        <v/>
      </c>
      <c r="N702" s="70"/>
      <c r="O702" s="70"/>
      <c r="P702" s="70"/>
    </row>
    <row r="703" spans="1:16" ht="20.100000000000001" customHeight="1" x14ac:dyDescent="0.25">
      <c r="A703" s="305">
        <v>423</v>
      </c>
      <c r="B703" s="92"/>
      <c r="C703" s="142" t="str">
        <f t="shared" si="148"/>
        <v/>
      </c>
      <c r="D703" s="143" t="str">
        <f t="shared" si="149"/>
        <v/>
      </c>
      <c r="E703" s="93"/>
      <c r="F703" s="94"/>
      <c r="G703" s="152" t="str">
        <f t="shared" si="152"/>
        <v/>
      </c>
      <c r="H703" s="149" t="str">
        <f t="shared" si="150"/>
        <v/>
      </c>
      <c r="I703" s="156" t="str">
        <f t="shared" si="153"/>
        <v/>
      </c>
      <c r="J703" s="146" t="str">
        <f>IF(B703&gt;0,ROUNDUP(VLOOKUP(B703,G011B!$B:$R,16,0),1),"")</f>
        <v/>
      </c>
      <c r="K703" s="146" t="str">
        <f t="shared" si="154"/>
        <v/>
      </c>
      <c r="L703" s="147" t="str">
        <f>IF(B703&lt;&gt;"",VLOOKUP(B703,G011B!$B:$Z,25,0),"")</f>
        <v/>
      </c>
      <c r="M703" s="217" t="str">
        <f t="shared" si="151"/>
        <v/>
      </c>
      <c r="N703" s="70"/>
      <c r="O703" s="70"/>
      <c r="P703" s="70"/>
    </row>
    <row r="704" spans="1:16" ht="20.100000000000001" customHeight="1" x14ac:dyDescent="0.25">
      <c r="A704" s="305">
        <v>424</v>
      </c>
      <c r="B704" s="92"/>
      <c r="C704" s="142" t="str">
        <f t="shared" si="148"/>
        <v/>
      </c>
      <c r="D704" s="143" t="str">
        <f t="shared" si="149"/>
        <v/>
      </c>
      <c r="E704" s="93"/>
      <c r="F704" s="94"/>
      <c r="G704" s="152" t="str">
        <f t="shared" si="152"/>
        <v/>
      </c>
      <c r="H704" s="149" t="str">
        <f t="shared" si="150"/>
        <v/>
      </c>
      <c r="I704" s="156" t="str">
        <f t="shared" si="153"/>
        <v/>
      </c>
      <c r="J704" s="146" t="str">
        <f>IF(B704&gt;0,ROUNDUP(VLOOKUP(B704,G011B!$B:$R,16,0),1),"")</f>
        <v/>
      </c>
      <c r="K704" s="146" t="str">
        <f t="shared" si="154"/>
        <v/>
      </c>
      <c r="L704" s="147" t="str">
        <f>IF(B704&lt;&gt;"",VLOOKUP(B704,G011B!$B:$Z,25,0),"")</f>
        <v/>
      </c>
      <c r="M704" s="217" t="str">
        <f t="shared" si="151"/>
        <v/>
      </c>
      <c r="N704" s="70"/>
      <c r="O704" s="70"/>
      <c r="P704" s="70"/>
    </row>
    <row r="705" spans="1:16" ht="20.100000000000001" customHeight="1" x14ac:dyDescent="0.25">
      <c r="A705" s="305">
        <v>425</v>
      </c>
      <c r="B705" s="92"/>
      <c r="C705" s="142" t="str">
        <f t="shared" si="148"/>
        <v/>
      </c>
      <c r="D705" s="143" t="str">
        <f t="shared" si="149"/>
        <v/>
      </c>
      <c r="E705" s="93"/>
      <c r="F705" s="94"/>
      <c r="G705" s="152" t="str">
        <f t="shared" si="152"/>
        <v/>
      </c>
      <c r="H705" s="149" t="str">
        <f t="shared" si="150"/>
        <v/>
      </c>
      <c r="I705" s="156" t="str">
        <f t="shared" si="153"/>
        <v/>
      </c>
      <c r="J705" s="146" t="str">
        <f>IF(B705&gt;0,ROUNDUP(VLOOKUP(B705,G011B!$B:$R,16,0),1),"")</f>
        <v/>
      </c>
      <c r="K705" s="146" t="str">
        <f t="shared" si="154"/>
        <v/>
      </c>
      <c r="L705" s="147" t="str">
        <f>IF(B705&lt;&gt;"",VLOOKUP(B705,G011B!$B:$Z,25,0),"")</f>
        <v/>
      </c>
      <c r="M705" s="217" t="str">
        <f t="shared" si="151"/>
        <v/>
      </c>
      <c r="N705" s="70"/>
      <c r="O705" s="70"/>
      <c r="P705" s="70"/>
    </row>
    <row r="706" spans="1:16" ht="20.100000000000001" customHeight="1" x14ac:dyDescent="0.25">
      <c r="A706" s="305">
        <v>426</v>
      </c>
      <c r="B706" s="92"/>
      <c r="C706" s="142" t="str">
        <f t="shared" si="148"/>
        <v/>
      </c>
      <c r="D706" s="143" t="str">
        <f t="shared" si="149"/>
        <v/>
      </c>
      <c r="E706" s="93"/>
      <c r="F706" s="94"/>
      <c r="G706" s="152" t="str">
        <f t="shared" si="152"/>
        <v/>
      </c>
      <c r="H706" s="149" t="str">
        <f t="shared" si="150"/>
        <v/>
      </c>
      <c r="I706" s="156" t="str">
        <f t="shared" si="153"/>
        <v/>
      </c>
      <c r="J706" s="146" t="str">
        <f>IF(B706&gt;0,ROUNDUP(VLOOKUP(B706,G011B!$B:$R,16,0),1),"")</f>
        <v/>
      </c>
      <c r="K706" s="146" t="str">
        <f t="shared" si="154"/>
        <v/>
      </c>
      <c r="L706" s="147" t="str">
        <f>IF(B706&lt;&gt;"",VLOOKUP(B706,G011B!$B:$Z,25,0),"")</f>
        <v/>
      </c>
      <c r="M706" s="217" t="str">
        <f t="shared" si="151"/>
        <v/>
      </c>
      <c r="N706" s="70"/>
      <c r="O706" s="70"/>
      <c r="P706" s="70"/>
    </row>
    <row r="707" spans="1:16" ht="20.100000000000001" customHeight="1" x14ac:dyDescent="0.25">
      <c r="A707" s="305">
        <v>427</v>
      </c>
      <c r="B707" s="92"/>
      <c r="C707" s="142" t="str">
        <f t="shared" si="148"/>
        <v/>
      </c>
      <c r="D707" s="143" t="str">
        <f t="shared" si="149"/>
        <v/>
      </c>
      <c r="E707" s="93"/>
      <c r="F707" s="94"/>
      <c r="G707" s="152" t="str">
        <f t="shared" si="152"/>
        <v/>
      </c>
      <c r="H707" s="149" t="str">
        <f t="shared" si="150"/>
        <v/>
      </c>
      <c r="I707" s="156" t="str">
        <f t="shared" si="153"/>
        <v/>
      </c>
      <c r="J707" s="146" t="str">
        <f>IF(B707&gt;0,ROUNDUP(VLOOKUP(B707,G011B!$B:$R,16,0),1),"")</f>
        <v/>
      </c>
      <c r="K707" s="146" t="str">
        <f t="shared" si="154"/>
        <v/>
      </c>
      <c r="L707" s="147" t="str">
        <f>IF(B707&lt;&gt;"",VLOOKUP(B707,G011B!$B:$Z,25,0),"")</f>
        <v/>
      </c>
      <c r="M707" s="217" t="str">
        <f t="shared" si="151"/>
        <v/>
      </c>
      <c r="N707" s="70"/>
      <c r="O707" s="70"/>
      <c r="P707" s="70"/>
    </row>
    <row r="708" spans="1:16" ht="20.100000000000001" customHeight="1" x14ac:dyDescent="0.25">
      <c r="A708" s="305">
        <v>428</v>
      </c>
      <c r="B708" s="92"/>
      <c r="C708" s="142" t="str">
        <f t="shared" si="148"/>
        <v/>
      </c>
      <c r="D708" s="143" t="str">
        <f t="shared" si="149"/>
        <v/>
      </c>
      <c r="E708" s="93"/>
      <c r="F708" s="94"/>
      <c r="G708" s="152" t="str">
        <f t="shared" si="152"/>
        <v/>
      </c>
      <c r="H708" s="149" t="str">
        <f t="shared" si="150"/>
        <v/>
      </c>
      <c r="I708" s="156" t="str">
        <f t="shared" si="153"/>
        <v/>
      </c>
      <c r="J708" s="146" t="str">
        <f>IF(B708&gt;0,ROUNDUP(VLOOKUP(B708,G011B!$B:$R,16,0),1),"")</f>
        <v/>
      </c>
      <c r="K708" s="146" t="str">
        <f t="shared" si="154"/>
        <v/>
      </c>
      <c r="L708" s="147" t="str">
        <f>IF(B708&lt;&gt;"",VLOOKUP(B708,G011B!$B:$Z,25,0),"")</f>
        <v/>
      </c>
      <c r="M708" s="217" t="str">
        <f t="shared" si="151"/>
        <v/>
      </c>
      <c r="N708" s="70"/>
      <c r="O708" s="70"/>
      <c r="P708" s="70"/>
    </row>
    <row r="709" spans="1:16" ht="20.100000000000001" customHeight="1" x14ac:dyDescent="0.25">
      <c r="A709" s="305">
        <v>429</v>
      </c>
      <c r="B709" s="92"/>
      <c r="C709" s="142" t="str">
        <f t="shared" si="148"/>
        <v/>
      </c>
      <c r="D709" s="143" t="str">
        <f t="shared" si="149"/>
        <v/>
      </c>
      <c r="E709" s="93"/>
      <c r="F709" s="94"/>
      <c r="G709" s="152" t="str">
        <f t="shared" si="152"/>
        <v/>
      </c>
      <c r="H709" s="149" t="str">
        <f t="shared" si="150"/>
        <v/>
      </c>
      <c r="I709" s="156" t="str">
        <f t="shared" si="153"/>
        <v/>
      </c>
      <c r="J709" s="146" t="str">
        <f>IF(B709&gt;0,ROUNDUP(VLOOKUP(B709,G011B!$B:$R,16,0),1),"")</f>
        <v/>
      </c>
      <c r="K709" s="146" t="str">
        <f t="shared" si="154"/>
        <v/>
      </c>
      <c r="L709" s="147" t="str">
        <f>IF(B709&lt;&gt;"",VLOOKUP(B709,G011B!$B:$Z,25,0),"")</f>
        <v/>
      </c>
      <c r="M709" s="217" t="str">
        <f t="shared" si="151"/>
        <v/>
      </c>
      <c r="N709" s="70"/>
      <c r="O709" s="70"/>
      <c r="P709" s="70"/>
    </row>
    <row r="710" spans="1:16" ht="20.100000000000001" customHeight="1" x14ac:dyDescent="0.25">
      <c r="A710" s="305">
        <v>430</v>
      </c>
      <c r="B710" s="92"/>
      <c r="C710" s="142" t="str">
        <f t="shared" si="148"/>
        <v/>
      </c>
      <c r="D710" s="143" t="str">
        <f t="shared" si="149"/>
        <v/>
      </c>
      <c r="E710" s="93"/>
      <c r="F710" s="94"/>
      <c r="G710" s="152" t="str">
        <f t="shared" si="152"/>
        <v/>
      </c>
      <c r="H710" s="149" t="str">
        <f t="shared" si="150"/>
        <v/>
      </c>
      <c r="I710" s="156" t="str">
        <f t="shared" si="153"/>
        <v/>
      </c>
      <c r="J710" s="146" t="str">
        <f>IF(B710&gt;0,ROUNDUP(VLOOKUP(B710,G011B!$B:$R,16,0),1),"")</f>
        <v/>
      </c>
      <c r="K710" s="146" t="str">
        <f t="shared" si="154"/>
        <v/>
      </c>
      <c r="L710" s="147" t="str">
        <f>IF(B710&lt;&gt;"",VLOOKUP(B710,G011B!$B:$Z,25,0),"")</f>
        <v/>
      </c>
      <c r="M710" s="217" t="str">
        <f t="shared" si="151"/>
        <v/>
      </c>
      <c r="N710" s="70"/>
      <c r="O710" s="70"/>
      <c r="P710" s="70"/>
    </row>
    <row r="711" spans="1:16" ht="20.100000000000001" customHeight="1" x14ac:dyDescent="0.25">
      <c r="A711" s="305">
        <v>431</v>
      </c>
      <c r="B711" s="92"/>
      <c r="C711" s="142" t="str">
        <f t="shared" si="148"/>
        <v/>
      </c>
      <c r="D711" s="143" t="str">
        <f t="shared" si="149"/>
        <v/>
      </c>
      <c r="E711" s="93"/>
      <c r="F711" s="94"/>
      <c r="G711" s="152" t="str">
        <f t="shared" si="152"/>
        <v/>
      </c>
      <c r="H711" s="149" t="str">
        <f t="shared" si="150"/>
        <v/>
      </c>
      <c r="I711" s="156" t="str">
        <f t="shared" si="153"/>
        <v/>
      </c>
      <c r="J711" s="146" t="str">
        <f>IF(B711&gt;0,ROUNDUP(VLOOKUP(B711,G011B!$B:$R,16,0),1),"")</f>
        <v/>
      </c>
      <c r="K711" s="146" t="str">
        <f t="shared" si="154"/>
        <v/>
      </c>
      <c r="L711" s="147" t="str">
        <f>IF(B711&lt;&gt;"",VLOOKUP(B711,G011B!$B:$Z,25,0),"")</f>
        <v/>
      </c>
      <c r="M711" s="217" t="str">
        <f t="shared" si="151"/>
        <v/>
      </c>
      <c r="N711" s="70"/>
      <c r="O711" s="70"/>
      <c r="P711" s="70"/>
    </row>
    <row r="712" spans="1:16" ht="20.100000000000001" customHeight="1" x14ac:dyDescent="0.25">
      <c r="A712" s="305">
        <v>432</v>
      </c>
      <c r="B712" s="92"/>
      <c r="C712" s="142" t="str">
        <f t="shared" si="148"/>
        <v/>
      </c>
      <c r="D712" s="143" t="str">
        <f t="shared" si="149"/>
        <v/>
      </c>
      <c r="E712" s="93"/>
      <c r="F712" s="94"/>
      <c r="G712" s="152" t="str">
        <f t="shared" si="152"/>
        <v/>
      </c>
      <c r="H712" s="149" t="str">
        <f t="shared" si="150"/>
        <v/>
      </c>
      <c r="I712" s="156" t="str">
        <f t="shared" si="153"/>
        <v/>
      </c>
      <c r="J712" s="146" t="str">
        <f>IF(B712&gt;0,ROUNDUP(VLOOKUP(B712,G011B!$B:$R,16,0),1),"")</f>
        <v/>
      </c>
      <c r="K712" s="146" t="str">
        <f t="shared" si="154"/>
        <v/>
      </c>
      <c r="L712" s="147" t="str">
        <f>IF(B712&lt;&gt;"",VLOOKUP(B712,G011B!$B:$Z,25,0),"")</f>
        <v/>
      </c>
      <c r="M712" s="217" t="str">
        <f t="shared" si="151"/>
        <v/>
      </c>
      <c r="N712" s="70"/>
      <c r="O712" s="70"/>
      <c r="P712" s="70"/>
    </row>
    <row r="713" spans="1:16" ht="20.100000000000001" customHeight="1" x14ac:dyDescent="0.25">
      <c r="A713" s="305">
        <v>433</v>
      </c>
      <c r="B713" s="92"/>
      <c r="C713" s="142" t="str">
        <f t="shared" si="148"/>
        <v/>
      </c>
      <c r="D713" s="143" t="str">
        <f t="shared" si="149"/>
        <v/>
      </c>
      <c r="E713" s="93"/>
      <c r="F713" s="94"/>
      <c r="G713" s="152" t="str">
        <f t="shared" si="152"/>
        <v/>
      </c>
      <c r="H713" s="149" t="str">
        <f t="shared" si="150"/>
        <v/>
      </c>
      <c r="I713" s="156" t="str">
        <f t="shared" si="153"/>
        <v/>
      </c>
      <c r="J713" s="146" t="str">
        <f>IF(B713&gt;0,ROUNDUP(VLOOKUP(B713,G011B!$B:$R,16,0),1),"")</f>
        <v/>
      </c>
      <c r="K713" s="146" t="str">
        <f t="shared" si="154"/>
        <v/>
      </c>
      <c r="L713" s="147" t="str">
        <f>IF(B713&lt;&gt;"",VLOOKUP(B713,G011B!$B:$Z,25,0),"")</f>
        <v/>
      </c>
      <c r="M713" s="217" t="str">
        <f t="shared" si="151"/>
        <v/>
      </c>
      <c r="N713" s="70"/>
      <c r="O713" s="70"/>
      <c r="P713" s="70"/>
    </row>
    <row r="714" spans="1:16" ht="20.100000000000001" customHeight="1" x14ac:dyDescent="0.25">
      <c r="A714" s="305">
        <v>434</v>
      </c>
      <c r="B714" s="92"/>
      <c r="C714" s="142" t="str">
        <f t="shared" si="148"/>
        <v/>
      </c>
      <c r="D714" s="143" t="str">
        <f t="shared" si="149"/>
        <v/>
      </c>
      <c r="E714" s="93"/>
      <c r="F714" s="94"/>
      <c r="G714" s="152" t="str">
        <f t="shared" si="152"/>
        <v/>
      </c>
      <c r="H714" s="149" t="str">
        <f t="shared" si="150"/>
        <v/>
      </c>
      <c r="I714" s="156" t="str">
        <f t="shared" si="153"/>
        <v/>
      </c>
      <c r="J714" s="146" t="str">
        <f>IF(B714&gt;0,ROUNDUP(VLOOKUP(B714,G011B!$B:$R,16,0),1),"")</f>
        <v/>
      </c>
      <c r="K714" s="146" t="str">
        <f t="shared" si="154"/>
        <v/>
      </c>
      <c r="L714" s="147" t="str">
        <f>IF(B714&lt;&gt;"",VLOOKUP(B714,G011B!$B:$Z,25,0),"")</f>
        <v/>
      </c>
      <c r="M714" s="217" t="str">
        <f t="shared" si="151"/>
        <v/>
      </c>
      <c r="N714" s="70"/>
      <c r="O714" s="70"/>
      <c r="P714" s="70"/>
    </row>
    <row r="715" spans="1:16" ht="20.100000000000001" customHeight="1" x14ac:dyDescent="0.25">
      <c r="A715" s="305">
        <v>435</v>
      </c>
      <c r="B715" s="92"/>
      <c r="C715" s="142" t="str">
        <f t="shared" si="148"/>
        <v/>
      </c>
      <c r="D715" s="143" t="str">
        <f t="shared" si="149"/>
        <v/>
      </c>
      <c r="E715" s="93"/>
      <c r="F715" s="94"/>
      <c r="G715" s="152" t="str">
        <f t="shared" si="152"/>
        <v/>
      </c>
      <c r="H715" s="149" t="str">
        <f t="shared" si="150"/>
        <v/>
      </c>
      <c r="I715" s="156" t="str">
        <f t="shared" si="153"/>
        <v/>
      </c>
      <c r="J715" s="146" t="str">
        <f>IF(B715&gt;0,ROUNDUP(VLOOKUP(B715,G011B!$B:$R,16,0),1),"")</f>
        <v/>
      </c>
      <c r="K715" s="146" t="str">
        <f t="shared" si="154"/>
        <v/>
      </c>
      <c r="L715" s="147" t="str">
        <f>IF(B715&lt;&gt;"",VLOOKUP(B715,G011B!$B:$Z,25,0),"")</f>
        <v/>
      </c>
      <c r="M715" s="217" t="str">
        <f t="shared" si="151"/>
        <v/>
      </c>
      <c r="N715" s="70"/>
      <c r="O715" s="70"/>
      <c r="P715" s="70"/>
    </row>
    <row r="716" spans="1:16" ht="20.100000000000001" customHeight="1" x14ac:dyDescent="0.25">
      <c r="A716" s="305">
        <v>436</v>
      </c>
      <c r="B716" s="92"/>
      <c r="C716" s="142" t="str">
        <f t="shared" si="148"/>
        <v/>
      </c>
      <c r="D716" s="143" t="str">
        <f t="shared" si="149"/>
        <v/>
      </c>
      <c r="E716" s="93"/>
      <c r="F716" s="94"/>
      <c r="G716" s="152" t="str">
        <f t="shared" si="152"/>
        <v/>
      </c>
      <c r="H716" s="149" t="str">
        <f t="shared" si="150"/>
        <v/>
      </c>
      <c r="I716" s="156" t="str">
        <f t="shared" si="153"/>
        <v/>
      </c>
      <c r="J716" s="146" t="str">
        <f>IF(B716&gt;0,ROUNDUP(VLOOKUP(B716,G011B!$B:$R,16,0),1),"")</f>
        <v/>
      </c>
      <c r="K716" s="146" t="str">
        <f t="shared" si="154"/>
        <v/>
      </c>
      <c r="L716" s="147" t="str">
        <f>IF(B716&lt;&gt;"",VLOOKUP(B716,G011B!$B:$Z,25,0),"")</f>
        <v/>
      </c>
      <c r="M716" s="217" t="str">
        <f t="shared" si="151"/>
        <v/>
      </c>
      <c r="N716" s="70"/>
      <c r="O716" s="70"/>
      <c r="P716" s="70"/>
    </row>
    <row r="717" spans="1:16" ht="20.100000000000001" customHeight="1" x14ac:dyDescent="0.25">
      <c r="A717" s="305">
        <v>437</v>
      </c>
      <c r="B717" s="92"/>
      <c r="C717" s="142" t="str">
        <f t="shared" si="148"/>
        <v/>
      </c>
      <c r="D717" s="143" t="str">
        <f t="shared" si="149"/>
        <v/>
      </c>
      <c r="E717" s="93"/>
      <c r="F717" s="94"/>
      <c r="G717" s="152" t="str">
        <f t="shared" si="152"/>
        <v/>
      </c>
      <c r="H717" s="149" t="str">
        <f t="shared" si="150"/>
        <v/>
      </c>
      <c r="I717" s="156" t="str">
        <f t="shared" si="153"/>
        <v/>
      </c>
      <c r="J717" s="146" t="str">
        <f>IF(B717&gt;0,ROUNDUP(VLOOKUP(B717,G011B!$B:$R,16,0),1),"")</f>
        <v/>
      </c>
      <c r="K717" s="146" t="str">
        <f t="shared" si="154"/>
        <v/>
      </c>
      <c r="L717" s="147" t="str">
        <f>IF(B717&lt;&gt;"",VLOOKUP(B717,G011B!$B:$Z,25,0),"")</f>
        <v/>
      </c>
      <c r="M717" s="217" t="str">
        <f t="shared" si="151"/>
        <v/>
      </c>
      <c r="N717" s="70"/>
      <c r="O717" s="70"/>
      <c r="P717" s="70"/>
    </row>
    <row r="718" spans="1:16" ht="20.100000000000001" customHeight="1" x14ac:dyDescent="0.25">
      <c r="A718" s="305">
        <v>438</v>
      </c>
      <c r="B718" s="92"/>
      <c r="C718" s="142" t="str">
        <f t="shared" si="148"/>
        <v/>
      </c>
      <c r="D718" s="143" t="str">
        <f t="shared" si="149"/>
        <v/>
      </c>
      <c r="E718" s="93"/>
      <c r="F718" s="94"/>
      <c r="G718" s="152" t="str">
        <f t="shared" si="152"/>
        <v/>
      </c>
      <c r="H718" s="149" t="str">
        <f t="shared" si="150"/>
        <v/>
      </c>
      <c r="I718" s="156" t="str">
        <f t="shared" si="153"/>
        <v/>
      </c>
      <c r="J718" s="146" t="str">
        <f>IF(B718&gt;0,ROUNDUP(VLOOKUP(B718,G011B!$B:$R,16,0),1),"")</f>
        <v/>
      </c>
      <c r="K718" s="146" t="str">
        <f t="shared" si="154"/>
        <v/>
      </c>
      <c r="L718" s="147" t="str">
        <f>IF(B718&lt;&gt;"",VLOOKUP(B718,G011B!$B:$Z,25,0),"")</f>
        <v/>
      </c>
      <c r="M718" s="217" t="str">
        <f t="shared" si="151"/>
        <v/>
      </c>
      <c r="N718" s="70"/>
      <c r="O718" s="70"/>
      <c r="P718" s="70"/>
    </row>
    <row r="719" spans="1:16" ht="20.100000000000001" customHeight="1" x14ac:dyDescent="0.25">
      <c r="A719" s="305">
        <v>439</v>
      </c>
      <c r="B719" s="92"/>
      <c r="C719" s="142" t="str">
        <f t="shared" si="148"/>
        <v/>
      </c>
      <c r="D719" s="143" t="str">
        <f t="shared" si="149"/>
        <v/>
      </c>
      <c r="E719" s="93"/>
      <c r="F719" s="94"/>
      <c r="G719" s="152" t="str">
        <f t="shared" si="152"/>
        <v/>
      </c>
      <c r="H719" s="149" t="str">
        <f t="shared" si="150"/>
        <v/>
      </c>
      <c r="I719" s="156" t="str">
        <f t="shared" si="153"/>
        <v/>
      </c>
      <c r="J719" s="146" t="str">
        <f>IF(B719&gt;0,ROUNDUP(VLOOKUP(B719,G011B!$B:$R,16,0),1),"")</f>
        <v/>
      </c>
      <c r="K719" s="146" t="str">
        <f t="shared" si="154"/>
        <v/>
      </c>
      <c r="L719" s="147" t="str">
        <f>IF(B719&lt;&gt;"",VLOOKUP(B719,G011B!$B:$Z,25,0),"")</f>
        <v/>
      </c>
      <c r="M719" s="217" t="str">
        <f t="shared" si="151"/>
        <v/>
      </c>
      <c r="N719" s="70"/>
      <c r="O719" s="70"/>
      <c r="P719" s="70"/>
    </row>
    <row r="720" spans="1:16" ht="20.100000000000001" customHeight="1" thickBot="1" x14ac:dyDescent="0.3">
      <c r="A720" s="306">
        <v>440</v>
      </c>
      <c r="B720" s="95"/>
      <c r="C720" s="144" t="str">
        <f t="shared" si="148"/>
        <v/>
      </c>
      <c r="D720" s="145" t="str">
        <f t="shared" si="149"/>
        <v/>
      </c>
      <c r="E720" s="96"/>
      <c r="F720" s="97"/>
      <c r="G720" s="153" t="str">
        <f t="shared" si="152"/>
        <v/>
      </c>
      <c r="H720" s="150" t="str">
        <f t="shared" si="150"/>
        <v/>
      </c>
      <c r="I720" s="157" t="str">
        <f t="shared" si="153"/>
        <v/>
      </c>
      <c r="J720" s="146" t="str">
        <f>IF(B720&gt;0,ROUNDUP(VLOOKUP(B720,G011B!$B:$R,16,0),1),"")</f>
        <v/>
      </c>
      <c r="K720" s="146" t="str">
        <f t="shared" si="154"/>
        <v/>
      </c>
      <c r="L720" s="147" t="str">
        <f>IF(B720&lt;&gt;"",VLOOKUP(B720,G011B!$B:$Z,25,0),"")</f>
        <v/>
      </c>
      <c r="M720" s="217" t="str">
        <f t="shared" si="151"/>
        <v/>
      </c>
      <c r="N720" s="70"/>
      <c r="O720" s="70"/>
      <c r="P720" s="70"/>
    </row>
    <row r="721" spans="1:16" ht="20.100000000000001" customHeight="1" thickBot="1" x14ac:dyDescent="0.35">
      <c r="A721" s="495" t="s">
        <v>46</v>
      </c>
      <c r="B721" s="496"/>
      <c r="C721" s="496"/>
      <c r="D721" s="496"/>
      <c r="E721" s="496"/>
      <c r="F721" s="497"/>
      <c r="G721" s="154">
        <f>SUM(G701:G720)</f>
        <v>0</v>
      </c>
      <c r="H721" s="328"/>
      <c r="I721" s="139">
        <f>IF(C699=C666,SUM(I701:I720)+I688,SUM(I701:I720))</f>
        <v>0</v>
      </c>
      <c r="J721" s="70"/>
      <c r="K721" s="70"/>
      <c r="L721" s="70"/>
      <c r="M721" s="70"/>
      <c r="N721" s="158">
        <f>IF(COUNTA(B701:B720)&gt;0,1,0)</f>
        <v>0</v>
      </c>
      <c r="O721" s="70"/>
      <c r="P721" s="70"/>
    </row>
    <row r="722" spans="1:16" ht="20.100000000000001" customHeight="1" thickBot="1" x14ac:dyDescent="0.3">
      <c r="A722" s="484" t="s">
        <v>84</v>
      </c>
      <c r="B722" s="485"/>
      <c r="C722" s="485"/>
      <c r="D722" s="486"/>
      <c r="E722" s="128">
        <f>SUM(G:G)/2</f>
        <v>0</v>
      </c>
      <c r="F722" s="487"/>
      <c r="G722" s="488"/>
      <c r="H722" s="489"/>
      <c r="I722" s="136">
        <f>SUM(I701:I720)+I689</f>
        <v>0</v>
      </c>
      <c r="J722" s="70"/>
      <c r="K722" s="70"/>
      <c r="L722" s="70"/>
      <c r="M722" s="70"/>
      <c r="N722" s="70"/>
      <c r="O722" s="70"/>
      <c r="P722" s="70"/>
    </row>
    <row r="723" spans="1:16" x14ac:dyDescent="0.25">
      <c r="A723" s="7" t="s">
        <v>142</v>
      </c>
      <c r="B723" s="70"/>
      <c r="C723" s="70"/>
      <c r="D723" s="70"/>
      <c r="E723" s="70"/>
      <c r="F723" s="70"/>
      <c r="G723" s="70"/>
      <c r="H723" s="70"/>
      <c r="I723" s="70"/>
      <c r="J723" s="70"/>
      <c r="K723" s="70"/>
      <c r="L723" s="70"/>
      <c r="M723" s="70"/>
      <c r="N723" s="70"/>
      <c r="O723" s="70"/>
      <c r="P723" s="70"/>
    </row>
    <row r="724" spans="1:16" x14ac:dyDescent="0.25">
      <c r="A724" s="70"/>
      <c r="B724" s="70"/>
      <c r="C724" s="70"/>
      <c r="D724" s="70"/>
      <c r="E724" s="70"/>
      <c r="F724" s="70"/>
      <c r="G724" s="70"/>
      <c r="H724" s="70"/>
      <c r="I724" s="70"/>
      <c r="J724" s="70"/>
      <c r="K724" s="70"/>
      <c r="L724" s="70"/>
      <c r="M724" s="70"/>
      <c r="N724" s="70"/>
      <c r="O724" s="70"/>
      <c r="P724" s="70"/>
    </row>
    <row r="725" spans="1:16" ht="21" x14ac:dyDescent="0.35">
      <c r="A725" s="346" t="s">
        <v>41</v>
      </c>
      <c r="B725" s="345">
        <f ca="1">IF(imzatarihi&gt;0,imzatarihi,"")</f>
        <v>45833</v>
      </c>
      <c r="C725" s="347" t="s">
        <v>43</v>
      </c>
      <c r="D725" s="344" t="str">
        <f>IF(kurulusyetkilisi&gt;0,kurulusyetkilisi,"")</f>
        <v/>
      </c>
      <c r="E725" s="2"/>
      <c r="F725" s="2"/>
      <c r="G725" s="2"/>
      <c r="H725" s="70"/>
      <c r="I725" s="70"/>
      <c r="J725" s="70"/>
      <c r="K725" s="109"/>
      <c r="L725" s="109"/>
      <c r="M725" s="11"/>
      <c r="N725" s="109"/>
      <c r="O725" s="109"/>
      <c r="P725" s="70"/>
    </row>
    <row r="726" spans="1:16" ht="21" x14ac:dyDescent="0.35">
      <c r="A726" s="343"/>
      <c r="C726" s="347" t="s">
        <v>44</v>
      </c>
      <c r="E726" s="490"/>
      <c r="F726" s="490"/>
      <c r="G726" s="490"/>
      <c r="H726" s="70"/>
      <c r="I726" s="70"/>
      <c r="J726" s="70"/>
      <c r="K726" s="109"/>
      <c r="L726" s="109"/>
      <c r="M726" s="11"/>
      <c r="N726" s="109"/>
      <c r="O726" s="109"/>
      <c r="P726" s="70"/>
    </row>
    <row r="727" spans="1:16" ht="15.75" x14ac:dyDescent="0.25">
      <c r="A727" s="451" t="s">
        <v>77</v>
      </c>
      <c r="B727" s="451"/>
      <c r="C727" s="451"/>
      <c r="D727" s="451"/>
      <c r="E727" s="451"/>
      <c r="F727" s="451"/>
      <c r="G727" s="451"/>
      <c r="H727" s="451"/>
      <c r="I727" s="451"/>
      <c r="J727" s="70"/>
      <c r="K727" s="70"/>
      <c r="L727" s="70"/>
      <c r="M727" s="70"/>
      <c r="N727" s="70"/>
      <c r="O727" s="70"/>
      <c r="P727" s="70"/>
    </row>
    <row r="728" spans="1:16" x14ac:dyDescent="0.25">
      <c r="A728" s="458" t="str">
        <f>IF(YilDonem&lt;&gt;"",CONCATENATE(YilDonem,". döneme aittir."),"")</f>
        <v/>
      </c>
      <c r="B728" s="458"/>
      <c r="C728" s="458"/>
      <c r="D728" s="458"/>
      <c r="E728" s="458"/>
      <c r="F728" s="458"/>
      <c r="G728" s="458"/>
      <c r="H728" s="458"/>
      <c r="I728" s="458"/>
      <c r="J728" s="70"/>
      <c r="K728" s="70"/>
      <c r="L728" s="70"/>
      <c r="M728" s="70"/>
      <c r="N728" s="70"/>
      <c r="O728" s="70"/>
      <c r="P728" s="70"/>
    </row>
    <row r="729" spans="1:16" ht="19.5" thickBot="1" x14ac:dyDescent="0.35">
      <c r="A729" s="500" t="s">
        <v>86</v>
      </c>
      <c r="B729" s="500"/>
      <c r="C729" s="500"/>
      <c r="D729" s="500"/>
      <c r="E729" s="500"/>
      <c r="F729" s="500"/>
      <c r="G729" s="500"/>
      <c r="H729" s="500"/>
      <c r="I729" s="500"/>
      <c r="J729" s="70"/>
      <c r="K729" s="70"/>
      <c r="L729" s="70"/>
      <c r="M729" s="70"/>
      <c r="N729" s="70"/>
      <c r="O729" s="70"/>
      <c r="P729" s="70"/>
    </row>
    <row r="730" spans="1:16" ht="19.5" customHeight="1" thickBot="1" x14ac:dyDescent="0.3">
      <c r="A730" s="471" t="s">
        <v>1</v>
      </c>
      <c r="B730" s="473"/>
      <c r="C730" s="452" t="str">
        <f>IF(ProjeNo&gt;0,ProjeNo,"")</f>
        <v/>
      </c>
      <c r="D730" s="453"/>
      <c r="E730" s="453"/>
      <c r="F730" s="453"/>
      <c r="G730" s="453"/>
      <c r="H730" s="453"/>
      <c r="I730" s="454"/>
      <c r="J730" s="70"/>
      <c r="K730" s="70"/>
      <c r="L730" s="70"/>
      <c r="M730" s="70"/>
      <c r="N730" s="70"/>
      <c r="O730" s="70"/>
      <c r="P730" s="70"/>
    </row>
    <row r="731" spans="1:16" ht="29.25" customHeight="1" thickBot="1" x14ac:dyDescent="0.3">
      <c r="A731" s="491" t="s">
        <v>10</v>
      </c>
      <c r="B731" s="472"/>
      <c r="C731" s="492" t="str">
        <f>IF(ProjeAdi&gt;0,ProjeAdi,"")</f>
        <v/>
      </c>
      <c r="D731" s="493"/>
      <c r="E731" s="493"/>
      <c r="F731" s="493"/>
      <c r="G731" s="493"/>
      <c r="H731" s="493"/>
      <c r="I731" s="494"/>
      <c r="J731" s="70"/>
      <c r="K731" s="70"/>
      <c r="L731" s="70"/>
      <c r="M731" s="70"/>
      <c r="N731" s="70"/>
      <c r="O731" s="70"/>
      <c r="P731" s="70"/>
    </row>
    <row r="732" spans="1:16" ht="19.5" customHeight="1" thickBot="1" x14ac:dyDescent="0.3">
      <c r="A732" s="471" t="s">
        <v>78</v>
      </c>
      <c r="B732" s="473"/>
      <c r="C732" s="16"/>
      <c r="D732" s="498"/>
      <c r="E732" s="498"/>
      <c r="F732" s="498"/>
      <c r="G732" s="498"/>
      <c r="H732" s="498"/>
      <c r="I732" s="499"/>
      <c r="J732" s="70"/>
      <c r="K732" s="70"/>
      <c r="L732" s="70"/>
      <c r="M732" s="70"/>
      <c r="N732" s="70"/>
      <c r="O732" s="70"/>
      <c r="P732" s="70"/>
    </row>
    <row r="733" spans="1:16" s="5" customFormat="1" ht="30.75" thickBot="1" x14ac:dyDescent="0.3">
      <c r="A733" s="3" t="s">
        <v>6</v>
      </c>
      <c r="B733" s="3" t="s">
        <v>7</v>
      </c>
      <c r="C733" s="3" t="s">
        <v>67</v>
      </c>
      <c r="D733" s="3" t="s">
        <v>143</v>
      </c>
      <c r="E733" s="3" t="s">
        <v>79</v>
      </c>
      <c r="F733" s="3" t="s">
        <v>80</v>
      </c>
      <c r="G733" s="3" t="s">
        <v>81</v>
      </c>
      <c r="H733" s="3" t="s">
        <v>82</v>
      </c>
      <c r="I733" s="3" t="s">
        <v>83</v>
      </c>
      <c r="J733" s="302" t="s">
        <v>87</v>
      </c>
      <c r="K733" s="303" t="s">
        <v>88</v>
      </c>
      <c r="L733" s="303" t="s">
        <v>80</v>
      </c>
      <c r="M733" s="301"/>
      <c r="N733" s="301"/>
      <c r="O733" s="301"/>
      <c r="P733" s="301"/>
    </row>
    <row r="734" spans="1:16" ht="20.100000000000001" customHeight="1" x14ac:dyDescent="0.25">
      <c r="A734" s="304">
        <v>441</v>
      </c>
      <c r="B734" s="88"/>
      <c r="C734" s="140" t="str">
        <f t="shared" ref="C734:C753" si="155">IF(B734&lt;&gt;"",VLOOKUP(B734,PersonelTablo,2,0),"")</f>
        <v/>
      </c>
      <c r="D734" s="141" t="str">
        <f t="shared" ref="D734:D753" si="156">IF(B734&lt;&gt;"",VLOOKUP(B734,PersonelTablo,3,0),"")</f>
        <v/>
      </c>
      <c r="E734" s="89"/>
      <c r="F734" s="90"/>
      <c r="G734" s="151" t="str">
        <f>IF(AND(B734&lt;&gt;"",L734&gt;=F734),E734*F734,"")</f>
        <v/>
      </c>
      <c r="H734" s="148" t="str">
        <f t="shared" ref="H734:H753" si="157">IF(B734&lt;&gt;"",VLOOKUP(B734,G011CTablo,14,0),"")</f>
        <v/>
      </c>
      <c r="I734" s="155" t="str">
        <f>IF(AND(B734&lt;&gt;"",J734&gt;=K734,L734&gt;0),G734*H734,"")</f>
        <v/>
      </c>
      <c r="J734" s="146" t="str">
        <f>IF(B734&gt;0,ROUNDUP(VLOOKUP(B734,G011B!$B:$R,16,0),1),"")</f>
        <v/>
      </c>
      <c r="K734" s="146" t="str">
        <f>IF(B734&gt;0,SUMIF($B:$B,B734,$G:$G),"")</f>
        <v/>
      </c>
      <c r="L734" s="147" t="str">
        <f>IF(B734&lt;&gt;"",VLOOKUP(B734,G011B!$B:$Z,25,0),"")</f>
        <v/>
      </c>
      <c r="M734" s="217" t="str">
        <f t="shared" ref="M734:M753" si="158">IF(J734&gt;=K734,"","Personelin bütün iş paketlerindeki Toplam Adam Ay değeri "&amp;K734&amp;" olup, bu değer, G011B formunda beyan edilen Çalışılan Toplam Ay değerini geçemez. Maliyeti hesaplamak için Adam/Ay Oranı veya Çalışılan Ay değerini düzeltiniz. ")</f>
        <v/>
      </c>
      <c r="N734" s="70"/>
      <c r="O734" s="70"/>
      <c r="P734" s="70"/>
    </row>
    <row r="735" spans="1:16" ht="20.100000000000001" customHeight="1" x14ac:dyDescent="0.25">
      <c r="A735" s="305">
        <v>442</v>
      </c>
      <c r="B735" s="92"/>
      <c r="C735" s="142" t="str">
        <f t="shared" si="155"/>
        <v/>
      </c>
      <c r="D735" s="143" t="str">
        <f t="shared" si="156"/>
        <v/>
      </c>
      <c r="E735" s="93"/>
      <c r="F735" s="94"/>
      <c r="G735" s="152" t="str">
        <f t="shared" ref="G735:G753" si="159">IF(AND(B735&lt;&gt;"",L735&gt;=F735),E735*F735,"")</f>
        <v/>
      </c>
      <c r="H735" s="149" t="str">
        <f t="shared" si="157"/>
        <v/>
      </c>
      <c r="I735" s="156" t="str">
        <f t="shared" ref="I735:I753" si="160">IF(AND(B735&lt;&gt;"",J735&gt;=K735,L735&gt;0),G735*H735,"")</f>
        <v/>
      </c>
      <c r="J735" s="146" t="str">
        <f>IF(B735&gt;0,ROUNDUP(VLOOKUP(B735,G011B!$B:$R,16,0),1),"")</f>
        <v/>
      </c>
      <c r="K735" s="146" t="str">
        <f t="shared" ref="K735:K753" si="161">IF(B735&gt;0,SUMIF($B:$B,B735,$G:$G),"")</f>
        <v/>
      </c>
      <c r="L735" s="147" t="str">
        <f>IF(B735&lt;&gt;"",VLOOKUP(B735,G011B!$B:$Z,25,0),"")</f>
        <v/>
      </c>
      <c r="M735" s="217" t="str">
        <f t="shared" si="158"/>
        <v/>
      </c>
      <c r="N735" s="70"/>
      <c r="O735" s="70"/>
      <c r="P735" s="70"/>
    </row>
    <row r="736" spans="1:16" ht="20.100000000000001" customHeight="1" x14ac:dyDescent="0.25">
      <c r="A736" s="305">
        <v>443</v>
      </c>
      <c r="B736" s="92"/>
      <c r="C736" s="142" t="str">
        <f t="shared" si="155"/>
        <v/>
      </c>
      <c r="D736" s="143" t="str">
        <f t="shared" si="156"/>
        <v/>
      </c>
      <c r="E736" s="93"/>
      <c r="F736" s="94"/>
      <c r="G736" s="152" t="str">
        <f t="shared" si="159"/>
        <v/>
      </c>
      <c r="H736" s="149" t="str">
        <f t="shared" si="157"/>
        <v/>
      </c>
      <c r="I736" s="156" t="str">
        <f t="shared" si="160"/>
        <v/>
      </c>
      <c r="J736" s="146" t="str">
        <f>IF(B736&gt;0,ROUNDUP(VLOOKUP(B736,G011B!$B:$R,16,0),1),"")</f>
        <v/>
      </c>
      <c r="K736" s="146" t="str">
        <f t="shared" si="161"/>
        <v/>
      </c>
      <c r="L736" s="147" t="str">
        <f>IF(B736&lt;&gt;"",VLOOKUP(B736,G011B!$B:$Z,25,0),"")</f>
        <v/>
      </c>
      <c r="M736" s="217" t="str">
        <f t="shared" si="158"/>
        <v/>
      </c>
      <c r="N736" s="70"/>
      <c r="O736" s="70"/>
      <c r="P736" s="70"/>
    </row>
    <row r="737" spans="1:16" ht="20.100000000000001" customHeight="1" x14ac:dyDescent="0.25">
      <c r="A737" s="305">
        <v>444</v>
      </c>
      <c r="B737" s="92"/>
      <c r="C737" s="142" t="str">
        <f t="shared" si="155"/>
        <v/>
      </c>
      <c r="D737" s="143" t="str">
        <f t="shared" si="156"/>
        <v/>
      </c>
      <c r="E737" s="93"/>
      <c r="F737" s="94"/>
      <c r="G737" s="152" t="str">
        <f t="shared" si="159"/>
        <v/>
      </c>
      <c r="H737" s="149" t="str">
        <f t="shared" si="157"/>
        <v/>
      </c>
      <c r="I737" s="156" t="str">
        <f t="shared" si="160"/>
        <v/>
      </c>
      <c r="J737" s="146" t="str">
        <f>IF(B737&gt;0,ROUNDUP(VLOOKUP(B737,G011B!$B:$R,16,0),1),"")</f>
        <v/>
      </c>
      <c r="K737" s="146" t="str">
        <f t="shared" si="161"/>
        <v/>
      </c>
      <c r="L737" s="147" t="str">
        <f>IF(B737&lt;&gt;"",VLOOKUP(B737,G011B!$B:$Z,25,0),"")</f>
        <v/>
      </c>
      <c r="M737" s="217" t="str">
        <f t="shared" si="158"/>
        <v/>
      </c>
      <c r="N737" s="70"/>
      <c r="O737" s="70"/>
      <c r="P737" s="70"/>
    </row>
    <row r="738" spans="1:16" ht="20.100000000000001" customHeight="1" x14ac:dyDescent="0.25">
      <c r="A738" s="305">
        <v>445</v>
      </c>
      <c r="B738" s="92"/>
      <c r="C738" s="142" t="str">
        <f t="shared" si="155"/>
        <v/>
      </c>
      <c r="D738" s="143" t="str">
        <f t="shared" si="156"/>
        <v/>
      </c>
      <c r="E738" s="93"/>
      <c r="F738" s="94"/>
      <c r="G738" s="152" t="str">
        <f t="shared" si="159"/>
        <v/>
      </c>
      <c r="H738" s="149" t="str">
        <f t="shared" si="157"/>
        <v/>
      </c>
      <c r="I738" s="156" t="str">
        <f t="shared" si="160"/>
        <v/>
      </c>
      <c r="J738" s="146" t="str">
        <f>IF(B738&gt;0,ROUNDUP(VLOOKUP(B738,G011B!$B:$R,16,0),1),"")</f>
        <v/>
      </c>
      <c r="K738" s="146" t="str">
        <f t="shared" si="161"/>
        <v/>
      </c>
      <c r="L738" s="147" t="str">
        <f>IF(B738&lt;&gt;"",VLOOKUP(B738,G011B!$B:$Z,25,0),"")</f>
        <v/>
      </c>
      <c r="M738" s="217" t="str">
        <f t="shared" si="158"/>
        <v/>
      </c>
      <c r="N738" s="70"/>
      <c r="O738" s="70"/>
      <c r="P738" s="70"/>
    </row>
    <row r="739" spans="1:16" ht="20.100000000000001" customHeight="1" x14ac:dyDescent="0.25">
      <c r="A739" s="305">
        <v>446</v>
      </c>
      <c r="B739" s="92"/>
      <c r="C739" s="142" t="str">
        <f t="shared" si="155"/>
        <v/>
      </c>
      <c r="D739" s="143" t="str">
        <f t="shared" si="156"/>
        <v/>
      </c>
      <c r="E739" s="93"/>
      <c r="F739" s="94"/>
      <c r="G739" s="152" t="str">
        <f t="shared" si="159"/>
        <v/>
      </c>
      <c r="H739" s="149" t="str">
        <f t="shared" si="157"/>
        <v/>
      </c>
      <c r="I739" s="156" t="str">
        <f t="shared" si="160"/>
        <v/>
      </c>
      <c r="J739" s="146" t="str">
        <f>IF(B739&gt;0,ROUNDUP(VLOOKUP(B739,G011B!$B:$R,16,0),1),"")</f>
        <v/>
      </c>
      <c r="K739" s="146" t="str">
        <f t="shared" si="161"/>
        <v/>
      </c>
      <c r="L739" s="147" t="str">
        <f>IF(B739&lt;&gt;"",VLOOKUP(B739,G011B!$B:$Z,25,0),"")</f>
        <v/>
      </c>
      <c r="M739" s="217" t="str">
        <f t="shared" si="158"/>
        <v/>
      </c>
      <c r="N739" s="70"/>
      <c r="O739" s="70"/>
      <c r="P739" s="70"/>
    </row>
    <row r="740" spans="1:16" ht="20.100000000000001" customHeight="1" x14ac:dyDescent="0.25">
      <c r="A740" s="305">
        <v>447</v>
      </c>
      <c r="B740" s="92"/>
      <c r="C740" s="142" t="str">
        <f t="shared" si="155"/>
        <v/>
      </c>
      <c r="D740" s="143" t="str">
        <f t="shared" si="156"/>
        <v/>
      </c>
      <c r="E740" s="93"/>
      <c r="F740" s="94"/>
      <c r="G740" s="152" t="str">
        <f t="shared" si="159"/>
        <v/>
      </c>
      <c r="H740" s="149" t="str">
        <f t="shared" si="157"/>
        <v/>
      </c>
      <c r="I740" s="156" t="str">
        <f t="shared" si="160"/>
        <v/>
      </c>
      <c r="J740" s="146" t="str">
        <f>IF(B740&gt;0,ROUNDUP(VLOOKUP(B740,G011B!$B:$R,16,0),1),"")</f>
        <v/>
      </c>
      <c r="K740" s="146" t="str">
        <f t="shared" si="161"/>
        <v/>
      </c>
      <c r="L740" s="147" t="str">
        <f>IF(B740&lt;&gt;"",VLOOKUP(B740,G011B!$B:$Z,25,0),"")</f>
        <v/>
      </c>
      <c r="M740" s="217" t="str">
        <f t="shared" si="158"/>
        <v/>
      </c>
      <c r="N740" s="70"/>
      <c r="O740" s="70"/>
      <c r="P740" s="70"/>
    </row>
    <row r="741" spans="1:16" ht="20.100000000000001" customHeight="1" x14ac:dyDescent="0.25">
      <c r="A741" s="305">
        <v>448</v>
      </c>
      <c r="B741" s="92"/>
      <c r="C741" s="142" t="str">
        <f t="shared" si="155"/>
        <v/>
      </c>
      <c r="D741" s="143" t="str">
        <f t="shared" si="156"/>
        <v/>
      </c>
      <c r="E741" s="93"/>
      <c r="F741" s="94"/>
      <c r="G741" s="152" t="str">
        <f t="shared" si="159"/>
        <v/>
      </c>
      <c r="H741" s="149" t="str">
        <f t="shared" si="157"/>
        <v/>
      </c>
      <c r="I741" s="156" t="str">
        <f t="shared" si="160"/>
        <v/>
      </c>
      <c r="J741" s="146" t="str">
        <f>IF(B741&gt;0,ROUNDUP(VLOOKUP(B741,G011B!$B:$R,16,0),1),"")</f>
        <v/>
      </c>
      <c r="K741" s="146" t="str">
        <f t="shared" si="161"/>
        <v/>
      </c>
      <c r="L741" s="147" t="str">
        <f>IF(B741&lt;&gt;"",VLOOKUP(B741,G011B!$B:$Z,25,0),"")</f>
        <v/>
      </c>
      <c r="M741" s="217" t="str">
        <f t="shared" si="158"/>
        <v/>
      </c>
      <c r="N741" s="70"/>
      <c r="O741" s="70"/>
      <c r="P741" s="70"/>
    </row>
    <row r="742" spans="1:16" ht="20.100000000000001" customHeight="1" x14ac:dyDescent="0.25">
      <c r="A742" s="305">
        <v>449</v>
      </c>
      <c r="B742" s="92"/>
      <c r="C742" s="142" t="str">
        <f t="shared" si="155"/>
        <v/>
      </c>
      <c r="D742" s="143" t="str">
        <f t="shared" si="156"/>
        <v/>
      </c>
      <c r="E742" s="93"/>
      <c r="F742" s="94"/>
      <c r="G742" s="152" t="str">
        <f t="shared" si="159"/>
        <v/>
      </c>
      <c r="H742" s="149" t="str">
        <f t="shared" si="157"/>
        <v/>
      </c>
      <c r="I742" s="156" t="str">
        <f t="shared" si="160"/>
        <v/>
      </c>
      <c r="J742" s="146" t="str">
        <f>IF(B742&gt;0,ROUNDUP(VLOOKUP(B742,G011B!$B:$R,16,0),1),"")</f>
        <v/>
      </c>
      <c r="K742" s="146" t="str">
        <f t="shared" si="161"/>
        <v/>
      </c>
      <c r="L742" s="147" t="str">
        <f>IF(B742&lt;&gt;"",VLOOKUP(B742,G011B!$B:$Z,25,0),"")</f>
        <v/>
      </c>
      <c r="M742" s="217" t="str">
        <f t="shared" si="158"/>
        <v/>
      </c>
      <c r="N742" s="70"/>
      <c r="O742" s="70"/>
      <c r="P742" s="70"/>
    </row>
    <row r="743" spans="1:16" ht="20.100000000000001" customHeight="1" x14ac:dyDescent="0.25">
      <c r="A743" s="305">
        <v>450</v>
      </c>
      <c r="B743" s="92"/>
      <c r="C743" s="142" t="str">
        <f t="shared" si="155"/>
        <v/>
      </c>
      <c r="D743" s="143" t="str">
        <f t="shared" si="156"/>
        <v/>
      </c>
      <c r="E743" s="93"/>
      <c r="F743" s="94"/>
      <c r="G743" s="152" t="str">
        <f t="shared" si="159"/>
        <v/>
      </c>
      <c r="H743" s="149" t="str">
        <f t="shared" si="157"/>
        <v/>
      </c>
      <c r="I743" s="156" t="str">
        <f t="shared" si="160"/>
        <v/>
      </c>
      <c r="J743" s="146" t="str">
        <f>IF(B743&gt;0,ROUNDUP(VLOOKUP(B743,G011B!$B:$R,16,0),1),"")</f>
        <v/>
      </c>
      <c r="K743" s="146" t="str">
        <f t="shared" si="161"/>
        <v/>
      </c>
      <c r="L743" s="147" t="str">
        <f>IF(B743&lt;&gt;"",VLOOKUP(B743,G011B!$B:$Z,25,0),"")</f>
        <v/>
      </c>
      <c r="M743" s="217" t="str">
        <f t="shared" si="158"/>
        <v/>
      </c>
      <c r="N743" s="70"/>
      <c r="O743" s="70"/>
      <c r="P743" s="70"/>
    </row>
    <row r="744" spans="1:16" ht="20.100000000000001" customHeight="1" x14ac:dyDescent="0.25">
      <c r="A744" s="305">
        <v>451</v>
      </c>
      <c r="B744" s="92"/>
      <c r="C744" s="142" t="str">
        <f t="shared" si="155"/>
        <v/>
      </c>
      <c r="D744" s="143" t="str">
        <f t="shared" si="156"/>
        <v/>
      </c>
      <c r="E744" s="93"/>
      <c r="F744" s="94"/>
      <c r="G744" s="152" t="str">
        <f t="shared" si="159"/>
        <v/>
      </c>
      <c r="H744" s="149" t="str">
        <f t="shared" si="157"/>
        <v/>
      </c>
      <c r="I744" s="156" t="str">
        <f t="shared" si="160"/>
        <v/>
      </c>
      <c r="J744" s="146" t="str">
        <f>IF(B744&gt;0,ROUNDUP(VLOOKUP(B744,G011B!$B:$R,16,0),1),"")</f>
        <v/>
      </c>
      <c r="K744" s="146" t="str">
        <f t="shared" si="161"/>
        <v/>
      </c>
      <c r="L744" s="147" t="str">
        <f>IF(B744&lt;&gt;"",VLOOKUP(B744,G011B!$B:$Z,25,0),"")</f>
        <v/>
      </c>
      <c r="M744" s="217" t="str">
        <f t="shared" si="158"/>
        <v/>
      </c>
      <c r="N744" s="70"/>
      <c r="O744" s="70"/>
      <c r="P744" s="70"/>
    </row>
    <row r="745" spans="1:16" ht="20.100000000000001" customHeight="1" x14ac:dyDescent="0.25">
      <c r="A745" s="305">
        <v>452</v>
      </c>
      <c r="B745" s="92"/>
      <c r="C745" s="142" t="str">
        <f t="shared" si="155"/>
        <v/>
      </c>
      <c r="D745" s="143" t="str">
        <f t="shared" si="156"/>
        <v/>
      </c>
      <c r="E745" s="93"/>
      <c r="F745" s="94"/>
      <c r="G745" s="152" t="str">
        <f t="shared" si="159"/>
        <v/>
      </c>
      <c r="H745" s="149" t="str">
        <f t="shared" si="157"/>
        <v/>
      </c>
      <c r="I745" s="156" t="str">
        <f t="shared" si="160"/>
        <v/>
      </c>
      <c r="J745" s="146" t="str">
        <f>IF(B745&gt;0,ROUNDUP(VLOOKUP(B745,G011B!$B:$R,16,0),1),"")</f>
        <v/>
      </c>
      <c r="K745" s="146" t="str">
        <f t="shared" si="161"/>
        <v/>
      </c>
      <c r="L745" s="147" t="str">
        <f>IF(B745&lt;&gt;"",VLOOKUP(B745,G011B!$B:$Z,25,0),"")</f>
        <v/>
      </c>
      <c r="M745" s="217" t="str">
        <f t="shared" si="158"/>
        <v/>
      </c>
      <c r="N745" s="70"/>
      <c r="O745" s="70"/>
      <c r="P745" s="70"/>
    </row>
    <row r="746" spans="1:16" ht="20.100000000000001" customHeight="1" x14ac:dyDescent="0.25">
      <c r="A746" s="305">
        <v>453</v>
      </c>
      <c r="B746" s="92"/>
      <c r="C746" s="142" t="str">
        <f t="shared" si="155"/>
        <v/>
      </c>
      <c r="D746" s="143" t="str">
        <f t="shared" si="156"/>
        <v/>
      </c>
      <c r="E746" s="93"/>
      <c r="F746" s="94"/>
      <c r="G746" s="152" t="str">
        <f t="shared" si="159"/>
        <v/>
      </c>
      <c r="H746" s="149" t="str">
        <f t="shared" si="157"/>
        <v/>
      </c>
      <c r="I746" s="156" t="str">
        <f t="shared" si="160"/>
        <v/>
      </c>
      <c r="J746" s="146" t="str">
        <f>IF(B746&gt;0,ROUNDUP(VLOOKUP(B746,G011B!$B:$R,16,0),1),"")</f>
        <v/>
      </c>
      <c r="K746" s="146" t="str">
        <f t="shared" si="161"/>
        <v/>
      </c>
      <c r="L746" s="147" t="str">
        <f>IF(B746&lt;&gt;"",VLOOKUP(B746,G011B!$B:$Z,25,0),"")</f>
        <v/>
      </c>
      <c r="M746" s="217" t="str">
        <f t="shared" si="158"/>
        <v/>
      </c>
      <c r="N746" s="70"/>
      <c r="O746" s="70"/>
      <c r="P746" s="70"/>
    </row>
    <row r="747" spans="1:16" ht="20.100000000000001" customHeight="1" x14ac:dyDescent="0.25">
      <c r="A747" s="305">
        <v>454</v>
      </c>
      <c r="B747" s="92"/>
      <c r="C747" s="142" t="str">
        <f t="shared" si="155"/>
        <v/>
      </c>
      <c r="D747" s="143" t="str">
        <f t="shared" si="156"/>
        <v/>
      </c>
      <c r="E747" s="93"/>
      <c r="F747" s="94"/>
      <c r="G747" s="152" t="str">
        <f t="shared" si="159"/>
        <v/>
      </c>
      <c r="H747" s="149" t="str">
        <f t="shared" si="157"/>
        <v/>
      </c>
      <c r="I747" s="156" t="str">
        <f t="shared" si="160"/>
        <v/>
      </c>
      <c r="J747" s="146" t="str">
        <f>IF(B747&gt;0,ROUNDUP(VLOOKUP(B747,G011B!$B:$R,16,0),1),"")</f>
        <v/>
      </c>
      <c r="K747" s="146" t="str">
        <f t="shared" si="161"/>
        <v/>
      </c>
      <c r="L747" s="147" t="str">
        <f>IF(B747&lt;&gt;"",VLOOKUP(B747,G011B!$B:$Z,25,0),"")</f>
        <v/>
      </c>
      <c r="M747" s="217" t="str">
        <f t="shared" si="158"/>
        <v/>
      </c>
      <c r="N747" s="70"/>
      <c r="O747" s="70"/>
      <c r="P747" s="70"/>
    </row>
    <row r="748" spans="1:16" ht="20.100000000000001" customHeight="1" x14ac:dyDescent="0.25">
      <c r="A748" s="305">
        <v>455</v>
      </c>
      <c r="B748" s="92"/>
      <c r="C748" s="142" t="str">
        <f t="shared" si="155"/>
        <v/>
      </c>
      <c r="D748" s="143" t="str">
        <f t="shared" si="156"/>
        <v/>
      </c>
      <c r="E748" s="93"/>
      <c r="F748" s="94"/>
      <c r="G748" s="152" t="str">
        <f t="shared" si="159"/>
        <v/>
      </c>
      <c r="H748" s="149" t="str">
        <f t="shared" si="157"/>
        <v/>
      </c>
      <c r="I748" s="156" t="str">
        <f t="shared" si="160"/>
        <v/>
      </c>
      <c r="J748" s="146" t="str">
        <f>IF(B748&gt;0,ROUNDUP(VLOOKUP(B748,G011B!$B:$R,16,0),1),"")</f>
        <v/>
      </c>
      <c r="K748" s="146" t="str">
        <f t="shared" si="161"/>
        <v/>
      </c>
      <c r="L748" s="147" t="str">
        <f>IF(B748&lt;&gt;"",VLOOKUP(B748,G011B!$B:$Z,25,0),"")</f>
        <v/>
      </c>
      <c r="M748" s="217" t="str">
        <f t="shared" si="158"/>
        <v/>
      </c>
      <c r="N748" s="70"/>
      <c r="O748" s="70"/>
      <c r="P748" s="70"/>
    </row>
    <row r="749" spans="1:16" ht="20.100000000000001" customHeight="1" x14ac:dyDescent="0.25">
      <c r="A749" s="305">
        <v>456</v>
      </c>
      <c r="B749" s="92"/>
      <c r="C749" s="142" t="str">
        <f t="shared" si="155"/>
        <v/>
      </c>
      <c r="D749" s="143" t="str">
        <f t="shared" si="156"/>
        <v/>
      </c>
      <c r="E749" s="93"/>
      <c r="F749" s="94"/>
      <c r="G749" s="152" t="str">
        <f t="shared" si="159"/>
        <v/>
      </c>
      <c r="H749" s="149" t="str">
        <f t="shared" si="157"/>
        <v/>
      </c>
      <c r="I749" s="156" t="str">
        <f t="shared" si="160"/>
        <v/>
      </c>
      <c r="J749" s="146" t="str">
        <f>IF(B749&gt;0,ROUNDUP(VLOOKUP(B749,G011B!$B:$R,16,0),1),"")</f>
        <v/>
      </c>
      <c r="K749" s="146" t="str">
        <f t="shared" si="161"/>
        <v/>
      </c>
      <c r="L749" s="147" t="str">
        <f>IF(B749&lt;&gt;"",VLOOKUP(B749,G011B!$B:$Z,25,0),"")</f>
        <v/>
      </c>
      <c r="M749" s="217" t="str">
        <f t="shared" si="158"/>
        <v/>
      </c>
      <c r="N749" s="70"/>
      <c r="O749" s="70"/>
      <c r="P749" s="70"/>
    </row>
    <row r="750" spans="1:16" ht="20.100000000000001" customHeight="1" x14ac:dyDescent="0.25">
      <c r="A750" s="305">
        <v>457</v>
      </c>
      <c r="B750" s="92"/>
      <c r="C750" s="142" t="str">
        <f t="shared" si="155"/>
        <v/>
      </c>
      <c r="D750" s="143" t="str">
        <f t="shared" si="156"/>
        <v/>
      </c>
      <c r="E750" s="93"/>
      <c r="F750" s="94"/>
      <c r="G750" s="152" t="str">
        <f t="shared" si="159"/>
        <v/>
      </c>
      <c r="H750" s="149" t="str">
        <f t="shared" si="157"/>
        <v/>
      </c>
      <c r="I750" s="156" t="str">
        <f t="shared" si="160"/>
        <v/>
      </c>
      <c r="J750" s="146" t="str">
        <f>IF(B750&gt;0,ROUNDUP(VLOOKUP(B750,G011B!$B:$R,16,0),1),"")</f>
        <v/>
      </c>
      <c r="K750" s="146" t="str">
        <f t="shared" si="161"/>
        <v/>
      </c>
      <c r="L750" s="147" t="str">
        <f>IF(B750&lt;&gt;"",VLOOKUP(B750,G011B!$B:$Z,25,0),"")</f>
        <v/>
      </c>
      <c r="M750" s="217" t="str">
        <f t="shared" si="158"/>
        <v/>
      </c>
      <c r="N750" s="70"/>
      <c r="O750" s="70"/>
      <c r="P750" s="70"/>
    </row>
    <row r="751" spans="1:16" ht="20.100000000000001" customHeight="1" x14ac:dyDescent="0.25">
      <c r="A751" s="305">
        <v>458</v>
      </c>
      <c r="B751" s="92"/>
      <c r="C751" s="142" t="str">
        <f t="shared" si="155"/>
        <v/>
      </c>
      <c r="D751" s="143" t="str">
        <f t="shared" si="156"/>
        <v/>
      </c>
      <c r="E751" s="93"/>
      <c r="F751" s="94"/>
      <c r="G751" s="152" t="str">
        <f t="shared" si="159"/>
        <v/>
      </c>
      <c r="H751" s="149" t="str">
        <f t="shared" si="157"/>
        <v/>
      </c>
      <c r="I751" s="156" t="str">
        <f t="shared" si="160"/>
        <v/>
      </c>
      <c r="J751" s="146" t="str">
        <f>IF(B751&gt;0,ROUNDUP(VLOOKUP(B751,G011B!$B:$R,16,0),1),"")</f>
        <v/>
      </c>
      <c r="K751" s="146" t="str">
        <f t="shared" si="161"/>
        <v/>
      </c>
      <c r="L751" s="147" t="str">
        <f>IF(B751&lt;&gt;"",VLOOKUP(B751,G011B!$B:$Z,25,0),"")</f>
        <v/>
      </c>
      <c r="M751" s="217" t="str">
        <f t="shared" si="158"/>
        <v/>
      </c>
      <c r="N751" s="70"/>
      <c r="O751" s="70"/>
      <c r="P751" s="70"/>
    </row>
    <row r="752" spans="1:16" ht="20.100000000000001" customHeight="1" x14ac:dyDescent="0.25">
      <c r="A752" s="305">
        <v>459</v>
      </c>
      <c r="B752" s="92"/>
      <c r="C752" s="142" t="str">
        <f t="shared" si="155"/>
        <v/>
      </c>
      <c r="D752" s="143" t="str">
        <f t="shared" si="156"/>
        <v/>
      </c>
      <c r="E752" s="93"/>
      <c r="F752" s="94"/>
      <c r="G752" s="152" t="str">
        <f t="shared" si="159"/>
        <v/>
      </c>
      <c r="H752" s="149" t="str">
        <f t="shared" si="157"/>
        <v/>
      </c>
      <c r="I752" s="156" t="str">
        <f t="shared" si="160"/>
        <v/>
      </c>
      <c r="J752" s="146" t="str">
        <f>IF(B752&gt;0,ROUNDUP(VLOOKUP(B752,G011B!$B:$R,16,0),1),"")</f>
        <v/>
      </c>
      <c r="K752" s="146" t="str">
        <f t="shared" si="161"/>
        <v/>
      </c>
      <c r="L752" s="147" t="str">
        <f>IF(B752&lt;&gt;"",VLOOKUP(B752,G011B!$B:$Z,25,0),"")</f>
        <v/>
      </c>
      <c r="M752" s="217" t="str">
        <f t="shared" si="158"/>
        <v/>
      </c>
      <c r="N752" s="70"/>
      <c r="O752" s="70"/>
      <c r="P752" s="70"/>
    </row>
    <row r="753" spans="1:16" ht="20.100000000000001" customHeight="1" thickBot="1" x14ac:dyDescent="0.3">
      <c r="A753" s="306">
        <v>460</v>
      </c>
      <c r="B753" s="95"/>
      <c r="C753" s="144" t="str">
        <f t="shared" si="155"/>
        <v/>
      </c>
      <c r="D753" s="145" t="str">
        <f t="shared" si="156"/>
        <v/>
      </c>
      <c r="E753" s="96"/>
      <c r="F753" s="97"/>
      <c r="G753" s="153" t="str">
        <f t="shared" si="159"/>
        <v/>
      </c>
      <c r="H753" s="150" t="str">
        <f t="shared" si="157"/>
        <v/>
      </c>
      <c r="I753" s="157" t="str">
        <f t="shared" si="160"/>
        <v/>
      </c>
      <c r="J753" s="146" t="str">
        <f>IF(B753&gt;0,ROUNDUP(VLOOKUP(B753,G011B!$B:$R,16,0),1),"")</f>
        <v/>
      </c>
      <c r="K753" s="146" t="str">
        <f t="shared" si="161"/>
        <v/>
      </c>
      <c r="L753" s="147" t="str">
        <f>IF(B753&lt;&gt;"",VLOOKUP(B753,G011B!$B:$Z,25,0),"")</f>
        <v/>
      </c>
      <c r="M753" s="217" t="str">
        <f t="shared" si="158"/>
        <v/>
      </c>
      <c r="N753" s="70"/>
      <c r="O753" s="70"/>
      <c r="P753" s="70"/>
    </row>
    <row r="754" spans="1:16" ht="20.100000000000001" customHeight="1" thickBot="1" x14ac:dyDescent="0.35">
      <c r="A754" s="495" t="s">
        <v>46</v>
      </c>
      <c r="B754" s="496"/>
      <c r="C754" s="496"/>
      <c r="D754" s="496"/>
      <c r="E754" s="496"/>
      <c r="F754" s="497"/>
      <c r="G754" s="154">
        <f>SUM(G734:G753)</f>
        <v>0</v>
      </c>
      <c r="H754" s="328"/>
      <c r="I754" s="139">
        <f>IF(C732=C699,SUM(I734:I753)+I721,SUM(I734:I753))</f>
        <v>0</v>
      </c>
      <c r="J754" s="70"/>
      <c r="K754" s="70"/>
      <c r="L754" s="70"/>
      <c r="M754" s="70"/>
      <c r="N754" s="158">
        <f>IF(COUNTA(B734:B753)&gt;0,1,0)</f>
        <v>0</v>
      </c>
      <c r="O754" s="70"/>
      <c r="P754" s="70"/>
    </row>
    <row r="755" spans="1:16" ht="20.100000000000001" customHeight="1" thickBot="1" x14ac:dyDescent="0.3">
      <c r="A755" s="484" t="s">
        <v>84</v>
      </c>
      <c r="B755" s="485"/>
      <c r="C755" s="485"/>
      <c r="D755" s="486"/>
      <c r="E755" s="128">
        <f>SUM(G:G)/2</f>
        <v>0</v>
      </c>
      <c r="F755" s="487"/>
      <c r="G755" s="488"/>
      <c r="H755" s="489"/>
      <c r="I755" s="136">
        <f>SUM(I734:I753)+I722</f>
        <v>0</v>
      </c>
      <c r="J755" s="70"/>
      <c r="K755" s="70"/>
      <c r="L755" s="70"/>
      <c r="M755" s="70"/>
      <c r="N755" s="70"/>
      <c r="O755" s="70"/>
      <c r="P755" s="70"/>
    </row>
    <row r="756" spans="1:16" x14ac:dyDescent="0.25">
      <c r="A756" s="7" t="s">
        <v>142</v>
      </c>
      <c r="B756" s="70"/>
      <c r="C756" s="70"/>
      <c r="D756" s="70"/>
      <c r="E756" s="70"/>
      <c r="F756" s="70"/>
      <c r="G756" s="70"/>
      <c r="H756" s="70"/>
      <c r="I756" s="70"/>
      <c r="J756" s="70"/>
      <c r="K756" s="70"/>
      <c r="L756" s="70"/>
      <c r="M756" s="70"/>
      <c r="N756" s="70"/>
      <c r="O756" s="70"/>
      <c r="P756" s="70"/>
    </row>
    <row r="757" spans="1:16" x14ac:dyDescent="0.25">
      <c r="A757" s="70"/>
      <c r="B757" s="70"/>
      <c r="C757" s="70"/>
      <c r="D757" s="70"/>
      <c r="E757" s="70"/>
      <c r="F757" s="70"/>
      <c r="G757" s="70"/>
      <c r="H757" s="70"/>
      <c r="I757" s="70"/>
      <c r="J757" s="70"/>
      <c r="K757" s="70"/>
      <c r="L757" s="70"/>
      <c r="M757" s="70"/>
      <c r="N757" s="70"/>
      <c r="O757" s="70"/>
      <c r="P757" s="70"/>
    </row>
    <row r="758" spans="1:16" ht="21" x14ac:dyDescent="0.35">
      <c r="A758" s="346" t="s">
        <v>41</v>
      </c>
      <c r="B758" s="345">
        <f ca="1">IF(imzatarihi&gt;0,imzatarihi,"")</f>
        <v>45833</v>
      </c>
      <c r="C758" s="347" t="s">
        <v>43</v>
      </c>
      <c r="D758" s="344" t="str">
        <f>IF(kurulusyetkilisi&gt;0,kurulusyetkilisi,"")</f>
        <v/>
      </c>
      <c r="E758" s="2"/>
      <c r="F758" s="2"/>
      <c r="G758" s="2"/>
      <c r="H758" s="70"/>
      <c r="I758" s="70"/>
      <c r="J758" s="70"/>
      <c r="K758" s="109"/>
      <c r="L758" s="109"/>
      <c r="M758" s="11"/>
      <c r="N758" s="109"/>
      <c r="O758" s="109"/>
      <c r="P758" s="70"/>
    </row>
    <row r="759" spans="1:16" ht="21" x14ac:dyDescent="0.35">
      <c r="A759" s="343"/>
      <c r="C759" s="347" t="s">
        <v>44</v>
      </c>
      <c r="E759" s="490"/>
      <c r="F759" s="490"/>
      <c r="G759" s="490"/>
      <c r="H759" s="70"/>
      <c r="I759" s="70"/>
      <c r="J759" s="70"/>
      <c r="K759" s="109"/>
      <c r="L759" s="109"/>
      <c r="M759" s="11"/>
      <c r="N759" s="109"/>
      <c r="O759" s="109"/>
      <c r="P759" s="70"/>
    </row>
    <row r="760" spans="1:16" ht="15.75" x14ac:dyDescent="0.25">
      <c r="A760" s="451" t="s">
        <v>77</v>
      </c>
      <c r="B760" s="451"/>
      <c r="C760" s="451"/>
      <c r="D760" s="451"/>
      <c r="E760" s="451"/>
      <c r="F760" s="451"/>
      <c r="G760" s="451"/>
      <c r="H760" s="451"/>
      <c r="I760" s="451"/>
      <c r="J760" s="70"/>
      <c r="K760" s="70"/>
      <c r="L760" s="70"/>
      <c r="M760" s="70"/>
      <c r="N760" s="70"/>
      <c r="O760" s="70"/>
      <c r="P760" s="70"/>
    </row>
    <row r="761" spans="1:16" x14ac:dyDescent="0.25">
      <c r="A761" s="458" t="str">
        <f>IF(YilDonem&lt;&gt;"",CONCATENATE(YilDonem,". döneme aittir."),"")</f>
        <v/>
      </c>
      <c r="B761" s="458"/>
      <c r="C761" s="458"/>
      <c r="D761" s="458"/>
      <c r="E761" s="458"/>
      <c r="F761" s="458"/>
      <c r="G761" s="458"/>
      <c r="H761" s="458"/>
      <c r="I761" s="458"/>
      <c r="J761" s="70"/>
      <c r="K761" s="70"/>
      <c r="L761" s="70"/>
      <c r="M761" s="70"/>
      <c r="N761" s="70"/>
      <c r="O761" s="70"/>
      <c r="P761" s="70"/>
    </row>
    <row r="762" spans="1:16" ht="19.5" thickBot="1" x14ac:dyDescent="0.35">
      <c r="A762" s="500" t="s">
        <v>86</v>
      </c>
      <c r="B762" s="500"/>
      <c r="C762" s="500"/>
      <c r="D762" s="500"/>
      <c r="E762" s="500"/>
      <c r="F762" s="500"/>
      <c r="G762" s="500"/>
      <c r="H762" s="500"/>
      <c r="I762" s="500"/>
      <c r="J762" s="70"/>
      <c r="K762" s="70"/>
      <c r="L762" s="70"/>
      <c r="M762" s="70"/>
      <c r="N762" s="70"/>
      <c r="O762" s="70"/>
      <c r="P762" s="70"/>
    </row>
    <row r="763" spans="1:16" ht="19.5" customHeight="1" thickBot="1" x14ac:dyDescent="0.3">
      <c r="A763" s="471" t="s">
        <v>1</v>
      </c>
      <c r="B763" s="473"/>
      <c r="C763" s="452" t="str">
        <f>IF(ProjeNo&gt;0,ProjeNo,"")</f>
        <v/>
      </c>
      <c r="D763" s="453"/>
      <c r="E763" s="453"/>
      <c r="F763" s="453"/>
      <c r="G763" s="453"/>
      <c r="H763" s="453"/>
      <c r="I763" s="454"/>
      <c r="J763" s="70"/>
      <c r="K763" s="70"/>
      <c r="L763" s="70"/>
      <c r="M763" s="70"/>
      <c r="N763" s="70"/>
      <c r="O763" s="70"/>
      <c r="P763" s="70"/>
    </row>
    <row r="764" spans="1:16" ht="29.25" customHeight="1" thickBot="1" x14ac:dyDescent="0.3">
      <c r="A764" s="491" t="s">
        <v>10</v>
      </c>
      <c r="B764" s="472"/>
      <c r="C764" s="492" t="str">
        <f>IF(ProjeAdi&gt;0,ProjeAdi,"")</f>
        <v/>
      </c>
      <c r="D764" s="493"/>
      <c r="E764" s="493"/>
      <c r="F764" s="493"/>
      <c r="G764" s="493"/>
      <c r="H764" s="493"/>
      <c r="I764" s="494"/>
      <c r="J764" s="70"/>
      <c r="K764" s="70"/>
      <c r="L764" s="70"/>
      <c r="M764" s="70"/>
      <c r="N764" s="70"/>
      <c r="O764" s="70"/>
      <c r="P764" s="70"/>
    </row>
    <row r="765" spans="1:16" ht="19.5" customHeight="1" thickBot="1" x14ac:dyDescent="0.3">
      <c r="A765" s="471" t="s">
        <v>78</v>
      </c>
      <c r="B765" s="473"/>
      <c r="C765" s="16"/>
      <c r="D765" s="498"/>
      <c r="E765" s="498"/>
      <c r="F765" s="498"/>
      <c r="G765" s="498"/>
      <c r="H765" s="498"/>
      <c r="I765" s="499"/>
      <c r="J765" s="70"/>
      <c r="K765" s="70"/>
      <c r="L765" s="70"/>
      <c r="M765" s="70"/>
      <c r="N765" s="70"/>
      <c r="O765" s="70"/>
      <c r="P765" s="70"/>
    </row>
    <row r="766" spans="1:16" s="5" customFormat="1" ht="30.75" thickBot="1" x14ac:dyDescent="0.3">
      <c r="A766" s="3" t="s">
        <v>6</v>
      </c>
      <c r="B766" s="3" t="s">
        <v>7</v>
      </c>
      <c r="C766" s="3" t="s">
        <v>67</v>
      </c>
      <c r="D766" s="3" t="s">
        <v>143</v>
      </c>
      <c r="E766" s="3" t="s">
        <v>79</v>
      </c>
      <c r="F766" s="3" t="s">
        <v>80</v>
      </c>
      <c r="G766" s="3" t="s">
        <v>81</v>
      </c>
      <c r="H766" s="3" t="s">
        <v>82</v>
      </c>
      <c r="I766" s="3" t="s">
        <v>83</v>
      </c>
      <c r="J766" s="302" t="s">
        <v>87</v>
      </c>
      <c r="K766" s="303" t="s">
        <v>88</v>
      </c>
      <c r="L766" s="303" t="s">
        <v>80</v>
      </c>
      <c r="M766" s="301"/>
      <c r="N766" s="301"/>
      <c r="O766" s="301"/>
      <c r="P766" s="301"/>
    </row>
    <row r="767" spans="1:16" ht="20.100000000000001" customHeight="1" x14ac:dyDescent="0.25">
      <c r="A767" s="304">
        <v>461</v>
      </c>
      <c r="B767" s="88"/>
      <c r="C767" s="140" t="str">
        <f t="shared" ref="C767:C786" si="162">IF(B767&lt;&gt;"",VLOOKUP(B767,PersonelTablo,2,0),"")</f>
        <v/>
      </c>
      <c r="D767" s="141" t="str">
        <f t="shared" ref="D767:D786" si="163">IF(B767&lt;&gt;"",VLOOKUP(B767,PersonelTablo,3,0),"")</f>
        <v/>
      </c>
      <c r="E767" s="89"/>
      <c r="F767" s="90"/>
      <c r="G767" s="151" t="str">
        <f>IF(AND(B767&lt;&gt;"",L767&gt;=F767),E767*F767,"")</f>
        <v/>
      </c>
      <c r="H767" s="148" t="str">
        <f t="shared" ref="H767:H786" si="164">IF(B767&lt;&gt;"",VLOOKUP(B767,G011CTablo,14,0),"")</f>
        <v/>
      </c>
      <c r="I767" s="155" t="str">
        <f>IF(AND(B767&lt;&gt;"",J767&gt;=K767,L767&gt;0),G767*H767,"")</f>
        <v/>
      </c>
      <c r="J767" s="146" t="str">
        <f>IF(B767&gt;0,ROUNDUP(VLOOKUP(B767,G011B!$B:$R,16,0),1),"")</f>
        <v/>
      </c>
      <c r="K767" s="146" t="str">
        <f>IF(B767&gt;0,SUMIF($B:$B,B767,$G:$G),"")</f>
        <v/>
      </c>
      <c r="L767" s="147" t="str">
        <f>IF(B767&lt;&gt;"",VLOOKUP(B767,G011B!$B:$Z,25,0),"")</f>
        <v/>
      </c>
      <c r="M767" s="217" t="str">
        <f t="shared" ref="M767:M786" si="165">IF(J767&gt;=K767,"","Personelin bütün iş paketlerindeki Toplam Adam Ay değeri "&amp;K767&amp;" olup, bu değer, G011B formunda beyan edilen Çalışılan Toplam Ay değerini geçemez. Maliyeti hesaplamak için Adam/Ay Oranı veya Çalışılan Ay değerini düzeltiniz. ")</f>
        <v/>
      </c>
      <c r="N767" s="70"/>
      <c r="O767" s="70"/>
      <c r="P767" s="70"/>
    </row>
    <row r="768" spans="1:16" ht="20.100000000000001" customHeight="1" x14ac:dyDescent="0.25">
      <c r="A768" s="305">
        <v>462</v>
      </c>
      <c r="B768" s="92"/>
      <c r="C768" s="142" t="str">
        <f t="shared" si="162"/>
        <v/>
      </c>
      <c r="D768" s="143" t="str">
        <f t="shared" si="163"/>
        <v/>
      </c>
      <c r="E768" s="93"/>
      <c r="F768" s="94"/>
      <c r="G768" s="152" t="str">
        <f t="shared" ref="G768:G786" si="166">IF(AND(B768&lt;&gt;"",L768&gt;=F768),E768*F768,"")</f>
        <v/>
      </c>
      <c r="H768" s="149" t="str">
        <f t="shared" si="164"/>
        <v/>
      </c>
      <c r="I768" s="156" t="str">
        <f t="shared" ref="I768:I786" si="167">IF(AND(B768&lt;&gt;"",J768&gt;=K768,L768&gt;0),G768*H768,"")</f>
        <v/>
      </c>
      <c r="J768" s="146" t="str">
        <f>IF(B768&gt;0,ROUNDUP(VLOOKUP(B768,G011B!$B:$R,16,0),1),"")</f>
        <v/>
      </c>
      <c r="K768" s="146" t="str">
        <f t="shared" ref="K768:K786" si="168">IF(B768&gt;0,SUMIF($B:$B,B768,$G:$G),"")</f>
        <v/>
      </c>
      <c r="L768" s="147" t="str">
        <f>IF(B768&lt;&gt;"",VLOOKUP(B768,G011B!$B:$Z,25,0),"")</f>
        <v/>
      </c>
      <c r="M768" s="217" t="str">
        <f t="shared" si="165"/>
        <v/>
      </c>
      <c r="N768" s="70"/>
      <c r="O768" s="70"/>
      <c r="P768" s="70"/>
    </row>
    <row r="769" spans="1:16" ht="20.100000000000001" customHeight="1" x14ac:dyDescent="0.25">
      <c r="A769" s="305">
        <v>463</v>
      </c>
      <c r="B769" s="92"/>
      <c r="C769" s="142" t="str">
        <f t="shared" si="162"/>
        <v/>
      </c>
      <c r="D769" s="143" t="str">
        <f t="shared" si="163"/>
        <v/>
      </c>
      <c r="E769" s="93"/>
      <c r="F769" s="94"/>
      <c r="G769" s="152" t="str">
        <f t="shared" si="166"/>
        <v/>
      </c>
      <c r="H769" s="149" t="str">
        <f t="shared" si="164"/>
        <v/>
      </c>
      <c r="I769" s="156" t="str">
        <f t="shared" si="167"/>
        <v/>
      </c>
      <c r="J769" s="146" t="str">
        <f>IF(B769&gt;0,ROUNDUP(VLOOKUP(B769,G011B!$B:$R,16,0),1),"")</f>
        <v/>
      </c>
      <c r="K769" s="146" t="str">
        <f t="shared" si="168"/>
        <v/>
      </c>
      <c r="L769" s="147" t="str">
        <f>IF(B769&lt;&gt;"",VLOOKUP(B769,G011B!$B:$Z,25,0),"")</f>
        <v/>
      </c>
      <c r="M769" s="217" t="str">
        <f t="shared" si="165"/>
        <v/>
      </c>
      <c r="N769" s="70"/>
      <c r="O769" s="70"/>
      <c r="P769" s="70"/>
    </row>
    <row r="770" spans="1:16" ht="20.100000000000001" customHeight="1" x14ac:dyDescent="0.25">
      <c r="A770" s="305">
        <v>464</v>
      </c>
      <c r="B770" s="92"/>
      <c r="C770" s="142" t="str">
        <f t="shared" si="162"/>
        <v/>
      </c>
      <c r="D770" s="143" t="str">
        <f t="shared" si="163"/>
        <v/>
      </c>
      <c r="E770" s="93"/>
      <c r="F770" s="94"/>
      <c r="G770" s="152" t="str">
        <f t="shared" si="166"/>
        <v/>
      </c>
      <c r="H770" s="149" t="str">
        <f t="shared" si="164"/>
        <v/>
      </c>
      <c r="I770" s="156" t="str">
        <f t="shared" si="167"/>
        <v/>
      </c>
      <c r="J770" s="146" t="str">
        <f>IF(B770&gt;0,ROUNDUP(VLOOKUP(B770,G011B!$B:$R,16,0),1),"")</f>
        <v/>
      </c>
      <c r="K770" s="146" t="str">
        <f t="shared" si="168"/>
        <v/>
      </c>
      <c r="L770" s="147" t="str">
        <f>IF(B770&lt;&gt;"",VLOOKUP(B770,G011B!$B:$Z,25,0),"")</f>
        <v/>
      </c>
      <c r="M770" s="217" t="str">
        <f t="shared" si="165"/>
        <v/>
      </c>
      <c r="N770" s="70"/>
      <c r="O770" s="70"/>
      <c r="P770" s="70"/>
    </row>
    <row r="771" spans="1:16" ht="20.100000000000001" customHeight="1" x14ac:dyDescent="0.25">
      <c r="A771" s="305">
        <v>465</v>
      </c>
      <c r="B771" s="92"/>
      <c r="C771" s="142" t="str">
        <f t="shared" si="162"/>
        <v/>
      </c>
      <c r="D771" s="143" t="str">
        <f t="shared" si="163"/>
        <v/>
      </c>
      <c r="E771" s="93"/>
      <c r="F771" s="94"/>
      <c r="G771" s="152" t="str">
        <f t="shared" si="166"/>
        <v/>
      </c>
      <c r="H771" s="149" t="str">
        <f t="shared" si="164"/>
        <v/>
      </c>
      <c r="I771" s="156" t="str">
        <f t="shared" si="167"/>
        <v/>
      </c>
      <c r="J771" s="146" t="str">
        <f>IF(B771&gt;0,ROUNDUP(VLOOKUP(B771,G011B!$B:$R,16,0),1),"")</f>
        <v/>
      </c>
      <c r="K771" s="146" t="str">
        <f t="shared" si="168"/>
        <v/>
      </c>
      <c r="L771" s="147" t="str">
        <f>IF(B771&lt;&gt;"",VLOOKUP(B771,G011B!$B:$Z,25,0),"")</f>
        <v/>
      </c>
      <c r="M771" s="217" t="str">
        <f t="shared" si="165"/>
        <v/>
      </c>
      <c r="N771" s="70"/>
      <c r="O771" s="70"/>
      <c r="P771" s="70"/>
    </row>
    <row r="772" spans="1:16" ht="20.100000000000001" customHeight="1" x14ac:dyDescent="0.25">
      <c r="A772" s="305">
        <v>466</v>
      </c>
      <c r="B772" s="92"/>
      <c r="C772" s="142" t="str">
        <f t="shared" si="162"/>
        <v/>
      </c>
      <c r="D772" s="143" t="str">
        <f t="shared" si="163"/>
        <v/>
      </c>
      <c r="E772" s="93"/>
      <c r="F772" s="94"/>
      <c r="G772" s="152" t="str">
        <f t="shared" si="166"/>
        <v/>
      </c>
      <c r="H772" s="149" t="str">
        <f t="shared" si="164"/>
        <v/>
      </c>
      <c r="I772" s="156" t="str">
        <f t="shared" si="167"/>
        <v/>
      </c>
      <c r="J772" s="146" t="str">
        <f>IF(B772&gt;0,ROUNDUP(VLOOKUP(B772,G011B!$B:$R,16,0),1),"")</f>
        <v/>
      </c>
      <c r="K772" s="146" t="str">
        <f t="shared" si="168"/>
        <v/>
      </c>
      <c r="L772" s="147" t="str">
        <f>IF(B772&lt;&gt;"",VLOOKUP(B772,G011B!$B:$Z,25,0),"")</f>
        <v/>
      </c>
      <c r="M772" s="217" t="str">
        <f t="shared" si="165"/>
        <v/>
      </c>
      <c r="N772" s="70"/>
      <c r="O772" s="70"/>
      <c r="P772" s="70"/>
    </row>
    <row r="773" spans="1:16" ht="20.100000000000001" customHeight="1" x14ac:dyDescent="0.25">
      <c r="A773" s="305">
        <v>467</v>
      </c>
      <c r="B773" s="92"/>
      <c r="C773" s="142" t="str">
        <f t="shared" si="162"/>
        <v/>
      </c>
      <c r="D773" s="143" t="str">
        <f t="shared" si="163"/>
        <v/>
      </c>
      <c r="E773" s="93"/>
      <c r="F773" s="94"/>
      <c r="G773" s="152" t="str">
        <f t="shared" si="166"/>
        <v/>
      </c>
      <c r="H773" s="149" t="str">
        <f t="shared" si="164"/>
        <v/>
      </c>
      <c r="I773" s="156" t="str">
        <f t="shared" si="167"/>
        <v/>
      </c>
      <c r="J773" s="146" t="str">
        <f>IF(B773&gt;0,ROUNDUP(VLOOKUP(B773,G011B!$B:$R,16,0),1),"")</f>
        <v/>
      </c>
      <c r="K773" s="146" t="str">
        <f t="shared" si="168"/>
        <v/>
      </c>
      <c r="L773" s="147" t="str">
        <f>IF(B773&lt;&gt;"",VLOOKUP(B773,G011B!$B:$Z,25,0),"")</f>
        <v/>
      </c>
      <c r="M773" s="217" t="str">
        <f t="shared" si="165"/>
        <v/>
      </c>
      <c r="N773" s="70"/>
      <c r="O773" s="70"/>
      <c r="P773" s="70"/>
    </row>
    <row r="774" spans="1:16" ht="20.100000000000001" customHeight="1" x14ac:dyDescent="0.25">
      <c r="A774" s="305">
        <v>468</v>
      </c>
      <c r="B774" s="92"/>
      <c r="C774" s="142" t="str">
        <f t="shared" si="162"/>
        <v/>
      </c>
      <c r="D774" s="143" t="str">
        <f t="shared" si="163"/>
        <v/>
      </c>
      <c r="E774" s="93"/>
      <c r="F774" s="94"/>
      <c r="G774" s="152" t="str">
        <f t="shared" si="166"/>
        <v/>
      </c>
      <c r="H774" s="149" t="str">
        <f t="shared" si="164"/>
        <v/>
      </c>
      <c r="I774" s="156" t="str">
        <f t="shared" si="167"/>
        <v/>
      </c>
      <c r="J774" s="146" t="str">
        <f>IF(B774&gt;0,ROUNDUP(VLOOKUP(B774,G011B!$B:$R,16,0),1),"")</f>
        <v/>
      </c>
      <c r="K774" s="146" t="str">
        <f t="shared" si="168"/>
        <v/>
      </c>
      <c r="L774" s="147" t="str">
        <f>IF(B774&lt;&gt;"",VLOOKUP(B774,G011B!$B:$Z,25,0),"")</f>
        <v/>
      </c>
      <c r="M774" s="217" t="str">
        <f t="shared" si="165"/>
        <v/>
      </c>
      <c r="N774" s="70"/>
      <c r="O774" s="70"/>
      <c r="P774" s="70"/>
    </row>
    <row r="775" spans="1:16" ht="20.100000000000001" customHeight="1" x14ac:dyDescent="0.25">
      <c r="A775" s="305">
        <v>469</v>
      </c>
      <c r="B775" s="92"/>
      <c r="C775" s="142" t="str">
        <f t="shared" si="162"/>
        <v/>
      </c>
      <c r="D775" s="143" t="str">
        <f t="shared" si="163"/>
        <v/>
      </c>
      <c r="E775" s="93"/>
      <c r="F775" s="94"/>
      <c r="G775" s="152" t="str">
        <f t="shared" si="166"/>
        <v/>
      </c>
      <c r="H775" s="149" t="str">
        <f t="shared" si="164"/>
        <v/>
      </c>
      <c r="I775" s="156" t="str">
        <f t="shared" si="167"/>
        <v/>
      </c>
      <c r="J775" s="146" t="str">
        <f>IF(B775&gt;0,ROUNDUP(VLOOKUP(B775,G011B!$B:$R,16,0),1),"")</f>
        <v/>
      </c>
      <c r="K775" s="146" t="str">
        <f t="shared" si="168"/>
        <v/>
      </c>
      <c r="L775" s="147" t="str">
        <f>IF(B775&lt;&gt;"",VLOOKUP(B775,G011B!$B:$Z,25,0),"")</f>
        <v/>
      </c>
      <c r="M775" s="217" t="str">
        <f t="shared" si="165"/>
        <v/>
      </c>
      <c r="N775" s="70"/>
      <c r="O775" s="70"/>
      <c r="P775" s="70"/>
    </row>
    <row r="776" spans="1:16" ht="20.100000000000001" customHeight="1" x14ac:dyDescent="0.25">
      <c r="A776" s="305">
        <v>470</v>
      </c>
      <c r="B776" s="92"/>
      <c r="C776" s="142" t="str">
        <f t="shared" si="162"/>
        <v/>
      </c>
      <c r="D776" s="143" t="str">
        <f t="shared" si="163"/>
        <v/>
      </c>
      <c r="E776" s="93"/>
      <c r="F776" s="94"/>
      <c r="G776" s="152" t="str">
        <f t="shared" si="166"/>
        <v/>
      </c>
      <c r="H776" s="149" t="str">
        <f t="shared" si="164"/>
        <v/>
      </c>
      <c r="I776" s="156" t="str">
        <f t="shared" si="167"/>
        <v/>
      </c>
      <c r="J776" s="146" t="str">
        <f>IF(B776&gt;0,ROUNDUP(VLOOKUP(B776,G011B!$B:$R,16,0),1),"")</f>
        <v/>
      </c>
      <c r="K776" s="146" t="str">
        <f t="shared" si="168"/>
        <v/>
      </c>
      <c r="L776" s="147" t="str">
        <f>IF(B776&lt;&gt;"",VLOOKUP(B776,G011B!$B:$Z,25,0),"")</f>
        <v/>
      </c>
      <c r="M776" s="217" t="str">
        <f t="shared" si="165"/>
        <v/>
      </c>
      <c r="N776" s="70"/>
      <c r="O776" s="70"/>
      <c r="P776" s="70"/>
    </row>
    <row r="777" spans="1:16" ht="20.100000000000001" customHeight="1" x14ac:dyDescent="0.25">
      <c r="A777" s="305">
        <v>471</v>
      </c>
      <c r="B777" s="92"/>
      <c r="C777" s="142" t="str">
        <f t="shared" si="162"/>
        <v/>
      </c>
      <c r="D777" s="143" t="str">
        <f t="shared" si="163"/>
        <v/>
      </c>
      <c r="E777" s="93"/>
      <c r="F777" s="94"/>
      <c r="G777" s="152" t="str">
        <f t="shared" si="166"/>
        <v/>
      </c>
      <c r="H777" s="149" t="str">
        <f t="shared" si="164"/>
        <v/>
      </c>
      <c r="I777" s="156" t="str">
        <f t="shared" si="167"/>
        <v/>
      </c>
      <c r="J777" s="146" t="str">
        <f>IF(B777&gt;0,ROUNDUP(VLOOKUP(B777,G011B!$B:$R,16,0),1),"")</f>
        <v/>
      </c>
      <c r="K777" s="146" t="str">
        <f t="shared" si="168"/>
        <v/>
      </c>
      <c r="L777" s="147" t="str">
        <f>IF(B777&lt;&gt;"",VLOOKUP(B777,G011B!$B:$Z,25,0),"")</f>
        <v/>
      </c>
      <c r="M777" s="217" t="str">
        <f t="shared" si="165"/>
        <v/>
      </c>
      <c r="N777" s="70"/>
      <c r="O777" s="70"/>
      <c r="P777" s="70"/>
    </row>
    <row r="778" spans="1:16" ht="20.100000000000001" customHeight="1" x14ac:dyDescent="0.25">
      <c r="A778" s="305">
        <v>472</v>
      </c>
      <c r="B778" s="92"/>
      <c r="C778" s="142" t="str">
        <f t="shared" si="162"/>
        <v/>
      </c>
      <c r="D778" s="143" t="str">
        <f t="shared" si="163"/>
        <v/>
      </c>
      <c r="E778" s="93"/>
      <c r="F778" s="94"/>
      <c r="G778" s="152" t="str">
        <f t="shared" si="166"/>
        <v/>
      </c>
      <c r="H778" s="149" t="str">
        <f t="shared" si="164"/>
        <v/>
      </c>
      <c r="I778" s="156" t="str">
        <f t="shared" si="167"/>
        <v/>
      </c>
      <c r="J778" s="146" t="str">
        <f>IF(B778&gt;0,ROUNDUP(VLOOKUP(B778,G011B!$B:$R,16,0),1),"")</f>
        <v/>
      </c>
      <c r="K778" s="146" t="str">
        <f t="shared" si="168"/>
        <v/>
      </c>
      <c r="L778" s="147" t="str">
        <f>IF(B778&lt;&gt;"",VLOOKUP(B778,G011B!$B:$Z,25,0),"")</f>
        <v/>
      </c>
      <c r="M778" s="217" t="str">
        <f t="shared" si="165"/>
        <v/>
      </c>
      <c r="N778" s="70"/>
      <c r="O778" s="70"/>
      <c r="P778" s="70"/>
    </row>
    <row r="779" spans="1:16" ht="20.100000000000001" customHeight="1" x14ac:dyDescent="0.25">
      <c r="A779" s="305">
        <v>473</v>
      </c>
      <c r="B779" s="92"/>
      <c r="C779" s="142" t="str">
        <f t="shared" si="162"/>
        <v/>
      </c>
      <c r="D779" s="143" t="str">
        <f t="shared" si="163"/>
        <v/>
      </c>
      <c r="E779" s="93"/>
      <c r="F779" s="94"/>
      <c r="G779" s="152" t="str">
        <f t="shared" si="166"/>
        <v/>
      </c>
      <c r="H779" s="149" t="str">
        <f t="shared" si="164"/>
        <v/>
      </c>
      <c r="I779" s="156" t="str">
        <f t="shared" si="167"/>
        <v/>
      </c>
      <c r="J779" s="146" t="str">
        <f>IF(B779&gt;0,ROUNDUP(VLOOKUP(B779,G011B!$B:$R,16,0),1),"")</f>
        <v/>
      </c>
      <c r="K779" s="146" t="str">
        <f t="shared" si="168"/>
        <v/>
      </c>
      <c r="L779" s="147" t="str">
        <f>IF(B779&lt;&gt;"",VLOOKUP(B779,G011B!$B:$Z,25,0),"")</f>
        <v/>
      </c>
      <c r="M779" s="217" t="str">
        <f t="shared" si="165"/>
        <v/>
      </c>
      <c r="N779" s="70"/>
      <c r="O779" s="70"/>
      <c r="P779" s="70"/>
    </row>
    <row r="780" spans="1:16" ht="20.100000000000001" customHeight="1" x14ac:dyDescent="0.25">
      <c r="A780" s="305">
        <v>474</v>
      </c>
      <c r="B780" s="92"/>
      <c r="C780" s="142" t="str">
        <f t="shared" si="162"/>
        <v/>
      </c>
      <c r="D780" s="143" t="str">
        <f t="shared" si="163"/>
        <v/>
      </c>
      <c r="E780" s="93"/>
      <c r="F780" s="94"/>
      <c r="G780" s="152" t="str">
        <f t="shared" si="166"/>
        <v/>
      </c>
      <c r="H780" s="149" t="str">
        <f t="shared" si="164"/>
        <v/>
      </c>
      <c r="I780" s="156" t="str">
        <f t="shared" si="167"/>
        <v/>
      </c>
      <c r="J780" s="146" t="str">
        <f>IF(B780&gt;0,ROUNDUP(VLOOKUP(B780,G011B!$B:$R,16,0),1),"")</f>
        <v/>
      </c>
      <c r="K780" s="146" t="str">
        <f t="shared" si="168"/>
        <v/>
      </c>
      <c r="L780" s="147" t="str">
        <f>IF(B780&lt;&gt;"",VLOOKUP(B780,G011B!$B:$Z,25,0),"")</f>
        <v/>
      </c>
      <c r="M780" s="217" t="str">
        <f t="shared" si="165"/>
        <v/>
      </c>
      <c r="N780" s="70"/>
      <c r="O780" s="70"/>
      <c r="P780" s="70"/>
    </row>
    <row r="781" spans="1:16" ht="20.100000000000001" customHeight="1" x14ac:dyDescent="0.25">
      <c r="A781" s="305">
        <v>475</v>
      </c>
      <c r="B781" s="92"/>
      <c r="C781" s="142" t="str">
        <f t="shared" si="162"/>
        <v/>
      </c>
      <c r="D781" s="143" t="str">
        <f t="shared" si="163"/>
        <v/>
      </c>
      <c r="E781" s="93"/>
      <c r="F781" s="94"/>
      <c r="G781" s="152" t="str">
        <f t="shared" si="166"/>
        <v/>
      </c>
      <c r="H781" s="149" t="str">
        <f t="shared" si="164"/>
        <v/>
      </c>
      <c r="I781" s="156" t="str">
        <f t="shared" si="167"/>
        <v/>
      </c>
      <c r="J781" s="146" t="str">
        <f>IF(B781&gt;0,ROUNDUP(VLOOKUP(B781,G011B!$B:$R,16,0),1),"")</f>
        <v/>
      </c>
      <c r="K781" s="146" t="str">
        <f t="shared" si="168"/>
        <v/>
      </c>
      <c r="L781" s="147" t="str">
        <f>IF(B781&lt;&gt;"",VLOOKUP(B781,G011B!$B:$Z,25,0),"")</f>
        <v/>
      </c>
      <c r="M781" s="217" t="str">
        <f t="shared" si="165"/>
        <v/>
      </c>
      <c r="N781" s="70"/>
      <c r="O781" s="70"/>
      <c r="P781" s="70"/>
    </row>
    <row r="782" spans="1:16" ht="20.100000000000001" customHeight="1" x14ac:dyDescent="0.25">
      <c r="A782" s="305">
        <v>476</v>
      </c>
      <c r="B782" s="92"/>
      <c r="C782" s="142" t="str">
        <f t="shared" si="162"/>
        <v/>
      </c>
      <c r="D782" s="143" t="str">
        <f t="shared" si="163"/>
        <v/>
      </c>
      <c r="E782" s="93"/>
      <c r="F782" s="94"/>
      <c r="G782" s="152" t="str">
        <f t="shared" si="166"/>
        <v/>
      </c>
      <c r="H782" s="149" t="str">
        <f t="shared" si="164"/>
        <v/>
      </c>
      <c r="I782" s="156" t="str">
        <f t="shared" si="167"/>
        <v/>
      </c>
      <c r="J782" s="146" t="str">
        <f>IF(B782&gt;0,ROUNDUP(VLOOKUP(B782,G011B!$B:$R,16,0),1),"")</f>
        <v/>
      </c>
      <c r="K782" s="146" t="str">
        <f t="shared" si="168"/>
        <v/>
      </c>
      <c r="L782" s="147" t="str">
        <f>IF(B782&lt;&gt;"",VLOOKUP(B782,G011B!$B:$Z,25,0),"")</f>
        <v/>
      </c>
      <c r="M782" s="217" t="str">
        <f t="shared" si="165"/>
        <v/>
      </c>
      <c r="N782" s="70"/>
      <c r="O782" s="70"/>
      <c r="P782" s="70"/>
    </row>
    <row r="783" spans="1:16" ht="20.100000000000001" customHeight="1" x14ac:dyDescent="0.25">
      <c r="A783" s="305">
        <v>477</v>
      </c>
      <c r="B783" s="92"/>
      <c r="C783" s="142" t="str">
        <f t="shared" si="162"/>
        <v/>
      </c>
      <c r="D783" s="143" t="str">
        <f t="shared" si="163"/>
        <v/>
      </c>
      <c r="E783" s="93"/>
      <c r="F783" s="94"/>
      <c r="G783" s="152" t="str">
        <f t="shared" si="166"/>
        <v/>
      </c>
      <c r="H783" s="149" t="str">
        <f t="shared" si="164"/>
        <v/>
      </c>
      <c r="I783" s="156" t="str">
        <f t="shared" si="167"/>
        <v/>
      </c>
      <c r="J783" s="146" t="str">
        <f>IF(B783&gt;0,ROUNDUP(VLOOKUP(B783,G011B!$B:$R,16,0),1),"")</f>
        <v/>
      </c>
      <c r="K783" s="146" t="str">
        <f t="shared" si="168"/>
        <v/>
      </c>
      <c r="L783" s="147" t="str">
        <f>IF(B783&lt;&gt;"",VLOOKUP(B783,G011B!$B:$Z,25,0),"")</f>
        <v/>
      </c>
      <c r="M783" s="217" t="str">
        <f t="shared" si="165"/>
        <v/>
      </c>
      <c r="N783" s="70"/>
      <c r="O783" s="70"/>
      <c r="P783" s="70"/>
    </row>
    <row r="784" spans="1:16" ht="20.100000000000001" customHeight="1" x14ac:dyDescent="0.25">
      <c r="A784" s="305">
        <v>478</v>
      </c>
      <c r="B784" s="92"/>
      <c r="C784" s="142" t="str">
        <f t="shared" si="162"/>
        <v/>
      </c>
      <c r="D784" s="143" t="str">
        <f t="shared" si="163"/>
        <v/>
      </c>
      <c r="E784" s="93"/>
      <c r="F784" s="94"/>
      <c r="G784" s="152" t="str">
        <f t="shared" si="166"/>
        <v/>
      </c>
      <c r="H784" s="149" t="str">
        <f t="shared" si="164"/>
        <v/>
      </c>
      <c r="I784" s="156" t="str">
        <f t="shared" si="167"/>
        <v/>
      </c>
      <c r="J784" s="146" t="str">
        <f>IF(B784&gt;0,ROUNDUP(VLOOKUP(B784,G011B!$B:$R,16,0),1),"")</f>
        <v/>
      </c>
      <c r="K784" s="146" t="str">
        <f t="shared" si="168"/>
        <v/>
      </c>
      <c r="L784" s="147" t="str">
        <f>IF(B784&lt;&gt;"",VLOOKUP(B784,G011B!$B:$Z,25,0),"")</f>
        <v/>
      </c>
      <c r="M784" s="217" t="str">
        <f t="shared" si="165"/>
        <v/>
      </c>
      <c r="N784" s="70"/>
      <c r="O784" s="70"/>
      <c r="P784" s="70"/>
    </row>
    <row r="785" spans="1:16" ht="20.100000000000001" customHeight="1" x14ac:dyDescent="0.25">
      <c r="A785" s="305">
        <v>479</v>
      </c>
      <c r="B785" s="92"/>
      <c r="C785" s="142" t="str">
        <f t="shared" si="162"/>
        <v/>
      </c>
      <c r="D785" s="143" t="str">
        <f t="shared" si="163"/>
        <v/>
      </c>
      <c r="E785" s="93"/>
      <c r="F785" s="94"/>
      <c r="G785" s="152" t="str">
        <f t="shared" si="166"/>
        <v/>
      </c>
      <c r="H785" s="149" t="str">
        <f t="shared" si="164"/>
        <v/>
      </c>
      <c r="I785" s="156" t="str">
        <f t="shared" si="167"/>
        <v/>
      </c>
      <c r="J785" s="146" t="str">
        <f>IF(B785&gt;0,ROUNDUP(VLOOKUP(B785,G011B!$B:$R,16,0),1),"")</f>
        <v/>
      </c>
      <c r="K785" s="146" t="str">
        <f t="shared" si="168"/>
        <v/>
      </c>
      <c r="L785" s="147" t="str">
        <f>IF(B785&lt;&gt;"",VLOOKUP(B785,G011B!$B:$Z,25,0),"")</f>
        <v/>
      </c>
      <c r="M785" s="217" t="str">
        <f t="shared" si="165"/>
        <v/>
      </c>
      <c r="N785" s="70"/>
      <c r="O785" s="70"/>
      <c r="P785" s="70"/>
    </row>
    <row r="786" spans="1:16" ht="20.100000000000001" customHeight="1" thickBot="1" x14ac:dyDescent="0.3">
      <c r="A786" s="306">
        <v>480</v>
      </c>
      <c r="B786" s="95"/>
      <c r="C786" s="144" t="str">
        <f t="shared" si="162"/>
        <v/>
      </c>
      <c r="D786" s="145" t="str">
        <f t="shared" si="163"/>
        <v/>
      </c>
      <c r="E786" s="96"/>
      <c r="F786" s="97"/>
      <c r="G786" s="153" t="str">
        <f t="shared" si="166"/>
        <v/>
      </c>
      <c r="H786" s="150" t="str">
        <f t="shared" si="164"/>
        <v/>
      </c>
      <c r="I786" s="157" t="str">
        <f t="shared" si="167"/>
        <v/>
      </c>
      <c r="J786" s="146" t="str">
        <f>IF(B786&gt;0,ROUNDUP(VLOOKUP(B786,G011B!$B:$R,16,0),1),"")</f>
        <v/>
      </c>
      <c r="K786" s="146" t="str">
        <f t="shared" si="168"/>
        <v/>
      </c>
      <c r="L786" s="147" t="str">
        <f>IF(B786&lt;&gt;"",VLOOKUP(B786,G011B!$B:$Z,25,0),"")</f>
        <v/>
      </c>
      <c r="M786" s="217" t="str">
        <f t="shared" si="165"/>
        <v/>
      </c>
      <c r="N786" s="70"/>
      <c r="O786" s="70"/>
      <c r="P786" s="70"/>
    </row>
    <row r="787" spans="1:16" ht="20.100000000000001" customHeight="1" thickBot="1" x14ac:dyDescent="0.35">
      <c r="A787" s="495" t="s">
        <v>46</v>
      </c>
      <c r="B787" s="496"/>
      <c r="C787" s="496"/>
      <c r="D787" s="496"/>
      <c r="E787" s="496"/>
      <c r="F787" s="497"/>
      <c r="G787" s="154">
        <f>SUM(G767:G786)</f>
        <v>0</v>
      </c>
      <c r="H787" s="328"/>
      <c r="I787" s="139">
        <f>IF(C765=C732,SUM(I767:I786)+I754,SUM(I767:I786))</f>
        <v>0</v>
      </c>
      <c r="J787" s="70"/>
      <c r="K787" s="70"/>
      <c r="L787" s="70"/>
      <c r="M787" s="70"/>
      <c r="N787" s="158">
        <f>IF(COUNTA(B767:B786)&gt;0,1,0)</f>
        <v>0</v>
      </c>
      <c r="O787" s="70"/>
      <c r="P787" s="70"/>
    </row>
    <row r="788" spans="1:16" ht="20.100000000000001" customHeight="1" thickBot="1" x14ac:dyDescent="0.3">
      <c r="A788" s="484" t="s">
        <v>84</v>
      </c>
      <c r="B788" s="485"/>
      <c r="C788" s="485"/>
      <c r="D788" s="486"/>
      <c r="E788" s="128">
        <f>SUM(G:G)/2</f>
        <v>0</v>
      </c>
      <c r="F788" s="487"/>
      <c r="G788" s="488"/>
      <c r="H788" s="489"/>
      <c r="I788" s="136">
        <f>SUM(I767:I786)+I755</f>
        <v>0</v>
      </c>
      <c r="J788" s="70"/>
      <c r="K788" s="70"/>
      <c r="L788" s="70"/>
      <c r="M788" s="70"/>
      <c r="N788" s="70"/>
      <c r="O788" s="70"/>
      <c r="P788" s="70"/>
    </row>
    <row r="789" spans="1:16" x14ac:dyDescent="0.25">
      <c r="A789" s="7" t="s">
        <v>142</v>
      </c>
      <c r="B789" s="70"/>
      <c r="C789" s="70"/>
      <c r="D789" s="70"/>
      <c r="E789" s="70"/>
      <c r="F789" s="70"/>
      <c r="G789" s="70"/>
      <c r="H789" s="70"/>
      <c r="I789" s="70"/>
      <c r="J789" s="70"/>
      <c r="K789" s="70"/>
      <c r="L789" s="70"/>
      <c r="M789" s="70"/>
      <c r="N789" s="70"/>
      <c r="O789" s="70"/>
      <c r="P789" s="70"/>
    </row>
    <row r="790" spans="1:16" x14ac:dyDescent="0.25">
      <c r="A790" s="70"/>
      <c r="B790" s="70"/>
      <c r="C790" s="70"/>
      <c r="D790" s="70"/>
      <c r="E790" s="70"/>
      <c r="F790" s="70"/>
      <c r="G790" s="70"/>
      <c r="H790" s="70"/>
      <c r="I790" s="70"/>
      <c r="J790" s="70"/>
      <c r="K790" s="70"/>
      <c r="L790" s="70"/>
      <c r="M790" s="70"/>
      <c r="N790" s="70"/>
      <c r="O790" s="70"/>
      <c r="P790" s="70"/>
    </row>
    <row r="791" spans="1:16" ht="21" x14ac:dyDescent="0.35">
      <c r="A791" s="346" t="s">
        <v>41</v>
      </c>
      <c r="B791" s="345">
        <f ca="1">IF(imzatarihi&gt;0,imzatarihi,"")</f>
        <v>45833</v>
      </c>
      <c r="C791" s="347" t="s">
        <v>43</v>
      </c>
      <c r="D791" s="344" t="str">
        <f>IF(kurulusyetkilisi&gt;0,kurulusyetkilisi,"")</f>
        <v/>
      </c>
      <c r="E791" s="2"/>
      <c r="F791" s="2"/>
      <c r="G791" s="2"/>
      <c r="H791" s="70"/>
      <c r="I791" s="70"/>
      <c r="J791" s="70"/>
      <c r="K791" s="109"/>
      <c r="L791" s="109"/>
      <c r="M791" s="11"/>
      <c r="N791" s="109"/>
      <c r="O791" s="109"/>
      <c r="P791" s="70"/>
    </row>
    <row r="792" spans="1:16" ht="21" x14ac:dyDescent="0.35">
      <c r="A792" s="343"/>
      <c r="C792" s="347" t="s">
        <v>44</v>
      </c>
      <c r="E792" s="490"/>
      <c r="F792" s="490"/>
      <c r="G792" s="490"/>
      <c r="H792" s="70"/>
      <c r="I792" s="70"/>
      <c r="J792" s="70"/>
      <c r="K792" s="109"/>
      <c r="L792" s="109"/>
      <c r="M792" s="11"/>
      <c r="N792" s="109"/>
      <c r="O792" s="109"/>
      <c r="P792" s="70"/>
    </row>
    <row r="793" spans="1:16" ht="15.75" x14ac:dyDescent="0.25">
      <c r="A793" s="451" t="s">
        <v>77</v>
      </c>
      <c r="B793" s="451"/>
      <c r="C793" s="451"/>
      <c r="D793" s="451"/>
      <c r="E793" s="451"/>
      <c r="F793" s="451"/>
      <c r="G793" s="451"/>
      <c r="H793" s="451"/>
      <c r="I793" s="451"/>
      <c r="J793" s="70"/>
      <c r="K793" s="70"/>
      <c r="L793" s="70"/>
      <c r="M793" s="70"/>
      <c r="N793" s="70"/>
      <c r="O793" s="70"/>
      <c r="P793" s="70"/>
    </row>
    <row r="794" spans="1:16" x14ac:dyDescent="0.25">
      <c r="A794" s="458" t="str">
        <f>IF(YilDonem&lt;&gt;"",CONCATENATE(YilDonem,". döneme aittir."),"")</f>
        <v/>
      </c>
      <c r="B794" s="458"/>
      <c r="C794" s="458"/>
      <c r="D794" s="458"/>
      <c r="E794" s="458"/>
      <c r="F794" s="458"/>
      <c r="G794" s="458"/>
      <c r="H794" s="458"/>
      <c r="I794" s="458"/>
      <c r="J794" s="70"/>
      <c r="K794" s="70"/>
      <c r="L794" s="70"/>
      <c r="M794" s="70"/>
      <c r="N794" s="70"/>
      <c r="O794" s="70"/>
      <c r="P794" s="70"/>
    </row>
    <row r="795" spans="1:16" ht="19.5" thickBot="1" x14ac:dyDescent="0.35">
      <c r="A795" s="500" t="s">
        <v>86</v>
      </c>
      <c r="B795" s="500"/>
      <c r="C795" s="500"/>
      <c r="D795" s="500"/>
      <c r="E795" s="500"/>
      <c r="F795" s="500"/>
      <c r="G795" s="500"/>
      <c r="H795" s="500"/>
      <c r="I795" s="500"/>
      <c r="J795" s="70"/>
      <c r="K795" s="70"/>
      <c r="L795" s="70"/>
      <c r="M795" s="70"/>
      <c r="N795" s="70"/>
      <c r="O795" s="70"/>
      <c r="P795" s="70"/>
    </row>
    <row r="796" spans="1:16" ht="19.5" customHeight="1" thickBot="1" x14ac:dyDescent="0.3">
      <c r="A796" s="471" t="s">
        <v>1</v>
      </c>
      <c r="B796" s="473"/>
      <c r="C796" s="452" t="str">
        <f>IF(ProjeNo&gt;0,ProjeNo,"")</f>
        <v/>
      </c>
      <c r="D796" s="453"/>
      <c r="E796" s="453"/>
      <c r="F796" s="453"/>
      <c r="G796" s="453"/>
      <c r="H796" s="453"/>
      <c r="I796" s="454"/>
      <c r="J796" s="70"/>
      <c r="K796" s="70"/>
      <c r="L796" s="70"/>
      <c r="M796" s="70"/>
      <c r="N796" s="70"/>
      <c r="O796" s="70"/>
      <c r="P796" s="70"/>
    </row>
    <row r="797" spans="1:16" ht="29.25" customHeight="1" thickBot="1" x14ac:dyDescent="0.3">
      <c r="A797" s="491" t="s">
        <v>10</v>
      </c>
      <c r="B797" s="472"/>
      <c r="C797" s="492" t="str">
        <f>IF(ProjeAdi&gt;0,ProjeAdi,"")</f>
        <v/>
      </c>
      <c r="D797" s="493"/>
      <c r="E797" s="493"/>
      <c r="F797" s="493"/>
      <c r="G797" s="493"/>
      <c r="H797" s="493"/>
      <c r="I797" s="494"/>
      <c r="J797" s="70"/>
      <c r="K797" s="70"/>
      <c r="L797" s="70"/>
      <c r="M797" s="70"/>
      <c r="N797" s="70"/>
      <c r="O797" s="70"/>
      <c r="P797" s="70"/>
    </row>
    <row r="798" spans="1:16" ht="19.5" customHeight="1" thickBot="1" x14ac:dyDescent="0.3">
      <c r="A798" s="471" t="s">
        <v>78</v>
      </c>
      <c r="B798" s="473"/>
      <c r="C798" s="16"/>
      <c r="D798" s="498"/>
      <c r="E798" s="498"/>
      <c r="F798" s="498"/>
      <c r="G798" s="498"/>
      <c r="H798" s="498"/>
      <c r="I798" s="499"/>
      <c r="J798" s="70"/>
      <c r="K798" s="70"/>
      <c r="L798" s="70"/>
      <c r="M798" s="70"/>
      <c r="N798" s="70"/>
      <c r="O798" s="70"/>
      <c r="P798" s="70"/>
    </row>
    <row r="799" spans="1:16" s="5" customFormat="1" ht="30.75" thickBot="1" x14ac:dyDescent="0.3">
      <c r="A799" s="3" t="s">
        <v>6</v>
      </c>
      <c r="B799" s="3" t="s">
        <v>7</v>
      </c>
      <c r="C799" s="3" t="s">
        <v>67</v>
      </c>
      <c r="D799" s="3" t="s">
        <v>143</v>
      </c>
      <c r="E799" s="3" t="s">
        <v>79</v>
      </c>
      <c r="F799" s="3" t="s">
        <v>80</v>
      </c>
      <c r="G799" s="3" t="s">
        <v>81</v>
      </c>
      <c r="H799" s="3" t="s">
        <v>82</v>
      </c>
      <c r="I799" s="3" t="s">
        <v>83</v>
      </c>
      <c r="J799" s="302" t="s">
        <v>87</v>
      </c>
      <c r="K799" s="303" t="s">
        <v>88</v>
      </c>
      <c r="L799" s="303" t="s">
        <v>80</v>
      </c>
      <c r="M799" s="301"/>
      <c r="N799" s="301"/>
      <c r="O799" s="301"/>
      <c r="P799" s="301"/>
    </row>
    <row r="800" spans="1:16" ht="20.100000000000001" customHeight="1" x14ac:dyDescent="0.25">
      <c r="A800" s="304">
        <v>481</v>
      </c>
      <c r="B800" s="88"/>
      <c r="C800" s="140" t="str">
        <f t="shared" ref="C800:C819" si="169">IF(B800&lt;&gt;"",VLOOKUP(B800,PersonelTablo,2,0),"")</f>
        <v/>
      </c>
      <c r="D800" s="141" t="str">
        <f t="shared" ref="D800:D819" si="170">IF(B800&lt;&gt;"",VLOOKUP(B800,PersonelTablo,3,0),"")</f>
        <v/>
      </c>
      <c r="E800" s="89"/>
      <c r="F800" s="90"/>
      <c r="G800" s="151" t="str">
        <f>IF(AND(B800&lt;&gt;"",L800&gt;=F800),E800*F800,"")</f>
        <v/>
      </c>
      <c r="H800" s="148" t="str">
        <f t="shared" ref="H800:H819" si="171">IF(B800&lt;&gt;"",VLOOKUP(B800,G011CTablo,14,0),"")</f>
        <v/>
      </c>
      <c r="I800" s="155" t="str">
        <f>IF(AND(B800&lt;&gt;"",J800&gt;=K800,L800&gt;0),G800*H800,"")</f>
        <v/>
      </c>
      <c r="J800" s="146" t="str">
        <f>IF(B800&gt;0,ROUNDUP(VLOOKUP(B800,G011B!$B:$R,16,0),1),"")</f>
        <v/>
      </c>
      <c r="K800" s="146" t="str">
        <f>IF(B800&gt;0,SUMIF($B:$B,B800,$G:$G),"")</f>
        <v/>
      </c>
      <c r="L800" s="147" t="str">
        <f>IF(B800&lt;&gt;"",VLOOKUP(B800,G011B!$B:$Z,25,0),"")</f>
        <v/>
      </c>
      <c r="M800" s="217" t="str">
        <f t="shared" ref="M800:M819" si="172">IF(J800&gt;=K800,"","Personelin bütün iş paketlerindeki Toplam Adam Ay değeri "&amp;K800&amp;" olup, bu değer, G011B formunda beyan edilen Çalışılan Toplam Ay değerini geçemez. Maliyeti hesaplamak için Adam/Ay Oranı veya Çalışılan Ay değerini düzeltiniz. ")</f>
        <v/>
      </c>
      <c r="N800" s="70"/>
      <c r="O800" s="70"/>
      <c r="P800" s="70"/>
    </row>
    <row r="801" spans="1:16" ht="20.100000000000001" customHeight="1" x14ac:dyDescent="0.25">
      <c r="A801" s="305">
        <v>482</v>
      </c>
      <c r="B801" s="92"/>
      <c r="C801" s="142" t="str">
        <f t="shared" si="169"/>
        <v/>
      </c>
      <c r="D801" s="143" t="str">
        <f t="shared" si="170"/>
        <v/>
      </c>
      <c r="E801" s="93"/>
      <c r="F801" s="94"/>
      <c r="G801" s="152" t="str">
        <f t="shared" ref="G801:G819" si="173">IF(AND(B801&lt;&gt;"",L801&gt;=F801),E801*F801,"")</f>
        <v/>
      </c>
      <c r="H801" s="149" t="str">
        <f t="shared" si="171"/>
        <v/>
      </c>
      <c r="I801" s="156" t="str">
        <f t="shared" ref="I801:I819" si="174">IF(AND(B801&lt;&gt;"",J801&gt;=K801,L801&gt;0),G801*H801,"")</f>
        <v/>
      </c>
      <c r="J801" s="146" t="str">
        <f>IF(B801&gt;0,ROUNDUP(VLOOKUP(B801,G011B!$B:$R,16,0),1),"")</f>
        <v/>
      </c>
      <c r="K801" s="146" t="str">
        <f t="shared" ref="K801:K819" si="175">IF(B801&gt;0,SUMIF($B:$B,B801,$G:$G),"")</f>
        <v/>
      </c>
      <c r="L801" s="147" t="str">
        <f>IF(B801&lt;&gt;"",VLOOKUP(B801,G011B!$B:$Z,25,0),"")</f>
        <v/>
      </c>
      <c r="M801" s="217" t="str">
        <f t="shared" si="172"/>
        <v/>
      </c>
      <c r="N801" s="70"/>
      <c r="O801" s="70"/>
      <c r="P801" s="70"/>
    </row>
    <row r="802" spans="1:16" ht="20.100000000000001" customHeight="1" x14ac:dyDescent="0.25">
      <c r="A802" s="305">
        <v>483</v>
      </c>
      <c r="B802" s="92"/>
      <c r="C802" s="142" t="str">
        <f t="shared" si="169"/>
        <v/>
      </c>
      <c r="D802" s="143" t="str">
        <f t="shared" si="170"/>
        <v/>
      </c>
      <c r="E802" s="93"/>
      <c r="F802" s="94"/>
      <c r="G802" s="152" t="str">
        <f t="shared" si="173"/>
        <v/>
      </c>
      <c r="H802" s="149" t="str">
        <f t="shared" si="171"/>
        <v/>
      </c>
      <c r="I802" s="156" t="str">
        <f t="shared" si="174"/>
        <v/>
      </c>
      <c r="J802" s="146" t="str">
        <f>IF(B802&gt;0,ROUNDUP(VLOOKUP(B802,G011B!$B:$R,16,0),1),"")</f>
        <v/>
      </c>
      <c r="K802" s="146" t="str">
        <f t="shared" si="175"/>
        <v/>
      </c>
      <c r="L802" s="147" t="str">
        <f>IF(B802&lt;&gt;"",VLOOKUP(B802,G011B!$B:$Z,25,0),"")</f>
        <v/>
      </c>
      <c r="M802" s="217" t="str">
        <f t="shared" si="172"/>
        <v/>
      </c>
      <c r="N802" s="70"/>
      <c r="O802" s="70"/>
      <c r="P802" s="70"/>
    </row>
    <row r="803" spans="1:16" ht="20.100000000000001" customHeight="1" x14ac:dyDescent="0.25">
      <c r="A803" s="305">
        <v>484</v>
      </c>
      <c r="B803" s="92"/>
      <c r="C803" s="142" t="str">
        <f t="shared" si="169"/>
        <v/>
      </c>
      <c r="D803" s="143" t="str">
        <f t="shared" si="170"/>
        <v/>
      </c>
      <c r="E803" s="93"/>
      <c r="F803" s="94"/>
      <c r="G803" s="152" t="str">
        <f t="shared" si="173"/>
        <v/>
      </c>
      <c r="H803" s="149" t="str">
        <f t="shared" si="171"/>
        <v/>
      </c>
      <c r="I803" s="156" t="str">
        <f t="shared" si="174"/>
        <v/>
      </c>
      <c r="J803" s="146" t="str">
        <f>IF(B803&gt;0,ROUNDUP(VLOOKUP(B803,G011B!$B:$R,16,0),1),"")</f>
        <v/>
      </c>
      <c r="K803" s="146" t="str">
        <f t="shared" si="175"/>
        <v/>
      </c>
      <c r="L803" s="147" t="str">
        <f>IF(B803&lt;&gt;"",VLOOKUP(B803,G011B!$B:$Z,25,0),"")</f>
        <v/>
      </c>
      <c r="M803" s="217" t="str">
        <f t="shared" si="172"/>
        <v/>
      </c>
      <c r="N803" s="70"/>
      <c r="O803" s="70"/>
      <c r="P803" s="70"/>
    </row>
    <row r="804" spans="1:16" ht="20.100000000000001" customHeight="1" x14ac:dyDescent="0.25">
      <c r="A804" s="305">
        <v>485</v>
      </c>
      <c r="B804" s="92"/>
      <c r="C804" s="142" t="str">
        <f t="shared" si="169"/>
        <v/>
      </c>
      <c r="D804" s="143" t="str">
        <f t="shared" si="170"/>
        <v/>
      </c>
      <c r="E804" s="93"/>
      <c r="F804" s="94"/>
      <c r="G804" s="152" t="str">
        <f t="shared" si="173"/>
        <v/>
      </c>
      <c r="H804" s="149" t="str">
        <f t="shared" si="171"/>
        <v/>
      </c>
      <c r="I804" s="156" t="str">
        <f t="shared" si="174"/>
        <v/>
      </c>
      <c r="J804" s="146" t="str">
        <f>IF(B804&gt;0,ROUNDUP(VLOOKUP(B804,G011B!$B:$R,16,0),1),"")</f>
        <v/>
      </c>
      <c r="K804" s="146" t="str">
        <f t="shared" si="175"/>
        <v/>
      </c>
      <c r="L804" s="147" t="str">
        <f>IF(B804&lt;&gt;"",VLOOKUP(B804,G011B!$B:$Z,25,0),"")</f>
        <v/>
      </c>
      <c r="M804" s="217" t="str">
        <f t="shared" si="172"/>
        <v/>
      </c>
      <c r="N804" s="70"/>
      <c r="O804" s="70"/>
      <c r="P804" s="70"/>
    </row>
    <row r="805" spans="1:16" ht="20.100000000000001" customHeight="1" x14ac:dyDescent="0.25">
      <c r="A805" s="305">
        <v>486</v>
      </c>
      <c r="B805" s="92"/>
      <c r="C805" s="142" t="str">
        <f t="shared" si="169"/>
        <v/>
      </c>
      <c r="D805" s="143" t="str">
        <f t="shared" si="170"/>
        <v/>
      </c>
      <c r="E805" s="93"/>
      <c r="F805" s="94"/>
      <c r="G805" s="152" t="str">
        <f t="shared" si="173"/>
        <v/>
      </c>
      <c r="H805" s="149" t="str">
        <f t="shared" si="171"/>
        <v/>
      </c>
      <c r="I805" s="156" t="str">
        <f t="shared" si="174"/>
        <v/>
      </c>
      <c r="J805" s="146" t="str">
        <f>IF(B805&gt;0,ROUNDUP(VLOOKUP(B805,G011B!$B:$R,16,0),1),"")</f>
        <v/>
      </c>
      <c r="K805" s="146" t="str">
        <f t="shared" si="175"/>
        <v/>
      </c>
      <c r="L805" s="147" t="str">
        <f>IF(B805&lt;&gt;"",VLOOKUP(B805,G011B!$B:$Z,25,0),"")</f>
        <v/>
      </c>
      <c r="M805" s="217" t="str">
        <f t="shared" si="172"/>
        <v/>
      </c>
      <c r="N805" s="70"/>
      <c r="O805" s="70"/>
      <c r="P805" s="70"/>
    </row>
    <row r="806" spans="1:16" ht="20.100000000000001" customHeight="1" x14ac:dyDescent="0.25">
      <c r="A806" s="305">
        <v>487</v>
      </c>
      <c r="B806" s="92"/>
      <c r="C806" s="142" t="str">
        <f t="shared" si="169"/>
        <v/>
      </c>
      <c r="D806" s="143" t="str">
        <f t="shared" si="170"/>
        <v/>
      </c>
      <c r="E806" s="93"/>
      <c r="F806" s="94"/>
      <c r="G806" s="152" t="str">
        <f t="shared" si="173"/>
        <v/>
      </c>
      <c r="H806" s="149" t="str">
        <f t="shared" si="171"/>
        <v/>
      </c>
      <c r="I806" s="156" t="str">
        <f t="shared" si="174"/>
        <v/>
      </c>
      <c r="J806" s="146" t="str">
        <f>IF(B806&gt;0,ROUNDUP(VLOOKUP(B806,G011B!$B:$R,16,0),1),"")</f>
        <v/>
      </c>
      <c r="K806" s="146" t="str">
        <f t="shared" si="175"/>
        <v/>
      </c>
      <c r="L806" s="147" t="str">
        <f>IF(B806&lt;&gt;"",VLOOKUP(B806,G011B!$B:$Z,25,0),"")</f>
        <v/>
      </c>
      <c r="M806" s="217" t="str">
        <f t="shared" si="172"/>
        <v/>
      </c>
      <c r="N806" s="70"/>
      <c r="O806" s="70"/>
      <c r="P806" s="70"/>
    </row>
    <row r="807" spans="1:16" ht="20.100000000000001" customHeight="1" x14ac:dyDescent="0.25">
      <c r="A807" s="305">
        <v>488</v>
      </c>
      <c r="B807" s="92"/>
      <c r="C807" s="142" t="str">
        <f t="shared" si="169"/>
        <v/>
      </c>
      <c r="D807" s="143" t="str">
        <f t="shared" si="170"/>
        <v/>
      </c>
      <c r="E807" s="93"/>
      <c r="F807" s="94"/>
      <c r="G807" s="152" t="str">
        <f t="shared" si="173"/>
        <v/>
      </c>
      <c r="H807" s="149" t="str">
        <f t="shared" si="171"/>
        <v/>
      </c>
      <c r="I807" s="156" t="str">
        <f t="shared" si="174"/>
        <v/>
      </c>
      <c r="J807" s="146" t="str">
        <f>IF(B807&gt;0,ROUNDUP(VLOOKUP(B807,G011B!$B:$R,16,0),1),"")</f>
        <v/>
      </c>
      <c r="K807" s="146" t="str">
        <f t="shared" si="175"/>
        <v/>
      </c>
      <c r="L807" s="147" t="str">
        <f>IF(B807&lt;&gt;"",VLOOKUP(B807,G011B!$B:$Z,25,0),"")</f>
        <v/>
      </c>
      <c r="M807" s="217" t="str">
        <f t="shared" si="172"/>
        <v/>
      </c>
      <c r="N807" s="70"/>
      <c r="O807" s="70"/>
      <c r="P807" s="70"/>
    </row>
    <row r="808" spans="1:16" ht="20.100000000000001" customHeight="1" x14ac:dyDescent="0.25">
      <c r="A808" s="305">
        <v>489</v>
      </c>
      <c r="B808" s="92"/>
      <c r="C808" s="142" t="str">
        <f t="shared" si="169"/>
        <v/>
      </c>
      <c r="D808" s="143" t="str">
        <f t="shared" si="170"/>
        <v/>
      </c>
      <c r="E808" s="93"/>
      <c r="F808" s="94"/>
      <c r="G808" s="152" t="str">
        <f t="shared" si="173"/>
        <v/>
      </c>
      <c r="H808" s="149" t="str">
        <f t="shared" si="171"/>
        <v/>
      </c>
      <c r="I808" s="156" t="str">
        <f t="shared" si="174"/>
        <v/>
      </c>
      <c r="J808" s="146" t="str">
        <f>IF(B808&gt;0,ROUNDUP(VLOOKUP(B808,G011B!$B:$R,16,0),1),"")</f>
        <v/>
      </c>
      <c r="K808" s="146" t="str">
        <f t="shared" si="175"/>
        <v/>
      </c>
      <c r="L808" s="147" t="str">
        <f>IF(B808&lt;&gt;"",VLOOKUP(B808,G011B!$B:$Z,25,0),"")</f>
        <v/>
      </c>
      <c r="M808" s="217" t="str">
        <f t="shared" si="172"/>
        <v/>
      </c>
      <c r="N808" s="70"/>
      <c r="O808" s="70"/>
      <c r="P808" s="70"/>
    </row>
    <row r="809" spans="1:16" ht="20.100000000000001" customHeight="1" x14ac:dyDescent="0.25">
      <c r="A809" s="305">
        <v>490</v>
      </c>
      <c r="B809" s="92"/>
      <c r="C809" s="142" t="str">
        <f t="shared" si="169"/>
        <v/>
      </c>
      <c r="D809" s="143" t="str">
        <f t="shared" si="170"/>
        <v/>
      </c>
      <c r="E809" s="93"/>
      <c r="F809" s="94"/>
      <c r="G809" s="152" t="str">
        <f t="shared" si="173"/>
        <v/>
      </c>
      <c r="H809" s="149" t="str">
        <f t="shared" si="171"/>
        <v/>
      </c>
      <c r="I809" s="156" t="str">
        <f t="shared" si="174"/>
        <v/>
      </c>
      <c r="J809" s="146" t="str">
        <f>IF(B809&gt;0,ROUNDUP(VLOOKUP(B809,G011B!$B:$R,16,0),1),"")</f>
        <v/>
      </c>
      <c r="K809" s="146" t="str">
        <f t="shared" si="175"/>
        <v/>
      </c>
      <c r="L809" s="147" t="str">
        <f>IF(B809&lt;&gt;"",VLOOKUP(B809,G011B!$B:$Z,25,0),"")</f>
        <v/>
      </c>
      <c r="M809" s="217" t="str">
        <f t="shared" si="172"/>
        <v/>
      </c>
      <c r="N809" s="70"/>
      <c r="O809" s="70"/>
      <c r="P809" s="70"/>
    </row>
    <row r="810" spans="1:16" ht="20.100000000000001" customHeight="1" x14ac:dyDescent="0.25">
      <c r="A810" s="305">
        <v>491</v>
      </c>
      <c r="B810" s="92"/>
      <c r="C810" s="142" t="str">
        <f t="shared" si="169"/>
        <v/>
      </c>
      <c r="D810" s="143" t="str">
        <f t="shared" si="170"/>
        <v/>
      </c>
      <c r="E810" s="93"/>
      <c r="F810" s="94"/>
      <c r="G810" s="152" t="str">
        <f t="shared" si="173"/>
        <v/>
      </c>
      <c r="H810" s="149" t="str">
        <f t="shared" si="171"/>
        <v/>
      </c>
      <c r="I810" s="156" t="str">
        <f t="shared" si="174"/>
        <v/>
      </c>
      <c r="J810" s="146" t="str">
        <f>IF(B810&gt;0,ROUNDUP(VLOOKUP(B810,G011B!$B:$R,16,0),1),"")</f>
        <v/>
      </c>
      <c r="K810" s="146" t="str">
        <f t="shared" si="175"/>
        <v/>
      </c>
      <c r="L810" s="147" t="str">
        <f>IF(B810&lt;&gt;"",VLOOKUP(B810,G011B!$B:$Z,25,0),"")</f>
        <v/>
      </c>
      <c r="M810" s="217" t="str">
        <f t="shared" si="172"/>
        <v/>
      </c>
      <c r="N810" s="70"/>
      <c r="O810" s="70"/>
      <c r="P810" s="70"/>
    </row>
    <row r="811" spans="1:16" ht="20.100000000000001" customHeight="1" x14ac:dyDescent="0.25">
      <c r="A811" s="305">
        <v>492</v>
      </c>
      <c r="B811" s="92"/>
      <c r="C811" s="142" t="str">
        <f t="shared" si="169"/>
        <v/>
      </c>
      <c r="D811" s="143" t="str">
        <f t="shared" si="170"/>
        <v/>
      </c>
      <c r="E811" s="93"/>
      <c r="F811" s="94"/>
      <c r="G811" s="152" t="str">
        <f t="shared" si="173"/>
        <v/>
      </c>
      <c r="H811" s="149" t="str">
        <f t="shared" si="171"/>
        <v/>
      </c>
      <c r="I811" s="156" t="str">
        <f t="shared" si="174"/>
        <v/>
      </c>
      <c r="J811" s="146" t="str">
        <f>IF(B811&gt;0,ROUNDUP(VLOOKUP(B811,G011B!$B:$R,16,0),1),"")</f>
        <v/>
      </c>
      <c r="K811" s="146" t="str">
        <f t="shared" si="175"/>
        <v/>
      </c>
      <c r="L811" s="147" t="str">
        <f>IF(B811&lt;&gt;"",VLOOKUP(B811,G011B!$B:$Z,25,0),"")</f>
        <v/>
      </c>
      <c r="M811" s="217" t="str">
        <f t="shared" si="172"/>
        <v/>
      </c>
      <c r="N811" s="70"/>
      <c r="O811" s="70"/>
      <c r="P811" s="70"/>
    </row>
    <row r="812" spans="1:16" ht="20.100000000000001" customHeight="1" x14ac:dyDescent="0.25">
      <c r="A812" s="305">
        <v>493</v>
      </c>
      <c r="B812" s="92"/>
      <c r="C812" s="142" t="str">
        <f t="shared" si="169"/>
        <v/>
      </c>
      <c r="D812" s="143" t="str">
        <f t="shared" si="170"/>
        <v/>
      </c>
      <c r="E812" s="93"/>
      <c r="F812" s="94"/>
      <c r="G812" s="152" t="str">
        <f t="shared" si="173"/>
        <v/>
      </c>
      <c r="H812" s="149" t="str">
        <f t="shared" si="171"/>
        <v/>
      </c>
      <c r="I812" s="156" t="str">
        <f t="shared" si="174"/>
        <v/>
      </c>
      <c r="J812" s="146" t="str">
        <f>IF(B812&gt;0,ROUNDUP(VLOOKUP(B812,G011B!$B:$R,16,0),1),"")</f>
        <v/>
      </c>
      <c r="K812" s="146" t="str">
        <f t="shared" si="175"/>
        <v/>
      </c>
      <c r="L812" s="147" t="str">
        <f>IF(B812&lt;&gt;"",VLOOKUP(B812,G011B!$B:$Z,25,0),"")</f>
        <v/>
      </c>
      <c r="M812" s="217" t="str">
        <f t="shared" si="172"/>
        <v/>
      </c>
      <c r="N812" s="70"/>
      <c r="O812" s="70"/>
      <c r="P812" s="70"/>
    </row>
    <row r="813" spans="1:16" ht="20.100000000000001" customHeight="1" x14ac:dyDescent="0.25">
      <c r="A813" s="305">
        <v>494</v>
      </c>
      <c r="B813" s="92"/>
      <c r="C813" s="142" t="str">
        <f t="shared" si="169"/>
        <v/>
      </c>
      <c r="D813" s="143" t="str">
        <f t="shared" si="170"/>
        <v/>
      </c>
      <c r="E813" s="93"/>
      <c r="F813" s="94"/>
      <c r="G813" s="152" t="str">
        <f t="shared" si="173"/>
        <v/>
      </c>
      <c r="H813" s="149" t="str">
        <f t="shared" si="171"/>
        <v/>
      </c>
      <c r="I813" s="156" t="str">
        <f t="shared" si="174"/>
        <v/>
      </c>
      <c r="J813" s="146" t="str">
        <f>IF(B813&gt;0,ROUNDUP(VLOOKUP(B813,G011B!$B:$R,16,0),1),"")</f>
        <v/>
      </c>
      <c r="K813" s="146" t="str">
        <f t="shared" si="175"/>
        <v/>
      </c>
      <c r="L813" s="147" t="str">
        <f>IF(B813&lt;&gt;"",VLOOKUP(B813,G011B!$B:$Z,25,0),"")</f>
        <v/>
      </c>
      <c r="M813" s="217" t="str">
        <f t="shared" si="172"/>
        <v/>
      </c>
      <c r="N813" s="70"/>
      <c r="O813" s="70"/>
      <c r="P813" s="70"/>
    </row>
    <row r="814" spans="1:16" ht="20.100000000000001" customHeight="1" x14ac:dyDescent="0.25">
      <c r="A814" s="305">
        <v>495</v>
      </c>
      <c r="B814" s="92"/>
      <c r="C814" s="142" t="str">
        <f t="shared" si="169"/>
        <v/>
      </c>
      <c r="D814" s="143" t="str">
        <f t="shared" si="170"/>
        <v/>
      </c>
      <c r="E814" s="93"/>
      <c r="F814" s="94"/>
      <c r="G814" s="152" t="str">
        <f t="shared" si="173"/>
        <v/>
      </c>
      <c r="H814" s="149" t="str">
        <f t="shared" si="171"/>
        <v/>
      </c>
      <c r="I814" s="156" t="str">
        <f t="shared" si="174"/>
        <v/>
      </c>
      <c r="J814" s="146" t="str">
        <f>IF(B814&gt;0,ROUNDUP(VLOOKUP(B814,G011B!$B:$R,16,0),1),"")</f>
        <v/>
      </c>
      <c r="K814" s="146" t="str">
        <f t="shared" si="175"/>
        <v/>
      </c>
      <c r="L814" s="147" t="str">
        <f>IF(B814&lt;&gt;"",VLOOKUP(B814,G011B!$B:$Z,25,0),"")</f>
        <v/>
      </c>
      <c r="M814" s="217" t="str">
        <f t="shared" si="172"/>
        <v/>
      </c>
      <c r="N814" s="70"/>
      <c r="O814" s="70"/>
      <c r="P814" s="70"/>
    </row>
    <row r="815" spans="1:16" ht="20.100000000000001" customHeight="1" x14ac:dyDescent="0.25">
      <c r="A815" s="305">
        <v>496</v>
      </c>
      <c r="B815" s="92"/>
      <c r="C815" s="142" t="str">
        <f t="shared" si="169"/>
        <v/>
      </c>
      <c r="D815" s="143" t="str">
        <f t="shared" si="170"/>
        <v/>
      </c>
      <c r="E815" s="93"/>
      <c r="F815" s="94"/>
      <c r="G815" s="152" t="str">
        <f t="shared" si="173"/>
        <v/>
      </c>
      <c r="H815" s="149" t="str">
        <f t="shared" si="171"/>
        <v/>
      </c>
      <c r="I815" s="156" t="str">
        <f t="shared" si="174"/>
        <v/>
      </c>
      <c r="J815" s="146" t="str">
        <f>IF(B815&gt;0,ROUNDUP(VLOOKUP(B815,G011B!$B:$R,16,0),1),"")</f>
        <v/>
      </c>
      <c r="K815" s="146" t="str">
        <f t="shared" si="175"/>
        <v/>
      </c>
      <c r="L815" s="147" t="str">
        <f>IF(B815&lt;&gt;"",VLOOKUP(B815,G011B!$B:$Z,25,0),"")</f>
        <v/>
      </c>
      <c r="M815" s="217" t="str">
        <f t="shared" si="172"/>
        <v/>
      </c>
      <c r="N815" s="70"/>
      <c r="O815" s="70"/>
      <c r="P815" s="70"/>
    </row>
    <row r="816" spans="1:16" ht="20.100000000000001" customHeight="1" x14ac:dyDescent="0.25">
      <c r="A816" s="305">
        <v>497</v>
      </c>
      <c r="B816" s="92"/>
      <c r="C816" s="142" t="str">
        <f t="shared" si="169"/>
        <v/>
      </c>
      <c r="D816" s="143" t="str">
        <f t="shared" si="170"/>
        <v/>
      </c>
      <c r="E816" s="93"/>
      <c r="F816" s="94"/>
      <c r="G816" s="152" t="str">
        <f t="shared" si="173"/>
        <v/>
      </c>
      <c r="H816" s="149" t="str">
        <f t="shared" si="171"/>
        <v/>
      </c>
      <c r="I816" s="156" t="str">
        <f t="shared" si="174"/>
        <v/>
      </c>
      <c r="J816" s="146" t="str">
        <f>IF(B816&gt;0,ROUNDUP(VLOOKUP(B816,G011B!$B:$R,16,0),1),"")</f>
        <v/>
      </c>
      <c r="K816" s="146" t="str">
        <f t="shared" si="175"/>
        <v/>
      </c>
      <c r="L816" s="147" t="str">
        <f>IF(B816&lt;&gt;"",VLOOKUP(B816,G011B!$B:$Z,25,0),"")</f>
        <v/>
      </c>
      <c r="M816" s="217" t="str">
        <f t="shared" si="172"/>
        <v/>
      </c>
      <c r="N816" s="70"/>
      <c r="O816" s="70"/>
      <c r="P816" s="70"/>
    </row>
    <row r="817" spans="1:16" ht="20.100000000000001" customHeight="1" x14ac:dyDescent="0.25">
      <c r="A817" s="305">
        <v>498</v>
      </c>
      <c r="B817" s="92"/>
      <c r="C817" s="142" t="str">
        <f t="shared" si="169"/>
        <v/>
      </c>
      <c r="D817" s="143" t="str">
        <f t="shared" si="170"/>
        <v/>
      </c>
      <c r="E817" s="93"/>
      <c r="F817" s="94"/>
      <c r="G817" s="152" t="str">
        <f t="shared" si="173"/>
        <v/>
      </c>
      <c r="H817" s="149" t="str">
        <f t="shared" si="171"/>
        <v/>
      </c>
      <c r="I817" s="156" t="str">
        <f t="shared" si="174"/>
        <v/>
      </c>
      <c r="J817" s="146" t="str">
        <f>IF(B817&gt;0,ROUNDUP(VLOOKUP(B817,G011B!$B:$R,16,0),1),"")</f>
        <v/>
      </c>
      <c r="K817" s="146" t="str">
        <f t="shared" si="175"/>
        <v/>
      </c>
      <c r="L817" s="147" t="str">
        <f>IF(B817&lt;&gt;"",VLOOKUP(B817,G011B!$B:$Z,25,0),"")</f>
        <v/>
      </c>
      <c r="M817" s="217" t="str">
        <f t="shared" si="172"/>
        <v/>
      </c>
      <c r="N817" s="70"/>
      <c r="O817" s="70"/>
      <c r="P817" s="70"/>
    </row>
    <row r="818" spans="1:16" ht="20.100000000000001" customHeight="1" x14ac:dyDescent="0.25">
      <c r="A818" s="305">
        <v>499</v>
      </c>
      <c r="B818" s="92"/>
      <c r="C818" s="142" t="str">
        <f t="shared" si="169"/>
        <v/>
      </c>
      <c r="D818" s="143" t="str">
        <f t="shared" si="170"/>
        <v/>
      </c>
      <c r="E818" s="93"/>
      <c r="F818" s="94"/>
      <c r="G818" s="152" t="str">
        <f t="shared" si="173"/>
        <v/>
      </c>
      <c r="H818" s="149" t="str">
        <f t="shared" si="171"/>
        <v/>
      </c>
      <c r="I818" s="156" t="str">
        <f t="shared" si="174"/>
        <v/>
      </c>
      <c r="J818" s="146" t="str">
        <f>IF(B818&gt;0,ROUNDUP(VLOOKUP(B818,G011B!$B:$R,16,0),1),"")</f>
        <v/>
      </c>
      <c r="K818" s="146" t="str">
        <f t="shared" si="175"/>
        <v/>
      </c>
      <c r="L818" s="147" t="str">
        <f>IF(B818&lt;&gt;"",VLOOKUP(B818,G011B!$B:$Z,25,0),"")</f>
        <v/>
      </c>
      <c r="M818" s="217" t="str">
        <f t="shared" si="172"/>
        <v/>
      </c>
      <c r="N818" s="70"/>
      <c r="O818" s="70"/>
      <c r="P818" s="70"/>
    </row>
    <row r="819" spans="1:16" ht="20.100000000000001" customHeight="1" thickBot="1" x14ac:dyDescent="0.3">
      <c r="A819" s="306">
        <v>500</v>
      </c>
      <c r="B819" s="95"/>
      <c r="C819" s="144" t="str">
        <f t="shared" si="169"/>
        <v/>
      </c>
      <c r="D819" s="145" t="str">
        <f t="shared" si="170"/>
        <v/>
      </c>
      <c r="E819" s="96"/>
      <c r="F819" s="97"/>
      <c r="G819" s="153" t="str">
        <f t="shared" si="173"/>
        <v/>
      </c>
      <c r="H819" s="150" t="str">
        <f t="shared" si="171"/>
        <v/>
      </c>
      <c r="I819" s="157" t="str">
        <f t="shared" si="174"/>
        <v/>
      </c>
      <c r="J819" s="146" t="str">
        <f>IF(B819&gt;0,ROUNDUP(VLOOKUP(B819,G011B!$B:$R,16,0),1),"")</f>
        <v/>
      </c>
      <c r="K819" s="146" t="str">
        <f t="shared" si="175"/>
        <v/>
      </c>
      <c r="L819" s="147" t="str">
        <f>IF(B819&lt;&gt;"",VLOOKUP(B819,G011B!$B:$Z,25,0),"")</f>
        <v/>
      </c>
      <c r="M819" s="217" t="str">
        <f t="shared" si="172"/>
        <v/>
      </c>
      <c r="N819" s="70"/>
      <c r="O819" s="70"/>
      <c r="P819" s="70"/>
    </row>
    <row r="820" spans="1:16" ht="20.100000000000001" customHeight="1" thickBot="1" x14ac:dyDescent="0.35">
      <c r="A820" s="495" t="s">
        <v>46</v>
      </c>
      <c r="B820" s="496"/>
      <c r="C820" s="496"/>
      <c r="D820" s="496"/>
      <c r="E820" s="496"/>
      <c r="F820" s="497"/>
      <c r="G820" s="154">
        <f>SUM(G800:G819)</f>
        <v>0</v>
      </c>
      <c r="H820" s="328"/>
      <c r="I820" s="139">
        <f>IF(C798=C765,SUM(I800:I819)+I787,SUM(I800:I819))</f>
        <v>0</v>
      </c>
      <c r="J820" s="70"/>
      <c r="K820" s="70"/>
      <c r="L820" s="70"/>
      <c r="M820" s="70"/>
      <c r="N820" s="158">
        <f>IF(COUNTA(B800:B819)&gt;0,1,0)</f>
        <v>0</v>
      </c>
      <c r="O820" s="70"/>
      <c r="P820" s="70"/>
    </row>
    <row r="821" spans="1:16" ht="20.100000000000001" customHeight="1" thickBot="1" x14ac:dyDescent="0.3">
      <c r="A821" s="484" t="s">
        <v>84</v>
      </c>
      <c r="B821" s="485"/>
      <c r="C821" s="485"/>
      <c r="D821" s="486"/>
      <c r="E821" s="128">
        <f>SUM(G:G)/2</f>
        <v>0</v>
      </c>
      <c r="F821" s="487"/>
      <c r="G821" s="488"/>
      <c r="H821" s="489"/>
      <c r="I821" s="136">
        <f>SUM(I800:I819)+I788</f>
        <v>0</v>
      </c>
      <c r="J821" s="70"/>
      <c r="K821" s="70"/>
      <c r="L821" s="70"/>
      <c r="M821" s="70"/>
      <c r="N821" s="70"/>
      <c r="O821" s="70"/>
      <c r="P821" s="70"/>
    </row>
    <row r="822" spans="1:16" x14ac:dyDescent="0.25">
      <c r="A822" s="7" t="s">
        <v>142</v>
      </c>
      <c r="B822" s="70"/>
      <c r="C822" s="70"/>
      <c r="D822" s="70"/>
      <c r="E822" s="70"/>
      <c r="F822" s="70"/>
      <c r="G822" s="70"/>
      <c r="H822" s="70"/>
      <c r="I822" s="70"/>
      <c r="J822" s="70"/>
      <c r="K822" s="70"/>
      <c r="L822" s="70"/>
      <c r="M822" s="70"/>
      <c r="N822" s="70"/>
      <c r="O822" s="70"/>
      <c r="P822" s="70"/>
    </row>
    <row r="823" spans="1:16" x14ac:dyDescent="0.25">
      <c r="A823" s="70"/>
      <c r="B823" s="70"/>
      <c r="C823" s="70"/>
      <c r="D823" s="70"/>
      <c r="E823" s="70"/>
      <c r="F823" s="70"/>
      <c r="G823" s="70"/>
      <c r="H823" s="70"/>
      <c r="I823" s="70"/>
      <c r="J823" s="70"/>
      <c r="K823" s="70"/>
      <c r="L823" s="70"/>
      <c r="M823" s="70"/>
      <c r="N823" s="70"/>
      <c r="O823" s="70"/>
      <c r="P823" s="70"/>
    </row>
    <row r="824" spans="1:16" ht="21" x14ac:dyDescent="0.35">
      <c r="A824" s="346" t="s">
        <v>41</v>
      </c>
      <c r="B824" s="345">
        <f ca="1">IF(imzatarihi&gt;0,imzatarihi,"")</f>
        <v>45833</v>
      </c>
      <c r="C824" s="347" t="s">
        <v>43</v>
      </c>
      <c r="D824" s="344" t="str">
        <f>IF(kurulusyetkilisi&gt;0,kurulusyetkilisi,"")</f>
        <v/>
      </c>
      <c r="E824" s="2"/>
      <c r="F824" s="2"/>
      <c r="G824" s="2"/>
      <c r="H824" s="70"/>
      <c r="I824" s="70"/>
      <c r="J824" s="70"/>
      <c r="K824" s="109"/>
      <c r="L824" s="109"/>
      <c r="M824" s="11"/>
      <c r="N824" s="109"/>
      <c r="O824" s="109"/>
      <c r="P824" s="70"/>
    </row>
    <row r="825" spans="1:16" ht="21" x14ac:dyDescent="0.35">
      <c r="A825" s="343"/>
      <c r="C825" s="347" t="s">
        <v>44</v>
      </c>
      <c r="E825" s="490"/>
      <c r="F825" s="490"/>
      <c r="G825" s="490"/>
      <c r="H825" s="70"/>
      <c r="I825" s="70"/>
      <c r="J825" s="70"/>
      <c r="K825" s="109"/>
      <c r="L825" s="109"/>
      <c r="M825" s="11"/>
      <c r="N825" s="109"/>
      <c r="O825" s="109"/>
      <c r="P825" s="70"/>
    </row>
  </sheetData>
  <sheetProtection algorithmName="SHA-512" hashValue="H/jjtqjRYcHSMSuHmn00t03fvclGyj7QC2uorZiGkEU+yDAIPx9tWbMuv2KCTIRcQGxTwrZGhXJJma6Bu6LIXw==" saltValue="lKRDwMKNSL6CjCPF498bJA==" spinCount="100000" sheet="1" objects="1" scenarios="1"/>
  <mergeCells count="325">
    <mergeCell ref="E33:G33"/>
    <mergeCell ref="A28:F28"/>
    <mergeCell ref="A29:D29"/>
    <mergeCell ref="F29:H29"/>
    <mergeCell ref="D6:I6"/>
    <mergeCell ref="A1:I1"/>
    <mergeCell ref="A2:I2"/>
    <mergeCell ref="C4:I4"/>
    <mergeCell ref="C5:I5"/>
    <mergeCell ref="A5:B5"/>
    <mergeCell ref="A4:B4"/>
    <mergeCell ref="A6:B6"/>
    <mergeCell ref="A3:I3"/>
    <mergeCell ref="A62:D62"/>
    <mergeCell ref="F62:H62"/>
    <mergeCell ref="E66:G66"/>
    <mergeCell ref="A38:B38"/>
    <mergeCell ref="C38:I38"/>
    <mergeCell ref="A39:B39"/>
    <mergeCell ref="A61:F61"/>
    <mergeCell ref="D39:I39"/>
    <mergeCell ref="A34:I34"/>
    <mergeCell ref="A35:I35"/>
    <mergeCell ref="A36:I36"/>
    <mergeCell ref="A37:B37"/>
    <mergeCell ref="C37:I37"/>
    <mergeCell ref="A95:D95"/>
    <mergeCell ref="F95:H95"/>
    <mergeCell ref="E99:G99"/>
    <mergeCell ref="A71:B71"/>
    <mergeCell ref="C71:I71"/>
    <mergeCell ref="A72:B72"/>
    <mergeCell ref="A94:F94"/>
    <mergeCell ref="D72:I72"/>
    <mergeCell ref="A67:I67"/>
    <mergeCell ref="A68:I68"/>
    <mergeCell ref="A69:I69"/>
    <mergeCell ref="A70:B70"/>
    <mergeCell ref="C70:I70"/>
    <mergeCell ref="A128:D128"/>
    <mergeCell ref="F128:H128"/>
    <mergeCell ref="E132:G132"/>
    <mergeCell ref="A104:B104"/>
    <mergeCell ref="C104:I104"/>
    <mergeCell ref="A105:B105"/>
    <mergeCell ref="A127:F127"/>
    <mergeCell ref="D105:I105"/>
    <mergeCell ref="A100:I100"/>
    <mergeCell ref="A101:I101"/>
    <mergeCell ref="A102:I102"/>
    <mergeCell ref="A103:B103"/>
    <mergeCell ref="C103:I103"/>
    <mergeCell ref="A161:D161"/>
    <mergeCell ref="F161:H161"/>
    <mergeCell ref="E165:G165"/>
    <mergeCell ref="A137:B137"/>
    <mergeCell ref="C137:I137"/>
    <mergeCell ref="A138:B138"/>
    <mergeCell ref="A160:F160"/>
    <mergeCell ref="D138:I138"/>
    <mergeCell ref="A133:I133"/>
    <mergeCell ref="A134:I134"/>
    <mergeCell ref="A135:I135"/>
    <mergeCell ref="A136:B136"/>
    <mergeCell ref="C136:I136"/>
    <mergeCell ref="A194:D194"/>
    <mergeCell ref="F194:H194"/>
    <mergeCell ref="E198:G198"/>
    <mergeCell ref="A170:B170"/>
    <mergeCell ref="C170:I170"/>
    <mergeCell ref="A171:B171"/>
    <mergeCell ref="A193:F193"/>
    <mergeCell ref="D171:I171"/>
    <mergeCell ref="A166:I166"/>
    <mergeCell ref="A167:I167"/>
    <mergeCell ref="A168:I168"/>
    <mergeCell ref="A169:B169"/>
    <mergeCell ref="C169:I169"/>
    <mergeCell ref="A227:D227"/>
    <mergeCell ref="F227:H227"/>
    <mergeCell ref="E231:G231"/>
    <mergeCell ref="A203:B203"/>
    <mergeCell ref="C203:I203"/>
    <mergeCell ref="A204:B204"/>
    <mergeCell ref="A226:F226"/>
    <mergeCell ref="D204:I204"/>
    <mergeCell ref="A199:I199"/>
    <mergeCell ref="A200:I200"/>
    <mergeCell ref="A201:I201"/>
    <mergeCell ref="A202:B202"/>
    <mergeCell ref="C202:I202"/>
    <mergeCell ref="A260:D260"/>
    <mergeCell ref="F260:H260"/>
    <mergeCell ref="E264:G264"/>
    <mergeCell ref="A236:B236"/>
    <mergeCell ref="C236:I236"/>
    <mergeCell ref="A237:B237"/>
    <mergeCell ref="A259:F259"/>
    <mergeCell ref="D237:I237"/>
    <mergeCell ref="A232:I232"/>
    <mergeCell ref="A233:I233"/>
    <mergeCell ref="A234:I234"/>
    <mergeCell ref="A235:B235"/>
    <mergeCell ref="C235:I235"/>
    <mergeCell ref="A293:D293"/>
    <mergeCell ref="F293:H293"/>
    <mergeCell ref="E297:G297"/>
    <mergeCell ref="A269:B269"/>
    <mergeCell ref="C269:I269"/>
    <mergeCell ref="A270:B270"/>
    <mergeCell ref="A292:F292"/>
    <mergeCell ref="D270:I270"/>
    <mergeCell ref="A265:I265"/>
    <mergeCell ref="A266:I266"/>
    <mergeCell ref="A267:I267"/>
    <mergeCell ref="A268:B268"/>
    <mergeCell ref="C268:I268"/>
    <mergeCell ref="A326:D326"/>
    <mergeCell ref="F326:H326"/>
    <mergeCell ref="E330:G330"/>
    <mergeCell ref="A302:B302"/>
    <mergeCell ref="C302:I302"/>
    <mergeCell ref="A303:B303"/>
    <mergeCell ref="A325:F325"/>
    <mergeCell ref="D303:I303"/>
    <mergeCell ref="A298:I298"/>
    <mergeCell ref="A299:I299"/>
    <mergeCell ref="A300:I300"/>
    <mergeCell ref="A301:B301"/>
    <mergeCell ref="C301:I301"/>
    <mergeCell ref="A359:D359"/>
    <mergeCell ref="F359:H359"/>
    <mergeCell ref="E363:G363"/>
    <mergeCell ref="A335:B335"/>
    <mergeCell ref="C335:I335"/>
    <mergeCell ref="A336:B336"/>
    <mergeCell ref="A358:F358"/>
    <mergeCell ref="D336:I336"/>
    <mergeCell ref="A331:I331"/>
    <mergeCell ref="A332:I332"/>
    <mergeCell ref="A333:I333"/>
    <mergeCell ref="A334:B334"/>
    <mergeCell ref="C334:I334"/>
    <mergeCell ref="A392:D392"/>
    <mergeCell ref="F392:H392"/>
    <mergeCell ref="E396:G396"/>
    <mergeCell ref="A368:B368"/>
    <mergeCell ref="C368:I368"/>
    <mergeCell ref="A369:B369"/>
    <mergeCell ref="A391:F391"/>
    <mergeCell ref="D369:I369"/>
    <mergeCell ref="A364:I364"/>
    <mergeCell ref="A365:I365"/>
    <mergeCell ref="A366:I366"/>
    <mergeCell ref="A367:B367"/>
    <mergeCell ref="C367:I367"/>
    <mergeCell ref="A425:D425"/>
    <mergeCell ref="F425:H425"/>
    <mergeCell ref="E429:G429"/>
    <mergeCell ref="A401:B401"/>
    <mergeCell ref="C401:I401"/>
    <mergeCell ref="A402:B402"/>
    <mergeCell ref="A424:F424"/>
    <mergeCell ref="D402:I402"/>
    <mergeCell ref="A397:I397"/>
    <mergeCell ref="A398:I398"/>
    <mergeCell ref="A399:I399"/>
    <mergeCell ref="A400:B400"/>
    <mergeCell ref="C400:I400"/>
    <mergeCell ref="A458:D458"/>
    <mergeCell ref="F458:H458"/>
    <mergeCell ref="E462:G462"/>
    <mergeCell ref="A434:B434"/>
    <mergeCell ref="C434:I434"/>
    <mergeCell ref="A435:B435"/>
    <mergeCell ref="A457:F457"/>
    <mergeCell ref="D435:I435"/>
    <mergeCell ref="A430:I430"/>
    <mergeCell ref="A431:I431"/>
    <mergeCell ref="A432:I432"/>
    <mergeCell ref="A433:B433"/>
    <mergeCell ref="C433:I433"/>
    <mergeCell ref="A491:D491"/>
    <mergeCell ref="F491:H491"/>
    <mergeCell ref="E495:G495"/>
    <mergeCell ref="A467:B467"/>
    <mergeCell ref="C467:I467"/>
    <mergeCell ref="A468:B468"/>
    <mergeCell ref="A490:F490"/>
    <mergeCell ref="D468:I468"/>
    <mergeCell ref="A463:I463"/>
    <mergeCell ref="A464:I464"/>
    <mergeCell ref="A465:I465"/>
    <mergeCell ref="A466:B466"/>
    <mergeCell ref="C466:I466"/>
    <mergeCell ref="A524:D524"/>
    <mergeCell ref="F524:H524"/>
    <mergeCell ref="E528:G528"/>
    <mergeCell ref="A500:B500"/>
    <mergeCell ref="C500:I500"/>
    <mergeCell ref="A501:B501"/>
    <mergeCell ref="A523:F523"/>
    <mergeCell ref="D501:I501"/>
    <mergeCell ref="A496:I496"/>
    <mergeCell ref="A497:I497"/>
    <mergeCell ref="A498:I498"/>
    <mergeCell ref="A499:B499"/>
    <mergeCell ref="C499:I499"/>
    <mergeCell ref="A557:D557"/>
    <mergeCell ref="F557:H557"/>
    <mergeCell ref="E561:G561"/>
    <mergeCell ref="A533:B533"/>
    <mergeCell ref="C533:I533"/>
    <mergeCell ref="A534:B534"/>
    <mergeCell ref="A556:F556"/>
    <mergeCell ref="D534:I534"/>
    <mergeCell ref="A529:I529"/>
    <mergeCell ref="A530:I530"/>
    <mergeCell ref="A531:I531"/>
    <mergeCell ref="A532:B532"/>
    <mergeCell ref="C532:I532"/>
    <mergeCell ref="A590:D590"/>
    <mergeCell ref="F590:H590"/>
    <mergeCell ref="E594:G594"/>
    <mergeCell ref="A566:B566"/>
    <mergeCell ref="C566:I566"/>
    <mergeCell ref="A567:B567"/>
    <mergeCell ref="A589:F589"/>
    <mergeCell ref="D567:I567"/>
    <mergeCell ref="A562:I562"/>
    <mergeCell ref="A563:I563"/>
    <mergeCell ref="A564:I564"/>
    <mergeCell ref="A565:B565"/>
    <mergeCell ref="C565:I565"/>
    <mergeCell ref="A623:D623"/>
    <mergeCell ref="F623:H623"/>
    <mergeCell ref="E627:G627"/>
    <mergeCell ref="A599:B599"/>
    <mergeCell ref="C599:I599"/>
    <mergeCell ref="A600:B600"/>
    <mergeCell ref="A622:F622"/>
    <mergeCell ref="D600:I600"/>
    <mergeCell ref="A595:I595"/>
    <mergeCell ref="A596:I596"/>
    <mergeCell ref="A597:I597"/>
    <mergeCell ref="A598:B598"/>
    <mergeCell ref="C598:I598"/>
    <mergeCell ref="A656:D656"/>
    <mergeCell ref="F656:H656"/>
    <mergeCell ref="E660:G660"/>
    <mergeCell ref="A632:B632"/>
    <mergeCell ref="C632:I632"/>
    <mergeCell ref="A633:B633"/>
    <mergeCell ref="A655:F655"/>
    <mergeCell ref="D633:I633"/>
    <mergeCell ref="A628:I628"/>
    <mergeCell ref="A629:I629"/>
    <mergeCell ref="A630:I630"/>
    <mergeCell ref="A631:B631"/>
    <mergeCell ref="C631:I631"/>
    <mergeCell ref="A689:D689"/>
    <mergeCell ref="F689:H689"/>
    <mergeCell ref="E693:G693"/>
    <mergeCell ref="A665:B665"/>
    <mergeCell ref="C665:I665"/>
    <mergeCell ref="A666:B666"/>
    <mergeCell ref="A688:F688"/>
    <mergeCell ref="D666:I666"/>
    <mergeCell ref="A661:I661"/>
    <mergeCell ref="A662:I662"/>
    <mergeCell ref="A663:I663"/>
    <mergeCell ref="A664:B664"/>
    <mergeCell ref="C664:I664"/>
    <mergeCell ref="A722:D722"/>
    <mergeCell ref="F722:H722"/>
    <mergeCell ref="E726:G726"/>
    <mergeCell ref="A698:B698"/>
    <mergeCell ref="C698:I698"/>
    <mergeCell ref="A699:B699"/>
    <mergeCell ref="A721:F721"/>
    <mergeCell ref="D699:I699"/>
    <mergeCell ref="A694:I694"/>
    <mergeCell ref="A695:I695"/>
    <mergeCell ref="A696:I696"/>
    <mergeCell ref="A697:B697"/>
    <mergeCell ref="C697:I697"/>
    <mergeCell ref="A755:D755"/>
    <mergeCell ref="F755:H755"/>
    <mergeCell ref="E759:G759"/>
    <mergeCell ref="A731:B731"/>
    <mergeCell ref="C731:I731"/>
    <mergeCell ref="A732:B732"/>
    <mergeCell ref="A754:F754"/>
    <mergeCell ref="D732:I732"/>
    <mergeCell ref="A727:I727"/>
    <mergeCell ref="A728:I728"/>
    <mergeCell ref="A729:I729"/>
    <mergeCell ref="A730:B730"/>
    <mergeCell ref="C730:I730"/>
    <mergeCell ref="A788:D788"/>
    <mergeCell ref="F788:H788"/>
    <mergeCell ref="E792:G792"/>
    <mergeCell ref="A764:B764"/>
    <mergeCell ref="C764:I764"/>
    <mergeCell ref="A765:B765"/>
    <mergeCell ref="A787:F787"/>
    <mergeCell ref="D765:I765"/>
    <mergeCell ref="A760:I760"/>
    <mergeCell ref="A761:I761"/>
    <mergeCell ref="A762:I762"/>
    <mergeCell ref="A763:B763"/>
    <mergeCell ref="C763:I763"/>
    <mergeCell ref="A821:D821"/>
    <mergeCell ref="F821:H821"/>
    <mergeCell ref="E825:G825"/>
    <mergeCell ref="A797:B797"/>
    <mergeCell ref="C797:I797"/>
    <mergeCell ref="A798:B798"/>
    <mergeCell ref="A820:F820"/>
    <mergeCell ref="D798:I798"/>
    <mergeCell ref="A793:I793"/>
    <mergeCell ref="A794:I794"/>
    <mergeCell ref="A795:I795"/>
    <mergeCell ref="A796:B796"/>
    <mergeCell ref="C796:I796"/>
  </mergeCells>
  <dataValidations count="2">
    <dataValidation type="decimal" allowBlank="1" showInputMessage="1" showErrorMessage="1" error="Adam/Ay oranı en fazla 1 olabilir." prompt="Adam/Ay Oranı en fazla 1 olabilir." sqref="E800:E819 E767:E786 E41:E60 E74:E93 E107:E126 E140:E159 E173:E192 E206:E225 E239:E258 E272:E291 E305:E324 E338:E357 E371:E390 E404:E423 E437:E456 E470:E489 E503:E522 E536:E555 E569:E588 E602:E621 E635:E654 E668:E687 E701:E720 E734:E753 E8:E27" xr:uid="{00000000-0002-0000-0D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74:F93 F107:F126 F140:F159 F173:F192 F206:F225 F239:F258 F272:F291 F305:F324 F338:F357 F371:F390 F404:F423 F437:F456 F470:F489 F503:F522 F536:F555 F569:F588 F602:F621 F635:F654 F668:F687 F701:F720 F734:F753 F8:F27" xr:uid="{00000000-0002-0000-0D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4"/>
  <dimension ref="A1:Q232"/>
  <sheetViews>
    <sheetView topLeftCell="B2" zoomScale="70" zoomScaleNormal="70" workbookViewId="0">
      <selection activeCell="B8" sqref="B8"/>
    </sheetView>
  </sheetViews>
  <sheetFormatPr defaultColWidth="8.85546875" defaultRowHeight="35.1" customHeight="1" x14ac:dyDescent="0.25"/>
  <cols>
    <col min="1" max="1" width="6.5703125" style="29" customWidth="1"/>
    <col min="2" max="2" width="15.140625" style="29" customWidth="1"/>
    <col min="3" max="3" width="40.5703125" style="29" bestFit="1" customWidth="1"/>
    <col min="4" max="4" width="34.7109375" style="29" customWidth="1"/>
    <col min="5" max="5" width="28.7109375" style="29" customWidth="1"/>
    <col min="6" max="6" width="23.85546875" style="29" customWidth="1"/>
    <col min="7" max="7" width="36" style="29" customWidth="1"/>
    <col min="8" max="8" width="16.5703125" style="29" bestFit="1" customWidth="1"/>
    <col min="9" max="9" width="13.42578125" style="29" customWidth="1"/>
    <col min="10" max="10" width="16.7109375" style="29" customWidth="1"/>
    <col min="11" max="11" width="30.7109375" style="29" customWidth="1"/>
    <col min="12" max="12" width="16.7109375" style="45" customWidth="1"/>
    <col min="13" max="13" width="52" style="334" customWidth="1"/>
    <col min="14" max="14" width="6.28515625" style="18" hidden="1" customWidth="1"/>
    <col min="15" max="16" width="8.85546875" style="29" hidden="1" customWidth="1"/>
    <col min="17" max="17" width="9.85546875" style="29" hidden="1" customWidth="1"/>
    <col min="18" max="16384" width="8.85546875" style="29"/>
  </cols>
  <sheetData>
    <row r="1" spans="1:17" ht="35.1" customHeight="1" x14ac:dyDescent="0.25">
      <c r="A1" s="509" t="s">
        <v>90</v>
      </c>
      <c r="B1" s="509"/>
      <c r="C1" s="509"/>
      <c r="D1" s="509"/>
      <c r="E1" s="509"/>
      <c r="F1" s="509"/>
      <c r="G1" s="509"/>
      <c r="H1" s="509"/>
      <c r="I1" s="509"/>
      <c r="J1" s="509"/>
      <c r="K1" s="509"/>
      <c r="L1" s="509"/>
      <c r="M1" s="333"/>
      <c r="N1" s="70" t="s">
        <v>233</v>
      </c>
    </row>
    <row r="2" spans="1:17" ht="35.1" customHeight="1" x14ac:dyDescent="0.25">
      <c r="A2" s="503" t="str">
        <f>IF(YilDonem&lt;&gt;"",CONCATENATE(YilDonem,". döneme aittir."),"")</f>
        <v/>
      </c>
      <c r="B2" s="503"/>
      <c r="C2" s="503"/>
      <c r="D2" s="503"/>
      <c r="E2" s="503"/>
      <c r="F2" s="503"/>
      <c r="G2" s="503"/>
      <c r="H2" s="503"/>
      <c r="I2" s="503"/>
      <c r="J2" s="503"/>
      <c r="K2" s="503"/>
      <c r="L2" s="503"/>
      <c r="M2" s="333"/>
      <c r="N2" s="70" t="s">
        <v>234</v>
      </c>
    </row>
    <row r="3" spans="1:17" ht="35.1" customHeight="1" thickBot="1" x14ac:dyDescent="0.3">
      <c r="A3" s="504" t="s">
        <v>91</v>
      </c>
      <c r="B3" s="504"/>
      <c r="C3" s="504"/>
      <c r="D3" s="504"/>
      <c r="E3" s="504"/>
      <c r="F3" s="504"/>
      <c r="G3" s="504"/>
      <c r="H3" s="504"/>
      <c r="I3" s="504"/>
      <c r="J3" s="504"/>
      <c r="K3" s="504"/>
      <c r="L3" s="504"/>
      <c r="M3" s="333"/>
      <c r="N3" s="295"/>
    </row>
    <row r="4" spans="1:17" ht="35.1" customHeight="1" thickBot="1" x14ac:dyDescent="0.3">
      <c r="A4" s="505" t="s">
        <v>1</v>
      </c>
      <c r="B4" s="506"/>
      <c r="C4" s="510" t="str">
        <f>IF(ProjeNo&gt;0,ProjeNo,"")</f>
        <v/>
      </c>
      <c r="D4" s="511"/>
      <c r="E4" s="511"/>
      <c r="F4" s="511"/>
      <c r="G4" s="511"/>
      <c r="H4" s="511"/>
      <c r="I4" s="511"/>
      <c r="J4" s="511"/>
      <c r="K4" s="511"/>
      <c r="L4" s="512"/>
      <c r="M4" s="333"/>
      <c r="N4" s="295"/>
    </row>
    <row r="5" spans="1:17" ht="35.1" customHeight="1" thickBot="1" x14ac:dyDescent="0.3">
      <c r="A5" s="507" t="s">
        <v>10</v>
      </c>
      <c r="B5" s="508"/>
      <c r="C5" s="513" t="str">
        <f>IF(ProjeAdi&gt;0,ProjeAdi,"")</f>
        <v/>
      </c>
      <c r="D5" s="514"/>
      <c r="E5" s="514"/>
      <c r="F5" s="514"/>
      <c r="G5" s="514"/>
      <c r="H5" s="514"/>
      <c r="I5" s="514"/>
      <c r="J5" s="514"/>
      <c r="K5" s="514"/>
      <c r="L5" s="515"/>
      <c r="M5" s="333"/>
      <c r="N5" s="295"/>
    </row>
    <row r="6" spans="1:17" s="31" customFormat="1" ht="35.1" customHeight="1" thickBot="1" x14ac:dyDescent="0.3">
      <c r="A6" s="501" t="s">
        <v>6</v>
      </c>
      <c r="B6" s="501" t="s">
        <v>92</v>
      </c>
      <c r="C6" s="501" t="s">
        <v>163</v>
      </c>
      <c r="D6" s="501" t="s">
        <v>7</v>
      </c>
      <c r="E6" s="501" t="s">
        <v>132</v>
      </c>
      <c r="F6" s="501" t="s">
        <v>96</v>
      </c>
      <c r="G6" s="501" t="s">
        <v>97</v>
      </c>
      <c r="H6" s="516" t="s">
        <v>165</v>
      </c>
      <c r="I6" s="517"/>
      <c r="J6" s="501" t="s">
        <v>93</v>
      </c>
      <c r="K6" s="501" t="s">
        <v>94</v>
      </c>
      <c r="L6" s="298" t="s">
        <v>95</v>
      </c>
      <c r="M6" s="333"/>
      <c r="N6" s="296"/>
    </row>
    <row r="7" spans="1:17" ht="35.1" customHeight="1" thickBot="1" x14ac:dyDescent="0.3">
      <c r="A7" s="502"/>
      <c r="B7" s="502"/>
      <c r="C7" s="502"/>
      <c r="D7" s="502"/>
      <c r="E7" s="502"/>
      <c r="F7" s="502"/>
      <c r="G7" s="502"/>
      <c r="H7" s="299" t="s">
        <v>167</v>
      </c>
      <c r="I7" s="300" t="s">
        <v>164</v>
      </c>
      <c r="J7" s="502"/>
      <c r="K7" s="502"/>
      <c r="L7" s="298" t="s">
        <v>98</v>
      </c>
      <c r="M7" s="333"/>
    </row>
    <row r="8" spans="1:17" ht="35.1" customHeight="1" x14ac:dyDescent="0.25">
      <c r="A8" s="36">
        <v>1</v>
      </c>
      <c r="B8" s="37"/>
      <c r="C8" s="219"/>
      <c r="D8" s="38"/>
      <c r="E8" s="38"/>
      <c r="F8" s="38"/>
      <c r="G8" s="38"/>
      <c r="H8" s="38"/>
      <c r="I8" s="225"/>
      <c r="J8" s="39"/>
      <c r="K8" s="40"/>
      <c r="L8" s="220"/>
      <c r="M8" s="335" t="str">
        <f>IF(AND(COUNTA(B8:K8)&gt;0,L8=""),"Belge tarihi ve Belge numarası yazılmalıdır.","")</f>
        <v/>
      </c>
      <c r="N8" s="18">
        <f>IF(OR(H8="Gündelik",H8="Konaklama"),1000,0)</f>
        <v>0</v>
      </c>
      <c r="O8" s="29">
        <f>IF(AND(OR(H8="Gündelik",H8="Konaklama"),I8&lt;1),0,1)</f>
        <v>1</v>
      </c>
      <c r="P8" s="29">
        <f>IF(COUNTA(J8:K8)&lt;2,0,1)</f>
        <v>0</v>
      </c>
      <c r="Q8" s="29">
        <f>O8*P8*1000000</f>
        <v>0</v>
      </c>
    </row>
    <row r="9" spans="1:17" ht="35.1" customHeight="1" x14ac:dyDescent="0.25">
      <c r="A9" s="32">
        <v>2</v>
      </c>
      <c r="B9" s="19"/>
      <c r="C9" s="336"/>
      <c r="D9" s="20"/>
      <c r="E9" s="20"/>
      <c r="F9" s="20"/>
      <c r="G9" s="20"/>
      <c r="H9" s="20"/>
      <c r="I9" s="223"/>
      <c r="J9" s="21"/>
      <c r="K9" s="41"/>
      <c r="L9" s="221"/>
      <c r="M9" s="335" t="str">
        <f t="shared" ref="M9:M19" si="0">IF(AND(COUNTA(B9:K9)&gt;0,L9=""),"Belge tarihi ve Belge numarası yazılmalıdır.","")</f>
        <v/>
      </c>
      <c r="N9" s="18">
        <f t="shared" ref="N9:N19" si="1">IF(OR(H9="Gündelik",H9="Konaklama"),1000,0)</f>
        <v>0</v>
      </c>
      <c r="O9" s="29">
        <f t="shared" ref="O9:O19" si="2">IF(AND(OR(H9="Gündelik",H9="Konaklama"),I9&lt;1),0,1)</f>
        <v>1</v>
      </c>
      <c r="P9" s="29">
        <f t="shared" ref="P9:P19" si="3">IF(COUNTA(J9:K9)&lt;2,0,1)</f>
        <v>0</v>
      </c>
      <c r="Q9" s="29">
        <f t="shared" ref="Q9:Q19" si="4">O9*P9*1000000</f>
        <v>0</v>
      </c>
    </row>
    <row r="10" spans="1:17" ht="35.1" customHeight="1" x14ac:dyDescent="0.25">
      <c r="A10" s="32">
        <v>3</v>
      </c>
      <c r="B10" s="19"/>
      <c r="C10" s="336"/>
      <c r="D10" s="20"/>
      <c r="E10" s="20"/>
      <c r="F10" s="20"/>
      <c r="G10" s="20"/>
      <c r="H10" s="20"/>
      <c r="I10" s="223"/>
      <c r="J10" s="21"/>
      <c r="K10" s="41"/>
      <c r="L10" s="221"/>
      <c r="M10" s="335" t="str">
        <f t="shared" si="0"/>
        <v/>
      </c>
      <c r="N10" s="18">
        <f t="shared" si="1"/>
        <v>0</v>
      </c>
      <c r="O10" s="29">
        <f t="shared" si="2"/>
        <v>1</v>
      </c>
      <c r="P10" s="29">
        <f t="shared" si="3"/>
        <v>0</v>
      </c>
      <c r="Q10" s="29">
        <f t="shared" si="4"/>
        <v>0</v>
      </c>
    </row>
    <row r="11" spans="1:17" ht="35.1" customHeight="1" x14ac:dyDescent="0.25">
      <c r="A11" s="32">
        <v>4</v>
      </c>
      <c r="B11" s="19"/>
      <c r="C11" s="336"/>
      <c r="D11" s="20"/>
      <c r="E11" s="20"/>
      <c r="F11" s="20"/>
      <c r="G11" s="20"/>
      <c r="H11" s="20"/>
      <c r="I11" s="223"/>
      <c r="J11" s="21"/>
      <c r="K11" s="41"/>
      <c r="L11" s="221"/>
      <c r="M11" s="335" t="str">
        <f t="shared" si="0"/>
        <v/>
      </c>
      <c r="N11" s="18">
        <f t="shared" si="1"/>
        <v>0</v>
      </c>
      <c r="O11" s="29">
        <f t="shared" si="2"/>
        <v>1</v>
      </c>
      <c r="P11" s="29">
        <f t="shared" si="3"/>
        <v>0</v>
      </c>
      <c r="Q11" s="29">
        <f t="shared" si="4"/>
        <v>0</v>
      </c>
    </row>
    <row r="12" spans="1:17" ht="35.1" customHeight="1" x14ac:dyDescent="0.25">
      <c r="A12" s="32">
        <v>5</v>
      </c>
      <c r="B12" s="19"/>
      <c r="C12" s="336"/>
      <c r="D12" s="20"/>
      <c r="E12" s="20"/>
      <c r="F12" s="20"/>
      <c r="G12" s="20"/>
      <c r="H12" s="20"/>
      <c r="I12" s="223"/>
      <c r="J12" s="21"/>
      <c r="K12" s="41"/>
      <c r="L12" s="221"/>
      <c r="M12" s="335" t="str">
        <f t="shared" si="0"/>
        <v/>
      </c>
      <c r="N12" s="18">
        <f t="shared" si="1"/>
        <v>0</v>
      </c>
      <c r="O12" s="29">
        <f t="shared" si="2"/>
        <v>1</v>
      </c>
      <c r="P12" s="29">
        <f t="shared" si="3"/>
        <v>0</v>
      </c>
      <c r="Q12" s="29">
        <f t="shared" si="4"/>
        <v>0</v>
      </c>
    </row>
    <row r="13" spans="1:17" ht="35.1" customHeight="1" x14ac:dyDescent="0.25">
      <c r="A13" s="32">
        <v>6</v>
      </c>
      <c r="B13" s="19"/>
      <c r="C13" s="336"/>
      <c r="D13" s="20"/>
      <c r="E13" s="20"/>
      <c r="F13" s="20"/>
      <c r="G13" s="20"/>
      <c r="H13" s="20"/>
      <c r="I13" s="223"/>
      <c r="J13" s="21"/>
      <c r="K13" s="41"/>
      <c r="L13" s="221"/>
      <c r="M13" s="335" t="str">
        <f t="shared" si="0"/>
        <v/>
      </c>
      <c r="N13" s="18">
        <f t="shared" si="1"/>
        <v>0</v>
      </c>
      <c r="O13" s="29">
        <f t="shared" si="2"/>
        <v>1</v>
      </c>
      <c r="P13" s="29">
        <f t="shared" si="3"/>
        <v>0</v>
      </c>
      <c r="Q13" s="29">
        <f t="shared" si="4"/>
        <v>0</v>
      </c>
    </row>
    <row r="14" spans="1:17" ht="35.1" customHeight="1" x14ac:dyDescent="0.25">
      <c r="A14" s="32">
        <v>7</v>
      </c>
      <c r="B14" s="19"/>
      <c r="C14" s="336"/>
      <c r="D14" s="20"/>
      <c r="E14" s="20"/>
      <c r="F14" s="20"/>
      <c r="G14" s="20"/>
      <c r="H14" s="20"/>
      <c r="I14" s="223"/>
      <c r="J14" s="21"/>
      <c r="K14" s="41"/>
      <c r="L14" s="221"/>
      <c r="M14" s="335" t="str">
        <f t="shared" si="0"/>
        <v/>
      </c>
      <c r="N14" s="18">
        <f t="shared" si="1"/>
        <v>0</v>
      </c>
      <c r="O14" s="29">
        <f t="shared" si="2"/>
        <v>1</v>
      </c>
      <c r="P14" s="29">
        <f t="shared" si="3"/>
        <v>0</v>
      </c>
      <c r="Q14" s="29">
        <f t="shared" si="4"/>
        <v>0</v>
      </c>
    </row>
    <row r="15" spans="1:17" ht="35.1" customHeight="1" x14ac:dyDescent="0.25">
      <c r="A15" s="32">
        <v>8</v>
      </c>
      <c r="B15" s="19"/>
      <c r="C15" s="336"/>
      <c r="D15" s="20"/>
      <c r="E15" s="20"/>
      <c r="F15" s="20"/>
      <c r="G15" s="20"/>
      <c r="H15" s="20"/>
      <c r="I15" s="223"/>
      <c r="J15" s="21"/>
      <c r="K15" s="41"/>
      <c r="L15" s="221"/>
      <c r="M15" s="335" t="str">
        <f t="shared" si="0"/>
        <v/>
      </c>
      <c r="N15" s="18">
        <f t="shared" si="1"/>
        <v>0</v>
      </c>
      <c r="O15" s="29">
        <f t="shared" si="2"/>
        <v>1</v>
      </c>
      <c r="P15" s="29">
        <f t="shared" si="3"/>
        <v>0</v>
      </c>
      <c r="Q15" s="29">
        <f t="shared" si="4"/>
        <v>0</v>
      </c>
    </row>
    <row r="16" spans="1:17" ht="35.1" customHeight="1" x14ac:dyDescent="0.25">
      <c r="A16" s="32">
        <v>9</v>
      </c>
      <c r="B16" s="19"/>
      <c r="C16" s="336"/>
      <c r="D16" s="20"/>
      <c r="E16" s="20"/>
      <c r="F16" s="20"/>
      <c r="G16" s="20"/>
      <c r="H16" s="20"/>
      <c r="I16" s="223"/>
      <c r="J16" s="21"/>
      <c r="K16" s="41"/>
      <c r="L16" s="221"/>
      <c r="M16" s="335" t="str">
        <f t="shared" si="0"/>
        <v/>
      </c>
      <c r="N16" s="18">
        <f t="shared" si="1"/>
        <v>0</v>
      </c>
      <c r="O16" s="29">
        <f t="shared" si="2"/>
        <v>1</v>
      </c>
      <c r="P16" s="29">
        <f t="shared" si="3"/>
        <v>0</v>
      </c>
      <c r="Q16" s="29">
        <f t="shared" si="4"/>
        <v>0</v>
      </c>
    </row>
    <row r="17" spans="1:17" ht="35.1" customHeight="1" x14ac:dyDescent="0.25">
      <c r="A17" s="32">
        <v>10</v>
      </c>
      <c r="B17" s="19"/>
      <c r="C17" s="336"/>
      <c r="D17" s="20"/>
      <c r="E17" s="20"/>
      <c r="F17" s="20"/>
      <c r="G17" s="20"/>
      <c r="H17" s="20"/>
      <c r="I17" s="223"/>
      <c r="J17" s="21"/>
      <c r="K17" s="41"/>
      <c r="L17" s="221"/>
      <c r="M17" s="335" t="str">
        <f t="shared" si="0"/>
        <v/>
      </c>
      <c r="N17" s="18">
        <f t="shared" si="1"/>
        <v>0</v>
      </c>
      <c r="O17" s="29">
        <f t="shared" si="2"/>
        <v>1</v>
      </c>
      <c r="P17" s="29">
        <f t="shared" si="3"/>
        <v>0</v>
      </c>
      <c r="Q17" s="29">
        <f t="shared" si="4"/>
        <v>0</v>
      </c>
    </row>
    <row r="18" spans="1:17" ht="35.1" customHeight="1" x14ac:dyDescent="0.25">
      <c r="A18" s="32">
        <v>11</v>
      </c>
      <c r="B18" s="19"/>
      <c r="C18" s="336"/>
      <c r="D18" s="20"/>
      <c r="E18" s="20"/>
      <c r="F18" s="20"/>
      <c r="G18" s="20"/>
      <c r="H18" s="20"/>
      <c r="I18" s="223"/>
      <c r="J18" s="21"/>
      <c r="K18" s="41"/>
      <c r="L18" s="221"/>
      <c r="M18" s="335" t="str">
        <f t="shared" si="0"/>
        <v/>
      </c>
      <c r="N18" s="18">
        <f t="shared" si="1"/>
        <v>0</v>
      </c>
      <c r="O18" s="29">
        <f t="shared" si="2"/>
        <v>1</v>
      </c>
      <c r="P18" s="29">
        <f t="shared" si="3"/>
        <v>0</v>
      </c>
      <c r="Q18" s="29">
        <f t="shared" si="4"/>
        <v>0</v>
      </c>
    </row>
    <row r="19" spans="1:17" ht="35.1" customHeight="1" thickBot="1" x14ac:dyDescent="0.3">
      <c r="A19" s="294">
        <v>12</v>
      </c>
      <c r="B19" s="42"/>
      <c r="C19" s="337"/>
      <c r="D19" s="43"/>
      <c r="E19" s="43"/>
      <c r="F19" s="43"/>
      <c r="G19" s="43"/>
      <c r="H19" s="43"/>
      <c r="I19" s="224"/>
      <c r="J19" s="28"/>
      <c r="K19" s="44"/>
      <c r="L19" s="222"/>
      <c r="M19" s="335" t="str">
        <f t="shared" si="0"/>
        <v/>
      </c>
      <c r="N19" s="18">
        <f t="shared" si="1"/>
        <v>0</v>
      </c>
      <c r="O19" s="29">
        <f t="shared" si="2"/>
        <v>1</v>
      </c>
      <c r="P19" s="29">
        <f t="shared" si="3"/>
        <v>0</v>
      </c>
      <c r="Q19" s="29">
        <f t="shared" si="4"/>
        <v>0</v>
      </c>
    </row>
    <row r="20" spans="1:17" ht="35.1" customHeight="1" thickBot="1" x14ac:dyDescent="0.3">
      <c r="A20" s="29" t="s">
        <v>166</v>
      </c>
      <c r="B20" s="57"/>
      <c r="C20" s="57"/>
      <c r="D20" s="57"/>
      <c r="E20" s="57"/>
      <c r="F20" s="57"/>
      <c r="G20" s="57"/>
      <c r="H20" s="57"/>
      <c r="I20" s="57"/>
      <c r="J20" s="57"/>
      <c r="K20" s="9" t="s">
        <v>46</v>
      </c>
      <c r="L20" s="202">
        <f>SUM(L8:L19)</f>
        <v>0</v>
      </c>
      <c r="M20" s="335"/>
    </row>
    <row r="21" spans="1:17" ht="35.1" customHeight="1" x14ac:dyDescent="0.25">
      <c r="A21" s="29" t="s">
        <v>141</v>
      </c>
      <c r="B21" s="57"/>
      <c r="C21" s="57"/>
      <c r="D21" s="57"/>
      <c r="E21" s="57"/>
      <c r="F21" s="57"/>
      <c r="G21" s="57"/>
      <c r="H21" s="57"/>
      <c r="I21" s="57"/>
      <c r="J21" s="57"/>
      <c r="K21" s="57"/>
      <c r="L21" s="297"/>
      <c r="M21" s="335"/>
    </row>
    <row r="22" spans="1:17" ht="35.1" customHeight="1" x14ac:dyDescent="0.25">
      <c r="A22" s="57"/>
      <c r="B22" s="57"/>
      <c r="C22" s="57"/>
      <c r="D22" s="57"/>
      <c r="E22" s="57"/>
      <c r="F22" s="57"/>
      <c r="G22" s="57"/>
      <c r="H22" s="57"/>
      <c r="I22" s="57"/>
      <c r="J22" s="57"/>
      <c r="K22" s="57"/>
      <c r="L22" s="297"/>
      <c r="M22" s="333"/>
      <c r="N22" s="295"/>
    </row>
    <row r="23" spans="1:17" ht="35.1" customHeight="1" x14ac:dyDescent="0.35">
      <c r="A23" s="57"/>
      <c r="B23" s="346" t="s">
        <v>41</v>
      </c>
      <c r="C23" s="345">
        <f ca="1">IF(imzatarihi&gt;0,imzatarihi,"")</f>
        <v>45833</v>
      </c>
      <c r="D23" s="346" t="s">
        <v>43</v>
      </c>
      <c r="E23" s="344" t="str">
        <f>IF(kurulusyetkilisi&gt;0,kurulusyetkilisi,"")</f>
        <v/>
      </c>
      <c r="G23" s="57"/>
      <c r="H23" s="57"/>
      <c r="I23" s="57"/>
      <c r="J23" s="57"/>
      <c r="K23" s="57"/>
      <c r="L23" s="297"/>
      <c r="M23" s="333"/>
      <c r="N23" s="295"/>
    </row>
    <row r="24" spans="1:17" ht="35.1" customHeight="1" x14ac:dyDescent="0.35">
      <c r="A24" s="57"/>
      <c r="B24" s="343"/>
      <c r="C24" s="339"/>
      <c r="D24" s="346" t="s">
        <v>44</v>
      </c>
      <c r="E24" s="339"/>
      <c r="F24" s="57"/>
      <c r="G24" s="57"/>
      <c r="H24" s="57"/>
      <c r="I24" s="57"/>
      <c r="J24" s="57"/>
      <c r="K24" s="57"/>
      <c r="L24" s="297"/>
      <c r="M24" s="333"/>
      <c r="N24" s="295"/>
    </row>
    <row r="25" spans="1:17" ht="35.1" customHeight="1" x14ac:dyDescent="0.25">
      <c r="A25" s="57"/>
      <c r="B25" s="57"/>
      <c r="C25" s="57"/>
      <c r="D25" s="57"/>
      <c r="E25" s="57"/>
      <c r="F25" s="57"/>
      <c r="G25" s="57"/>
      <c r="H25" s="57"/>
      <c r="I25" s="57"/>
      <c r="J25" s="57"/>
      <c r="K25" s="57"/>
      <c r="L25" s="297"/>
      <c r="M25" s="333"/>
      <c r="N25" s="295"/>
    </row>
    <row r="26" spans="1:17" ht="35.1" customHeight="1" x14ac:dyDescent="0.25">
      <c r="A26" s="57"/>
      <c r="B26" s="57"/>
      <c r="C26" s="57"/>
      <c r="D26" s="57"/>
      <c r="E26" s="57"/>
      <c r="F26" s="57"/>
      <c r="G26" s="57"/>
      <c r="H26" s="57"/>
      <c r="I26" s="57"/>
      <c r="J26" s="57"/>
      <c r="K26" s="57"/>
      <c r="L26" s="297"/>
      <c r="M26" s="333"/>
      <c r="N26" s="295"/>
    </row>
    <row r="27" spans="1:17" ht="35.1" customHeight="1" x14ac:dyDescent="0.25">
      <c r="A27" s="509" t="s">
        <v>90</v>
      </c>
      <c r="B27" s="509"/>
      <c r="C27" s="509"/>
      <c r="D27" s="509"/>
      <c r="E27" s="509"/>
      <c r="F27" s="509"/>
      <c r="G27" s="509"/>
      <c r="H27" s="509"/>
      <c r="I27" s="509"/>
      <c r="J27" s="509"/>
      <c r="K27" s="509"/>
      <c r="L27" s="509"/>
      <c r="M27" s="333"/>
      <c r="N27" s="295"/>
    </row>
    <row r="28" spans="1:17" ht="35.1" customHeight="1" x14ac:dyDescent="0.25">
      <c r="A28" s="503" t="str">
        <f>IF(YilDonem&lt;&gt;"",CONCATENATE(YilDonem,". döneme aittir."),"")</f>
        <v/>
      </c>
      <c r="B28" s="503"/>
      <c r="C28" s="503"/>
      <c r="D28" s="503"/>
      <c r="E28" s="503"/>
      <c r="F28" s="503"/>
      <c r="G28" s="503"/>
      <c r="H28" s="503"/>
      <c r="I28" s="503"/>
      <c r="J28" s="503"/>
      <c r="K28" s="503"/>
      <c r="L28" s="503"/>
      <c r="M28" s="333"/>
      <c r="N28" s="295"/>
    </row>
    <row r="29" spans="1:17" ht="35.1" customHeight="1" thickBot="1" x14ac:dyDescent="0.3">
      <c r="A29" s="504" t="s">
        <v>91</v>
      </c>
      <c r="B29" s="504"/>
      <c r="C29" s="504"/>
      <c r="D29" s="504"/>
      <c r="E29" s="504"/>
      <c r="F29" s="504"/>
      <c r="G29" s="504"/>
      <c r="H29" s="504"/>
      <c r="I29" s="504"/>
      <c r="J29" s="504"/>
      <c r="K29" s="504"/>
      <c r="L29" s="504"/>
      <c r="M29" s="333"/>
      <c r="N29" s="295"/>
    </row>
    <row r="30" spans="1:17" ht="35.1" customHeight="1" thickBot="1" x14ac:dyDescent="0.3">
      <c r="A30" s="505" t="s">
        <v>1</v>
      </c>
      <c r="B30" s="506"/>
      <c r="C30" s="510" t="str">
        <f>IF(ProjeNo&gt;0,ProjeNo,"")</f>
        <v/>
      </c>
      <c r="D30" s="511"/>
      <c r="E30" s="511"/>
      <c r="F30" s="511"/>
      <c r="G30" s="511"/>
      <c r="H30" s="511"/>
      <c r="I30" s="511"/>
      <c r="J30" s="511"/>
      <c r="K30" s="511"/>
      <c r="L30" s="512"/>
      <c r="M30" s="333"/>
      <c r="N30" s="295"/>
    </row>
    <row r="31" spans="1:17" ht="35.1" customHeight="1" thickBot="1" x14ac:dyDescent="0.3">
      <c r="A31" s="507" t="s">
        <v>10</v>
      </c>
      <c r="B31" s="508"/>
      <c r="C31" s="513" t="str">
        <f>IF(ProjeAdi&gt;0,ProjeAdi,"")</f>
        <v/>
      </c>
      <c r="D31" s="514"/>
      <c r="E31" s="514"/>
      <c r="F31" s="514"/>
      <c r="G31" s="514"/>
      <c r="H31" s="514"/>
      <c r="I31" s="514"/>
      <c r="J31" s="514"/>
      <c r="K31" s="514"/>
      <c r="L31" s="515"/>
      <c r="M31" s="333"/>
      <c r="N31" s="295"/>
    </row>
    <row r="32" spans="1:17" s="31" customFormat="1" ht="35.1" customHeight="1" thickBot="1" x14ac:dyDescent="0.3">
      <c r="A32" s="501" t="s">
        <v>6</v>
      </c>
      <c r="B32" s="501" t="s">
        <v>92</v>
      </c>
      <c r="C32" s="501" t="s">
        <v>163</v>
      </c>
      <c r="D32" s="501" t="s">
        <v>7</v>
      </c>
      <c r="E32" s="501" t="s">
        <v>132</v>
      </c>
      <c r="F32" s="501" t="s">
        <v>96</v>
      </c>
      <c r="G32" s="501" t="s">
        <v>97</v>
      </c>
      <c r="H32" s="516" t="s">
        <v>165</v>
      </c>
      <c r="I32" s="517"/>
      <c r="J32" s="501" t="s">
        <v>93</v>
      </c>
      <c r="K32" s="501" t="s">
        <v>94</v>
      </c>
      <c r="L32" s="298" t="s">
        <v>95</v>
      </c>
      <c r="M32" s="333"/>
      <c r="N32" s="296"/>
    </row>
    <row r="33" spans="1:17" ht="35.1" customHeight="1" thickBot="1" x14ac:dyDescent="0.3">
      <c r="A33" s="502"/>
      <c r="B33" s="502"/>
      <c r="C33" s="502"/>
      <c r="D33" s="502"/>
      <c r="E33" s="502"/>
      <c r="F33" s="502"/>
      <c r="G33" s="502"/>
      <c r="H33" s="299" t="s">
        <v>167</v>
      </c>
      <c r="I33" s="300" t="s">
        <v>164</v>
      </c>
      <c r="J33" s="502"/>
      <c r="K33" s="502"/>
      <c r="L33" s="298" t="s">
        <v>98</v>
      </c>
      <c r="M33" s="333"/>
      <c r="N33" s="295"/>
    </row>
    <row r="34" spans="1:17" ht="35.1" customHeight="1" x14ac:dyDescent="0.25">
      <c r="A34" s="36">
        <v>13</v>
      </c>
      <c r="B34" s="37"/>
      <c r="C34" s="219"/>
      <c r="D34" s="38"/>
      <c r="E34" s="38"/>
      <c r="F34" s="38"/>
      <c r="G34" s="38"/>
      <c r="H34" s="38"/>
      <c r="I34" s="225"/>
      <c r="J34" s="39"/>
      <c r="K34" s="40"/>
      <c r="L34" s="220"/>
      <c r="M34" s="335" t="str">
        <f>IF(AND(COUNTA(B34:K34)&gt;0,L34=""),"Belge tarihi ve Belge numarası yazılmalıdır.","")</f>
        <v/>
      </c>
      <c r="N34" s="18">
        <f>IF(OR(H34="Gündelik",H34="Konaklama"),1000,0)</f>
        <v>0</v>
      </c>
      <c r="O34" s="29">
        <f>IF(AND(OR(H34="Gündelik",H34="Konaklama"),I34&lt;1),0,1)</f>
        <v>1</v>
      </c>
      <c r="P34" s="29">
        <f>IF(COUNTA(J34:K34)&lt;2,0,1)</f>
        <v>0</v>
      </c>
      <c r="Q34" s="29">
        <f>O34*P34*1000000</f>
        <v>0</v>
      </c>
    </row>
    <row r="35" spans="1:17" ht="35.1" customHeight="1" x14ac:dyDescent="0.25">
      <c r="A35" s="32">
        <v>14</v>
      </c>
      <c r="B35" s="19"/>
      <c r="C35" s="336"/>
      <c r="D35" s="20"/>
      <c r="E35" s="20"/>
      <c r="F35" s="20"/>
      <c r="G35" s="20"/>
      <c r="H35" s="20"/>
      <c r="I35" s="223"/>
      <c r="J35" s="21"/>
      <c r="K35" s="41"/>
      <c r="L35" s="221"/>
      <c r="M35" s="335" t="str">
        <f t="shared" ref="M35:M45" si="5">IF(AND(COUNTA(B35:K35)&gt;0,L35=""),"Belge tarihi ve Belge numarası yazılmalıdır.","")</f>
        <v/>
      </c>
      <c r="N35" s="18">
        <f t="shared" ref="N35:N45" si="6">IF(OR(H35="Gündelik",H35="Konaklama"),1000,0)</f>
        <v>0</v>
      </c>
      <c r="O35" s="29">
        <f t="shared" ref="O35:O45" si="7">IF(AND(OR(H35="Gündelik",H35="Konaklama"),I35&lt;1),0,1)</f>
        <v>1</v>
      </c>
      <c r="P35" s="29">
        <f t="shared" ref="P35:P45" si="8">IF(COUNTA(J35:K35)&lt;2,0,1)</f>
        <v>0</v>
      </c>
      <c r="Q35" s="29">
        <f t="shared" ref="Q35:Q45" si="9">O35*P35*1000000</f>
        <v>0</v>
      </c>
    </row>
    <row r="36" spans="1:17" ht="35.1" customHeight="1" x14ac:dyDescent="0.25">
      <c r="A36" s="32">
        <v>15</v>
      </c>
      <c r="B36" s="19"/>
      <c r="C36" s="336"/>
      <c r="D36" s="20"/>
      <c r="E36" s="20"/>
      <c r="F36" s="20"/>
      <c r="G36" s="20"/>
      <c r="H36" s="20"/>
      <c r="I36" s="223"/>
      <c r="J36" s="21"/>
      <c r="K36" s="41"/>
      <c r="L36" s="221"/>
      <c r="M36" s="335" t="str">
        <f t="shared" si="5"/>
        <v/>
      </c>
      <c r="N36" s="18">
        <f t="shared" si="6"/>
        <v>0</v>
      </c>
      <c r="O36" s="29">
        <f t="shared" si="7"/>
        <v>1</v>
      </c>
      <c r="P36" s="29">
        <f t="shared" si="8"/>
        <v>0</v>
      </c>
      <c r="Q36" s="29">
        <f t="shared" si="9"/>
        <v>0</v>
      </c>
    </row>
    <row r="37" spans="1:17" ht="35.1" customHeight="1" x14ac:dyDescent="0.25">
      <c r="A37" s="32">
        <v>16</v>
      </c>
      <c r="B37" s="19"/>
      <c r="C37" s="336"/>
      <c r="D37" s="20"/>
      <c r="E37" s="20"/>
      <c r="F37" s="20"/>
      <c r="G37" s="20"/>
      <c r="H37" s="20"/>
      <c r="I37" s="223"/>
      <c r="J37" s="21"/>
      <c r="K37" s="41"/>
      <c r="L37" s="221"/>
      <c r="M37" s="335" t="str">
        <f t="shared" si="5"/>
        <v/>
      </c>
      <c r="N37" s="18">
        <f t="shared" si="6"/>
        <v>0</v>
      </c>
      <c r="O37" s="29">
        <f t="shared" si="7"/>
        <v>1</v>
      </c>
      <c r="P37" s="29">
        <f t="shared" si="8"/>
        <v>0</v>
      </c>
      <c r="Q37" s="29">
        <f t="shared" si="9"/>
        <v>0</v>
      </c>
    </row>
    <row r="38" spans="1:17" ht="35.1" customHeight="1" x14ac:dyDescent="0.25">
      <c r="A38" s="32">
        <v>17</v>
      </c>
      <c r="B38" s="19"/>
      <c r="C38" s="336"/>
      <c r="D38" s="20"/>
      <c r="E38" s="20"/>
      <c r="F38" s="20"/>
      <c r="G38" s="20"/>
      <c r="H38" s="20"/>
      <c r="I38" s="223"/>
      <c r="J38" s="21"/>
      <c r="K38" s="41"/>
      <c r="L38" s="221"/>
      <c r="M38" s="335" t="str">
        <f t="shared" si="5"/>
        <v/>
      </c>
      <c r="N38" s="18">
        <f t="shared" si="6"/>
        <v>0</v>
      </c>
      <c r="O38" s="29">
        <f t="shared" si="7"/>
        <v>1</v>
      </c>
      <c r="P38" s="29">
        <f t="shared" si="8"/>
        <v>0</v>
      </c>
      <c r="Q38" s="29">
        <f t="shared" si="9"/>
        <v>0</v>
      </c>
    </row>
    <row r="39" spans="1:17" ht="35.1" customHeight="1" x14ac:dyDescent="0.25">
      <c r="A39" s="32">
        <v>18</v>
      </c>
      <c r="B39" s="19"/>
      <c r="C39" s="336"/>
      <c r="D39" s="20"/>
      <c r="E39" s="20"/>
      <c r="F39" s="20"/>
      <c r="G39" s="20"/>
      <c r="H39" s="20"/>
      <c r="I39" s="223"/>
      <c r="J39" s="21"/>
      <c r="K39" s="41"/>
      <c r="L39" s="221"/>
      <c r="M39" s="335" t="str">
        <f t="shared" si="5"/>
        <v/>
      </c>
      <c r="N39" s="18">
        <f t="shared" si="6"/>
        <v>0</v>
      </c>
      <c r="O39" s="29">
        <f t="shared" si="7"/>
        <v>1</v>
      </c>
      <c r="P39" s="29">
        <f t="shared" si="8"/>
        <v>0</v>
      </c>
      <c r="Q39" s="29">
        <f t="shared" si="9"/>
        <v>0</v>
      </c>
    </row>
    <row r="40" spans="1:17" ht="35.1" customHeight="1" x14ac:dyDescent="0.25">
      <c r="A40" s="32">
        <v>19</v>
      </c>
      <c r="B40" s="19"/>
      <c r="C40" s="336"/>
      <c r="D40" s="20"/>
      <c r="E40" s="20"/>
      <c r="F40" s="20"/>
      <c r="G40" s="20"/>
      <c r="H40" s="20"/>
      <c r="I40" s="223"/>
      <c r="J40" s="21"/>
      <c r="K40" s="41"/>
      <c r="L40" s="221"/>
      <c r="M40" s="335" t="str">
        <f t="shared" si="5"/>
        <v/>
      </c>
      <c r="N40" s="18">
        <f t="shared" si="6"/>
        <v>0</v>
      </c>
      <c r="O40" s="29">
        <f t="shared" si="7"/>
        <v>1</v>
      </c>
      <c r="P40" s="29">
        <f t="shared" si="8"/>
        <v>0</v>
      </c>
      <c r="Q40" s="29">
        <f t="shared" si="9"/>
        <v>0</v>
      </c>
    </row>
    <row r="41" spans="1:17" ht="35.1" customHeight="1" x14ac:dyDescent="0.25">
      <c r="A41" s="32">
        <v>20</v>
      </c>
      <c r="B41" s="19"/>
      <c r="C41" s="336"/>
      <c r="D41" s="20"/>
      <c r="E41" s="20"/>
      <c r="F41" s="20"/>
      <c r="G41" s="20"/>
      <c r="H41" s="20"/>
      <c r="I41" s="223"/>
      <c r="J41" s="21"/>
      <c r="K41" s="41"/>
      <c r="L41" s="221"/>
      <c r="M41" s="335" t="str">
        <f t="shared" si="5"/>
        <v/>
      </c>
      <c r="N41" s="18">
        <f t="shared" si="6"/>
        <v>0</v>
      </c>
      <c r="O41" s="29">
        <f t="shared" si="7"/>
        <v>1</v>
      </c>
      <c r="P41" s="29">
        <f t="shared" si="8"/>
        <v>0</v>
      </c>
      <c r="Q41" s="29">
        <f t="shared" si="9"/>
        <v>0</v>
      </c>
    </row>
    <row r="42" spans="1:17" ht="35.1" customHeight="1" x14ac:dyDescent="0.25">
      <c r="A42" s="32">
        <v>21</v>
      </c>
      <c r="B42" s="19"/>
      <c r="C42" s="336"/>
      <c r="D42" s="20"/>
      <c r="E42" s="20"/>
      <c r="F42" s="20"/>
      <c r="G42" s="20"/>
      <c r="H42" s="20"/>
      <c r="I42" s="223"/>
      <c r="J42" s="21"/>
      <c r="K42" s="41"/>
      <c r="L42" s="221"/>
      <c r="M42" s="335" t="str">
        <f t="shared" si="5"/>
        <v/>
      </c>
      <c r="N42" s="18">
        <f t="shared" si="6"/>
        <v>0</v>
      </c>
      <c r="O42" s="29">
        <f t="shared" si="7"/>
        <v>1</v>
      </c>
      <c r="P42" s="29">
        <f t="shared" si="8"/>
        <v>0</v>
      </c>
      <c r="Q42" s="29">
        <f t="shared" si="9"/>
        <v>0</v>
      </c>
    </row>
    <row r="43" spans="1:17" ht="35.1" customHeight="1" x14ac:dyDescent="0.25">
      <c r="A43" s="32">
        <v>22</v>
      </c>
      <c r="B43" s="19"/>
      <c r="C43" s="336"/>
      <c r="D43" s="20"/>
      <c r="E43" s="20"/>
      <c r="F43" s="20"/>
      <c r="G43" s="20"/>
      <c r="H43" s="20"/>
      <c r="I43" s="223"/>
      <c r="J43" s="21"/>
      <c r="K43" s="41"/>
      <c r="L43" s="221"/>
      <c r="M43" s="335" t="str">
        <f t="shared" si="5"/>
        <v/>
      </c>
      <c r="N43" s="18">
        <f t="shared" si="6"/>
        <v>0</v>
      </c>
      <c r="O43" s="29">
        <f t="shared" si="7"/>
        <v>1</v>
      </c>
      <c r="P43" s="29">
        <f t="shared" si="8"/>
        <v>0</v>
      </c>
      <c r="Q43" s="29">
        <f t="shared" si="9"/>
        <v>0</v>
      </c>
    </row>
    <row r="44" spans="1:17" ht="35.1" customHeight="1" x14ac:dyDescent="0.25">
      <c r="A44" s="32">
        <v>23</v>
      </c>
      <c r="B44" s="19"/>
      <c r="C44" s="336"/>
      <c r="D44" s="20"/>
      <c r="E44" s="20"/>
      <c r="F44" s="20"/>
      <c r="G44" s="20"/>
      <c r="H44" s="20"/>
      <c r="I44" s="223"/>
      <c r="J44" s="21"/>
      <c r="K44" s="41"/>
      <c r="L44" s="221"/>
      <c r="M44" s="335" t="str">
        <f t="shared" si="5"/>
        <v/>
      </c>
      <c r="N44" s="18">
        <f t="shared" si="6"/>
        <v>0</v>
      </c>
      <c r="O44" s="29">
        <f t="shared" si="7"/>
        <v>1</v>
      </c>
      <c r="P44" s="29">
        <f t="shared" si="8"/>
        <v>0</v>
      </c>
      <c r="Q44" s="29">
        <f t="shared" si="9"/>
        <v>0</v>
      </c>
    </row>
    <row r="45" spans="1:17" ht="35.1" customHeight="1" thickBot="1" x14ac:dyDescent="0.3">
      <c r="A45" s="294">
        <v>24</v>
      </c>
      <c r="B45" s="42"/>
      <c r="C45" s="337"/>
      <c r="D45" s="43"/>
      <c r="E45" s="43"/>
      <c r="F45" s="43"/>
      <c r="G45" s="43"/>
      <c r="H45" s="43"/>
      <c r="I45" s="224"/>
      <c r="J45" s="28"/>
      <c r="K45" s="44"/>
      <c r="L45" s="222"/>
      <c r="M45" s="335" t="str">
        <f t="shared" si="5"/>
        <v/>
      </c>
      <c r="N45" s="18">
        <f t="shared" si="6"/>
        <v>0</v>
      </c>
      <c r="O45" s="29">
        <f t="shared" si="7"/>
        <v>1</v>
      </c>
      <c r="P45" s="29">
        <f t="shared" si="8"/>
        <v>0</v>
      </c>
      <c r="Q45" s="29">
        <f t="shared" si="9"/>
        <v>0</v>
      </c>
    </row>
    <row r="46" spans="1:17" ht="35.1" customHeight="1" thickBot="1" x14ac:dyDescent="0.3">
      <c r="A46" s="29" t="s">
        <v>166</v>
      </c>
      <c r="B46" s="57"/>
      <c r="C46" s="57"/>
      <c r="D46" s="57"/>
      <c r="E46" s="57"/>
      <c r="F46" s="57"/>
      <c r="G46" s="57"/>
      <c r="H46" s="57"/>
      <c r="I46" s="57"/>
      <c r="J46" s="57"/>
      <c r="K46" s="9" t="s">
        <v>46</v>
      </c>
      <c r="L46" s="202">
        <f>SUM(L34:L45)+L20</f>
        <v>0</v>
      </c>
      <c r="M46" s="333"/>
      <c r="N46" s="295"/>
    </row>
    <row r="47" spans="1:17" ht="35.1" customHeight="1" x14ac:dyDescent="0.25">
      <c r="A47" s="29" t="s">
        <v>141</v>
      </c>
      <c r="B47" s="57"/>
      <c r="C47" s="57"/>
      <c r="D47" s="57"/>
      <c r="E47" s="57"/>
      <c r="F47" s="57"/>
      <c r="G47" s="57"/>
      <c r="H47" s="57"/>
      <c r="I47" s="57"/>
      <c r="J47" s="57"/>
      <c r="K47" s="57"/>
      <c r="L47" s="297"/>
      <c r="M47" s="333"/>
      <c r="N47" s="295"/>
    </row>
    <row r="48" spans="1:17" ht="35.1" customHeight="1" x14ac:dyDescent="0.25">
      <c r="A48" s="57"/>
      <c r="B48" s="57"/>
      <c r="C48" s="57"/>
      <c r="D48" s="57"/>
      <c r="E48" s="57"/>
      <c r="F48" s="57"/>
      <c r="G48" s="57"/>
      <c r="H48" s="57"/>
      <c r="I48" s="57"/>
      <c r="J48" s="57"/>
      <c r="K48" s="57"/>
      <c r="L48" s="297"/>
      <c r="M48" s="333"/>
      <c r="N48" s="295"/>
    </row>
    <row r="49" spans="1:17" ht="35.1" customHeight="1" x14ac:dyDescent="0.35">
      <c r="A49" s="57"/>
      <c r="B49" s="346" t="s">
        <v>41</v>
      </c>
      <c r="C49" s="345">
        <f ca="1">IF(imzatarihi&gt;0,imzatarihi,"")</f>
        <v>45833</v>
      </c>
      <c r="D49" s="346" t="s">
        <v>43</v>
      </c>
      <c r="E49" s="344" t="str">
        <f>IF(kurulusyetkilisi&gt;0,kurulusyetkilisi,"")</f>
        <v/>
      </c>
      <c r="G49" s="57"/>
      <c r="H49" s="57"/>
      <c r="I49" s="57"/>
      <c r="J49" s="57"/>
      <c r="K49" s="57"/>
      <c r="L49" s="297"/>
      <c r="M49" s="333"/>
      <c r="N49" s="295"/>
    </row>
    <row r="50" spans="1:17" ht="35.1" customHeight="1" x14ac:dyDescent="0.35">
      <c r="A50" s="57"/>
      <c r="B50" s="343"/>
      <c r="C50" s="339"/>
      <c r="D50" s="346" t="s">
        <v>44</v>
      </c>
      <c r="E50" s="339"/>
      <c r="F50" s="57"/>
      <c r="G50" s="57"/>
      <c r="H50" s="57"/>
      <c r="I50" s="57"/>
      <c r="J50" s="57"/>
      <c r="K50" s="57"/>
      <c r="L50" s="297"/>
      <c r="M50" s="333"/>
      <c r="N50" s="295"/>
    </row>
    <row r="51" spans="1:17" ht="35.1" customHeight="1" x14ac:dyDescent="0.25">
      <c r="A51" s="57"/>
      <c r="B51" s="57"/>
      <c r="C51" s="57"/>
      <c r="D51" s="57"/>
      <c r="E51" s="57"/>
      <c r="F51" s="57"/>
      <c r="G51" s="57"/>
      <c r="H51" s="57"/>
      <c r="I51" s="57"/>
      <c r="J51" s="57"/>
      <c r="K51" s="57"/>
      <c r="L51" s="297"/>
      <c r="M51" s="333"/>
      <c r="N51" s="295"/>
    </row>
    <row r="52" spans="1:17" ht="35.1" customHeight="1" x14ac:dyDescent="0.25">
      <c r="A52" s="57"/>
      <c r="B52" s="57"/>
      <c r="C52" s="57"/>
      <c r="D52" s="57"/>
      <c r="E52" s="57"/>
      <c r="F52" s="57"/>
      <c r="G52" s="57"/>
      <c r="H52" s="57"/>
      <c r="I52" s="57"/>
      <c r="J52" s="57"/>
      <c r="K52" s="57"/>
      <c r="L52" s="297"/>
      <c r="M52" s="333"/>
      <c r="N52" s="295"/>
    </row>
    <row r="53" spans="1:17" ht="35.1" customHeight="1" x14ac:dyDescent="0.25">
      <c r="A53" s="509" t="s">
        <v>90</v>
      </c>
      <c r="B53" s="509"/>
      <c r="C53" s="509"/>
      <c r="D53" s="509"/>
      <c r="E53" s="509"/>
      <c r="F53" s="509"/>
      <c r="G53" s="509"/>
      <c r="H53" s="509"/>
      <c r="I53" s="509"/>
      <c r="J53" s="509"/>
      <c r="K53" s="509"/>
      <c r="L53" s="509"/>
      <c r="M53" s="333"/>
      <c r="N53" s="295"/>
    </row>
    <row r="54" spans="1:17" ht="35.1" customHeight="1" x14ac:dyDescent="0.25">
      <c r="A54" s="503" t="str">
        <f>IF(YilDonem&lt;&gt;"",CONCATENATE(YilDonem,". döneme aittir."),"")</f>
        <v/>
      </c>
      <c r="B54" s="503"/>
      <c r="C54" s="503"/>
      <c r="D54" s="503"/>
      <c r="E54" s="503"/>
      <c r="F54" s="503"/>
      <c r="G54" s="503"/>
      <c r="H54" s="503"/>
      <c r="I54" s="503"/>
      <c r="J54" s="503"/>
      <c r="K54" s="503"/>
      <c r="L54" s="503"/>
      <c r="M54" s="333"/>
      <c r="N54" s="295"/>
    </row>
    <row r="55" spans="1:17" ht="35.1" customHeight="1" thickBot="1" x14ac:dyDescent="0.3">
      <c r="A55" s="504" t="s">
        <v>91</v>
      </c>
      <c r="B55" s="504"/>
      <c r="C55" s="504"/>
      <c r="D55" s="504"/>
      <c r="E55" s="504"/>
      <c r="F55" s="504"/>
      <c r="G55" s="504"/>
      <c r="H55" s="504"/>
      <c r="I55" s="504"/>
      <c r="J55" s="504"/>
      <c r="K55" s="504"/>
      <c r="L55" s="504"/>
      <c r="M55" s="333"/>
      <c r="N55" s="295"/>
    </row>
    <row r="56" spans="1:17" ht="35.1" customHeight="1" thickBot="1" x14ac:dyDescent="0.3">
      <c r="A56" s="505" t="s">
        <v>1</v>
      </c>
      <c r="B56" s="506"/>
      <c r="C56" s="510" t="str">
        <f>IF(ProjeNo&gt;0,ProjeNo,"")</f>
        <v/>
      </c>
      <c r="D56" s="511"/>
      <c r="E56" s="511"/>
      <c r="F56" s="511"/>
      <c r="G56" s="511"/>
      <c r="H56" s="511"/>
      <c r="I56" s="511"/>
      <c r="J56" s="511"/>
      <c r="K56" s="511"/>
      <c r="L56" s="512"/>
      <c r="M56" s="333"/>
      <c r="N56" s="295"/>
    </row>
    <row r="57" spans="1:17" ht="35.1" customHeight="1" thickBot="1" x14ac:dyDescent="0.3">
      <c r="A57" s="507" t="s">
        <v>10</v>
      </c>
      <c r="B57" s="508"/>
      <c r="C57" s="513" t="str">
        <f>IF(ProjeAdi&gt;0,ProjeAdi,"")</f>
        <v/>
      </c>
      <c r="D57" s="514"/>
      <c r="E57" s="514"/>
      <c r="F57" s="514"/>
      <c r="G57" s="514"/>
      <c r="H57" s="514"/>
      <c r="I57" s="514"/>
      <c r="J57" s="514"/>
      <c r="K57" s="514"/>
      <c r="L57" s="515"/>
      <c r="M57" s="333"/>
      <c r="N57" s="295"/>
    </row>
    <row r="58" spans="1:17" s="31" customFormat="1" ht="35.1" customHeight="1" thickBot="1" x14ac:dyDescent="0.3">
      <c r="A58" s="501" t="s">
        <v>6</v>
      </c>
      <c r="B58" s="501" t="s">
        <v>92</v>
      </c>
      <c r="C58" s="501" t="s">
        <v>163</v>
      </c>
      <c r="D58" s="501" t="s">
        <v>7</v>
      </c>
      <c r="E58" s="501" t="s">
        <v>132</v>
      </c>
      <c r="F58" s="501" t="s">
        <v>96</v>
      </c>
      <c r="G58" s="501" t="s">
        <v>97</v>
      </c>
      <c r="H58" s="516" t="s">
        <v>165</v>
      </c>
      <c r="I58" s="517"/>
      <c r="J58" s="501" t="s">
        <v>93</v>
      </c>
      <c r="K58" s="501" t="s">
        <v>94</v>
      </c>
      <c r="L58" s="298" t="s">
        <v>95</v>
      </c>
      <c r="M58" s="333"/>
      <c r="N58" s="296"/>
    </row>
    <row r="59" spans="1:17" ht="35.1" customHeight="1" thickBot="1" x14ac:dyDescent="0.3">
      <c r="A59" s="502"/>
      <c r="B59" s="502"/>
      <c r="C59" s="502"/>
      <c r="D59" s="502"/>
      <c r="E59" s="502"/>
      <c r="F59" s="502"/>
      <c r="G59" s="502"/>
      <c r="H59" s="299" t="s">
        <v>167</v>
      </c>
      <c r="I59" s="300" t="s">
        <v>164</v>
      </c>
      <c r="J59" s="502"/>
      <c r="K59" s="502"/>
      <c r="L59" s="298" t="s">
        <v>98</v>
      </c>
      <c r="M59" s="333"/>
      <c r="N59" s="295"/>
    </row>
    <row r="60" spans="1:17" ht="35.1" customHeight="1" x14ac:dyDescent="0.25">
      <c r="A60" s="36">
        <v>25</v>
      </c>
      <c r="B60" s="37"/>
      <c r="C60" s="219"/>
      <c r="D60" s="38"/>
      <c r="E60" s="38"/>
      <c r="F60" s="38"/>
      <c r="G60" s="38"/>
      <c r="H60" s="38"/>
      <c r="I60" s="225"/>
      <c r="J60" s="39"/>
      <c r="K60" s="40"/>
      <c r="L60" s="220"/>
      <c r="M60" s="335" t="str">
        <f>IF(AND(COUNTA(B60:K60)&gt;0,L60=""),"Belge tarihi ve Belge numarası yazılmalıdır.","")</f>
        <v/>
      </c>
      <c r="N60" s="18">
        <f>IF(OR(H60="Gündelik",H60="Konaklama"),1000,0)</f>
        <v>0</v>
      </c>
      <c r="O60" s="29">
        <f>IF(AND(OR(H60="Gündelik",H60="Konaklama"),I60&lt;1),0,1)</f>
        <v>1</v>
      </c>
      <c r="P60" s="29">
        <f>IF(COUNTA(J60:K60)&lt;2,0,1)</f>
        <v>0</v>
      </c>
      <c r="Q60" s="29">
        <f>O60*P60*1000000</f>
        <v>0</v>
      </c>
    </row>
    <row r="61" spans="1:17" ht="35.1" customHeight="1" x14ac:dyDescent="0.25">
      <c r="A61" s="32">
        <v>26</v>
      </c>
      <c r="B61" s="19"/>
      <c r="C61" s="336"/>
      <c r="D61" s="20"/>
      <c r="E61" s="20"/>
      <c r="F61" s="20"/>
      <c r="G61" s="20"/>
      <c r="H61" s="20"/>
      <c r="I61" s="223"/>
      <c r="J61" s="21"/>
      <c r="K61" s="41"/>
      <c r="L61" s="221"/>
      <c r="M61" s="335" t="str">
        <f t="shared" ref="M61:M71" si="10">IF(AND(COUNTA(B61:K61)&gt;0,L61=""),"Belge tarihi ve Belge numarası yazılmalıdır.","")</f>
        <v/>
      </c>
      <c r="N61" s="18">
        <f t="shared" ref="N61:N71" si="11">IF(OR(H61="Gündelik",H61="Konaklama"),1000,0)</f>
        <v>0</v>
      </c>
      <c r="O61" s="29">
        <f t="shared" ref="O61:O71" si="12">IF(AND(OR(H61="Gündelik",H61="Konaklama"),I61&lt;1),0,1)</f>
        <v>1</v>
      </c>
      <c r="P61" s="29">
        <f t="shared" ref="P61:P71" si="13">IF(COUNTA(J61:K61)&lt;2,0,1)</f>
        <v>0</v>
      </c>
      <c r="Q61" s="29">
        <f t="shared" ref="Q61:Q71" si="14">O61*P61*1000000</f>
        <v>0</v>
      </c>
    </row>
    <row r="62" spans="1:17" ht="35.1" customHeight="1" x14ac:dyDescent="0.25">
      <c r="A62" s="32">
        <v>27</v>
      </c>
      <c r="B62" s="19"/>
      <c r="C62" s="336"/>
      <c r="D62" s="20"/>
      <c r="E62" s="20"/>
      <c r="F62" s="20"/>
      <c r="G62" s="20"/>
      <c r="H62" s="20"/>
      <c r="I62" s="223"/>
      <c r="J62" s="21"/>
      <c r="K62" s="41"/>
      <c r="L62" s="221"/>
      <c r="M62" s="335" t="str">
        <f t="shared" si="10"/>
        <v/>
      </c>
      <c r="N62" s="18">
        <f t="shared" si="11"/>
        <v>0</v>
      </c>
      <c r="O62" s="29">
        <f t="shared" si="12"/>
        <v>1</v>
      </c>
      <c r="P62" s="29">
        <f t="shared" si="13"/>
        <v>0</v>
      </c>
      <c r="Q62" s="29">
        <f t="shared" si="14"/>
        <v>0</v>
      </c>
    </row>
    <row r="63" spans="1:17" ht="35.1" customHeight="1" x14ac:dyDescent="0.25">
      <c r="A63" s="32">
        <v>28</v>
      </c>
      <c r="B63" s="19"/>
      <c r="C63" s="336"/>
      <c r="D63" s="20"/>
      <c r="E63" s="20"/>
      <c r="F63" s="20"/>
      <c r="G63" s="20"/>
      <c r="H63" s="20"/>
      <c r="I63" s="223"/>
      <c r="J63" s="21"/>
      <c r="K63" s="41"/>
      <c r="L63" s="221"/>
      <c r="M63" s="335" t="str">
        <f t="shared" si="10"/>
        <v/>
      </c>
      <c r="N63" s="18">
        <f t="shared" si="11"/>
        <v>0</v>
      </c>
      <c r="O63" s="29">
        <f t="shared" si="12"/>
        <v>1</v>
      </c>
      <c r="P63" s="29">
        <f t="shared" si="13"/>
        <v>0</v>
      </c>
      <c r="Q63" s="29">
        <f t="shared" si="14"/>
        <v>0</v>
      </c>
    </row>
    <row r="64" spans="1:17" ht="35.1" customHeight="1" x14ac:dyDescent="0.25">
      <c r="A64" s="32">
        <v>29</v>
      </c>
      <c r="B64" s="19"/>
      <c r="C64" s="336"/>
      <c r="D64" s="20"/>
      <c r="E64" s="20"/>
      <c r="F64" s="20"/>
      <c r="G64" s="20"/>
      <c r="H64" s="20"/>
      <c r="I64" s="223"/>
      <c r="J64" s="21"/>
      <c r="K64" s="41"/>
      <c r="L64" s="221"/>
      <c r="M64" s="335" t="str">
        <f t="shared" si="10"/>
        <v/>
      </c>
      <c r="N64" s="18">
        <f t="shared" si="11"/>
        <v>0</v>
      </c>
      <c r="O64" s="29">
        <f t="shared" si="12"/>
        <v>1</v>
      </c>
      <c r="P64" s="29">
        <f t="shared" si="13"/>
        <v>0</v>
      </c>
      <c r="Q64" s="29">
        <f t="shared" si="14"/>
        <v>0</v>
      </c>
    </row>
    <row r="65" spans="1:17" ht="35.1" customHeight="1" x14ac:dyDescent="0.25">
      <c r="A65" s="32">
        <v>30</v>
      </c>
      <c r="B65" s="19"/>
      <c r="C65" s="336"/>
      <c r="D65" s="20"/>
      <c r="E65" s="20"/>
      <c r="F65" s="20"/>
      <c r="G65" s="20"/>
      <c r="H65" s="20"/>
      <c r="I65" s="223"/>
      <c r="J65" s="21"/>
      <c r="K65" s="41"/>
      <c r="L65" s="221"/>
      <c r="M65" s="335" t="str">
        <f t="shared" si="10"/>
        <v/>
      </c>
      <c r="N65" s="18">
        <f t="shared" si="11"/>
        <v>0</v>
      </c>
      <c r="O65" s="29">
        <f t="shared" si="12"/>
        <v>1</v>
      </c>
      <c r="P65" s="29">
        <f t="shared" si="13"/>
        <v>0</v>
      </c>
      <c r="Q65" s="29">
        <f t="shared" si="14"/>
        <v>0</v>
      </c>
    </row>
    <row r="66" spans="1:17" ht="35.1" customHeight="1" x14ac:dyDescent="0.25">
      <c r="A66" s="32">
        <v>31</v>
      </c>
      <c r="B66" s="19"/>
      <c r="C66" s="336"/>
      <c r="D66" s="20"/>
      <c r="E66" s="20"/>
      <c r="F66" s="20"/>
      <c r="G66" s="20"/>
      <c r="H66" s="20"/>
      <c r="I66" s="223"/>
      <c r="J66" s="21"/>
      <c r="K66" s="41"/>
      <c r="L66" s="221"/>
      <c r="M66" s="335" t="str">
        <f t="shared" si="10"/>
        <v/>
      </c>
      <c r="N66" s="18">
        <f t="shared" si="11"/>
        <v>0</v>
      </c>
      <c r="O66" s="29">
        <f t="shared" si="12"/>
        <v>1</v>
      </c>
      <c r="P66" s="29">
        <f t="shared" si="13"/>
        <v>0</v>
      </c>
      <c r="Q66" s="29">
        <f t="shared" si="14"/>
        <v>0</v>
      </c>
    </row>
    <row r="67" spans="1:17" ht="35.1" customHeight="1" x14ac:dyDescent="0.25">
      <c r="A67" s="32">
        <v>32</v>
      </c>
      <c r="B67" s="19"/>
      <c r="C67" s="336"/>
      <c r="D67" s="20"/>
      <c r="E67" s="20"/>
      <c r="F67" s="20"/>
      <c r="G67" s="20"/>
      <c r="H67" s="20"/>
      <c r="I67" s="223"/>
      <c r="J67" s="21"/>
      <c r="K67" s="41"/>
      <c r="L67" s="221"/>
      <c r="M67" s="335" t="str">
        <f t="shared" si="10"/>
        <v/>
      </c>
      <c r="N67" s="18">
        <f t="shared" si="11"/>
        <v>0</v>
      </c>
      <c r="O67" s="29">
        <f t="shared" si="12"/>
        <v>1</v>
      </c>
      <c r="P67" s="29">
        <f t="shared" si="13"/>
        <v>0</v>
      </c>
      <c r="Q67" s="29">
        <f t="shared" si="14"/>
        <v>0</v>
      </c>
    </row>
    <row r="68" spans="1:17" ht="35.1" customHeight="1" x14ac:dyDescent="0.25">
      <c r="A68" s="32">
        <v>33</v>
      </c>
      <c r="B68" s="19"/>
      <c r="C68" s="336"/>
      <c r="D68" s="20"/>
      <c r="E68" s="20"/>
      <c r="F68" s="20"/>
      <c r="G68" s="20"/>
      <c r="H68" s="20"/>
      <c r="I68" s="223"/>
      <c r="J68" s="21"/>
      <c r="K68" s="41"/>
      <c r="L68" s="221"/>
      <c r="M68" s="335" t="str">
        <f t="shared" si="10"/>
        <v/>
      </c>
      <c r="N68" s="18">
        <f t="shared" si="11"/>
        <v>0</v>
      </c>
      <c r="O68" s="29">
        <f t="shared" si="12"/>
        <v>1</v>
      </c>
      <c r="P68" s="29">
        <f t="shared" si="13"/>
        <v>0</v>
      </c>
      <c r="Q68" s="29">
        <f t="shared" si="14"/>
        <v>0</v>
      </c>
    </row>
    <row r="69" spans="1:17" ht="35.1" customHeight="1" x14ac:dyDescent="0.25">
      <c r="A69" s="32">
        <v>34</v>
      </c>
      <c r="B69" s="19"/>
      <c r="C69" s="336"/>
      <c r="D69" s="20"/>
      <c r="E69" s="20"/>
      <c r="F69" s="20"/>
      <c r="G69" s="20"/>
      <c r="H69" s="20"/>
      <c r="I69" s="223"/>
      <c r="J69" s="21"/>
      <c r="K69" s="41"/>
      <c r="L69" s="221"/>
      <c r="M69" s="335" t="str">
        <f t="shared" si="10"/>
        <v/>
      </c>
      <c r="N69" s="18">
        <f t="shared" si="11"/>
        <v>0</v>
      </c>
      <c r="O69" s="29">
        <f t="shared" si="12"/>
        <v>1</v>
      </c>
      <c r="P69" s="29">
        <f t="shared" si="13"/>
        <v>0</v>
      </c>
      <c r="Q69" s="29">
        <f t="shared" si="14"/>
        <v>0</v>
      </c>
    </row>
    <row r="70" spans="1:17" ht="35.1" customHeight="1" x14ac:dyDescent="0.25">
      <c r="A70" s="32">
        <v>35</v>
      </c>
      <c r="B70" s="19"/>
      <c r="C70" s="336"/>
      <c r="D70" s="20"/>
      <c r="E70" s="20"/>
      <c r="F70" s="20"/>
      <c r="G70" s="20"/>
      <c r="H70" s="20"/>
      <c r="I70" s="223"/>
      <c r="J70" s="21"/>
      <c r="K70" s="41"/>
      <c r="L70" s="221"/>
      <c r="M70" s="335" t="str">
        <f t="shared" si="10"/>
        <v/>
      </c>
      <c r="N70" s="18">
        <f t="shared" si="11"/>
        <v>0</v>
      </c>
      <c r="O70" s="29">
        <f t="shared" si="12"/>
        <v>1</v>
      </c>
      <c r="P70" s="29">
        <f t="shared" si="13"/>
        <v>0</v>
      </c>
      <c r="Q70" s="29">
        <f t="shared" si="14"/>
        <v>0</v>
      </c>
    </row>
    <row r="71" spans="1:17" ht="35.1" customHeight="1" thickBot="1" x14ac:dyDescent="0.3">
      <c r="A71" s="294">
        <v>36</v>
      </c>
      <c r="B71" s="42"/>
      <c r="C71" s="337"/>
      <c r="D71" s="43"/>
      <c r="E71" s="43"/>
      <c r="F71" s="43"/>
      <c r="G71" s="43"/>
      <c r="H71" s="43"/>
      <c r="I71" s="224"/>
      <c r="J71" s="28"/>
      <c r="K71" s="44"/>
      <c r="L71" s="222"/>
      <c r="M71" s="335" t="str">
        <f t="shared" si="10"/>
        <v/>
      </c>
      <c r="N71" s="18">
        <f t="shared" si="11"/>
        <v>0</v>
      </c>
      <c r="O71" s="29">
        <f t="shared" si="12"/>
        <v>1</v>
      </c>
      <c r="P71" s="29">
        <f t="shared" si="13"/>
        <v>0</v>
      </c>
      <c r="Q71" s="29">
        <f t="shared" si="14"/>
        <v>0</v>
      </c>
    </row>
    <row r="72" spans="1:17" ht="35.1" customHeight="1" thickBot="1" x14ac:dyDescent="0.3">
      <c r="A72" s="29" t="s">
        <v>166</v>
      </c>
      <c r="B72" s="57"/>
      <c r="C72" s="57"/>
      <c r="D72" s="57"/>
      <c r="E72" s="57"/>
      <c r="F72" s="57"/>
      <c r="G72" s="57"/>
      <c r="H72" s="57"/>
      <c r="I72" s="57"/>
      <c r="J72" s="57"/>
      <c r="K72" s="9" t="s">
        <v>46</v>
      </c>
      <c r="L72" s="202">
        <f>SUM(L60:L71)+L46</f>
        <v>0</v>
      </c>
      <c r="M72" s="333"/>
      <c r="N72" s="295"/>
    </row>
    <row r="73" spans="1:17" ht="35.1" customHeight="1" x14ac:dyDescent="0.25">
      <c r="A73" s="29" t="s">
        <v>141</v>
      </c>
      <c r="B73" s="57"/>
      <c r="C73" s="57"/>
      <c r="D73" s="57"/>
      <c r="E73" s="57"/>
      <c r="F73" s="57"/>
      <c r="G73" s="57"/>
      <c r="H73" s="57"/>
      <c r="I73" s="57"/>
      <c r="J73" s="57"/>
      <c r="K73" s="57"/>
      <c r="L73" s="297"/>
      <c r="M73" s="333"/>
      <c r="N73" s="295"/>
    </row>
    <row r="74" spans="1:17" ht="35.1" customHeight="1" x14ac:dyDescent="0.25">
      <c r="A74" s="57"/>
      <c r="B74" s="57"/>
      <c r="C74" s="57"/>
      <c r="D74" s="57"/>
      <c r="E74" s="57"/>
      <c r="F74" s="57"/>
      <c r="G74" s="57"/>
      <c r="H74" s="57"/>
      <c r="I74" s="57"/>
      <c r="J74" s="57"/>
      <c r="K74" s="57"/>
      <c r="L74" s="297"/>
      <c r="M74" s="333"/>
      <c r="N74" s="295"/>
    </row>
    <row r="75" spans="1:17" ht="35.1" customHeight="1" x14ac:dyDescent="0.35">
      <c r="A75" s="57"/>
      <c r="B75" s="346" t="s">
        <v>41</v>
      </c>
      <c r="C75" s="345">
        <f ca="1">IF(imzatarihi&gt;0,imzatarihi,"")</f>
        <v>45833</v>
      </c>
      <c r="D75" s="346" t="s">
        <v>43</v>
      </c>
      <c r="E75" s="344" t="str">
        <f>IF(kurulusyetkilisi&gt;0,kurulusyetkilisi,"")</f>
        <v/>
      </c>
      <c r="G75" s="57"/>
      <c r="H75" s="57"/>
      <c r="I75" s="57"/>
      <c r="J75" s="57"/>
      <c r="K75" s="57"/>
      <c r="L75" s="297"/>
      <c r="M75" s="333"/>
      <c r="N75" s="295"/>
    </row>
    <row r="76" spans="1:17" ht="35.1" customHeight="1" x14ac:dyDescent="0.35">
      <c r="A76" s="57"/>
      <c r="B76" s="343"/>
      <c r="C76" s="339"/>
      <c r="D76" s="346" t="s">
        <v>44</v>
      </c>
      <c r="E76" s="339"/>
      <c r="F76" s="57"/>
      <c r="G76" s="57"/>
      <c r="H76" s="57"/>
      <c r="I76" s="57"/>
      <c r="J76" s="57"/>
      <c r="K76" s="57"/>
      <c r="L76" s="297"/>
      <c r="M76" s="333"/>
      <c r="N76" s="295"/>
    </row>
    <row r="77" spans="1:17" ht="35.1" customHeight="1" x14ac:dyDescent="0.25">
      <c r="A77" s="57"/>
      <c r="B77" s="57"/>
      <c r="C77" s="57"/>
      <c r="D77" s="57"/>
      <c r="E77" s="57"/>
      <c r="F77" s="57"/>
      <c r="G77" s="57"/>
      <c r="H77" s="57"/>
      <c r="I77" s="57"/>
      <c r="J77" s="57"/>
      <c r="K77" s="57"/>
      <c r="L77" s="297"/>
      <c r="M77" s="333"/>
      <c r="N77" s="295"/>
    </row>
    <row r="78" spans="1:17" ht="35.1" customHeight="1" x14ac:dyDescent="0.25">
      <c r="A78" s="57"/>
      <c r="B78" s="57"/>
      <c r="C78" s="57"/>
      <c r="D78" s="57"/>
      <c r="E78" s="57"/>
      <c r="F78" s="57"/>
      <c r="G78" s="57"/>
      <c r="H78" s="57"/>
      <c r="I78" s="57"/>
      <c r="J78" s="57"/>
      <c r="K78" s="57"/>
      <c r="L78" s="297"/>
      <c r="M78" s="333"/>
      <c r="N78" s="295"/>
    </row>
    <row r="79" spans="1:17" ht="35.1" customHeight="1" x14ac:dyDescent="0.25">
      <c r="A79" s="509" t="s">
        <v>90</v>
      </c>
      <c r="B79" s="509"/>
      <c r="C79" s="509"/>
      <c r="D79" s="509"/>
      <c r="E79" s="509"/>
      <c r="F79" s="509"/>
      <c r="G79" s="509"/>
      <c r="H79" s="509"/>
      <c r="I79" s="509"/>
      <c r="J79" s="509"/>
      <c r="K79" s="509"/>
      <c r="L79" s="509"/>
      <c r="M79" s="333"/>
      <c r="N79" s="295"/>
    </row>
    <row r="80" spans="1:17" ht="35.1" customHeight="1" x14ac:dyDescent="0.25">
      <c r="A80" s="503" t="str">
        <f>IF(YilDonem&lt;&gt;"",CONCATENATE(YilDonem,". döneme aittir."),"")</f>
        <v/>
      </c>
      <c r="B80" s="503"/>
      <c r="C80" s="503"/>
      <c r="D80" s="503"/>
      <c r="E80" s="503"/>
      <c r="F80" s="503"/>
      <c r="G80" s="503"/>
      <c r="H80" s="503"/>
      <c r="I80" s="503"/>
      <c r="J80" s="503"/>
      <c r="K80" s="503"/>
      <c r="L80" s="503"/>
      <c r="M80" s="333"/>
      <c r="N80" s="295"/>
    </row>
    <row r="81" spans="1:17" ht="35.1" customHeight="1" thickBot="1" x14ac:dyDescent="0.3">
      <c r="A81" s="504" t="s">
        <v>91</v>
      </c>
      <c r="B81" s="504"/>
      <c r="C81" s="504"/>
      <c r="D81" s="504"/>
      <c r="E81" s="504"/>
      <c r="F81" s="504"/>
      <c r="G81" s="504"/>
      <c r="H81" s="504"/>
      <c r="I81" s="504"/>
      <c r="J81" s="504"/>
      <c r="K81" s="504"/>
      <c r="L81" s="504"/>
      <c r="M81" s="333"/>
      <c r="N81" s="295"/>
    </row>
    <row r="82" spans="1:17" ht="35.1" customHeight="1" thickBot="1" x14ac:dyDescent="0.3">
      <c r="A82" s="505" t="s">
        <v>1</v>
      </c>
      <c r="B82" s="506"/>
      <c r="C82" s="510" t="str">
        <f>IF(ProjeNo&gt;0,ProjeNo,"")</f>
        <v/>
      </c>
      <c r="D82" s="511"/>
      <c r="E82" s="511"/>
      <c r="F82" s="511"/>
      <c r="G82" s="511"/>
      <c r="H82" s="511"/>
      <c r="I82" s="511"/>
      <c r="J82" s="511"/>
      <c r="K82" s="511"/>
      <c r="L82" s="512"/>
      <c r="M82" s="333"/>
      <c r="N82" s="295"/>
    </row>
    <row r="83" spans="1:17" ht="35.1" customHeight="1" thickBot="1" x14ac:dyDescent="0.3">
      <c r="A83" s="507" t="s">
        <v>10</v>
      </c>
      <c r="B83" s="508"/>
      <c r="C83" s="513" t="str">
        <f>IF(ProjeAdi&gt;0,ProjeAdi,"")</f>
        <v/>
      </c>
      <c r="D83" s="514"/>
      <c r="E83" s="514"/>
      <c r="F83" s="514"/>
      <c r="G83" s="514"/>
      <c r="H83" s="514"/>
      <c r="I83" s="514"/>
      <c r="J83" s="514"/>
      <c r="K83" s="514"/>
      <c r="L83" s="515"/>
      <c r="M83" s="333"/>
      <c r="N83" s="295"/>
    </row>
    <row r="84" spans="1:17" s="31" customFormat="1" ht="35.1" customHeight="1" thickBot="1" x14ac:dyDescent="0.3">
      <c r="A84" s="501" t="s">
        <v>6</v>
      </c>
      <c r="B84" s="501" t="s">
        <v>92</v>
      </c>
      <c r="C84" s="501" t="s">
        <v>163</v>
      </c>
      <c r="D84" s="501" t="s">
        <v>7</v>
      </c>
      <c r="E84" s="501" t="s">
        <v>132</v>
      </c>
      <c r="F84" s="501" t="s">
        <v>96</v>
      </c>
      <c r="G84" s="501" t="s">
        <v>97</v>
      </c>
      <c r="H84" s="516" t="s">
        <v>165</v>
      </c>
      <c r="I84" s="517"/>
      <c r="J84" s="501" t="s">
        <v>93</v>
      </c>
      <c r="K84" s="501" t="s">
        <v>94</v>
      </c>
      <c r="L84" s="298" t="s">
        <v>95</v>
      </c>
      <c r="M84" s="333"/>
      <c r="N84" s="296"/>
    </row>
    <row r="85" spans="1:17" ht="35.1" customHeight="1" thickBot="1" x14ac:dyDescent="0.3">
      <c r="A85" s="502"/>
      <c r="B85" s="502"/>
      <c r="C85" s="502"/>
      <c r="D85" s="502"/>
      <c r="E85" s="502"/>
      <c r="F85" s="502"/>
      <c r="G85" s="502"/>
      <c r="H85" s="299" t="s">
        <v>167</v>
      </c>
      <c r="I85" s="300" t="s">
        <v>164</v>
      </c>
      <c r="J85" s="502"/>
      <c r="K85" s="502"/>
      <c r="L85" s="298" t="s">
        <v>98</v>
      </c>
      <c r="M85" s="333"/>
      <c r="N85" s="295"/>
    </row>
    <row r="86" spans="1:17" ht="35.1" customHeight="1" x14ac:dyDescent="0.25">
      <c r="A86" s="36">
        <v>37</v>
      </c>
      <c r="B86" s="37"/>
      <c r="C86" s="219"/>
      <c r="D86" s="38"/>
      <c r="E86" s="38"/>
      <c r="F86" s="38"/>
      <c r="G86" s="38"/>
      <c r="H86" s="38"/>
      <c r="I86" s="225"/>
      <c r="J86" s="46"/>
      <c r="K86" s="40"/>
      <c r="L86" s="220"/>
      <c r="M86" s="335" t="str">
        <f>IF(AND(COUNTA(B86:K86)&gt;0,L86=""),"Belge tarihi ve Belge numarası yazılmalıdır.","")</f>
        <v/>
      </c>
      <c r="N86" s="18">
        <f>IF(OR(H86="Gündelik",H86="Konaklama"),1000,0)</f>
        <v>0</v>
      </c>
      <c r="O86" s="29">
        <f>IF(AND(OR(H86="Gündelik",H86="Konaklama"),I86&lt;1),0,1)</f>
        <v>1</v>
      </c>
      <c r="P86" s="29">
        <f>IF(COUNTA(J86:K86)&lt;2,0,1)</f>
        <v>0</v>
      </c>
      <c r="Q86" s="29">
        <f>O86*P86*1000000</f>
        <v>0</v>
      </c>
    </row>
    <row r="87" spans="1:17" ht="35.1" customHeight="1" x14ac:dyDescent="0.25">
      <c r="A87" s="32">
        <v>38</v>
      </c>
      <c r="B87" s="19"/>
      <c r="C87" s="336"/>
      <c r="D87" s="20"/>
      <c r="E87" s="20"/>
      <c r="F87" s="20"/>
      <c r="G87" s="20"/>
      <c r="H87" s="20"/>
      <c r="I87" s="223"/>
      <c r="J87" s="47"/>
      <c r="K87" s="41"/>
      <c r="L87" s="221"/>
      <c r="M87" s="335" t="str">
        <f t="shared" ref="M87:M97" si="15">IF(AND(COUNTA(B87:K87)&gt;0,L87=""),"Belge tarihi ve Belge numarası yazılmalıdır.","")</f>
        <v/>
      </c>
      <c r="N87" s="18">
        <f t="shared" ref="N87:N97" si="16">IF(OR(H87="Gündelik",H87="Konaklama"),1000,0)</f>
        <v>0</v>
      </c>
      <c r="O87" s="29">
        <f t="shared" ref="O87:O97" si="17">IF(AND(OR(H87="Gündelik",H87="Konaklama"),I87&lt;1),0,1)</f>
        <v>1</v>
      </c>
      <c r="P87" s="29">
        <f t="shared" ref="P87:P97" si="18">IF(COUNTA(J87:K87)&lt;2,0,1)</f>
        <v>0</v>
      </c>
      <c r="Q87" s="29">
        <f t="shared" ref="Q87:Q97" si="19">O87*P87*1000000</f>
        <v>0</v>
      </c>
    </row>
    <row r="88" spans="1:17" ht="35.1" customHeight="1" x14ac:dyDescent="0.25">
      <c r="A88" s="32">
        <v>39</v>
      </c>
      <c r="B88" s="19"/>
      <c r="C88" s="336"/>
      <c r="D88" s="20"/>
      <c r="E88" s="20"/>
      <c r="F88" s="20"/>
      <c r="G88" s="20"/>
      <c r="H88" s="20"/>
      <c r="I88" s="223"/>
      <c r="J88" s="47"/>
      <c r="K88" s="41"/>
      <c r="L88" s="221"/>
      <c r="M88" s="335" t="str">
        <f t="shared" si="15"/>
        <v/>
      </c>
      <c r="N88" s="18">
        <f t="shared" si="16"/>
        <v>0</v>
      </c>
      <c r="O88" s="29">
        <f t="shared" si="17"/>
        <v>1</v>
      </c>
      <c r="P88" s="29">
        <f t="shared" si="18"/>
        <v>0</v>
      </c>
      <c r="Q88" s="29">
        <f t="shared" si="19"/>
        <v>0</v>
      </c>
    </row>
    <row r="89" spans="1:17" ht="35.1" customHeight="1" x14ac:dyDescent="0.25">
      <c r="A89" s="32">
        <v>40</v>
      </c>
      <c r="B89" s="19"/>
      <c r="C89" s="336"/>
      <c r="D89" s="20"/>
      <c r="E89" s="20"/>
      <c r="F89" s="20"/>
      <c r="G89" s="20"/>
      <c r="H89" s="20"/>
      <c r="I89" s="223"/>
      <c r="J89" s="47"/>
      <c r="K89" s="41"/>
      <c r="L89" s="221"/>
      <c r="M89" s="335" t="str">
        <f t="shared" si="15"/>
        <v/>
      </c>
      <c r="N89" s="18">
        <f t="shared" si="16"/>
        <v>0</v>
      </c>
      <c r="O89" s="29">
        <f t="shared" si="17"/>
        <v>1</v>
      </c>
      <c r="P89" s="29">
        <f t="shared" si="18"/>
        <v>0</v>
      </c>
      <c r="Q89" s="29">
        <f t="shared" si="19"/>
        <v>0</v>
      </c>
    </row>
    <row r="90" spans="1:17" ht="35.1" customHeight="1" x14ac:dyDescent="0.25">
      <c r="A90" s="32">
        <v>41</v>
      </c>
      <c r="B90" s="19"/>
      <c r="C90" s="336"/>
      <c r="D90" s="20"/>
      <c r="E90" s="20"/>
      <c r="F90" s="20"/>
      <c r="G90" s="20"/>
      <c r="H90" s="20"/>
      <c r="I90" s="223"/>
      <c r="J90" s="47"/>
      <c r="K90" s="41"/>
      <c r="L90" s="221"/>
      <c r="M90" s="335" t="str">
        <f t="shared" si="15"/>
        <v/>
      </c>
      <c r="N90" s="18">
        <f t="shared" si="16"/>
        <v>0</v>
      </c>
      <c r="O90" s="29">
        <f t="shared" si="17"/>
        <v>1</v>
      </c>
      <c r="P90" s="29">
        <f t="shared" si="18"/>
        <v>0</v>
      </c>
      <c r="Q90" s="29">
        <f t="shared" si="19"/>
        <v>0</v>
      </c>
    </row>
    <row r="91" spans="1:17" ht="35.1" customHeight="1" x14ac:dyDescent="0.25">
      <c r="A91" s="32">
        <v>42</v>
      </c>
      <c r="B91" s="19"/>
      <c r="C91" s="336"/>
      <c r="D91" s="20"/>
      <c r="E91" s="20"/>
      <c r="F91" s="20"/>
      <c r="G91" s="20"/>
      <c r="H91" s="20"/>
      <c r="I91" s="223"/>
      <c r="J91" s="47"/>
      <c r="K91" s="41"/>
      <c r="L91" s="221"/>
      <c r="M91" s="335" t="str">
        <f t="shared" si="15"/>
        <v/>
      </c>
      <c r="N91" s="18">
        <f t="shared" si="16"/>
        <v>0</v>
      </c>
      <c r="O91" s="29">
        <f t="shared" si="17"/>
        <v>1</v>
      </c>
      <c r="P91" s="29">
        <f t="shared" si="18"/>
        <v>0</v>
      </c>
      <c r="Q91" s="29">
        <f t="shared" si="19"/>
        <v>0</v>
      </c>
    </row>
    <row r="92" spans="1:17" ht="35.1" customHeight="1" x14ac:dyDescent="0.25">
      <c r="A92" s="32">
        <v>43</v>
      </c>
      <c r="B92" s="19"/>
      <c r="C92" s="336"/>
      <c r="D92" s="20"/>
      <c r="E92" s="20"/>
      <c r="F92" s="20"/>
      <c r="G92" s="20"/>
      <c r="H92" s="20"/>
      <c r="I92" s="223"/>
      <c r="J92" s="47"/>
      <c r="K92" s="41"/>
      <c r="L92" s="221"/>
      <c r="M92" s="335" t="str">
        <f t="shared" si="15"/>
        <v/>
      </c>
      <c r="N92" s="18">
        <f t="shared" si="16"/>
        <v>0</v>
      </c>
      <c r="O92" s="29">
        <f t="shared" si="17"/>
        <v>1</v>
      </c>
      <c r="P92" s="29">
        <f t="shared" si="18"/>
        <v>0</v>
      </c>
      <c r="Q92" s="29">
        <f t="shared" si="19"/>
        <v>0</v>
      </c>
    </row>
    <row r="93" spans="1:17" ht="35.1" customHeight="1" x14ac:dyDescent="0.25">
      <c r="A93" s="32">
        <v>44</v>
      </c>
      <c r="B93" s="19"/>
      <c r="C93" s="336"/>
      <c r="D93" s="20"/>
      <c r="E93" s="20"/>
      <c r="F93" s="20"/>
      <c r="G93" s="20"/>
      <c r="H93" s="20"/>
      <c r="I93" s="223"/>
      <c r="J93" s="47"/>
      <c r="K93" s="41"/>
      <c r="L93" s="221"/>
      <c r="M93" s="335" t="str">
        <f t="shared" si="15"/>
        <v/>
      </c>
      <c r="N93" s="18">
        <f t="shared" si="16"/>
        <v>0</v>
      </c>
      <c r="O93" s="29">
        <f t="shared" si="17"/>
        <v>1</v>
      </c>
      <c r="P93" s="29">
        <f t="shared" si="18"/>
        <v>0</v>
      </c>
      <c r="Q93" s="29">
        <f t="shared" si="19"/>
        <v>0</v>
      </c>
    </row>
    <row r="94" spans="1:17" ht="35.1" customHeight="1" x14ac:dyDescent="0.25">
      <c r="A94" s="32">
        <v>45</v>
      </c>
      <c r="B94" s="19"/>
      <c r="C94" s="336"/>
      <c r="D94" s="20"/>
      <c r="E94" s="20"/>
      <c r="F94" s="20"/>
      <c r="G94" s="20"/>
      <c r="H94" s="20"/>
      <c r="I94" s="223"/>
      <c r="J94" s="47"/>
      <c r="K94" s="41"/>
      <c r="L94" s="221"/>
      <c r="M94" s="335" t="str">
        <f t="shared" si="15"/>
        <v/>
      </c>
      <c r="N94" s="18">
        <f t="shared" si="16"/>
        <v>0</v>
      </c>
      <c r="O94" s="29">
        <f t="shared" si="17"/>
        <v>1</v>
      </c>
      <c r="P94" s="29">
        <f t="shared" si="18"/>
        <v>0</v>
      </c>
      <c r="Q94" s="29">
        <f t="shared" si="19"/>
        <v>0</v>
      </c>
    </row>
    <row r="95" spans="1:17" ht="35.1" customHeight="1" x14ac:dyDescent="0.25">
      <c r="A95" s="32">
        <v>46</v>
      </c>
      <c r="B95" s="19"/>
      <c r="C95" s="336"/>
      <c r="D95" s="20"/>
      <c r="E95" s="20"/>
      <c r="F95" s="20"/>
      <c r="G95" s="20"/>
      <c r="H95" s="20"/>
      <c r="I95" s="223"/>
      <c r="J95" s="47"/>
      <c r="K95" s="41"/>
      <c r="L95" s="221"/>
      <c r="M95" s="335" t="str">
        <f t="shared" si="15"/>
        <v/>
      </c>
      <c r="N95" s="18">
        <f t="shared" si="16"/>
        <v>0</v>
      </c>
      <c r="O95" s="29">
        <f t="shared" si="17"/>
        <v>1</v>
      </c>
      <c r="P95" s="29">
        <f t="shared" si="18"/>
        <v>0</v>
      </c>
      <c r="Q95" s="29">
        <f t="shared" si="19"/>
        <v>0</v>
      </c>
    </row>
    <row r="96" spans="1:17" ht="35.1" customHeight="1" x14ac:dyDescent="0.25">
      <c r="A96" s="32">
        <v>47</v>
      </c>
      <c r="B96" s="19"/>
      <c r="C96" s="336"/>
      <c r="D96" s="20"/>
      <c r="E96" s="20"/>
      <c r="F96" s="20"/>
      <c r="G96" s="20"/>
      <c r="H96" s="20"/>
      <c r="I96" s="223"/>
      <c r="J96" s="47"/>
      <c r="K96" s="41"/>
      <c r="L96" s="221"/>
      <c r="M96" s="335" t="str">
        <f t="shared" si="15"/>
        <v/>
      </c>
      <c r="N96" s="18">
        <f t="shared" si="16"/>
        <v>0</v>
      </c>
      <c r="O96" s="29">
        <f t="shared" si="17"/>
        <v>1</v>
      </c>
      <c r="P96" s="29">
        <f t="shared" si="18"/>
        <v>0</v>
      </c>
      <c r="Q96" s="29">
        <f t="shared" si="19"/>
        <v>0</v>
      </c>
    </row>
    <row r="97" spans="1:17" ht="35.1" customHeight="1" thickBot="1" x14ac:dyDescent="0.3">
      <c r="A97" s="294">
        <v>48</v>
      </c>
      <c r="B97" s="42"/>
      <c r="C97" s="337"/>
      <c r="D97" s="43"/>
      <c r="E97" s="43"/>
      <c r="F97" s="43"/>
      <c r="G97" s="43"/>
      <c r="H97" s="43"/>
      <c r="I97" s="224"/>
      <c r="J97" s="48"/>
      <c r="K97" s="44"/>
      <c r="L97" s="222"/>
      <c r="M97" s="335" t="str">
        <f t="shared" si="15"/>
        <v/>
      </c>
      <c r="N97" s="18">
        <f t="shared" si="16"/>
        <v>0</v>
      </c>
      <c r="O97" s="29">
        <f t="shared" si="17"/>
        <v>1</v>
      </c>
      <c r="P97" s="29">
        <f t="shared" si="18"/>
        <v>0</v>
      </c>
      <c r="Q97" s="29">
        <f t="shared" si="19"/>
        <v>0</v>
      </c>
    </row>
    <row r="98" spans="1:17" ht="35.1" customHeight="1" thickBot="1" x14ac:dyDescent="0.3">
      <c r="A98" s="29" t="s">
        <v>166</v>
      </c>
      <c r="B98" s="57"/>
      <c r="C98" s="57"/>
      <c r="D98" s="57"/>
      <c r="E98" s="57"/>
      <c r="F98" s="57"/>
      <c r="G98" s="57"/>
      <c r="H98" s="57"/>
      <c r="I98" s="57"/>
      <c r="J98" s="57"/>
      <c r="K98" s="9" t="s">
        <v>46</v>
      </c>
      <c r="L98" s="202">
        <f>SUM(L86:L97)+L72</f>
        <v>0</v>
      </c>
      <c r="M98" s="333"/>
      <c r="N98" s="295"/>
    </row>
    <row r="99" spans="1:17" ht="35.1" customHeight="1" x14ac:dyDescent="0.25">
      <c r="A99" s="29" t="s">
        <v>141</v>
      </c>
      <c r="B99" s="57"/>
      <c r="C99" s="57"/>
      <c r="D99" s="57"/>
      <c r="E99" s="57"/>
      <c r="F99" s="57"/>
      <c r="G99" s="57"/>
      <c r="H99" s="57"/>
      <c r="I99" s="57"/>
      <c r="J99" s="57"/>
      <c r="K99" s="57"/>
      <c r="L99" s="297"/>
      <c r="M99" s="333"/>
      <c r="N99" s="295"/>
    </row>
    <row r="100" spans="1:17" ht="35.1" customHeight="1" x14ac:dyDescent="0.25">
      <c r="A100" s="57"/>
      <c r="B100" s="57"/>
      <c r="C100" s="57"/>
      <c r="D100" s="57"/>
      <c r="E100" s="57"/>
      <c r="F100" s="57"/>
      <c r="G100" s="57"/>
      <c r="H100" s="57"/>
      <c r="I100" s="57"/>
      <c r="J100" s="57"/>
      <c r="K100" s="57"/>
      <c r="L100" s="297"/>
      <c r="M100" s="333"/>
      <c r="N100" s="295"/>
    </row>
    <row r="101" spans="1:17" ht="35.1" customHeight="1" x14ac:dyDescent="0.35">
      <c r="A101" s="57"/>
      <c r="B101" s="346" t="s">
        <v>41</v>
      </c>
      <c r="C101" s="345">
        <f ca="1">IF(imzatarihi&gt;0,imzatarihi,"")</f>
        <v>45833</v>
      </c>
      <c r="D101" s="346" t="s">
        <v>43</v>
      </c>
      <c r="E101" s="344" t="str">
        <f>IF(kurulusyetkilisi&gt;0,kurulusyetkilisi,"")</f>
        <v/>
      </c>
      <c r="G101" s="57"/>
      <c r="H101" s="57"/>
      <c r="I101" s="57"/>
      <c r="J101" s="57"/>
      <c r="K101" s="57"/>
      <c r="L101" s="297"/>
      <c r="M101" s="333"/>
      <c r="N101" s="295"/>
    </row>
    <row r="102" spans="1:17" ht="35.1" customHeight="1" x14ac:dyDescent="0.35">
      <c r="A102" s="57"/>
      <c r="B102" s="343"/>
      <c r="C102" s="339"/>
      <c r="D102" s="346" t="s">
        <v>44</v>
      </c>
      <c r="E102" s="339"/>
      <c r="F102" s="57"/>
      <c r="G102" s="57"/>
      <c r="H102" s="57"/>
      <c r="I102" s="57"/>
      <c r="J102" s="57"/>
      <c r="K102" s="57"/>
      <c r="L102" s="297"/>
      <c r="M102" s="333"/>
      <c r="N102" s="295"/>
    </row>
    <row r="103" spans="1:17" ht="35.1" customHeight="1" x14ac:dyDescent="0.25">
      <c r="A103" s="57"/>
      <c r="B103" s="57"/>
      <c r="C103" s="57"/>
      <c r="D103" s="57"/>
      <c r="E103" s="57"/>
      <c r="F103" s="57"/>
      <c r="G103" s="57"/>
      <c r="H103" s="57"/>
      <c r="I103" s="57"/>
      <c r="J103" s="57"/>
      <c r="K103" s="57"/>
      <c r="L103" s="297"/>
      <c r="M103" s="333"/>
      <c r="N103" s="295"/>
    </row>
    <row r="104" spans="1:17" ht="35.1" customHeight="1" x14ac:dyDescent="0.25">
      <c r="A104" s="57"/>
      <c r="B104" s="57"/>
      <c r="C104" s="57"/>
      <c r="D104" s="57"/>
      <c r="E104" s="57"/>
      <c r="F104" s="57"/>
      <c r="G104" s="57"/>
      <c r="H104" s="57"/>
      <c r="I104" s="57"/>
      <c r="J104" s="57"/>
      <c r="K104" s="57"/>
      <c r="L104" s="297"/>
      <c r="M104" s="333"/>
      <c r="N104" s="295"/>
    </row>
    <row r="105" spans="1:17" ht="35.1" customHeight="1" x14ac:dyDescent="0.25">
      <c r="A105" s="509" t="s">
        <v>90</v>
      </c>
      <c r="B105" s="509"/>
      <c r="C105" s="509"/>
      <c r="D105" s="509"/>
      <c r="E105" s="509"/>
      <c r="F105" s="509"/>
      <c r="G105" s="509"/>
      <c r="H105" s="509"/>
      <c r="I105" s="509"/>
      <c r="J105" s="509"/>
      <c r="K105" s="509"/>
      <c r="L105" s="509"/>
      <c r="M105" s="333"/>
      <c r="N105" s="295"/>
    </row>
    <row r="106" spans="1:17" ht="35.1" customHeight="1" x14ac:dyDescent="0.25">
      <c r="A106" s="503" t="str">
        <f>IF(YilDonem&lt;&gt;"",CONCATENATE(YilDonem,". döneme aittir."),"")</f>
        <v/>
      </c>
      <c r="B106" s="503"/>
      <c r="C106" s="503"/>
      <c r="D106" s="503"/>
      <c r="E106" s="503"/>
      <c r="F106" s="503"/>
      <c r="G106" s="503"/>
      <c r="H106" s="503"/>
      <c r="I106" s="503"/>
      <c r="J106" s="503"/>
      <c r="K106" s="503"/>
      <c r="L106" s="503"/>
      <c r="M106" s="333"/>
      <c r="N106" s="295"/>
    </row>
    <row r="107" spans="1:17" ht="35.1" customHeight="1" thickBot="1" x14ac:dyDescent="0.3">
      <c r="A107" s="504" t="s">
        <v>91</v>
      </c>
      <c r="B107" s="504"/>
      <c r="C107" s="504"/>
      <c r="D107" s="504"/>
      <c r="E107" s="504"/>
      <c r="F107" s="504"/>
      <c r="G107" s="504"/>
      <c r="H107" s="504"/>
      <c r="I107" s="504"/>
      <c r="J107" s="504"/>
      <c r="K107" s="504"/>
      <c r="L107" s="504"/>
      <c r="M107" s="333"/>
      <c r="N107" s="295"/>
    </row>
    <row r="108" spans="1:17" ht="35.1" customHeight="1" thickBot="1" x14ac:dyDescent="0.3">
      <c r="A108" s="505" t="s">
        <v>1</v>
      </c>
      <c r="B108" s="506"/>
      <c r="C108" s="510" t="str">
        <f>IF(ProjeNo&gt;0,ProjeNo,"")</f>
        <v/>
      </c>
      <c r="D108" s="511"/>
      <c r="E108" s="511"/>
      <c r="F108" s="511"/>
      <c r="G108" s="511"/>
      <c r="H108" s="511"/>
      <c r="I108" s="511"/>
      <c r="J108" s="511"/>
      <c r="K108" s="511"/>
      <c r="L108" s="512"/>
      <c r="M108" s="333"/>
      <c r="N108" s="295"/>
    </row>
    <row r="109" spans="1:17" ht="35.1" customHeight="1" thickBot="1" x14ac:dyDescent="0.3">
      <c r="A109" s="507" t="s">
        <v>10</v>
      </c>
      <c r="B109" s="508"/>
      <c r="C109" s="513" t="str">
        <f>IF(ProjeAdi&gt;0,ProjeAdi,"")</f>
        <v/>
      </c>
      <c r="D109" s="514"/>
      <c r="E109" s="514"/>
      <c r="F109" s="514"/>
      <c r="G109" s="514"/>
      <c r="H109" s="514"/>
      <c r="I109" s="514"/>
      <c r="J109" s="514"/>
      <c r="K109" s="514"/>
      <c r="L109" s="515"/>
      <c r="M109" s="333"/>
      <c r="N109" s="295"/>
    </row>
    <row r="110" spans="1:17" s="31" customFormat="1" ht="35.1" customHeight="1" thickBot="1" x14ac:dyDescent="0.3">
      <c r="A110" s="501" t="s">
        <v>6</v>
      </c>
      <c r="B110" s="501" t="s">
        <v>92</v>
      </c>
      <c r="C110" s="501" t="s">
        <v>163</v>
      </c>
      <c r="D110" s="501" t="s">
        <v>7</v>
      </c>
      <c r="E110" s="501" t="s">
        <v>132</v>
      </c>
      <c r="F110" s="501" t="s">
        <v>96</v>
      </c>
      <c r="G110" s="501" t="s">
        <v>97</v>
      </c>
      <c r="H110" s="516" t="s">
        <v>165</v>
      </c>
      <c r="I110" s="517"/>
      <c r="J110" s="501" t="s">
        <v>93</v>
      </c>
      <c r="K110" s="501" t="s">
        <v>94</v>
      </c>
      <c r="L110" s="298" t="s">
        <v>95</v>
      </c>
      <c r="M110" s="333"/>
      <c r="N110" s="296"/>
    </row>
    <row r="111" spans="1:17" ht="35.1" customHeight="1" thickBot="1" x14ac:dyDescent="0.3">
      <c r="A111" s="502"/>
      <c r="B111" s="502"/>
      <c r="C111" s="502"/>
      <c r="D111" s="502"/>
      <c r="E111" s="502"/>
      <c r="F111" s="502"/>
      <c r="G111" s="502"/>
      <c r="H111" s="299" t="s">
        <v>167</v>
      </c>
      <c r="I111" s="300" t="s">
        <v>164</v>
      </c>
      <c r="J111" s="502"/>
      <c r="K111" s="502"/>
      <c r="L111" s="298" t="s">
        <v>98</v>
      </c>
      <c r="M111" s="333"/>
      <c r="N111" s="295"/>
    </row>
    <row r="112" spans="1:17" ht="35.1" customHeight="1" x14ac:dyDescent="0.25">
      <c r="A112" s="36">
        <v>49</v>
      </c>
      <c r="B112" s="37"/>
      <c r="C112" s="219"/>
      <c r="D112" s="38"/>
      <c r="E112" s="38"/>
      <c r="F112" s="38"/>
      <c r="G112" s="38"/>
      <c r="H112" s="38"/>
      <c r="I112" s="225"/>
      <c r="J112" s="46"/>
      <c r="K112" s="40"/>
      <c r="L112" s="220"/>
      <c r="M112" s="335" t="str">
        <f>IF(AND(COUNTA(B112:K112)&gt;0,L112=""),"Belge tarihi ve Belge numarası yazılmalıdır.","")</f>
        <v/>
      </c>
      <c r="N112" s="18">
        <f>IF(OR(H112="Gündelik",H112="Konaklama"),1000,0)</f>
        <v>0</v>
      </c>
      <c r="O112" s="29">
        <f>IF(AND(OR(H112="Gündelik",H112="Konaklama"),I112&lt;1),0,1)</f>
        <v>1</v>
      </c>
      <c r="P112" s="29">
        <f>IF(COUNTA(J112:K112)&lt;2,0,1)</f>
        <v>0</v>
      </c>
      <c r="Q112" s="29">
        <f>O112*P112*1000000</f>
        <v>0</v>
      </c>
    </row>
    <row r="113" spans="1:17" ht="35.1" customHeight="1" x14ac:dyDescent="0.25">
      <c r="A113" s="32">
        <v>50</v>
      </c>
      <c r="B113" s="19"/>
      <c r="C113" s="336"/>
      <c r="D113" s="20"/>
      <c r="E113" s="20"/>
      <c r="F113" s="20"/>
      <c r="G113" s="20"/>
      <c r="H113" s="20"/>
      <c r="I113" s="223"/>
      <c r="J113" s="47"/>
      <c r="K113" s="41"/>
      <c r="L113" s="221"/>
      <c r="M113" s="335" t="str">
        <f t="shared" ref="M113:M123" si="20">IF(AND(COUNTA(B113:K113)&gt;0,L113=""),"Belge tarihi ve Belge numarası yazılmalıdır.","")</f>
        <v/>
      </c>
      <c r="N113" s="18">
        <f t="shared" ref="N113:N123" si="21">IF(OR(H113="Gündelik",H113="Konaklama"),1000,0)</f>
        <v>0</v>
      </c>
      <c r="O113" s="29">
        <f t="shared" ref="O113:O123" si="22">IF(AND(OR(H113="Gündelik",H113="Konaklama"),I113&lt;1),0,1)</f>
        <v>1</v>
      </c>
      <c r="P113" s="29">
        <f t="shared" ref="P113:P123" si="23">IF(COUNTA(J113:K113)&lt;2,0,1)</f>
        <v>0</v>
      </c>
      <c r="Q113" s="29">
        <f t="shared" ref="Q113:Q123" si="24">O113*P113*1000000</f>
        <v>0</v>
      </c>
    </row>
    <row r="114" spans="1:17" ht="35.1" customHeight="1" x14ac:dyDescent="0.25">
      <c r="A114" s="32">
        <v>51</v>
      </c>
      <c r="B114" s="19"/>
      <c r="C114" s="336"/>
      <c r="D114" s="20"/>
      <c r="E114" s="20"/>
      <c r="F114" s="20"/>
      <c r="G114" s="20"/>
      <c r="H114" s="20"/>
      <c r="I114" s="223"/>
      <c r="J114" s="47"/>
      <c r="K114" s="41"/>
      <c r="L114" s="221"/>
      <c r="M114" s="335" t="str">
        <f t="shared" si="20"/>
        <v/>
      </c>
      <c r="N114" s="18">
        <f t="shared" si="21"/>
        <v>0</v>
      </c>
      <c r="O114" s="29">
        <f t="shared" si="22"/>
        <v>1</v>
      </c>
      <c r="P114" s="29">
        <f t="shared" si="23"/>
        <v>0</v>
      </c>
      <c r="Q114" s="29">
        <f t="shared" si="24"/>
        <v>0</v>
      </c>
    </row>
    <row r="115" spans="1:17" ht="35.1" customHeight="1" x14ac:dyDescent="0.25">
      <c r="A115" s="32">
        <v>52</v>
      </c>
      <c r="B115" s="19"/>
      <c r="C115" s="336"/>
      <c r="D115" s="20"/>
      <c r="E115" s="20"/>
      <c r="F115" s="20"/>
      <c r="G115" s="20"/>
      <c r="H115" s="20"/>
      <c r="I115" s="223"/>
      <c r="J115" s="47"/>
      <c r="K115" s="41"/>
      <c r="L115" s="221"/>
      <c r="M115" s="335" t="str">
        <f t="shared" si="20"/>
        <v/>
      </c>
      <c r="N115" s="18">
        <f t="shared" si="21"/>
        <v>0</v>
      </c>
      <c r="O115" s="29">
        <f t="shared" si="22"/>
        <v>1</v>
      </c>
      <c r="P115" s="29">
        <f t="shared" si="23"/>
        <v>0</v>
      </c>
      <c r="Q115" s="29">
        <f t="shared" si="24"/>
        <v>0</v>
      </c>
    </row>
    <row r="116" spans="1:17" ht="35.1" customHeight="1" x14ac:dyDescent="0.25">
      <c r="A116" s="32">
        <v>53</v>
      </c>
      <c r="B116" s="19"/>
      <c r="C116" s="336"/>
      <c r="D116" s="20"/>
      <c r="E116" s="20"/>
      <c r="F116" s="20"/>
      <c r="G116" s="20"/>
      <c r="H116" s="20"/>
      <c r="I116" s="223"/>
      <c r="J116" s="47"/>
      <c r="K116" s="41"/>
      <c r="L116" s="221"/>
      <c r="M116" s="335" t="str">
        <f t="shared" si="20"/>
        <v/>
      </c>
      <c r="N116" s="18">
        <f t="shared" si="21"/>
        <v>0</v>
      </c>
      <c r="O116" s="29">
        <f t="shared" si="22"/>
        <v>1</v>
      </c>
      <c r="P116" s="29">
        <f t="shared" si="23"/>
        <v>0</v>
      </c>
      <c r="Q116" s="29">
        <f t="shared" si="24"/>
        <v>0</v>
      </c>
    </row>
    <row r="117" spans="1:17" ht="35.1" customHeight="1" x14ac:dyDescent="0.25">
      <c r="A117" s="32">
        <v>54</v>
      </c>
      <c r="B117" s="19"/>
      <c r="C117" s="336"/>
      <c r="D117" s="20"/>
      <c r="E117" s="20"/>
      <c r="F117" s="20"/>
      <c r="G117" s="20"/>
      <c r="H117" s="20"/>
      <c r="I117" s="223"/>
      <c r="J117" s="47"/>
      <c r="K117" s="41"/>
      <c r="L117" s="221"/>
      <c r="M117" s="335" t="str">
        <f t="shared" si="20"/>
        <v/>
      </c>
      <c r="N117" s="18">
        <f t="shared" si="21"/>
        <v>0</v>
      </c>
      <c r="O117" s="29">
        <f t="shared" si="22"/>
        <v>1</v>
      </c>
      <c r="P117" s="29">
        <f t="shared" si="23"/>
        <v>0</v>
      </c>
      <c r="Q117" s="29">
        <f t="shared" si="24"/>
        <v>0</v>
      </c>
    </row>
    <row r="118" spans="1:17" ht="35.1" customHeight="1" x14ac:dyDescent="0.25">
      <c r="A118" s="32">
        <v>55</v>
      </c>
      <c r="B118" s="19"/>
      <c r="C118" s="336"/>
      <c r="D118" s="20"/>
      <c r="E118" s="20"/>
      <c r="F118" s="20"/>
      <c r="G118" s="20"/>
      <c r="H118" s="20"/>
      <c r="I118" s="223"/>
      <c r="J118" s="47"/>
      <c r="K118" s="41"/>
      <c r="L118" s="221"/>
      <c r="M118" s="335" t="str">
        <f t="shared" si="20"/>
        <v/>
      </c>
      <c r="N118" s="18">
        <f t="shared" si="21"/>
        <v>0</v>
      </c>
      <c r="O118" s="29">
        <f t="shared" si="22"/>
        <v>1</v>
      </c>
      <c r="P118" s="29">
        <f t="shared" si="23"/>
        <v>0</v>
      </c>
      <c r="Q118" s="29">
        <f t="shared" si="24"/>
        <v>0</v>
      </c>
    </row>
    <row r="119" spans="1:17" ht="35.1" customHeight="1" x14ac:dyDescent="0.25">
      <c r="A119" s="32">
        <v>56</v>
      </c>
      <c r="B119" s="19"/>
      <c r="C119" s="336"/>
      <c r="D119" s="20"/>
      <c r="E119" s="20"/>
      <c r="F119" s="20"/>
      <c r="G119" s="20"/>
      <c r="H119" s="20"/>
      <c r="I119" s="223"/>
      <c r="J119" s="47"/>
      <c r="K119" s="41"/>
      <c r="L119" s="221"/>
      <c r="M119" s="335" t="str">
        <f t="shared" si="20"/>
        <v/>
      </c>
      <c r="N119" s="18">
        <f t="shared" si="21"/>
        <v>0</v>
      </c>
      <c r="O119" s="29">
        <f t="shared" si="22"/>
        <v>1</v>
      </c>
      <c r="P119" s="29">
        <f t="shared" si="23"/>
        <v>0</v>
      </c>
      <c r="Q119" s="29">
        <f t="shared" si="24"/>
        <v>0</v>
      </c>
    </row>
    <row r="120" spans="1:17" ht="35.1" customHeight="1" x14ac:dyDescent="0.25">
      <c r="A120" s="32">
        <v>57</v>
      </c>
      <c r="B120" s="19"/>
      <c r="C120" s="336"/>
      <c r="D120" s="20"/>
      <c r="E120" s="20"/>
      <c r="F120" s="20"/>
      <c r="G120" s="20"/>
      <c r="H120" s="20"/>
      <c r="I120" s="223"/>
      <c r="J120" s="47"/>
      <c r="K120" s="41"/>
      <c r="L120" s="221"/>
      <c r="M120" s="335" t="str">
        <f t="shared" si="20"/>
        <v/>
      </c>
      <c r="N120" s="18">
        <f t="shared" si="21"/>
        <v>0</v>
      </c>
      <c r="O120" s="29">
        <f t="shared" si="22"/>
        <v>1</v>
      </c>
      <c r="P120" s="29">
        <f t="shared" si="23"/>
        <v>0</v>
      </c>
      <c r="Q120" s="29">
        <f t="shared" si="24"/>
        <v>0</v>
      </c>
    </row>
    <row r="121" spans="1:17" ht="35.1" customHeight="1" x14ac:dyDescent="0.25">
      <c r="A121" s="32">
        <v>58</v>
      </c>
      <c r="B121" s="19"/>
      <c r="C121" s="336"/>
      <c r="D121" s="20"/>
      <c r="E121" s="20"/>
      <c r="F121" s="20"/>
      <c r="G121" s="20"/>
      <c r="H121" s="20"/>
      <c r="I121" s="223"/>
      <c r="J121" s="47"/>
      <c r="K121" s="41"/>
      <c r="L121" s="221"/>
      <c r="M121" s="335" t="str">
        <f t="shared" si="20"/>
        <v/>
      </c>
      <c r="N121" s="18">
        <f t="shared" si="21"/>
        <v>0</v>
      </c>
      <c r="O121" s="29">
        <f t="shared" si="22"/>
        <v>1</v>
      </c>
      <c r="P121" s="29">
        <f t="shared" si="23"/>
        <v>0</v>
      </c>
      <c r="Q121" s="29">
        <f t="shared" si="24"/>
        <v>0</v>
      </c>
    </row>
    <row r="122" spans="1:17" ht="35.1" customHeight="1" x14ac:dyDescent="0.25">
      <c r="A122" s="32">
        <v>59</v>
      </c>
      <c r="B122" s="19"/>
      <c r="C122" s="336"/>
      <c r="D122" s="20"/>
      <c r="E122" s="20"/>
      <c r="F122" s="20"/>
      <c r="G122" s="20"/>
      <c r="H122" s="20"/>
      <c r="I122" s="223"/>
      <c r="J122" s="47"/>
      <c r="K122" s="41"/>
      <c r="L122" s="221"/>
      <c r="M122" s="335" t="str">
        <f t="shared" si="20"/>
        <v/>
      </c>
      <c r="N122" s="18">
        <f t="shared" si="21"/>
        <v>0</v>
      </c>
      <c r="O122" s="29">
        <f t="shared" si="22"/>
        <v>1</v>
      </c>
      <c r="P122" s="29">
        <f t="shared" si="23"/>
        <v>0</v>
      </c>
      <c r="Q122" s="29">
        <f t="shared" si="24"/>
        <v>0</v>
      </c>
    </row>
    <row r="123" spans="1:17" ht="35.1" customHeight="1" thickBot="1" x14ac:dyDescent="0.3">
      <c r="A123" s="294">
        <v>60</v>
      </c>
      <c r="B123" s="42"/>
      <c r="C123" s="337"/>
      <c r="D123" s="43"/>
      <c r="E123" s="43"/>
      <c r="F123" s="43"/>
      <c r="G123" s="43"/>
      <c r="H123" s="43"/>
      <c r="I123" s="224"/>
      <c r="J123" s="48"/>
      <c r="K123" s="44"/>
      <c r="L123" s="222"/>
      <c r="M123" s="335" t="str">
        <f t="shared" si="20"/>
        <v/>
      </c>
      <c r="N123" s="18">
        <f t="shared" si="21"/>
        <v>0</v>
      </c>
      <c r="O123" s="29">
        <f t="shared" si="22"/>
        <v>1</v>
      </c>
      <c r="P123" s="29">
        <f t="shared" si="23"/>
        <v>0</v>
      </c>
      <c r="Q123" s="29">
        <f t="shared" si="24"/>
        <v>0</v>
      </c>
    </row>
    <row r="124" spans="1:17" ht="35.1" customHeight="1" thickBot="1" x14ac:dyDescent="0.3">
      <c r="A124" s="29" t="s">
        <v>166</v>
      </c>
      <c r="B124" s="57"/>
      <c r="C124" s="57"/>
      <c r="D124" s="57"/>
      <c r="E124" s="57"/>
      <c r="F124" s="57"/>
      <c r="G124" s="57"/>
      <c r="H124" s="57"/>
      <c r="I124" s="57"/>
      <c r="J124" s="57"/>
      <c r="K124" s="9" t="s">
        <v>46</v>
      </c>
      <c r="L124" s="202">
        <f>SUM(L112:L123)+L98</f>
        <v>0</v>
      </c>
      <c r="M124" s="333"/>
      <c r="N124" s="295"/>
    </row>
    <row r="125" spans="1:17" ht="35.1" customHeight="1" x14ac:dyDescent="0.25">
      <c r="A125" s="29" t="s">
        <v>141</v>
      </c>
      <c r="B125" s="57"/>
      <c r="C125" s="57"/>
      <c r="D125" s="57"/>
      <c r="E125" s="57"/>
      <c r="F125" s="57"/>
      <c r="G125" s="57"/>
      <c r="H125" s="57"/>
      <c r="I125" s="57"/>
      <c r="J125" s="57"/>
      <c r="K125" s="57"/>
      <c r="L125" s="297"/>
      <c r="M125" s="333"/>
      <c r="N125" s="295"/>
    </row>
    <row r="126" spans="1:17" ht="35.1" customHeight="1" x14ac:dyDescent="0.25">
      <c r="A126" s="57"/>
      <c r="B126" s="57"/>
      <c r="C126" s="57"/>
      <c r="D126" s="57"/>
      <c r="E126" s="57"/>
      <c r="F126" s="57"/>
      <c r="G126" s="57"/>
      <c r="H126" s="57"/>
      <c r="I126" s="57"/>
      <c r="J126" s="57"/>
      <c r="K126" s="57"/>
      <c r="L126" s="297"/>
      <c r="M126" s="333"/>
      <c r="N126" s="295"/>
    </row>
    <row r="127" spans="1:17" ht="35.1" customHeight="1" x14ac:dyDescent="0.35">
      <c r="A127" s="57"/>
      <c r="B127" s="346" t="s">
        <v>41</v>
      </c>
      <c r="C127" s="345">
        <f ca="1">IF(imzatarihi&gt;0,imzatarihi,"")</f>
        <v>45833</v>
      </c>
      <c r="D127" s="346" t="s">
        <v>43</v>
      </c>
      <c r="E127" s="344" t="str">
        <f>IF(kurulusyetkilisi&gt;0,kurulusyetkilisi,"")</f>
        <v/>
      </c>
      <c r="G127" s="57"/>
      <c r="H127" s="57"/>
      <c r="I127" s="57"/>
      <c r="J127" s="57"/>
      <c r="K127" s="57"/>
      <c r="L127" s="297"/>
      <c r="M127" s="333"/>
      <c r="N127" s="295"/>
    </row>
    <row r="128" spans="1:17" ht="35.1" customHeight="1" x14ac:dyDescent="0.35">
      <c r="A128" s="57"/>
      <c r="B128" s="343"/>
      <c r="C128" s="339"/>
      <c r="D128" s="346" t="s">
        <v>44</v>
      </c>
      <c r="E128" s="339"/>
      <c r="F128" s="57"/>
      <c r="G128" s="57"/>
      <c r="H128" s="57"/>
      <c r="I128" s="57"/>
      <c r="J128" s="57"/>
      <c r="K128" s="57"/>
      <c r="L128" s="297"/>
      <c r="M128" s="333"/>
      <c r="N128" s="295"/>
    </row>
    <row r="129" spans="1:17" ht="35.1" customHeight="1" x14ac:dyDescent="0.25">
      <c r="A129" s="57"/>
      <c r="B129" s="57"/>
      <c r="C129" s="57"/>
      <c r="D129" s="57"/>
      <c r="E129" s="57"/>
      <c r="F129" s="57"/>
      <c r="G129" s="57"/>
      <c r="H129" s="57"/>
      <c r="I129" s="57"/>
      <c r="J129" s="57"/>
      <c r="K129" s="57"/>
      <c r="L129" s="297"/>
      <c r="M129" s="333"/>
      <c r="N129" s="295"/>
    </row>
    <row r="130" spans="1:17" ht="35.1" customHeight="1" x14ac:dyDescent="0.25">
      <c r="A130" s="57"/>
      <c r="B130" s="57"/>
      <c r="C130" s="57"/>
      <c r="D130" s="57"/>
      <c r="E130" s="57"/>
      <c r="F130" s="57"/>
      <c r="G130" s="57"/>
      <c r="H130" s="57"/>
      <c r="I130" s="57"/>
      <c r="J130" s="57"/>
      <c r="K130" s="57"/>
      <c r="L130" s="297"/>
      <c r="M130" s="333"/>
      <c r="N130" s="295"/>
    </row>
    <row r="131" spans="1:17" ht="35.1" customHeight="1" x14ac:dyDescent="0.25">
      <c r="A131" s="509" t="s">
        <v>90</v>
      </c>
      <c r="B131" s="509"/>
      <c r="C131" s="509"/>
      <c r="D131" s="509"/>
      <c r="E131" s="509"/>
      <c r="F131" s="509"/>
      <c r="G131" s="509"/>
      <c r="H131" s="509"/>
      <c r="I131" s="509"/>
      <c r="J131" s="509"/>
      <c r="K131" s="509"/>
      <c r="L131" s="509"/>
      <c r="M131" s="333"/>
      <c r="N131" s="295"/>
    </row>
    <row r="132" spans="1:17" ht="35.1" customHeight="1" x14ac:dyDescent="0.25">
      <c r="A132" s="503" t="str">
        <f>IF(YilDonem&lt;&gt;"",CONCATENATE(YilDonem,". döneme aittir."),"")</f>
        <v/>
      </c>
      <c r="B132" s="503"/>
      <c r="C132" s="503"/>
      <c r="D132" s="503"/>
      <c r="E132" s="503"/>
      <c r="F132" s="503"/>
      <c r="G132" s="503"/>
      <c r="H132" s="503"/>
      <c r="I132" s="503"/>
      <c r="J132" s="503"/>
      <c r="K132" s="503"/>
      <c r="L132" s="503"/>
      <c r="M132" s="333"/>
      <c r="N132" s="295"/>
    </row>
    <row r="133" spans="1:17" ht="35.1" customHeight="1" thickBot="1" x14ac:dyDescent="0.3">
      <c r="A133" s="504" t="s">
        <v>91</v>
      </c>
      <c r="B133" s="504"/>
      <c r="C133" s="504"/>
      <c r="D133" s="504"/>
      <c r="E133" s="504"/>
      <c r="F133" s="504"/>
      <c r="G133" s="504"/>
      <c r="H133" s="504"/>
      <c r="I133" s="504"/>
      <c r="J133" s="504"/>
      <c r="K133" s="504"/>
      <c r="L133" s="504"/>
      <c r="M133" s="333"/>
      <c r="N133" s="295"/>
    </row>
    <row r="134" spans="1:17" ht="35.1" customHeight="1" thickBot="1" x14ac:dyDescent="0.3">
      <c r="A134" s="505" t="s">
        <v>1</v>
      </c>
      <c r="B134" s="506"/>
      <c r="C134" s="510" t="str">
        <f>IF(ProjeNo&gt;0,ProjeNo,"")</f>
        <v/>
      </c>
      <c r="D134" s="511"/>
      <c r="E134" s="511"/>
      <c r="F134" s="511"/>
      <c r="G134" s="511"/>
      <c r="H134" s="511"/>
      <c r="I134" s="511"/>
      <c r="J134" s="511"/>
      <c r="K134" s="511"/>
      <c r="L134" s="512"/>
      <c r="M134" s="333"/>
      <c r="N134" s="295"/>
    </row>
    <row r="135" spans="1:17" ht="35.1" customHeight="1" thickBot="1" x14ac:dyDescent="0.3">
      <c r="A135" s="507" t="s">
        <v>10</v>
      </c>
      <c r="B135" s="508"/>
      <c r="C135" s="513" t="str">
        <f>IF(ProjeAdi&gt;0,ProjeAdi,"")</f>
        <v/>
      </c>
      <c r="D135" s="514"/>
      <c r="E135" s="514"/>
      <c r="F135" s="514"/>
      <c r="G135" s="514"/>
      <c r="H135" s="514"/>
      <c r="I135" s="514"/>
      <c r="J135" s="514"/>
      <c r="K135" s="514"/>
      <c r="L135" s="515"/>
      <c r="M135" s="333"/>
      <c r="N135" s="295"/>
    </row>
    <row r="136" spans="1:17" s="31" customFormat="1" ht="35.1" customHeight="1" thickBot="1" x14ac:dyDescent="0.3">
      <c r="A136" s="501" t="s">
        <v>6</v>
      </c>
      <c r="B136" s="501" t="s">
        <v>92</v>
      </c>
      <c r="C136" s="501" t="s">
        <v>163</v>
      </c>
      <c r="D136" s="501" t="s">
        <v>7</v>
      </c>
      <c r="E136" s="501" t="s">
        <v>132</v>
      </c>
      <c r="F136" s="501" t="s">
        <v>96</v>
      </c>
      <c r="G136" s="501" t="s">
        <v>97</v>
      </c>
      <c r="H136" s="516" t="s">
        <v>165</v>
      </c>
      <c r="I136" s="517"/>
      <c r="J136" s="501" t="s">
        <v>93</v>
      </c>
      <c r="K136" s="501" t="s">
        <v>94</v>
      </c>
      <c r="L136" s="298" t="s">
        <v>95</v>
      </c>
      <c r="M136" s="333"/>
      <c r="N136" s="296"/>
    </row>
    <row r="137" spans="1:17" ht="35.1" customHeight="1" thickBot="1" x14ac:dyDescent="0.3">
      <c r="A137" s="502"/>
      <c r="B137" s="502"/>
      <c r="C137" s="502"/>
      <c r="D137" s="502"/>
      <c r="E137" s="502"/>
      <c r="F137" s="502"/>
      <c r="G137" s="502"/>
      <c r="H137" s="299" t="s">
        <v>167</v>
      </c>
      <c r="I137" s="300" t="s">
        <v>164</v>
      </c>
      <c r="J137" s="502"/>
      <c r="K137" s="502"/>
      <c r="L137" s="298" t="s">
        <v>98</v>
      </c>
      <c r="M137" s="333"/>
      <c r="N137" s="295"/>
    </row>
    <row r="138" spans="1:17" ht="35.1" customHeight="1" x14ac:dyDescent="0.25">
      <c r="A138" s="36">
        <v>61</v>
      </c>
      <c r="B138" s="37"/>
      <c r="C138" s="219"/>
      <c r="D138" s="38"/>
      <c r="E138" s="38"/>
      <c r="F138" s="38"/>
      <c r="G138" s="38"/>
      <c r="H138" s="38"/>
      <c r="I138" s="225"/>
      <c r="J138" s="46"/>
      <c r="K138" s="40"/>
      <c r="L138" s="220"/>
      <c r="M138" s="335" t="str">
        <f>IF(AND(COUNTA(B138:K138)&gt;0,L138=""),"Belge tarihi ve Belge numarası yazılmalıdır.","")</f>
        <v/>
      </c>
      <c r="N138" s="18">
        <f>IF(OR(H138="Gündelik",H138="Konaklama"),1000,0)</f>
        <v>0</v>
      </c>
      <c r="O138" s="29">
        <f>IF(AND(OR(H138="Gündelik",H138="Konaklama"),I138&lt;1),0,1)</f>
        <v>1</v>
      </c>
      <c r="P138" s="29">
        <f>IF(COUNTA(J138:K138)&lt;2,0,1)</f>
        <v>0</v>
      </c>
      <c r="Q138" s="29">
        <f>O138*P138*1000000</f>
        <v>0</v>
      </c>
    </row>
    <row r="139" spans="1:17" ht="35.1" customHeight="1" x14ac:dyDescent="0.25">
      <c r="A139" s="32">
        <v>62</v>
      </c>
      <c r="B139" s="19"/>
      <c r="C139" s="336"/>
      <c r="D139" s="20"/>
      <c r="E139" s="20"/>
      <c r="F139" s="20"/>
      <c r="G139" s="20"/>
      <c r="H139" s="20"/>
      <c r="I139" s="223"/>
      <c r="J139" s="47"/>
      <c r="K139" s="41"/>
      <c r="L139" s="221"/>
      <c r="M139" s="335" t="str">
        <f t="shared" ref="M139:M149" si="25">IF(AND(COUNTA(B139:K139)&gt;0,L139=""),"Belge tarihi ve Belge numarası yazılmalıdır.","")</f>
        <v/>
      </c>
      <c r="N139" s="18">
        <f t="shared" ref="N139:N149" si="26">IF(OR(H139="Gündelik",H139="Konaklama"),1000,0)</f>
        <v>0</v>
      </c>
      <c r="O139" s="29">
        <f t="shared" ref="O139:O149" si="27">IF(AND(OR(H139="Gündelik",H139="Konaklama"),I139&lt;1),0,1)</f>
        <v>1</v>
      </c>
      <c r="P139" s="29">
        <f t="shared" ref="P139:P149" si="28">IF(COUNTA(J139:K139)&lt;2,0,1)</f>
        <v>0</v>
      </c>
      <c r="Q139" s="29">
        <f t="shared" ref="Q139:Q149" si="29">O139*P139*1000000</f>
        <v>0</v>
      </c>
    </row>
    <row r="140" spans="1:17" ht="35.1" customHeight="1" x14ac:dyDescent="0.25">
      <c r="A140" s="32">
        <v>63</v>
      </c>
      <c r="B140" s="19"/>
      <c r="C140" s="336"/>
      <c r="D140" s="20"/>
      <c r="E140" s="20"/>
      <c r="F140" s="20"/>
      <c r="G140" s="20"/>
      <c r="H140" s="20"/>
      <c r="I140" s="223"/>
      <c r="J140" s="47"/>
      <c r="K140" s="41"/>
      <c r="L140" s="221"/>
      <c r="M140" s="335" t="str">
        <f t="shared" si="25"/>
        <v/>
      </c>
      <c r="N140" s="18">
        <f t="shared" si="26"/>
        <v>0</v>
      </c>
      <c r="O140" s="29">
        <f t="shared" si="27"/>
        <v>1</v>
      </c>
      <c r="P140" s="29">
        <f t="shared" si="28"/>
        <v>0</v>
      </c>
      <c r="Q140" s="29">
        <f t="shared" si="29"/>
        <v>0</v>
      </c>
    </row>
    <row r="141" spans="1:17" ht="35.1" customHeight="1" x14ac:dyDescent="0.25">
      <c r="A141" s="32">
        <v>64</v>
      </c>
      <c r="B141" s="19"/>
      <c r="C141" s="336"/>
      <c r="D141" s="20"/>
      <c r="E141" s="20"/>
      <c r="F141" s="20"/>
      <c r="G141" s="20"/>
      <c r="H141" s="20"/>
      <c r="I141" s="223"/>
      <c r="J141" s="47"/>
      <c r="K141" s="41"/>
      <c r="L141" s="221"/>
      <c r="M141" s="335" t="str">
        <f t="shared" si="25"/>
        <v/>
      </c>
      <c r="N141" s="18">
        <f t="shared" si="26"/>
        <v>0</v>
      </c>
      <c r="O141" s="29">
        <f t="shared" si="27"/>
        <v>1</v>
      </c>
      <c r="P141" s="29">
        <f t="shared" si="28"/>
        <v>0</v>
      </c>
      <c r="Q141" s="29">
        <f t="shared" si="29"/>
        <v>0</v>
      </c>
    </row>
    <row r="142" spans="1:17" ht="35.1" customHeight="1" x14ac:dyDescent="0.25">
      <c r="A142" s="32">
        <v>65</v>
      </c>
      <c r="B142" s="19"/>
      <c r="C142" s="336"/>
      <c r="D142" s="20"/>
      <c r="E142" s="20"/>
      <c r="F142" s="20"/>
      <c r="G142" s="20"/>
      <c r="H142" s="20"/>
      <c r="I142" s="223"/>
      <c r="J142" s="47"/>
      <c r="K142" s="41"/>
      <c r="L142" s="221"/>
      <c r="M142" s="335" t="str">
        <f t="shared" si="25"/>
        <v/>
      </c>
      <c r="N142" s="18">
        <f t="shared" si="26"/>
        <v>0</v>
      </c>
      <c r="O142" s="29">
        <f t="shared" si="27"/>
        <v>1</v>
      </c>
      <c r="P142" s="29">
        <f t="shared" si="28"/>
        <v>0</v>
      </c>
      <c r="Q142" s="29">
        <f t="shared" si="29"/>
        <v>0</v>
      </c>
    </row>
    <row r="143" spans="1:17" ht="35.1" customHeight="1" x14ac:dyDescent="0.25">
      <c r="A143" s="32">
        <v>66</v>
      </c>
      <c r="B143" s="19"/>
      <c r="C143" s="336"/>
      <c r="D143" s="20"/>
      <c r="E143" s="20"/>
      <c r="F143" s="20"/>
      <c r="G143" s="20"/>
      <c r="H143" s="20"/>
      <c r="I143" s="223"/>
      <c r="J143" s="47"/>
      <c r="K143" s="41"/>
      <c r="L143" s="221"/>
      <c r="M143" s="335" t="str">
        <f t="shared" si="25"/>
        <v/>
      </c>
      <c r="N143" s="18">
        <f t="shared" si="26"/>
        <v>0</v>
      </c>
      <c r="O143" s="29">
        <f t="shared" si="27"/>
        <v>1</v>
      </c>
      <c r="P143" s="29">
        <f t="shared" si="28"/>
        <v>0</v>
      </c>
      <c r="Q143" s="29">
        <f t="shared" si="29"/>
        <v>0</v>
      </c>
    </row>
    <row r="144" spans="1:17" ht="35.1" customHeight="1" x14ac:dyDescent="0.25">
      <c r="A144" s="32">
        <v>67</v>
      </c>
      <c r="B144" s="19"/>
      <c r="C144" s="336"/>
      <c r="D144" s="20"/>
      <c r="E144" s="20"/>
      <c r="F144" s="20"/>
      <c r="G144" s="20"/>
      <c r="H144" s="20"/>
      <c r="I144" s="223"/>
      <c r="J144" s="47"/>
      <c r="K144" s="41"/>
      <c r="L144" s="221"/>
      <c r="M144" s="335" t="str">
        <f t="shared" si="25"/>
        <v/>
      </c>
      <c r="N144" s="18">
        <f t="shared" si="26"/>
        <v>0</v>
      </c>
      <c r="O144" s="29">
        <f t="shared" si="27"/>
        <v>1</v>
      </c>
      <c r="P144" s="29">
        <f t="shared" si="28"/>
        <v>0</v>
      </c>
      <c r="Q144" s="29">
        <f t="shared" si="29"/>
        <v>0</v>
      </c>
    </row>
    <row r="145" spans="1:17" ht="35.1" customHeight="1" x14ac:dyDescent="0.25">
      <c r="A145" s="32">
        <v>68</v>
      </c>
      <c r="B145" s="19"/>
      <c r="C145" s="336"/>
      <c r="D145" s="20"/>
      <c r="E145" s="20"/>
      <c r="F145" s="20"/>
      <c r="G145" s="20"/>
      <c r="H145" s="20"/>
      <c r="I145" s="223"/>
      <c r="J145" s="47"/>
      <c r="K145" s="41"/>
      <c r="L145" s="221"/>
      <c r="M145" s="335" t="str">
        <f t="shared" si="25"/>
        <v/>
      </c>
      <c r="N145" s="18">
        <f t="shared" si="26"/>
        <v>0</v>
      </c>
      <c r="O145" s="29">
        <f t="shared" si="27"/>
        <v>1</v>
      </c>
      <c r="P145" s="29">
        <f t="shared" si="28"/>
        <v>0</v>
      </c>
      <c r="Q145" s="29">
        <f t="shared" si="29"/>
        <v>0</v>
      </c>
    </row>
    <row r="146" spans="1:17" ht="35.1" customHeight="1" x14ac:dyDescent="0.25">
      <c r="A146" s="32">
        <v>69</v>
      </c>
      <c r="B146" s="19"/>
      <c r="C146" s="336"/>
      <c r="D146" s="20"/>
      <c r="E146" s="20"/>
      <c r="F146" s="20"/>
      <c r="G146" s="20"/>
      <c r="H146" s="20"/>
      <c r="I146" s="223"/>
      <c r="J146" s="47"/>
      <c r="K146" s="41"/>
      <c r="L146" s="221"/>
      <c r="M146" s="335" t="str">
        <f t="shared" si="25"/>
        <v/>
      </c>
      <c r="N146" s="18">
        <f t="shared" si="26"/>
        <v>0</v>
      </c>
      <c r="O146" s="29">
        <f t="shared" si="27"/>
        <v>1</v>
      </c>
      <c r="P146" s="29">
        <f t="shared" si="28"/>
        <v>0</v>
      </c>
      <c r="Q146" s="29">
        <f t="shared" si="29"/>
        <v>0</v>
      </c>
    </row>
    <row r="147" spans="1:17" ht="35.1" customHeight="1" x14ac:dyDescent="0.25">
      <c r="A147" s="32">
        <v>70</v>
      </c>
      <c r="B147" s="19"/>
      <c r="C147" s="336"/>
      <c r="D147" s="20"/>
      <c r="E147" s="20"/>
      <c r="F147" s="20"/>
      <c r="G147" s="20"/>
      <c r="H147" s="20"/>
      <c r="I147" s="223"/>
      <c r="J147" s="47"/>
      <c r="K147" s="41"/>
      <c r="L147" s="221"/>
      <c r="M147" s="335" t="str">
        <f t="shared" si="25"/>
        <v/>
      </c>
      <c r="N147" s="18">
        <f t="shared" si="26"/>
        <v>0</v>
      </c>
      <c r="O147" s="29">
        <f t="shared" si="27"/>
        <v>1</v>
      </c>
      <c r="P147" s="29">
        <f t="shared" si="28"/>
        <v>0</v>
      </c>
      <c r="Q147" s="29">
        <f t="shared" si="29"/>
        <v>0</v>
      </c>
    </row>
    <row r="148" spans="1:17" ht="35.1" customHeight="1" x14ac:dyDescent="0.25">
      <c r="A148" s="32">
        <v>71</v>
      </c>
      <c r="B148" s="19"/>
      <c r="C148" s="336"/>
      <c r="D148" s="20"/>
      <c r="E148" s="20"/>
      <c r="F148" s="20"/>
      <c r="G148" s="20"/>
      <c r="H148" s="20"/>
      <c r="I148" s="223"/>
      <c r="J148" s="47"/>
      <c r="K148" s="41"/>
      <c r="L148" s="221"/>
      <c r="M148" s="335" t="str">
        <f t="shared" si="25"/>
        <v/>
      </c>
      <c r="N148" s="18">
        <f t="shared" si="26"/>
        <v>0</v>
      </c>
      <c r="O148" s="29">
        <f t="shared" si="27"/>
        <v>1</v>
      </c>
      <c r="P148" s="29">
        <f t="shared" si="28"/>
        <v>0</v>
      </c>
      <c r="Q148" s="29">
        <f t="shared" si="29"/>
        <v>0</v>
      </c>
    </row>
    <row r="149" spans="1:17" ht="35.1" customHeight="1" thickBot="1" x14ac:dyDescent="0.3">
      <c r="A149" s="294">
        <v>72</v>
      </c>
      <c r="B149" s="42"/>
      <c r="C149" s="337"/>
      <c r="D149" s="43"/>
      <c r="E149" s="43"/>
      <c r="F149" s="43"/>
      <c r="G149" s="43"/>
      <c r="H149" s="43"/>
      <c r="I149" s="224"/>
      <c r="J149" s="48"/>
      <c r="K149" s="44"/>
      <c r="L149" s="222"/>
      <c r="M149" s="335" t="str">
        <f t="shared" si="25"/>
        <v/>
      </c>
      <c r="N149" s="18">
        <f t="shared" si="26"/>
        <v>0</v>
      </c>
      <c r="O149" s="29">
        <f t="shared" si="27"/>
        <v>1</v>
      </c>
      <c r="P149" s="29">
        <f t="shared" si="28"/>
        <v>0</v>
      </c>
      <c r="Q149" s="29">
        <f t="shared" si="29"/>
        <v>0</v>
      </c>
    </row>
    <row r="150" spans="1:17" ht="35.1" customHeight="1" thickBot="1" x14ac:dyDescent="0.3">
      <c r="A150" s="29" t="s">
        <v>166</v>
      </c>
      <c r="B150" s="57"/>
      <c r="C150" s="57"/>
      <c r="D150" s="57"/>
      <c r="E150" s="57"/>
      <c r="F150" s="57"/>
      <c r="G150" s="57"/>
      <c r="H150" s="57"/>
      <c r="I150" s="57"/>
      <c r="J150" s="57"/>
      <c r="K150" s="9" t="s">
        <v>46</v>
      </c>
      <c r="L150" s="202">
        <f>SUM(L138:L149)+L124</f>
        <v>0</v>
      </c>
      <c r="M150" s="333"/>
      <c r="N150" s="295"/>
    </row>
    <row r="151" spans="1:17" ht="35.1" customHeight="1" x14ac:dyDescent="0.25">
      <c r="A151" s="29" t="s">
        <v>141</v>
      </c>
      <c r="B151" s="57"/>
      <c r="C151" s="57"/>
      <c r="D151" s="57"/>
      <c r="E151" s="57"/>
      <c r="F151" s="57"/>
      <c r="G151" s="57"/>
      <c r="H151" s="57"/>
      <c r="I151" s="57"/>
      <c r="J151" s="57"/>
      <c r="K151" s="57"/>
      <c r="L151" s="297"/>
      <c r="M151" s="333"/>
      <c r="N151" s="295"/>
    </row>
    <row r="152" spans="1:17" ht="35.1" customHeight="1" x14ac:dyDescent="0.25">
      <c r="A152" s="57"/>
      <c r="B152" s="57"/>
      <c r="C152" s="57"/>
      <c r="D152" s="57"/>
      <c r="E152" s="57"/>
      <c r="F152" s="57"/>
      <c r="G152" s="57"/>
      <c r="H152" s="57"/>
      <c r="I152" s="57"/>
      <c r="J152" s="57"/>
      <c r="K152" s="57"/>
      <c r="L152" s="297"/>
      <c r="M152" s="333"/>
      <c r="N152" s="295"/>
    </row>
    <row r="153" spans="1:17" ht="35.1" customHeight="1" x14ac:dyDescent="0.35">
      <c r="A153" s="57"/>
      <c r="B153" s="346" t="s">
        <v>41</v>
      </c>
      <c r="C153" s="345">
        <f ca="1">IF(imzatarihi&gt;0,imzatarihi,"")</f>
        <v>45833</v>
      </c>
      <c r="D153" s="346" t="s">
        <v>43</v>
      </c>
      <c r="E153" s="344" t="str">
        <f>IF(kurulusyetkilisi&gt;0,kurulusyetkilisi,"")</f>
        <v/>
      </c>
      <c r="G153" s="57"/>
      <c r="H153" s="57"/>
      <c r="I153" s="57"/>
      <c r="J153" s="57"/>
      <c r="K153" s="57"/>
      <c r="L153" s="297"/>
      <c r="M153" s="333"/>
      <c r="N153" s="295"/>
    </row>
    <row r="154" spans="1:17" ht="35.1" customHeight="1" x14ac:dyDescent="0.35">
      <c r="A154" s="57"/>
      <c r="B154" s="343"/>
      <c r="C154" s="339"/>
      <c r="D154" s="346" t="s">
        <v>44</v>
      </c>
      <c r="E154" s="339"/>
      <c r="F154" s="57"/>
      <c r="G154" s="57"/>
      <c r="H154" s="57"/>
      <c r="I154" s="57"/>
      <c r="J154" s="57"/>
      <c r="K154" s="57"/>
      <c r="L154" s="297"/>
      <c r="M154" s="333"/>
      <c r="N154" s="295"/>
    </row>
    <row r="155" spans="1:17" ht="35.1" customHeight="1" x14ac:dyDescent="0.25">
      <c r="A155" s="57"/>
      <c r="B155" s="57"/>
      <c r="C155" s="57"/>
      <c r="D155" s="57"/>
      <c r="E155" s="57"/>
      <c r="F155" s="57"/>
      <c r="G155" s="57"/>
      <c r="H155" s="57"/>
      <c r="I155" s="57"/>
      <c r="J155" s="57"/>
      <c r="K155" s="57"/>
      <c r="L155" s="297"/>
      <c r="M155" s="333"/>
      <c r="N155" s="295"/>
    </row>
    <row r="156" spans="1:17" ht="35.1" customHeight="1" x14ac:dyDescent="0.25">
      <c r="A156" s="57"/>
      <c r="B156" s="57"/>
      <c r="C156" s="57"/>
      <c r="D156" s="57"/>
      <c r="E156" s="57"/>
      <c r="F156" s="57"/>
      <c r="G156" s="57"/>
      <c r="H156" s="57"/>
      <c r="I156" s="57"/>
      <c r="J156" s="57"/>
      <c r="K156" s="57"/>
      <c r="L156" s="297"/>
      <c r="M156" s="333"/>
      <c r="N156" s="295"/>
    </row>
    <row r="157" spans="1:17" ht="35.1" customHeight="1" x14ac:dyDescent="0.25">
      <c r="A157" s="509" t="s">
        <v>90</v>
      </c>
      <c r="B157" s="509"/>
      <c r="C157" s="509"/>
      <c r="D157" s="509"/>
      <c r="E157" s="509"/>
      <c r="F157" s="509"/>
      <c r="G157" s="509"/>
      <c r="H157" s="509"/>
      <c r="I157" s="509"/>
      <c r="J157" s="509"/>
      <c r="K157" s="509"/>
      <c r="L157" s="509"/>
      <c r="M157" s="333"/>
      <c r="N157" s="295"/>
    </row>
    <row r="158" spans="1:17" ht="35.1" customHeight="1" x14ac:dyDescent="0.25">
      <c r="A158" s="503" t="str">
        <f>IF(YilDonem&lt;&gt;"",CONCATENATE(YilDonem,". döneme aittir."),"")</f>
        <v/>
      </c>
      <c r="B158" s="503"/>
      <c r="C158" s="503"/>
      <c r="D158" s="503"/>
      <c r="E158" s="503"/>
      <c r="F158" s="503"/>
      <c r="G158" s="503"/>
      <c r="H158" s="503"/>
      <c r="I158" s="503"/>
      <c r="J158" s="503"/>
      <c r="K158" s="503"/>
      <c r="L158" s="503"/>
      <c r="M158" s="333"/>
      <c r="N158" s="295"/>
    </row>
    <row r="159" spans="1:17" ht="35.1" customHeight="1" thickBot="1" x14ac:dyDescent="0.3">
      <c r="A159" s="504" t="s">
        <v>91</v>
      </c>
      <c r="B159" s="504"/>
      <c r="C159" s="504"/>
      <c r="D159" s="504"/>
      <c r="E159" s="504"/>
      <c r="F159" s="504"/>
      <c r="G159" s="504"/>
      <c r="H159" s="504"/>
      <c r="I159" s="504"/>
      <c r="J159" s="504"/>
      <c r="K159" s="504"/>
      <c r="L159" s="504"/>
      <c r="M159" s="333"/>
      <c r="N159" s="295"/>
    </row>
    <row r="160" spans="1:17" ht="35.1" customHeight="1" thickBot="1" x14ac:dyDescent="0.3">
      <c r="A160" s="505" t="s">
        <v>1</v>
      </c>
      <c r="B160" s="506"/>
      <c r="C160" s="510" t="str">
        <f>IF(ProjeNo&gt;0,ProjeNo,"")</f>
        <v/>
      </c>
      <c r="D160" s="511"/>
      <c r="E160" s="511"/>
      <c r="F160" s="511"/>
      <c r="G160" s="511"/>
      <c r="H160" s="511"/>
      <c r="I160" s="511"/>
      <c r="J160" s="511"/>
      <c r="K160" s="511"/>
      <c r="L160" s="512"/>
      <c r="M160" s="333"/>
      <c r="N160" s="295"/>
    </row>
    <row r="161" spans="1:17" ht="35.1" customHeight="1" thickBot="1" x14ac:dyDescent="0.3">
      <c r="A161" s="507" t="s">
        <v>10</v>
      </c>
      <c r="B161" s="508"/>
      <c r="C161" s="513" t="str">
        <f>IF(ProjeAdi&gt;0,ProjeAdi,"")</f>
        <v/>
      </c>
      <c r="D161" s="514"/>
      <c r="E161" s="514"/>
      <c r="F161" s="514"/>
      <c r="G161" s="514"/>
      <c r="H161" s="514"/>
      <c r="I161" s="514"/>
      <c r="J161" s="514"/>
      <c r="K161" s="514"/>
      <c r="L161" s="515"/>
      <c r="M161" s="333"/>
      <c r="N161" s="295"/>
    </row>
    <row r="162" spans="1:17" s="31" customFormat="1" ht="35.1" customHeight="1" thickBot="1" x14ac:dyDescent="0.3">
      <c r="A162" s="501" t="s">
        <v>6</v>
      </c>
      <c r="B162" s="501" t="s">
        <v>92</v>
      </c>
      <c r="C162" s="501" t="s">
        <v>163</v>
      </c>
      <c r="D162" s="501" t="s">
        <v>7</v>
      </c>
      <c r="E162" s="501" t="s">
        <v>132</v>
      </c>
      <c r="F162" s="501" t="s">
        <v>96</v>
      </c>
      <c r="G162" s="501" t="s">
        <v>97</v>
      </c>
      <c r="H162" s="516" t="s">
        <v>165</v>
      </c>
      <c r="I162" s="517"/>
      <c r="J162" s="501" t="s">
        <v>93</v>
      </c>
      <c r="K162" s="501" t="s">
        <v>94</v>
      </c>
      <c r="L162" s="298" t="s">
        <v>95</v>
      </c>
      <c r="M162" s="333"/>
      <c r="N162" s="296"/>
    </row>
    <row r="163" spans="1:17" ht="35.1" customHeight="1" thickBot="1" x14ac:dyDescent="0.3">
      <c r="A163" s="502"/>
      <c r="B163" s="502"/>
      <c r="C163" s="502"/>
      <c r="D163" s="502"/>
      <c r="E163" s="502"/>
      <c r="F163" s="502"/>
      <c r="G163" s="502"/>
      <c r="H163" s="299" t="s">
        <v>167</v>
      </c>
      <c r="I163" s="300" t="s">
        <v>164</v>
      </c>
      <c r="J163" s="502"/>
      <c r="K163" s="502"/>
      <c r="L163" s="298" t="s">
        <v>98</v>
      </c>
      <c r="M163" s="333"/>
      <c r="N163" s="295"/>
    </row>
    <row r="164" spans="1:17" ht="35.1" customHeight="1" x14ac:dyDescent="0.25">
      <c r="A164" s="36">
        <v>73</v>
      </c>
      <c r="B164" s="37"/>
      <c r="C164" s="219"/>
      <c r="D164" s="38"/>
      <c r="E164" s="38"/>
      <c r="F164" s="38"/>
      <c r="G164" s="38"/>
      <c r="H164" s="38"/>
      <c r="I164" s="225"/>
      <c r="J164" s="46"/>
      <c r="K164" s="40"/>
      <c r="L164" s="220"/>
      <c r="M164" s="335" t="str">
        <f>IF(AND(COUNTA(B164:K164)&gt;0,L164=""),"Belge tarihi ve Belge numarası yazılmalıdır.","")</f>
        <v/>
      </c>
      <c r="N164" s="18">
        <f>IF(OR(H164="Gündelik",H164="Konaklama"),1000,0)</f>
        <v>0</v>
      </c>
      <c r="O164" s="29">
        <f>IF(AND(OR(H164="Gündelik",H164="Konaklama"),I164&lt;1),0,1)</f>
        <v>1</v>
      </c>
      <c r="P164" s="29">
        <f>IF(COUNTA(J164:K164)&lt;2,0,1)</f>
        <v>0</v>
      </c>
      <c r="Q164" s="29">
        <f>O164*P164*1000000</f>
        <v>0</v>
      </c>
    </row>
    <row r="165" spans="1:17" ht="35.1" customHeight="1" x14ac:dyDescent="0.25">
      <c r="A165" s="32">
        <v>74</v>
      </c>
      <c r="B165" s="19"/>
      <c r="C165" s="336"/>
      <c r="D165" s="20"/>
      <c r="E165" s="20"/>
      <c r="F165" s="20"/>
      <c r="G165" s="20"/>
      <c r="H165" s="20"/>
      <c r="I165" s="223"/>
      <c r="J165" s="47"/>
      <c r="K165" s="41"/>
      <c r="L165" s="221"/>
      <c r="M165" s="335" t="str">
        <f t="shared" ref="M165:M175" si="30">IF(AND(COUNTA(B165:K165)&gt;0,L165=""),"Belge tarihi ve Belge numarası yazılmalıdır.","")</f>
        <v/>
      </c>
      <c r="N165" s="18">
        <f t="shared" ref="N165:N175" si="31">IF(OR(H165="Gündelik",H165="Konaklama"),1000,0)</f>
        <v>0</v>
      </c>
      <c r="O165" s="29">
        <f t="shared" ref="O165:O175" si="32">IF(AND(OR(H165="Gündelik",H165="Konaklama"),I165&lt;1),0,1)</f>
        <v>1</v>
      </c>
      <c r="P165" s="29">
        <f t="shared" ref="P165:P175" si="33">IF(COUNTA(J165:K165)&lt;2,0,1)</f>
        <v>0</v>
      </c>
      <c r="Q165" s="29">
        <f t="shared" ref="Q165:Q175" si="34">O165*P165*1000000</f>
        <v>0</v>
      </c>
    </row>
    <row r="166" spans="1:17" ht="35.1" customHeight="1" x14ac:dyDescent="0.25">
      <c r="A166" s="32">
        <v>75</v>
      </c>
      <c r="B166" s="19"/>
      <c r="C166" s="336"/>
      <c r="D166" s="20"/>
      <c r="E166" s="20"/>
      <c r="F166" s="20"/>
      <c r="G166" s="20"/>
      <c r="H166" s="20"/>
      <c r="I166" s="223"/>
      <c r="J166" s="47"/>
      <c r="K166" s="41"/>
      <c r="L166" s="221"/>
      <c r="M166" s="335" t="str">
        <f t="shared" si="30"/>
        <v/>
      </c>
      <c r="N166" s="18">
        <f t="shared" si="31"/>
        <v>0</v>
      </c>
      <c r="O166" s="29">
        <f t="shared" si="32"/>
        <v>1</v>
      </c>
      <c r="P166" s="29">
        <f t="shared" si="33"/>
        <v>0</v>
      </c>
      <c r="Q166" s="29">
        <f t="shared" si="34"/>
        <v>0</v>
      </c>
    </row>
    <row r="167" spans="1:17" ht="35.1" customHeight="1" x14ac:dyDescent="0.25">
      <c r="A167" s="32">
        <v>76</v>
      </c>
      <c r="B167" s="19"/>
      <c r="C167" s="336"/>
      <c r="D167" s="20"/>
      <c r="E167" s="20"/>
      <c r="F167" s="20"/>
      <c r="G167" s="20"/>
      <c r="H167" s="20"/>
      <c r="I167" s="223"/>
      <c r="J167" s="47"/>
      <c r="K167" s="41"/>
      <c r="L167" s="221"/>
      <c r="M167" s="335" t="str">
        <f t="shared" si="30"/>
        <v/>
      </c>
      <c r="N167" s="18">
        <f t="shared" si="31"/>
        <v>0</v>
      </c>
      <c r="O167" s="29">
        <f t="shared" si="32"/>
        <v>1</v>
      </c>
      <c r="P167" s="29">
        <f t="shared" si="33"/>
        <v>0</v>
      </c>
      <c r="Q167" s="29">
        <f t="shared" si="34"/>
        <v>0</v>
      </c>
    </row>
    <row r="168" spans="1:17" ht="35.1" customHeight="1" x14ac:dyDescent="0.25">
      <c r="A168" s="32">
        <v>77</v>
      </c>
      <c r="B168" s="19"/>
      <c r="C168" s="336"/>
      <c r="D168" s="20"/>
      <c r="E168" s="20"/>
      <c r="F168" s="20"/>
      <c r="G168" s="20"/>
      <c r="H168" s="20"/>
      <c r="I168" s="223"/>
      <c r="J168" s="47"/>
      <c r="K168" s="41"/>
      <c r="L168" s="221"/>
      <c r="M168" s="335" t="str">
        <f t="shared" si="30"/>
        <v/>
      </c>
      <c r="N168" s="18">
        <f t="shared" si="31"/>
        <v>0</v>
      </c>
      <c r="O168" s="29">
        <f t="shared" si="32"/>
        <v>1</v>
      </c>
      <c r="P168" s="29">
        <f t="shared" si="33"/>
        <v>0</v>
      </c>
      <c r="Q168" s="29">
        <f t="shared" si="34"/>
        <v>0</v>
      </c>
    </row>
    <row r="169" spans="1:17" ht="35.1" customHeight="1" x14ac:dyDescent="0.25">
      <c r="A169" s="32">
        <v>78</v>
      </c>
      <c r="B169" s="19"/>
      <c r="C169" s="336"/>
      <c r="D169" s="20"/>
      <c r="E169" s="20"/>
      <c r="F169" s="20"/>
      <c r="G169" s="20"/>
      <c r="H169" s="20"/>
      <c r="I169" s="223"/>
      <c r="J169" s="47"/>
      <c r="K169" s="41"/>
      <c r="L169" s="221"/>
      <c r="M169" s="335" t="str">
        <f t="shared" si="30"/>
        <v/>
      </c>
      <c r="N169" s="18">
        <f t="shared" si="31"/>
        <v>0</v>
      </c>
      <c r="O169" s="29">
        <f t="shared" si="32"/>
        <v>1</v>
      </c>
      <c r="P169" s="29">
        <f t="shared" si="33"/>
        <v>0</v>
      </c>
      <c r="Q169" s="29">
        <f t="shared" si="34"/>
        <v>0</v>
      </c>
    </row>
    <row r="170" spans="1:17" ht="35.1" customHeight="1" x14ac:dyDescent="0.25">
      <c r="A170" s="32">
        <v>79</v>
      </c>
      <c r="B170" s="19"/>
      <c r="C170" s="336"/>
      <c r="D170" s="20"/>
      <c r="E170" s="20"/>
      <c r="F170" s="20"/>
      <c r="G170" s="20"/>
      <c r="H170" s="20"/>
      <c r="I170" s="223"/>
      <c r="J170" s="47"/>
      <c r="K170" s="41"/>
      <c r="L170" s="221"/>
      <c r="M170" s="335" t="str">
        <f t="shared" si="30"/>
        <v/>
      </c>
      <c r="N170" s="18">
        <f t="shared" si="31"/>
        <v>0</v>
      </c>
      <c r="O170" s="29">
        <f t="shared" si="32"/>
        <v>1</v>
      </c>
      <c r="P170" s="29">
        <f t="shared" si="33"/>
        <v>0</v>
      </c>
      <c r="Q170" s="29">
        <f t="shared" si="34"/>
        <v>0</v>
      </c>
    </row>
    <row r="171" spans="1:17" ht="35.1" customHeight="1" x14ac:dyDescent="0.25">
      <c r="A171" s="32">
        <v>80</v>
      </c>
      <c r="B171" s="19"/>
      <c r="C171" s="336"/>
      <c r="D171" s="20"/>
      <c r="E171" s="20"/>
      <c r="F171" s="20"/>
      <c r="G171" s="20"/>
      <c r="H171" s="20"/>
      <c r="I171" s="223"/>
      <c r="J171" s="47"/>
      <c r="K171" s="41"/>
      <c r="L171" s="221"/>
      <c r="M171" s="335" t="str">
        <f t="shared" si="30"/>
        <v/>
      </c>
      <c r="N171" s="18">
        <f t="shared" si="31"/>
        <v>0</v>
      </c>
      <c r="O171" s="29">
        <f t="shared" si="32"/>
        <v>1</v>
      </c>
      <c r="P171" s="29">
        <f t="shared" si="33"/>
        <v>0</v>
      </c>
      <c r="Q171" s="29">
        <f t="shared" si="34"/>
        <v>0</v>
      </c>
    </row>
    <row r="172" spans="1:17" ht="35.1" customHeight="1" x14ac:dyDescent="0.25">
      <c r="A172" s="32">
        <v>81</v>
      </c>
      <c r="B172" s="19"/>
      <c r="C172" s="336"/>
      <c r="D172" s="20"/>
      <c r="E172" s="20"/>
      <c r="F172" s="20"/>
      <c r="G172" s="20"/>
      <c r="H172" s="20"/>
      <c r="I172" s="223"/>
      <c r="J172" s="47"/>
      <c r="K172" s="41"/>
      <c r="L172" s="221"/>
      <c r="M172" s="335" t="str">
        <f t="shared" si="30"/>
        <v/>
      </c>
      <c r="N172" s="18">
        <f t="shared" si="31"/>
        <v>0</v>
      </c>
      <c r="O172" s="29">
        <f t="shared" si="32"/>
        <v>1</v>
      </c>
      <c r="P172" s="29">
        <f t="shared" si="33"/>
        <v>0</v>
      </c>
      <c r="Q172" s="29">
        <f t="shared" si="34"/>
        <v>0</v>
      </c>
    </row>
    <row r="173" spans="1:17" ht="35.1" customHeight="1" x14ac:dyDescent="0.25">
      <c r="A173" s="32">
        <v>82</v>
      </c>
      <c r="B173" s="19"/>
      <c r="C173" s="336"/>
      <c r="D173" s="20"/>
      <c r="E173" s="20"/>
      <c r="F173" s="20"/>
      <c r="G173" s="20"/>
      <c r="H173" s="20"/>
      <c r="I173" s="223"/>
      <c r="J173" s="47"/>
      <c r="K173" s="41"/>
      <c r="L173" s="221"/>
      <c r="M173" s="335" t="str">
        <f t="shared" si="30"/>
        <v/>
      </c>
      <c r="N173" s="18">
        <f t="shared" si="31"/>
        <v>0</v>
      </c>
      <c r="O173" s="29">
        <f t="shared" si="32"/>
        <v>1</v>
      </c>
      <c r="P173" s="29">
        <f t="shared" si="33"/>
        <v>0</v>
      </c>
      <c r="Q173" s="29">
        <f t="shared" si="34"/>
        <v>0</v>
      </c>
    </row>
    <row r="174" spans="1:17" ht="35.1" customHeight="1" x14ac:dyDescent="0.25">
      <c r="A174" s="32">
        <v>83</v>
      </c>
      <c r="B174" s="19"/>
      <c r="C174" s="336"/>
      <c r="D174" s="20"/>
      <c r="E174" s="20"/>
      <c r="F174" s="20"/>
      <c r="G174" s="20"/>
      <c r="H174" s="20"/>
      <c r="I174" s="223"/>
      <c r="J174" s="47"/>
      <c r="K174" s="41"/>
      <c r="L174" s="221"/>
      <c r="M174" s="335" t="str">
        <f t="shared" si="30"/>
        <v/>
      </c>
      <c r="N174" s="18">
        <f t="shared" si="31"/>
        <v>0</v>
      </c>
      <c r="O174" s="29">
        <f t="shared" si="32"/>
        <v>1</v>
      </c>
      <c r="P174" s="29">
        <f t="shared" si="33"/>
        <v>0</v>
      </c>
      <c r="Q174" s="29">
        <f t="shared" si="34"/>
        <v>0</v>
      </c>
    </row>
    <row r="175" spans="1:17" ht="35.1" customHeight="1" thickBot="1" x14ac:dyDescent="0.3">
      <c r="A175" s="294">
        <v>84</v>
      </c>
      <c r="B175" s="42"/>
      <c r="C175" s="337"/>
      <c r="D175" s="43"/>
      <c r="E175" s="43"/>
      <c r="F175" s="43"/>
      <c r="G175" s="43"/>
      <c r="H175" s="43"/>
      <c r="I175" s="224"/>
      <c r="J175" s="48"/>
      <c r="K175" s="44"/>
      <c r="L175" s="222"/>
      <c r="M175" s="335" t="str">
        <f t="shared" si="30"/>
        <v/>
      </c>
      <c r="N175" s="18">
        <f t="shared" si="31"/>
        <v>0</v>
      </c>
      <c r="O175" s="29">
        <f t="shared" si="32"/>
        <v>1</v>
      </c>
      <c r="P175" s="29">
        <f t="shared" si="33"/>
        <v>0</v>
      </c>
      <c r="Q175" s="29">
        <f t="shared" si="34"/>
        <v>0</v>
      </c>
    </row>
    <row r="176" spans="1:17" ht="35.1" customHeight="1" thickBot="1" x14ac:dyDescent="0.3">
      <c r="A176" s="29" t="s">
        <v>166</v>
      </c>
      <c r="B176" s="57"/>
      <c r="C176" s="57"/>
      <c r="D176" s="57"/>
      <c r="E176" s="57"/>
      <c r="F176" s="57"/>
      <c r="G176" s="57"/>
      <c r="H176" s="57"/>
      <c r="I176" s="57"/>
      <c r="J176" s="57"/>
      <c r="K176" s="9" t="s">
        <v>46</v>
      </c>
      <c r="L176" s="202">
        <f>SUM(L164:L175)+L150</f>
        <v>0</v>
      </c>
      <c r="M176" s="333"/>
      <c r="N176" s="295"/>
    </row>
    <row r="177" spans="1:17" ht="35.1" customHeight="1" x14ac:dyDescent="0.25">
      <c r="A177" s="29" t="s">
        <v>141</v>
      </c>
      <c r="B177" s="57"/>
      <c r="C177" s="57"/>
      <c r="D177" s="57"/>
      <c r="E177" s="57"/>
      <c r="F177" s="57"/>
      <c r="G177" s="57"/>
      <c r="H177" s="57"/>
      <c r="I177" s="57"/>
      <c r="J177" s="57"/>
      <c r="K177" s="57"/>
      <c r="L177" s="297"/>
      <c r="M177" s="333"/>
      <c r="N177" s="295"/>
    </row>
    <row r="178" spans="1:17" ht="35.1" customHeight="1" x14ac:dyDescent="0.25">
      <c r="A178" s="57"/>
      <c r="B178" s="57"/>
      <c r="C178" s="57"/>
      <c r="D178" s="57"/>
      <c r="E178" s="57"/>
      <c r="F178" s="57"/>
      <c r="G178" s="57"/>
      <c r="H178" s="57"/>
      <c r="I178" s="57"/>
      <c r="J178" s="57"/>
      <c r="K178" s="57"/>
      <c r="L178" s="297"/>
      <c r="M178" s="333"/>
      <c r="N178" s="295"/>
    </row>
    <row r="179" spans="1:17" ht="35.1" customHeight="1" x14ac:dyDescent="0.35">
      <c r="A179" s="57"/>
      <c r="B179" s="346" t="s">
        <v>41</v>
      </c>
      <c r="C179" s="345">
        <f ca="1">IF(imzatarihi&gt;0,imzatarihi,"")</f>
        <v>45833</v>
      </c>
      <c r="D179" s="346" t="s">
        <v>43</v>
      </c>
      <c r="E179" s="344" t="str">
        <f>IF(kurulusyetkilisi&gt;0,kurulusyetkilisi,"")</f>
        <v/>
      </c>
      <c r="G179" s="57"/>
      <c r="H179" s="57"/>
      <c r="I179" s="57"/>
      <c r="J179" s="57"/>
      <c r="K179" s="57"/>
      <c r="L179" s="297"/>
      <c r="M179" s="333"/>
      <c r="N179" s="295"/>
    </row>
    <row r="180" spans="1:17" ht="35.1" customHeight="1" x14ac:dyDescent="0.35">
      <c r="A180" s="57"/>
      <c r="B180" s="343"/>
      <c r="C180" s="339"/>
      <c r="D180" s="346" t="s">
        <v>44</v>
      </c>
      <c r="E180" s="339"/>
      <c r="F180" s="57"/>
      <c r="G180" s="57"/>
      <c r="H180" s="57"/>
      <c r="I180" s="57"/>
      <c r="J180" s="57"/>
      <c r="K180" s="57"/>
      <c r="L180" s="297"/>
      <c r="M180" s="333"/>
      <c r="N180" s="295"/>
    </row>
    <row r="181" spans="1:17" ht="35.1" customHeight="1" x14ac:dyDescent="0.25">
      <c r="A181" s="57"/>
      <c r="B181" s="57"/>
      <c r="C181" s="57"/>
      <c r="D181" s="57"/>
      <c r="E181" s="57"/>
      <c r="F181" s="57"/>
      <c r="G181" s="57"/>
      <c r="H181" s="57"/>
      <c r="I181" s="57"/>
      <c r="J181" s="57"/>
      <c r="K181" s="57"/>
      <c r="L181" s="297"/>
      <c r="M181" s="333"/>
      <c r="N181" s="295"/>
    </row>
    <row r="182" spans="1:17" ht="35.1" customHeight="1" x14ac:dyDescent="0.25">
      <c r="A182" s="57"/>
      <c r="B182" s="57"/>
      <c r="C182" s="57"/>
      <c r="D182" s="57"/>
      <c r="E182" s="57"/>
      <c r="F182" s="57"/>
      <c r="G182" s="57"/>
      <c r="H182" s="57"/>
      <c r="I182" s="57"/>
      <c r="J182" s="57"/>
      <c r="K182" s="57"/>
      <c r="L182" s="297"/>
      <c r="M182" s="333"/>
      <c r="N182" s="295"/>
    </row>
    <row r="183" spans="1:17" ht="35.1" customHeight="1" x14ac:dyDescent="0.25">
      <c r="A183" s="509" t="s">
        <v>90</v>
      </c>
      <c r="B183" s="509"/>
      <c r="C183" s="509"/>
      <c r="D183" s="509"/>
      <c r="E183" s="509"/>
      <c r="F183" s="509"/>
      <c r="G183" s="509"/>
      <c r="H183" s="509"/>
      <c r="I183" s="509"/>
      <c r="J183" s="509"/>
      <c r="K183" s="509"/>
      <c r="L183" s="509"/>
      <c r="M183" s="333"/>
      <c r="N183" s="295"/>
    </row>
    <row r="184" spans="1:17" ht="35.1" customHeight="1" x14ac:dyDescent="0.25">
      <c r="A184" s="503" t="str">
        <f>IF(YilDonem&lt;&gt;"",CONCATENATE(YilDonem,". döneme aittir."),"")</f>
        <v/>
      </c>
      <c r="B184" s="503"/>
      <c r="C184" s="503"/>
      <c r="D184" s="503"/>
      <c r="E184" s="503"/>
      <c r="F184" s="503"/>
      <c r="G184" s="503"/>
      <c r="H184" s="503"/>
      <c r="I184" s="503"/>
      <c r="J184" s="503"/>
      <c r="K184" s="503"/>
      <c r="L184" s="503"/>
      <c r="M184" s="333"/>
      <c r="N184" s="295"/>
    </row>
    <row r="185" spans="1:17" ht="35.1" customHeight="1" thickBot="1" x14ac:dyDescent="0.3">
      <c r="A185" s="504" t="s">
        <v>91</v>
      </c>
      <c r="B185" s="504"/>
      <c r="C185" s="504"/>
      <c r="D185" s="504"/>
      <c r="E185" s="504"/>
      <c r="F185" s="504"/>
      <c r="G185" s="504"/>
      <c r="H185" s="504"/>
      <c r="I185" s="504"/>
      <c r="J185" s="504"/>
      <c r="K185" s="504"/>
      <c r="L185" s="504"/>
      <c r="M185" s="333"/>
      <c r="N185" s="295"/>
    </row>
    <row r="186" spans="1:17" ht="35.1" customHeight="1" thickBot="1" x14ac:dyDescent="0.3">
      <c r="A186" s="505" t="s">
        <v>1</v>
      </c>
      <c r="B186" s="506"/>
      <c r="C186" s="510" t="str">
        <f>IF(ProjeNo&gt;0,ProjeNo,"")</f>
        <v/>
      </c>
      <c r="D186" s="511"/>
      <c r="E186" s="511"/>
      <c r="F186" s="511"/>
      <c r="G186" s="511"/>
      <c r="H186" s="511"/>
      <c r="I186" s="511"/>
      <c r="J186" s="511"/>
      <c r="K186" s="511"/>
      <c r="L186" s="512"/>
      <c r="M186" s="333"/>
      <c r="N186" s="295"/>
    </row>
    <row r="187" spans="1:17" ht="35.1" customHeight="1" thickBot="1" x14ac:dyDescent="0.3">
      <c r="A187" s="507" t="s">
        <v>10</v>
      </c>
      <c r="B187" s="508"/>
      <c r="C187" s="513" t="str">
        <f>IF(ProjeAdi&gt;0,ProjeAdi,"")</f>
        <v/>
      </c>
      <c r="D187" s="514"/>
      <c r="E187" s="514"/>
      <c r="F187" s="514"/>
      <c r="G187" s="514"/>
      <c r="H187" s="514"/>
      <c r="I187" s="514"/>
      <c r="J187" s="514"/>
      <c r="K187" s="514"/>
      <c r="L187" s="515"/>
      <c r="M187" s="333"/>
      <c r="N187" s="295"/>
    </row>
    <row r="188" spans="1:17" s="31" customFormat="1" ht="35.1" customHeight="1" thickBot="1" x14ac:dyDescent="0.3">
      <c r="A188" s="501" t="s">
        <v>6</v>
      </c>
      <c r="B188" s="501" t="s">
        <v>92</v>
      </c>
      <c r="C188" s="501" t="s">
        <v>163</v>
      </c>
      <c r="D188" s="501" t="s">
        <v>7</v>
      </c>
      <c r="E188" s="501" t="s">
        <v>132</v>
      </c>
      <c r="F188" s="501" t="s">
        <v>96</v>
      </c>
      <c r="G188" s="501" t="s">
        <v>97</v>
      </c>
      <c r="H188" s="516" t="s">
        <v>165</v>
      </c>
      <c r="I188" s="517"/>
      <c r="J188" s="501" t="s">
        <v>93</v>
      </c>
      <c r="K188" s="501" t="s">
        <v>94</v>
      </c>
      <c r="L188" s="298" t="s">
        <v>95</v>
      </c>
      <c r="M188" s="333"/>
      <c r="N188" s="296"/>
    </row>
    <row r="189" spans="1:17" ht="35.1" customHeight="1" thickBot="1" x14ac:dyDescent="0.3">
      <c r="A189" s="502"/>
      <c r="B189" s="502"/>
      <c r="C189" s="502"/>
      <c r="D189" s="502"/>
      <c r="E189" s="502"/>
      <c r="F189" s="502"/>
      <c r="G189" s="502"/>
      <c r="H189" s="299" t="s">
        <v>167</v>
      </c>
      <c r="I189" s="300" t="s">
        <v>164</v>
      </c>
      <c r="J189" s="502"/>
      <c r="K189" s="502"/>
      <c r="L189" s="298" t="s">
        <v>98</v>
      </c>
      <c r="M189" s="333"/>
      <c r="N189" s="295"/>
    </row>
    <row r="190" spans="1:17" ht="35.1" customHeight="1" x14ac:dyDescent="0.25">
      <c r="A190" s="36">
        <v>85</v>
      </c>
      <c r="B190" s="37"/>
      <c r="C190" s="219"/>
      <c r="D190" s="38"/>
      <c r="E190" s="38"/>
      <c r="F190" s="38"/>
      <c r="G190" s="38"/>
      <c r="H190" s="38"/>
      <c r="I190" s="225"/>
      <c r="J190" s="46"/>
      <c r="K190" s="40"/>
      <c r="L190" s="220"/>
      <c r="M190" s="335" t="str">
        <f>IF(AND(COUNTA(B190:K190)&gt;0,L190=""),"Belge tarihi ve Belge numarası yazılmalıdır.","")</f>
        <v/>
      </c>
      <c r="N190" s="18">
        <f>IF(OR(H190="Gündelik",H190="Konaklama"),1000,0)</f>
        <v>0</v>
      </c>
      <c r="O190" s="29">
        <f>IF(AND(OR(H190="Gündelik",H190="Konaklama"),I190&lt;1),0,1)</f>
        <v>1</v>
      </c>
      <c r="P190" s="29">
        <f>IF(COUNTA(J190:K190)&lt;2,0,1)</f>
        <v>0</v>
      </c>
      <c r="Q190" s="29">
        <f>O190*P190*1000000</f>
        <v>0</v>
      </c>
    </row>
    <row r="191" spans="1:17" ht="35.1" customHeight="1" x14ac:dyDescent="0.25">
      <c r="A191" s="32">
        <v>86</v>
      </c>
      <c r="B191" s="19"/>
      <c r="C191" s="336"/>
      <c r="D191" s="20"/>
      <c r="E191" s="20"/>
      <c r="F191" s="20"/>
      <c r="G191" s="20"/>
      <c r="H191" s="20"/>
      <c r="I191" s="223"/>
      <c r="J191" s="47"/>
      <c r="K191" s="41"/>
      <c r="L191" s="221"/>
      <c r="M191" s="335" t="str">
        <f t="shared" ref="M191:M201" si="35">IF(AND(COUNTA(B191:K191)&gt;0,L191=""),"Belge tarihi ve Belge numarası yazılmalıdır.","")</f>
        <v/>
      </c>
      <c r="N191" s="18">
        <f t="shared" ref="N191:N201" si="36">IF(OR(H191="Gündelik",H191="Konaklama"),1000,0)</f>
        <v>0</v>
      </c>
      <c r="O191" s="29">
        <f t="shared" ref="O191:O201" si="37">IF(AND(OR(H191="Gündelik",H191="Konaklama"),I191&lt;1),0,1)</f>
        <v>1</v>
      </c>
      <c r="P191" s="29">
        <f t="shared" ref="P191:P201" si="38">IF(COUNTA(J191:K191)&lt;2,0,1)</f>
        <v>0</v>
      </c>
      <c r="Q191" s="29">
        <f t="shared" ref="Q191:Q201" si="39">O191*P191*1000000</f>
        <v>0</v>
      </c>
    </row>
    <row r="192" spans="1:17" ht="35.1" customHeight="1" x14ac:dyDescent="0.25">
      <c r="A192" s="32">
        <v>87</v>
      </c>
      <c r="B192" s="19"/>
      <c r="C192" s="336"/>
      <c r="D192" s="20"/>
      <c r="E192" s="20"/>
      <c r="F192" s="20"/>
      <c r="G192" s="20"/>
      <c r="H192" s="20"/>
      <c r="I192" s="223"/>
      <c r="J192" s="47"/>
      <c r="K192" s="41"/>
      <c r="L192" s="221"/>
      <c r="M192" s="335" t="str">
        <f t="shared" si="35"/>
        <v/>
      </c>
      <c r="N192" s="18">
        <f t="shared" si="36"/>
        <v>0</v>
      </c>
      <c r="O192" s="29">
        <f t="shared" si="37"/>
        <v>1</v>
      </c>
      <c r="P192" s="29">
        <f t="shared" si="38"/>
        <v>0</v>
      </c>
      <c r="Q192" s="29">
        <f t="shared" si="39"/>
        <v>0</v>
      </c>
    </row>
    <row r="193" spans="1:17" ht="35.1" customHeight="1" x14ac:dyDescent="0.25">
      <c r="A193" s="32">
        <v>88</v>
      </c>
      <c r="B193" s="19"/>
      <c r="C193" s="336"/>
      <c r="D193" s="20"/>
      <c r="E193" s="20"/>
      <c r="F193" s="20"/>
      <c r="G193" s="20"/>
      <c r="H193" s="20"/>
      <c r="I193" s="223"/>
      <c r="J193" s="47"/>
      <c r="K193" s="41"/>
      <c r="L193" s="221"/>
      <c r="M193" s="335" t="str">
        <f t="shared" si="35"/>
        <v/>
      </c>
      <c r="N193" s="18">
        <f t="shared" si="36"/>
        <v>0</v>
      </c>
      <c r="O193" s="29">
        <f t="shared" si="37"/>
        <v>1</v>
      </c>
      <c r="P193" s="29">
        <f t="shared" si="38"/>
        <v>0</v>
      </c>
      <c r="Q193" s="29">
        <f t="shared" si="39"/>
        <v>0</v>
      </c>
    </row>
    <row r="194" spans="1:17" ht="35.1" customHeight="1" x14ac:dyDescent="0.25">
      <c r="A194" s="32">
        <v>89</v>
      </c>
      <c r="B194" s="19"/>
      <c r="C194" s="336"/>
      <c r="D194" s="20"/>
      <c r="E194" s="20"/>
      <c r="F194" s="20"/>
      <c r="G194" s="20"/>
      <c r="H194" s="20"/>
      <c r="I194" s="223"/>
      <c r="J194" s="47"/>
      <c r="K194" s="41"/>
      <c r="L194" s="221"/>
      <c r="M194" s="335" t="str">
        <f t="shared" si="35"/>
        <v/>
      </c>
      <c r="N194" s="18">
        <f t="shared" si="36"/>
        <v>0</v>
      </c>
      <c r="O194" s="29">
        <f t="shared" si="37"/>
        <v>1</v>
      </c>
      <c r="P194" s="29">
        <f t="shared" si="38"/>
        <v>0</v>
      </c>
      <c r="Q194" s="29">
        <f t="shared" si="39"/>
        <v>0</v>
      </c>
    </row>
    <row r="195" spans="1:17" ht="35.1" customHeight="1" x14ac:dyDescent="0.25">
      <c r="A195" s="32">
        <v>90</v>
      </c>
      <c r="B195" s="19"/>
      <c r="C195" s="336"/>
      <c r="D195" s="20"/>
      <c r="E195" s="20"/>
      <c r="F195" s="20"/>
      <c r="G195" s="20"/>
      <c r="H195" s="20"/>
      <c r="I195" s="223"/>
      <c r="J195" s="47"/>
      <c r="K195" s="41"/>
      <c r="L195" s="221"/>
      <c r="M195" s="335" t="str">
        <f t="shared" si="35"/>
        <v/>
      </c>
      <c r="N195" s="18">
        <f t="shared" si="36"/>
        <v>0</v>
      </c>
      <c r="O195" s="29">
        <f t="shared" si="37"/>
        <v>1</v>
      </c>
      <c r="P195" s="29">
        <f t="shared" si="38"/>
        <v>0</v>
      </c>
      <c r="Q195" s="29">
        <f t="shared" si="39"/>
        <v>0</v>
      </c>
    </row>
    <row r="196" spans="1:17" ht="35.1" customHeight="1" x14ac:dyDescent="0.25">
      <c r="A196" s="32">
        <v>91</v>
      </c>
      <c r="B196" s="19"/>
      <c r="C196" s="336"/>
      <c r="D196" s="20"/>
      <c r="E196" s="20"/>
      <c r="F196" s="20"/>
      <c r="G196" s="20"/>
      <c r="H196" s="20"/>
      <c r="I196" s="223"/>
      <c r="J196" s="47"/>
      <c r="K196" s="41"/>
      <c r="L196" s="221"/>
      <c r="M196" s="335" t="str">
        <f t="shared" si="35"/>
        <v/>
      </c>
      <c r="N196" s="18">
        <f t="shared" si="36"/>
        <v>0</v>
      </c>
      <c r="O196" s="29">
        <f t="shared" si="37"/>
        <v>1</v>
      </c>
      <c r="P196" s="29">
        <f t="shared" si="38"/>
        <v>0</v>
      </c>
      <c r="Q196" s="29">
        <f t="shared" si="39"/>
        <v>0</v>
      </c>
    </row>
    <row r="197" spans="1:17" ht="35.1" customHeight="1" x14ac:dyDescent="0.25">
      <c r="A197" s="32">
        <v>92</v>
      </c>
      <c r="B197" s="19"/>
      <c r="C197" s="336"/>
      <c r="D197" s="20"/>
      <c r="E197" s="20"/>
      <c r="F197" s="20"/>
      <c r="G197" s="20"/>
      <c r="H197" s="20"/>
      <c r="I197" s="223"/>
      <c r="J197" s="47"/>
      <c r="K197" s="41"/>
      <c r="L197" s="221"/>
      <c r="M197" s="335" t="str">
        <f t="shared" si="35"/>
        <v/>
      </c>
      <c r="N197" s="18">
        <f t="shared" si="36"/>
        <v>0</v>
      </c>
      <c r="O197" s="29">
        <f t="shared" si="37"/>
        <v>1</v>
      </c>
      <c r="P197" s="29">
        <f t="shared" si="38"/>
        <v>0</v>
      </c>
      <c r="Q197" s="29">
        <f t="shared" si="39"/>
        <v>0</v>
      </c>
    </row>
    <row r="198" spans="1:17" ht="35.1" customHeight="1" x14ac:dyDescent="0.25">
      <c r="A198" s="32">
        <v>93</v>
      </c>
      <c r="B198" s="19"/>
      <c r="C198" s="336"/>
      <c r="D198" s="20"/>
      <c r="E198" s="20"/>
      <c r="F198" s="20"/>
      <c r="G198" s="20"/>
      <c r="H198" s="20"/>
      <c r="I198" s="223"/>
      <c r="J198" s="47"/>
      <c r="K198" s="41"/>
      <c r="L198" s="221"/>
      <c r="M198" s="335" t="str">
        <f t="shared" si="35"/>
        <v/>
      </c>
      <c r="N198" s="18">
        <f t="shared" si="36"/>
        <v>0</v>
      </c>
      <c r="O198" s="29">
        <f t="shared" si="37"/>
        <v>1</v>
      </c>
      <c r="P198" s="29">
        <f t="shared" si="38"/>
        <v>0</v>
      </c>
      <c r="Q198" s="29">
        <f t="shared" si="39"/>
        <v>0</v>
      </c>
    </row>
    <row r="199" spans="1:17" ht="35.1" customHeight="1" x14ac:dyDescent="0.25">
      <c r="A199" s="32">
        <v>94</v>
      </c>
      <c r="B199" s="19"/>
      <c r="C199" s="336"/>
      <c r="D199" s="20"/>
      <c r="E199" s="20"/>
      <c r="F199" s="20"/>
      <c r="G199" s="20"/>
      <c r="H199" s="20"/>
      <c r="I199" s="223"/>
      <c r="J199" s="47"/>
      <c r="K199" s="41"/>
      <c r="L199" s="221"/>
      <c r="M199" s="335" t="str">
        <f t="shared" si="35"/>
        <v/>
      </c>
      <c r="N199" s="18">
        <f t="shared" si="36"/>
        <v>0</v>
      </c>
      <c r="O199" s="29">
        <f t="shared" si="37"/>
        <v>1</v>
      </c>
      <c r="P199" s="29">
        <f t="shared" si="38"/>
        <v>0</v>
      </c>
      <c r="Q199" s="29">
        <f t="shared" si="39"/>
        <v>0</v>
      </c>
    </row>
    <row r="200" spans="1:17" ht="35.1" customHeight="1" x14ac:dyDescent="0.25">
      <c r="A200" s="32">
        <v>95</v>
      </c>
      <c r="B200" s="19"/>
      <c r="C200" s="336"/>
      <c r="D200" s="20"/>
      <c r="E200" s="20"/>
      <c r="F200" s="20"/>
      <c r="G200" s="20"/>
      <c r="H200" s="20"/>
      <c r="I200" s="223"/>
      <c r="J200" s="47"/>
      <c r="K200" s="41"/>
      <c r="L200" s="221"/>
      <c r="M200" s="335" t="str">
        <f t="shared" si="35"/>
        <v/>
      </c>
      <c r="N200" s="18">
        <f t="shared" si="36"/>
        <v>0</v>
      </c>
      <c r="O200" s="29">
        <f t="shared" si="37"/>
        <v>1</v>
      </c>
      <c r="P200" s="29">
        <f t="shared" si="38"/>
        <v>0</v>
      </c>
      <c r="Q200" s="29">
        <f t="shared" si="39"/>
        <v>0</v>
      </c>
    </row>
    <row r="201" spans="1:17" ht="35.1" customHeight="1" thickBot="1" x14ac:dyDescent="0.3">
      <c r="A201" s="294">
        <v>96</v>
      </c>
      <c r="B201" s="42"/>
      <c r="C201" s="337"/>
      <c r="D201" s="43"/>
      <c r="E201" s="43"/>
      <c r="F201" s="43"/>
      <c r="G201" s="43"/>
      <c r="H201" s="43"/>
      <c r="I201" s="224"/>
      <c r="J201" s="48"/>
      <c r="K201" s="44"/>
      <c r="L201" s="222"/>
      <c r="M201" s="335" t="str">
        <f t="shared" si="35"/>
        <v/>
      </c>
      <c r="N201" s="18">
        <f t="shared" si="36"/>
        <v>0</v>
      </c>
      <c r="O201" s="29">
        <f t="shared" si="37"/>
        <v>1</v>
      </c>
      <c r="P201" s="29">
        <f t="shared" si="38"/>
        <v>0</v>
      </c>
      <c r="Q201" s="29">
        <f t="shared" si="39"/>
        <v>0</v>
      </c>
    </row>
    <row r="202" spans="1:17" ht="35.1" customHeight="1" thickBot="1" x14ac:dyDescent="0.3">
      <c r="A202" s="29" t="s">
        <v>166</v>
      </c>
      <c r="B202" s="57"/>
      <c r="C202" s="57"/>
      <c r="D202" s="57"/>
      <c r="E202" s="57"/>
      <c r="F202" s="57"/>
      <c r="G202" s="57"/>
      <c r="H202" s="57"/>
      <c r="I202" s="57"/>
      <c r="J202" s="57"/>
      <c r="K202" s="9" t="s">
        <v>46</v>
      </c>
      <c r="L202" s="202">
        <f>SUM(L190:L201)+L176</f>
        <v>0</v>
      </c>
      <c r="M202" s="333"/>
      <c r="N202" s="295"/>
    </row>
    <row r="203" spans="1:17" ht="35.1" customHeight="1" x14ac:dyDescent="0.25">
      <c r="A203" s="29" t="s">
        <v>141</v>
      </c>
      <c r="B203" s="57"/>
      <c r="C203" s="57"/>
      <c r="D203" s="57"/>
      <c r="E203" s="57"/>
      <c r="F203" s="57"/>
      <c r="G203" s="57"/>
      <c r="H203" s="57"/>
      <c r="I203" s="57"/>
      <c r="J203" s="57"/>
      <c r="K203" s="57"/>
      <c r="L203" s="297"/>
      <c r="M203" s="333"/>
      <c r="N203" s="295"/>
    </row>
    <row r="204" spans="1:17" ht="35.1" customHeight="1" x14ac:dyDescent="0.25">
      <c r="A204" s="57"/>
      <c r="B204" s="57"/>
      <c r="C204" s="57"/>
      <c r="D204" s="57"/>
      <c r="E204" s="57"/>
      <c r="F204" s="57"/>
      <c r="G204" s="57"/>
      <c r="H204" s="57"/>
      <c r="I204" s="57"/>
      <c r="J204" s="57"/>
      <c r="K204" s="57"/>
      <c r="L204" s="297"/>
      <c r="M204" s="333"/>
      <c r="N204" s="295"/>
    </row>
    <row r="205" spans="1:17" ht="35.1" customHeight="1" x14ac:dyDescent="0.35">
      <c r="A205" s="57"/>
      <c r="B205" s="346" t="s">
        <v>41</v>
      </c>
      <c r="C205" s="345">
        <f ca="1">IF(imzatarihi&gt;0,imzatarihi,"")</f>
        <v>45833</v>
      </c>
      <c r="D205" s="346" t="s">
        <v>43</v>
      </c>
      <c r="E205" s="344" t="str">
        <f>IF(kurulusyetkilisi&gt;0,kurulusyetkilisi,"")</f>
        <v/>
      </c>
      <c r="G205" s="57"/>
      <c r="H205" s="57"/>
      <c r="I205" s="57"/>
      <c r="J205" s="57"/>
      <c r="K205" s="57"/>
      <c r="L205" s="297"/>
      <c r="M205" s="333"/>
      <c r="N205" s="295"/>
    </row>
    <row r="206" spans="1:17" ht="35.1" customHeight="1" x14ac:dyDescent="0.35">
      <c r="A206" s="57"/>
      <c r="B206" s="343"/>
      <c r="C206" s="339"/>
      <c r="D206" s="346" t="s">
        <v>44</v>
      </c>
      <c r="E206" s="339"/>
      <c r="F206" s="57"/>
      <c r="G206" s="57"/>
      <c r="H206" s="57"/>
      <c r="I206" s="57"/>
      <c r="J206" s="57"/>
      <c r="K206" s="57"/>
      <c r="L206" s="297"/>
      <c r="M206" s="333"/>
      <c r="N206" s="295"/>
    </row>
    <row r="207" spans="1:17" ht="35.1" customHeight="1" x14ac:dyDescent="0.25">
      <c r="A207" s="57"/>
      <c r="B207" s="57"/>
      <c r="C207" s="57"/>
      <c r="D207" s="57"/>
      <c r="E207" s="57"/>
      <c r="F207" s="57"/>
      <c r="G207" s="57"/>
      <c r="H207" s="57"/>
      <c r="I207" s="57"/>
      <c r="J207" s="57"/>
      <c r="K207" s="57"/>
      <c r="L207" s="297"/>
      <c r="M207" s="333"/>
      <c r="N207" s="295"/>
    </row>
    <row r="208" spans="1:17" ht="35.1" customHeight="1" x14ac:dyDescent="0.25">
      <c r="A208" s="57"/>
      <c r="B208" s="57"/>
      <c r="C208" s="57"/>
      <c r="D208" s="57"/>
      <c r="E208" s="57"/>
      <c r="F208" s="57"/>
      <c r="G208" s="57"/>
      <c r="H208" s="57"/>
      <c r="I208" s="57"/>
      <c r="J208" s="57"/>
      <c r="K208" s="57"/>
      <c r="L208" s="297"/>
      <c r="M208" s="333"/>
      <c r="N208" s="295"/>
    </row>
    <row r="209" spans="1:17" ht="35.1" customHeight="1" x14ac:dyDescent="0.25">
      <c r="A209" s="509" t="s">
        <v>90</v>
      </c>
      <c r="B209" s="509"/>
      <c r="C209" s="509"/>
      <c r="D209" s="509"/>
      <c r="E209" s="509"/>
      <c r="F209" s="509"/>
      <c r="G209" s="509"/>
      <c r="H209" s="509"/>
      <c r="I209" s="509"/>
      <c r="J209" s="509"/>
      <c r="K209" s="509"/>
      <c r="L209" s="509"/>
      <c r="M209" s="333"/>
      <c r="N209" s="295"/>
    </row>
    <row r="210" spans="1:17" ht="35.1" customHeight="1" x14ac:dyDescent="0.25">
      <c r="A210" s="503" t="str">
        <f>IF(YilDonem&lt;&gt;"",CONCATENATE(YilDonem,". döneme aittir."),"")</f>
        <v/>
      </c>
      <c r="B210" s="503"/>
      <c r="C210" s="503"/>
      <c r="D210" s="503"/>
      <c r="E210" s="503"/>
      <c r="F210" s="503"/>
      <c r="G210" s="503"/>
      <c r="H210" s="503"/>
      <c r="I210" s="503"/>
      <c r="J210" s="503"/>
      <c r="K210" s="503"/>
      <c r="L210" s="503"/>
      <c r="M210" s="333"/>
      <c r="N210" s="295"/>
    </row>
    <row r="211" spans="1:17" ht="35.1" customHeight="1" thickBot="1" x14ac:dyDescent="0.3">
      <c r="A211" s="504" t="s">
        <v>91</v>
      </c>
      <c r="B211" s="504"/>
      <c r="C211" s="504"/>
      <c r="D211" s="504"/>
      <c r="E211" s="504"/>
      <c r="F211" s="504"/>
      <c r="G211" s="504"/>
      <c r="H211" s="504"/>
      <c r="I211" s="504"/>
      <c r="J211" s="504"/>
      <c r="K211" s="504"/>
      <c r="L211" s="504"/>
      <c r="M211" s="333"/>
      <c r="N211" s="295"/>
    </row>
    <row r="212" spans="1:17" ht="35.1" customHeight="1" thickBot="1" x14ac:dyDescent="0.3">
      <c r="A212" s="505" t="s">
        <v>1</v>
      </c>
      <c r="B212" s="506"/>
      <c r="C212" s="510" t="str">
        <f>IF(ProjeNo&gt;0,ProjeNo,"")</f>
        <v/>
      </c>
      <c r="D212" s="511"/>
      <c r="E212" s="511"/>
      <c r="F212" s="511"/>
      <c r="G212" s="511"/>
      <c r="H212" s="511"/>
      <c r="I212" s="511"/>
      <c r="J212" s="511"/>
      <c r="K212" s="511"/>
      <c r="L212" s="512"/>
      <c r="M212" s="333"/>
      <c r="N212" s="295"/>
    </row>
    <row r="213" spans="1:17" ht="35.1" customHeight="1" thickBot="1" x14ac:dyDescent="0.3">
      <c r="A213" s="507" t="s">
        <v>10</v>
      </c>
      <c r="B213" s="508"/>
      <c r="C213" s="513" t="str">
        <f>IF(ProjeAdi&gt;0,ProjeAdi,"")</f>
        <v/>
      </c>
      <c r="D213" s="514"/>
      <c r="E213" s="514"/>
      <c r="F213" s="514"/>
      <c r="G213" s="514"/>
      <c r="H213" s="514"/>
      <c r="I213" s="514"/>
      <c r="J213" s="514"/>
      <c r="K213" s="514"/>
      <c r="L213" s="515"/>
      <c r="M213" s="333"/>
      <c r="N213" s="295"/>
    </row>
    <row r="214" spans="1:17" s="31" customFormat="1" ht="35.1" customHeight="1" thickBot="1" x14ac:dyDescent="0.3">
      <c r="A214" s="501" t="s">
        <v>6</v>
      </c>
      <c r="B214" s="501" t="s">
        <v>92</v>
      </c>
      <c r="C214" s="501" t="s">
        <v>163</v>
      </c>
      <c r="D214" s="501" t="s">
        <v>7</v>
      </c>
      <c r="E214" s="501" t="s">
        <v>132</v>
      </c>
      <c r="F214" s="501" t="s">
        <v>96</v>
      </c>
      <c r="G214" s="501" t="s">
        <v>97</v>
      </c>
      <c r="H214" s="516" t="s">
        <v>165</v>
      </c>
      <c r="I214" s="517"/>
      <c r="J214" s="501" t="s">
        <v>93</v>
      </c>
      <c r="K214" s="501" t="s">
        <v>94</v>
      </c>
      <c r="L214" s="298" t="s">
        <v>95</v>
      </c>
      <c r="M214" s="333"/>
      <c r="N214" s="296"/>
    </row>
    <row r="215" spans="1:17" ht="35.1" customHeight="1" thickBot="1" x14ac:dyDescent="0.3">
      <c r="A215" s="502"/>
      <c r="B215" s="502"/>
      <c r="C215" s="502"/>
      <c r="D215" s="502"/>
      <c r="E215" s="502"/>
      <c r="F215" s="502"/>
      <c r="G215" s="502"/>
      <c r="H215" s="299" t="s">
        <v>167</v>
      </c>
      <c r="I215" s="300" t="s">
        <v>164</v>
      </c>
      <c r="J215" s="502"/>
      <c r="K215" s="502"/>
      <c r="L215" s="298" t="s">
        <v>98</v>
      </c>
      <c r="M215" s="333"/>
      <c r="N215" s="295"/>
    </row>
    <row r="216" spans="1:17" ht="35.1" customHeight="1" x14ac:dyDescent="0.25">
      <c r="A216" s="36">
        <v>97</v>
      </c>
      <c r="B216" s="37"/>
      <c r="C216" s="219"/>
      <c r="D216" s="38"/>
      <c r="E216" s="38"/>
      <c r="F216" s="38"/>
      <c r="G216" s="38"/>
      <c r="H216" s="38"/>
      <c r="I216" s="225"/>
      <c r="J216" s="46"/>
      <c r="K216" s="40"/>
      <c r="L216" s="220"/>
      <c r="M216" s="335" t="str">
        <f>IF(AND(COUNTA(B216:K216)&gt;0,L216=""),"Belge tarihi ve Belge numarası yazılmalıdır.","")</f>
        <v/>
      </c>
      <c r="N216" s="18">
        <f>IF(OR(H216="Gündelik",H216="Konaklama"),1000,0)</f>
        <v>0</v>
      </c>
      <c r="O216" s="29">
        <f>IF(AND(OR(H216="Gündelik",H216="Konaklama"),I216&lt;1),0,1)</f>
        <v>1</v>
      </c>
      <c r="P216" s="29">
        <f>IF(COUNTA(J216:K216)&lt;2,0,1)</f>
        <v>0</v>
      </c>
      <c r="Q216" s="29">
        <f>O216*P216*1000000</f>
        <v>0</v>
      </c>
    </row>
    <row r="217" spans="1:17" ht="35.1" customHeight="1" x14ac:dyDescent="0.25">
      <c r="A217" s="32">
        <v>98</v>
      </c>
      <c r="B217" s="19"/>
      <c r="C217" s="336"/>
      <c r="D217" s="20"/>
      <c r="E217" s="20"/>
      <c r="F217" s="20"/>
      <c r="G217" s="20"/>
      <c r="H217" s="20"/>
      <c r="I217" s="223"/>
      <c r="J217" s="47"/>
      <c r="K217" s="41"/>
      <c r="L217" s="221"/>
      <c r="M217" s="335" t="str">
        <f t="shared" ref="M217:M227" si="40">IF(AND(COUNTA(B217:K217)&gt;0,L217=""),"Belge tarihi ve Belge numarası yazılmalıdır.","")</f>
        <v/>
      </c>
      <c r="N217" s="18">
        <f t="shared" ref="N217:N227" si="41">IF(OR(H217="Gündelik",H217="Konaklama"),1000,0)</f>
        <v>0</v>
      </c>
      <c r="O217" s="29">
        <f t="shared" ref="O217:O227" si="42">IF(AND(OR(H217="Gündelik",H217="Konaklama"),I217&lt;1),0,1)</f>
        <v>1</v>
      </c>
      <c r="P217" s="29">
        <f t="shared" ref="P217:P227" si="43">IF(COUNTA(J217:K217)&lt;2,0,1)</f>
        <v>0</v>
      </c>
      <c r="Q217" s="29">
        <f t="shared" ref="Q217:Q227" si="44">O217*P217*1000000</f>
        <v>0</v>
      </c>
    </row>
    <row r="218" spans="1:17" ht="35.1" customHeight="1" x14ac:dyDescent="0.25">
      <c r="A218" s="32">
        <v>99</v>
      </c>
      <c r="B218" s="19"/>
      <c r="C218" s="336"/>
      <c r="D218" s="20"/>
      <c r="E218" s="20"/>
      <c r="F218" s="20"/>
      <c r="G218" s="20"/>
      <c r="H218" s="20"/>
      <c r="I218" s="223"/>
      <c r="J218" s="47"/>
      <c r="K218" s="41"/>
      <c r="L218" s="221"/>
      <c r="M218" s="335" t="str">
        <f t="shared" si="40"/>
        <v/>
      </c>
      <c r="N218" s="18">
        <f t="shared" si="41"/>
        <v>0</v>
      </c>
      <c r="O218" s="29">
        <f t="shared" si="42"/>
        <v>1</v>
      </c>
      <c r="P218" s="29">
        <f t="shared" si="43"/>
        <v>0</v>
      </c>
      <c r="Q218" s="29">
        <f t="shared" si="44"/>
        <v>0</v>
      </c>
    </row>
    <row r="219" spans="1:17" ht="35.1" customHeight="1" x14ac:dyDescent="0.25">
      <c r="A219" s="32">
        <v>100</v>
      </c>
      <c r="B219" s="19"/>
      <c r="C219" s="336"/>
      <c r="D219" s="20"/>
      <c r="E219" s="20"/>
      <c r="F219" s="20"/>
      <c r="G219" s="20"/>
      <c r="H219" s="20"/>
      <c r="I219" s="223"/>
      <c r="J219" s="47"/>
      <c r="K219" s="41"/>
      <c r="L219" s="221"/>
      <c r="M219" s="335" t="str">
        <f t="shared" si="40"/>
        <v/>
      </c>
      <c r="N219" s="18">
        <f t="shared" si="41"/>
        <v>0</v>
      </c>
      <c r="O219" s="29">
        <f t="shared" si="42"/>
        <v>1</v>
      </c>
      <c r="P219" s="29">
        <f t="shared" si="43"/>
        <v>0</v>
      </c>
      <c r="Q219" s="29">
        <f t="shared" si="44"/>
        <v>0</v>
      </c>
    </row>
    <row r="220" spans="1:17" ht="35.1" customHeight="1" x14ac:dyDescent="0.25">
      <c r="A220" s="32">
        <v>101</v>
      </c>
      <c r="B220" s="19"/>
      <c r="C220" s="336"/>
      <c r="D220" s="20"/>
      <c r="E220" s="20"/>
      <c r="F220" s="20"/>
      <c r="G220" s="20"/>
      <c r="H220" s="20"/>
      <c r="I220" s="223"/>
      <c r="J220" s="47"/>
      <c r="K220" s="41"/>
      <c r="L220" s="221"/>
      <c r="M220" s="335" t="str">
        <f t="shared" si="40"/>
        <v/>
      </c>
      <c r="N220" s="18">
        <f t="shared" si="41"/>
        <v>0</v>
      </c>
      <c r="O220" s="29">
        <f t="shared" si="42"/>
        <v>1</v>
      </c>
      <c r="P220" s="29">
        <f t="shared" si="43"/>
        <v>0</v>
      </c>
      <c r="Q220" s="29">
        <f t="shared" si="44"/>
        <v>0</v>
      </c>
    </row>
    <row r="221" spans="1:17" ht="35.1" customHeight="1" x14ac:dyDescent="0.25">
      <c r="A221" s="32">
        <v>102</v>
      </c>
      <c r="B221" s="19"/>
      <c r="C221" s="336"/>
      <c r="D221" s="20"/>
      <c r="E221" s="20"/>
      <c r="F221" s="20"/>
      <c r="G221" s="20"/>
      <c r="H221" s="20"/>
      <c r="I221" s="223"/>
      <c r="J221" s="47"/>
      <c r="K221" s="41"/>
      <c r="L221" s="221"/>
      <c r="M221" s="335" t="str">
        <f t="shared" si="40"/>
        <v/>
      </c>
      <c r="N221" s="18">
        <f t="shared" si="41"/>
        <v>0</v>
      </c>
      <c r="O221" s="29">
        <f t="shared" si="42"/>
        <v>1</v>
      </c>
      <c r="P221" s="29">
        <f t="shared" si="43"/>
        <v>0</v>
      </c>
      <c r="Q221" s="29">
        <f t="shared" si="44"/>
        <v>0</v>
      </c>
    </row>
    <row r="222" spans="1:17" ht="35.1" customHeight="1" x14ac:dyDescent="0.25">
      <c r="A222" s="32">
        <v>103</v>
      </c>
      <c r="B222" s="19"/>
      <c r="C222" s="336"/>
      <c r="D222" s="20"/>
      <c r="E222" s="20"/>
      <c r="F222" s="20"/>
      <c r="G222" s="20"/>
      <c r="H222" s="20"/>
      <c r="I222" s="223"/>
      <c r="J222" s="47"/>
      <c r="K222" s="41"/>
      <c r="L222" s="221"/>
      <c r="M222" s="335" t="str">
        <f t="shared" si="40"/>
        <v/>
      </c>
      <c r="N222" s="18">
        <f t="shared" si="41"/>
        <v>0</v>
      </c>
      <c r="O222" s="29">
        <f t="shared" si="42"/>
        <v>1</v>
      </c>
      <c r="P222" s="29">
        <f t="shared" si="43"/>
        <v>0</v>
      </c>
      <c r="Q222" s="29">
        <f t="shared" si="44"/>
        <v>0</v>
      </c>
    </row>
    <row r="223" spans="1:17" ht="35.1" customHeight="1" x14ac:dyDescent="0.25">
      <c r="A223" s="32">
        <v>104</v>
      </c>
      <c r="B223" s="19"/>
      <c r="C223" s="336"/>
      <c r="D223" s="20"/>
      <c r="E223" s="20"/>
      <c r="F223" s="20"/>
      <c r="G223" s="20"/>
      <c r="H223" s="20"/>
      <c r="I223" s="223"/>
      <c r="J223" s="47"/>
      <c r="K223" s="41"/>
      <c r="L223" s="221"/>
      <c r="M223" s="335" t="str">
        <f t="shared" si="40"/>
        <v/>
      </c>
      <c r="N223" s="18">
        <f t="shared" si="41"/>
        <v>0</v>
      </c>
      <c r="O223" s="29">
        <f t="shared" si="42"/>
        <v>1</v>
      </c>
      <c r="P223" s="29">
        <f t="shared" si="43"/>
        <v>0</v>
      </c>
      <c r="Q223" s="29">
        <f t="shared" si="44"/>
        <v>0</v>
      </c>
    </row>
    <row r="224" spans="1:17" ht="35.1" customHeight="1" x14ac:dyDescent="0.25">
      <c r="A224" s="32">
        <v>105</v>
      </c>
      <c r="B224" s="19"/>
      <c r="C224" s="336"/>
      <c r="D224" s="20"/>
      <c r="E224" s="20"/>
      <c r="F224" s="20"/>
      <c r="G224" s="20"/>
      <c r="H224" s="20"/>
      <c r="I224" s="223"/>
      <c r="J224" s="47"/>
      <c r="K224" s="41"/>
      <c r="L224" s="221"/>
      <c r="M224" s="335" t="str">
        <f t="shared" si="40"/>
        <v/>
      </c>
      <c r="N224" s="18">
        <f t="shared" si="41"/>
        <v>0</v>
      </c>
      <c r="O224" s="29">
        <f t="shared" si="42"/>
        <v>1</v>
      </c>
      <c r="P224" s="29">
        <f t="shared" si="43"/>
        <v>0</v>
      </c>
      <c r="Q224" s="29">
        <f t="shared" si="44"/>
        <v>0</v>
      </c>
    </row>
    <row r="225" spans="1:17" ht="35.1" customHeight="1" x14ac:dyDescent="0.25">
      <c r="A225" s="32">
        <v>106</v>
      </c>
      <c r="B225" s="19"/>
      <c r="C225" s="336"/>
      <c r="D225" s="20"/>
      <c r="E225" s="20"/>
      <c r="F225" s="20"/>
      <c r="G225" s="20"/>
      <c r="H225" s="20"/>
      <c r="I225" s="223"/>
      <c r="J225" s="47"/>
      <c r="K225" s="41"/>
      <c r="L225" s="221"/>
      <c r="M225" s="335" t="str">
        <f t="shared" si="40"/>
        <v/>
      </c>
      <c r="N225" s="18">
        <f t="shared" si="41"/>
        <v>0</v>
      </c>
      <c r="O225" s="29">
        <f t="shared" si="42"/>
        <v>1</v>
      </c>
      <c r="P225" s="29">
        <f t="shared" si="43"/>
        <v>0</v>
      </c>
      <c r="Q225" s="29">
        <f t="shared" si="44"/>
        <v>0</v>
      </c>
    </row>
    <row r="226" spans="1:17" ht="35.1" customHeight="1" x14ac:dyDescent="0.25">
      <c r="A226" s="32">
        <v>107</v>
      </c>
      <c r="B226" s="19"/>
      <c r="C226" s="336"/>
      <c r="D226" s="20"/>
      <c r="E226" s="20"/>
      <c r="F226" s="20"/>
      <c r="G226" s="20"/>
      <c r="H226" s="20"/>
      <c r="I226" s="223"/>
      <c r="J226" s="47"/>
      <c r="K226" s="41"/>
      <c r="L226" s="221"/>
      <c r="M226" s="335" t="str">
        <f t="shared" si="40"/>
        <v/>
      </c>
      <c r="N226" s="18">
        <f t="shared" si="41"/>
        <v>0</v>
      </c>
      <c r="O226" s="29">
        <f t="shared" si="42"/>
        <v>1</v>
      </c>
      <c r="P226" s="29">
        <f t="shared" si="43"/>
        <v>0</v>
      </c>
      <c r="Q226" s="29">
        <f t="shared" si="44"/>
        <v>0</v>
      </c>
    </row>
    <row r="227" spans="1:17" ht="35.1" customHeight="1" thickBot="1" x14ac:dyDescent="0.3">
      <c r="A227" s="294">
        <v>108</v>
      </c>
      <c r="B227" s="42"/>
      <c r="C227" s="337"/>
      <c r="D227" s="43"/>
      <c r="E227" s="43"/>
      <c r="F227" s="43"/>
      <c r="G227" s="43"/>
      <c r="H227" s="43"/>
      <c r="I227" s="224"/>
      <c r="J227" s="48"/>
      <c r="K227" s="44"/>
      <c r="L227" s="222"/>
      <c r="M227" s="335" t="str">
        <f t="shared" si="40"/>
        <v/>
      </c>
      <c r="N227" s="18">
        <f t="shared" si="41"/>
        <v>0</v>
      </c>
      <c r="O227" s="29">
        <f t="shared" si="42"/>
        <v>1</v>
      </c>
      <c r="P227" s="29">
        <f t="shared" si="43"/>
        <v>0</v>
      </c>
      <c r="Q227" s="29">
        <f t="shared" si="44"/>
        <v>0</v>
      </c>
    </row>
    <row r="228" spans="1:17" ht="35.1" customHeight="1" thickBot="1" x14ac:dyDescent="0.3">
      <c r="A228" s="29" t="s">
        <v>166</v>
      </c>
      <c r="B228" s="57"/>
      <c r="C228" s="57"/>
      <c r="D228" s="57"/>
      <c r="E228" s="57"/>
      <c r="F228" s="57"/>
      <c r="G228" s="57"/>
      <c r="H228" s="57"/>
      <c r="I228" s="57"/>
      <c r="J228" s="57"/>
      <c r="K228" s="9" t="s">
        <v>46</v>
      </c>
      <c r="L228" s="202">
        <f>SUM(L216:L227)+L202</f>
        <v>0</v>
      </c>
      <c r="M228" s="333"/>
      <c r="N228" s="295"/>
    </row>
    <row r="229" spans="1:17" ht="35.1" customHeight="1" x14ac:dyDescent="0.25">
      <c r="A229" s="29" t="s">
        <v>141</v>
      </c>
      <c r="B229" s="57"/>
      <c r="C229" s="57"/>
      <c r="D229" s="57"/>
      <c r="E229" s="57"/>
      <c r="F229" s="57"/>
      <c r="G229" s="57"/>
      <c r="H229" s="57"/>
      <c r="I229" s="57"/>
      <c r="J229" s="57"/>
      <c r="K229" s="57"/>
      <c r="L229" s="297"/>
      <c r="M229" s="333"/>
      <c r="N229" s="295"/>
    </row>
    <row r="230" spans="1:17" ht="35.1" customHeight="1" x14ac:dyDescent="0.25">
      <c r="A230" s="57"/>
      <c r="B230" s="57"/>
      <c r="C230" s="57"/>
      <c r="D230" s="57"/>
      <c r="E230" s="57"/>
      <c r="F230" s="57"/>
      <c r="G230" s="57"/>
      <c r="H230" s="57"/>
      <c r="I230" s="57"/>
      <c r="J230" s="57"/>
      <c r="K230" s="57"/>
      <c r="L230" s="297"/>
      <c r="M230" s="333"/>
      <c r="N230" s="295"/>
    </row>
    <row r="231" spans="1:17" ht="35.1" customHeight="1" x14ac:dyDescent="0.35">
      <c r="A231" s="57"/>
      <c r="B231" s="346" t="s">
        <v>41</v>
      </c>
      <c r="C231" s="345">
        <f ca="1">IF(imzatarihi&gt;0,imzatarihi,"")</f>
        <v>45833</v>
      </c>
      <c r="D231" s="346" t="s">
        <v>43</v>
      </c>
      <c r="E231" s="344" t="str">
        <f>IF(kurulusyetkilisi&gt;0,kurulusyetkilisi,"")</f>
        <v/>
      </c>
      <c r="G231" s="57"/>
      <c r="H231" s="57"/>
      <c r="I231" s="57"/>
      <c r="J231" s="57"/>
      <c r="K231" s="57"/>
      <c r="L231" s="297"/>
      <c r="M231" s="333"/>
      <c r="N231" s="295"/>
    </row>
    <row r="232" spans="1:17" ht="35.1" customHeight="1" x14ac:dyDescent="0.35">
      <c r="A232" s="57"/>
      <c r="B232" s="343"/>
      <c r="C232" s="339"/>
      <c r="D232" s="346" t="s">
        <v>44</v>
      </c>
      <c r="E232" s="339"/>
      <c r="F232" s="57"/>
      <c r="G232" s="57"/>
      <c r="H232" s="57"/>
      <c r="I232" s="57"/>
      <c r="J232" s="57"/>
      <c r="K232" s="57"/>
      <c r="L232" s="297"/>
      <c r="M232" s="333"/>
      <c r="N232" s="295"/>
    </row>
  </sheetData>
  <sheetProtection algorithmName="SHA-512" hashValue="r3qA1j6ufV6J8KYUoTxrmUydkakO9+H8TQYZ1CFEN9Y9uxHC2T458VoP9V10TygEIFDgsId9JVgreNrIx3FzvQ==" saltValue="lAeKtdN2Im29PUFn13Ybuw==" spinCount="100000" sheet="1" objects="1" scenarios="1"/>
  <mergeCells count="153">
    <mergeCell ref="H162:I162"/>
    <mergeCell ref="H188:I188"/>
    <mergeCell ref="H214:I214"/>
    <mergeCell ref="K110:K111"/>
    <mergeCell ref="J58:J59"/>
    <mergeCell ref="K58:K59"/>
    <mergeCell ref="A159:L159"/>
    <mergeCell ref="A160:B160"/>
    <mergeCell ref="A161:B161"/>
    <mergeCell ref="A184:L184"/>
    <mergeCell ref="A185:L185"/>
    <mergeCell ref="A186:B186"/>
    <mergeCell ref="A187:B187"/>
    <mergeCell ref="G162:G163"/>
    <mergeCell ref="J162:J163"/>
    <mergeCell ref="K162:K163"/>
    <mergeCell ref="A183:L183"/>
    <mergeCell ref="A162:A163"/>
    <mergeCell ref="G136:G137"/>
    <mergeCell ref="J136:J137"/>
    <mergeCell ref="K136:K137"/>
    <mergeCell ref="A105:L105"/>
    <mergeCell ref="A106:L106"/>
    <mergeCell ref="A107:L107"/>
    <mergeCell ref="H58:I58"/>
    <mergeCell ref="H84:I84"/>
    <mergeCell ref="H110:I110"/>
    <mergeCell ref="H136:I136"/>
    <mergeCell ref="C58:C59"/>
    <mergeCell ref="C84:C85"/>
    <mergeCell ref="C110:C111"/>
    <mergeCell ref="C136:C137"/>
    <mergeCell ref="A133:L133"/>
    <mergeCell ref="A134:B134"/>
    <mergeCell ref="A135:B135"/>
    <mergeCell ref="A136:A137"/>
    <mergeCell ref="B136:B137"/>
    <mergeCell ref="A108:B108"/>
    <mergeCell ref="A109:B109"/>
    <mergeCell ref="A110:A111"/>
    <mergeCell ref="B110:B111"/>
    <mergeCell ref="D110:D111"/>
    <mergeCell ref="E110:E111"/>
    <mergeCell ref="F110:F111"/>
    <mergeCell ref="G110:G111"/>
    <mergeCell ref="J110:J111"/>
    <mergeCell ref="A84:A85"/>
    <mergeCell ref="B84:B85"/>
    <mergeCell ref="C162:C163"/>
    <mergeCell ref="C188:C189"/>
    <mergeCell ref="D136:D137"/>
    <mergeCell ref="E136:E137"/>
    <mergeCell ref="F136:F137"/>
    <mergeCell ref="C214:C215"/>
    <mergeCell ref="C30:L30"/>
    <mergeCell ref="C31:L31"/>
    <mergeCell ref="C56:L56"/>
    <mergeCell ref="C57:L57"/>
    <mergeCell ref="C82:L82"/>
    <mergeCell ref="C83:L83"/>
    <mergeCell ref="C108:L108"/>
    <mergeCell ref="C109:L109"/>
    <mergeCell ref="C134:L134"/>
    <mergeCell ref="C135:L135"/>
    <mergeCell ref="C160:L160"/>
    <mergeCell ref="C161:L161"/>
    <mergeCell ref="C186:L186"/>
    <mergeCell ref="C187:L187"/>
    <mergeCell ref="C212:L212"/>
    <mergeCell ref="C213:L213"/>
    <mergeCell ref="A131:L131"/>
    <mergeCell ref="A132:L132"/>
    <mergeCell ref="D84:D85"/>
    <mergeCell ref="E84:E85"/>
    <mergeCell ref="F84:F85"/>
    <mergeCell ref="G84:G85"/>
    <mergeCell ref="J84:J85"/>
    <mergeCell ref="K84:K85"/>
    <mergeCell ref="A79:L79"/>
    <mergeCell ref="A80:L80"/>
    <mergeCell ref="A81:L81"/>
    <mergeCell ref="A82:B82"/>
    <mergeCell ref="A83:B83"/>
    <mergeCell ref="A29:L29"/>
    <mergeCell ref="G32:G33"/>
    <mergeCell ref="J32:J33"/>
    <mergeCell ref="A1:L1"/>
    <mergeCell ref="A2:L2"/>
    <mergeCell ref="K6:K7"/>
    <mergeCell ref="A4:B4"/>
    <mergeCell ref="A5:B5"/>
    <mergeCell ref="B6:B7"/>
    <mergeCell ref="D6:D7"/>
    <mergeCell ref="E6:E7"/>
    <mergeCell ref="F6:F7"/>
    <mergeCell ref="G6:G7"/>
    <mergeCell ref="J6:J7"/>
    <mergeCell ref="A6:A7"/>
    <mergeCell ref="A3:L3"/>
    <mergeCell ref="C4:L4"/>
    <mergeCell ref="C5:L5"/>
    <mergeCell ref="C6:C7"/>
    <mergeCell ref="H6:I6"/>
    <mergeCell ref="C32:C33"/>
    <mergeCell ref="H32:I32"/>
    <mergeCell ref="F188:F189"/>
    <mergeCell ref="A27:L27"/>
    <mergeCell ref="A30:B30"/>
    <mergeCell ref="A157:L157"/>
    <mergeCell ref="A158:L158"/>
    <mergeCell ref="A56:B56"/>
    <mergeCell ref="A57:B57"/>
    <mergeCell ref="A58:A59"/>
    <mergeCell ref="B58:B59"/>
    <mergeCell ref="D58:D59"/>
    <mergeCell ref="E58:E59"/>
    <mergeCell ref="F58:F59"/>
    <mergeCell ref="G58:G59"/>
    <mergeCell ref="A28:L28"/>
    <mergeCell ref="A31:B31"/>
    <mergeCell ref="A32:A33"/>
    <mergeCell ref="B32:B33"/>
    <mergeCell ref="D32:D33"/>
    <mergeCell ref="E32:E33"/>
    <mergeCell ref="F32:F33"/>
    <mergeCell ref="A55:L55"/>
    <mergeCell ref="K32:K33"/>
    <mergeCell ref="A53:L53"/>
    <mergeCell ref="A54:L54"/>
    <mergeCell ref="G214:G215"/>
    <mergeCell ref="J214:J215"/>
    <mergeCell ref="K214:K215"/>
    <mergeCell ref="A214:A215"/>
    <mergeCell ref="B214:B215"/>
    <mergeCell ref="D214:D215"/>
    <mergeCell ref="E214:E215"/>
    <mergeCell ref="F214:F215"/>
    <mergeCell ref="B162:B163"/>
    <mergeCell ref="D162:D163"/>
    <mergeCell ref="E162:E163"/>
    <mergeCell ref="F162:F163"/>
    <mergeCell ref="A210:L210"/>
    <mergeCell ref="A211:L211"/>
    <mergeCell ref="A212:B212"/>
    <mergeCell ref="A213:B213"/>
    <mergeCell ref="G188:G189"/>
    <mergeCell ref="J188:J189"/>
    <mergeCell ref="K188:K189"/>
    <mergeCell ref="A209:L209"/>
    <mergeCell ref="A188:A189"/>
    <mergeCell ref="B188:B189"/>
    <mergeCell ref="D188:D189"/>
    <mergeCell ref="E188:E189"/>
  </mergeCells>
  <dataValidations count="4">
    <dataValidation type="whole" allowBlank="1" showInputMessage="1" showErrorMessage="1" error="Ulaşım seçilmesi durumunda gün sayısı belirtilmemelidir." sqref="I8:I19 I34:I45 I60:I71 I86:I97 I112:I123 I138:I149 I164:I175 I190:I201 I216:I227" xr:uid="{00000000-0002-0000-0E00-000000000000}">
      <formula1>0</formula1>
      <formula2>N8</formula2>
    </dataValidation>
    <dataValidation type="decimal" allowBlank="1" showInputMessage="1" showErrorMessage="1" error="Gündelik ve Konaklama için Gün Sayısının doldurulması zorunludur. Ulaşım için Belge Tarihi ve Numarasının doldurulması zorunludur._x000a__x000a_" prompt="Gündelik ve Konaklama için Gün Sayısının doldurulması zorunludur. Ulaşım için Belge Tarihi ve Numarasının doldurulması zorunludur._x000a_" sqref="L8:L19 L34:L45 L60:L71 L86:L97 L112:L123 L138:L149 L164:L175 L190:L201 L216:L227" xr:uid="{00000000-0002-0000-0E00-000001000000}">
      <formula1>0</formula1>
      <formula2>Q8</formula2>
    </dataValidation>
    <dataValidation type="list" allowBlank="1" showInputMessage="1" showErrorMessage="1" sqref="C190:C201 C8:C19 C34:C45 C60:C71 C86:C97 C112:C123 C138:C149 C164:C175 C216:C227" xr:uid="{00000000-0002-0000-0E00-000002000000}">
      <formula1>$N$1:$N$2</formula1>
    </dataValidation>
    <dataValidation type="list" allowBlank="1" showInputMessage="1" showErrorMessage="1" sqref="H8:H19 H34:H45 H60:H71 H86:H97 H112:H123 H138:H149 H164:H175 H190:H201 H216:H227" xr:uid="{00000000-0002-0000-0E00-000003000000}">
      <formula1>"Gündelik,Konaklama,Ulaşım (Otobüs),Ulaşım (Tren),Ulaşım (Gemi),Ulaşım (Uçak),Ulaşım (Özel Araç)"</formula1>
    </dataValidation>
  </dataValidations>
  <pageMargins left="0.31496062992125984" right="0.19685039370078741" top="0.59055118110236227" bottom="0.59055118110236227" header="0.31496062992125984" footer="0.31496062992125984"/>
  <pageSetup paperSize="9" scale="50" orientation="landscape" r:id="rId1"/>
  <rowBreaks count="8" manualBreakCount="8">
    <brk id="26" max="11" man="1"/>
    <brk id="52" max="11" man="1"/>
    <brk id="78" max="11" man="1"/>
    <brk id="104" max="11" man="1"/>
    <brk id="130" max="11" man="1"/>
    <brk id="156" max="11" man="1"/>
    <brk id="182" max="11" man="1"/>
    <brk id="208" max="11" man="1"/>
  </rowBreaks>
  <ignoredErrors>
    <ignoredError sqref="M1:M1048576"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5"/>
  <dimension ref="A1:T208"/>
  <sheetViews>
    <sheetView zoomScale="80" zoomScaleNormal="80" workbookViewId="0">
      <selection activeCell="B8" sqref="B8"/>
    </sheetView>
  </sheetViews>
  <sheetFormatPr defaultColWidth="8.85546875" defaultRowHeight="15.75" x14ac:dyDescent="0.25"/>
  <cols>
    <col min="1" max="1" width="6.5703125" style="29" customWidth="1"/>
    <col min="2" max="2" width="13.85546875" style="29" customWidth="1"/>
    <col min="3" max="3" width="40.42578125" style="29" bestFit="1" customWidth="1"/>
    <col min="4" max="4" width="50.7109375" style="29" customWidth="1"/>
    <col min="5" max="5" width="10.7109375" style="29" customWidth="1"/>
    <col min="6" max="6" width="16.7109375" style="29" customWidth="1"/>
    <col min="7" max="7" width="30.7109375" style="29" customWidth="1"/>
    <col min="8" max="8" width="16.7109375" style="29" customWidth="1"/>
    <col min="9" max="9" width="49.28515625" customWidth="1"/>
    <col min="10" max="10" width="10.7109375" style="30" hidden="1" customWidth="1"/>
    <col min="11" max="11" width="21.28515625" style="69" hidden="1" customWidth="1"/>
    <col min="12" max="13" width="8.85546875" style="29" hidden="1" customWidth="1"/>
    <col min="14" max="19" width="8.85546875" style="29"/>
    <col min="20" max="20" width="37.7109375" style="29" hidden="1" customWidth="1"/>
    <col min="21" max="16384" width="8.85546875" style="29"/>
  </cols>
  <sheetData>
    <row r="1" spans="1:20" x14ac:dyDescent="0.25">
      <c r="A1" s="509" t="s">
        <v>99</v>
      </c>
      <c r="B1" s="509"/>
      <c r="C1" s="509"/>
      <c r="D1" s="509"/>
      <c r="E1" s="509"/>
      <c r="F1" s="509"/>
      <c r="G1" s="509"/>
      <c r="H1" s="509"/>
      <c r="I1" s="11"/>
      <c r="J1" s="286"/>
      <c r="K1" s="287"/>
      <c r="L1" s="57"/>
      <c r="M1" s="135" t="str">
        <f>CONCATENATE("A1:H",SUM(L:L)*30)</f>
        <v>A1:H30</v>
      </c>
      <c r="N1" s="57"/>
      <c r="O1" s="57"/>
      <c r="P1" s="57"/>
      <c r="Q1" s="57"/>
      <c r="R1" s="57"/>
      <c r="S1" s="57"/>
      <c r="T1" s="226" t="s">
        <v>168</v>
      </c>
    </row>
    <row r="2" spans="1:20" x14ac:dyDescent="0.25">
      <c r="A2" s="503" t="str">
        <f>IF(YilDonem&lt;&gt;"",CONCATENATE(YilDonem,". döneme aittir."),"")</f>
        <v/>
      </c>
      <c r="B2" s="503"/>
      <c r="C2" s="503"/>
      <c r="D2" s="503"/>
      <c r="E2" s="503"/>
      <c r="F2" s="503"/>
      <c r="G2" s="503"/>
      <c r="H2" s="503"/>
      <c r="I2" s="11"/>
      <c r="J2" s="286"/>
      <c r="K2" s="287"/>
      <c r="L2" s="57"/>
      <c r="M2" s="57"/>
      <c r="N2" s="57"/>
      <c r="O2" s="57"/>
      <c r="P2" s="57"/>
      <c r="Q2" s="57"/>
      <c r="R2" s="57"/>
      <c r="S2" s="57"/>
      <c r="T2" s="226" t="s">
        <v>169</v>
      </c>
    </row>
    <row r="3" spans="1:20" ht="15.95" customHeight="1" thickBot="1" x14ac:dyDescent="0.3">
      <c r="A3" s="504" t="s">
        <v>100</v>
      </c>
      <c r="B3" s="504"/>
      <c r="C3" s="504"/>
      <c r="D3" s="504"/>
      <c r="E3" s="504"/>
      <c r="F3" s="504"/>
      <c r="G3" s="504"/>
      <c r="H3" s="504"/>
      <c r="I3" s="11"/>
      <c r="J3" s="286"/>
      <c r="K3" s="287"/>
      <c r="L3" s="57"/>
      <c r="M3" s="57"/>
      <c r="N3" s="57"/>
      <c r="O3" s="57"/>
      <c r="P3" s="57"/>
      <c r="Q3" s="57"/>
      <c r="R3" s="57"/>
      <c r="S3" s="57"/>
      <c r="T3" s="226" t="s">
        <v>170</v>
      </c>
    </row>
    <row r="4" spans="1:20" ht="31.7" customHeight="1" thickBot="1" x14ac:dyDescent="0.3">
      <c r="A4" s="505" t="s">
        <v>1</v>
      </c>
      <c r="B4" s="506"/>
      <c r="C4" s="510" t="str">
        <f>IF(ProjeNo&gt;0,ProjeNo,"")</f>
        <v/>
      </c>
      <c r="D4" s="511"/>
      <c r="E4" s="511"/>
      <c r="F4" s="511"/>
      <c r="G4" s="511"/>
      <c r="H4" s="512"/>
      <c r="I4" s="11"/>
      <c r="J4" s="286"/>
      <c r="K4" s="287"/>
      <c r="L4" s="57"/>
      <c r="M4" s="57"/>
      <c r="N4" s="57"/>
      <c r="O4" s="57"/>
      <c r="P4" s="57"/>
      <c r="Q4" s="57"/>
      <c r="R4" s="57"/>
      <c r="S4" s="57"/>
      <c r="T4" s="226" t="s">
        <v>171</v>
      </c>
    </row>
    <row r="5" spans="1:20" ht="31.7" customHeight="1" thickBot="1" x14ac:dyDescent="0.3">
      <c r="A5" s="507" t="s">
        <v>10</v>
      </c>
      <c r="B5" s="508"/>
      <c r="C5" s="513" t="str">
        <f>IF(ProjeAdi&gt;0,ProjeAdi,"")</f>
        <v/>
      </c>
      <c r="D5" s="514"/>
      <c r="E5" s="514"/>
      <c r="F5" s="514"/>
      <c r="G5" s="514"/>
      <c r="H5" s="515"/>
      <c r="I5" s="11"/>
      <c r="J5" s="286"/>
      <c r="K5" s="287"/>
      <c r="L5" s="57"/>
      <c r="M5" s="57"/>
      <c r="N5" s="57"/>
      <c r="O5" s="57"/>
      <c r="P5" s="57"/>
      <c r="Q5" s="57"/>
      <c r="R5" s="57"/>
      <c r="S5" s="57"/>
      <c r="T5" s="226" t="s">
        <v>172</v>
      </c>
    </row>
    <row r="6" spans="1:20" s="31" customFormat="1" ht="37.15" customHeight="1" thickBot="1" x14ac:dyDescent="0.3">
      <c r="A6" s="501" t="s">
        <v>6</v>
      </c>
      <c r="B6" s="501" t="s">
        <v>101</v>
      </c>
      <c r="C6" s="501" t="s">
        <v>163</v>
      </c>
      <c r="D6" s="501" t="s">
        <v>102</v>
      </c>
      <c r="E6" s="501" t="s">
        <v>103</v>
      </c>
      <c r="F6" s="501" t="s">
        <v>93</v>
      </c>
      <c r="G6" s="501" t="s">
        <v>94</v>
      </c>
      <c r="H6" s="284" t="s">
        <v>95</v>
      </c>
      <c r="I6" s="288"/>
      <c r="J6" s="289"/>
      <c r="K6" s="290"/>
      <c r="L6" s="275"/>
      <c r="M6" s="275"/>
      <c r="N6" s="275"/>
      <c r="O6" s="275"/>
      <c r="P6" s="275"/>
      <c r="Q6" s="275"/>
      <c r="R6" s="275"/>
      <c r="S6" s="275"/>
      <c r="T6" s="226" t="s">
        <v>173</v>
      </c>
    </row>
    <row r="7" spans="1:20" ht="18" customHeight="1" thickBot="1" x14ac:dyDescent="0.3">
      <c r="A7" s="502"/>
      <c r="B7" s="502"/>
      <c r="C7" s="502"/>
      <c r="D7" s="502"/>
      <c r="E7" s="502"/>
      <c r="F7" s="502"/>
      <c r="G7" s="502"/>
      <c r="H7" s="284" t="s">
        <v>98</v>
      </c>
      <c r="I7" s="11"/>
      <c r="J7" s="286"/>
      <c r="K7" s="287"/>
      <c r="L7" s="57"/>
      <c r="M7" s="57"/>
      <c r="N7" s="57"/>
      <c r="O7" s="57"/>
      <c r="P7" s="57"/>
      <c r="Q7" s="57"/>
      <c r="R7" s="57"/>
      <c r="S7" s="57"/>
      <c r="T7" s="226" t="s">
        <v>174</v>
      </c>
    </row>
    <row r="8" spans="1:20" ht="26.45" customHeight="1" x14ac:dyDescent="0.25">
      <c r="A8" s="36">
        <v>1</v>
      </c>
      <c r="B8" s="37"/>
      <c r="C8" s="219"/>
      <c r="D8" s="38"/>
      <c r="E8" s="54"/>
      <c r="F8" s="39"/>
      <c r="G8" s="229"/>
      <c r="H8" s="199"/>
      <c r="I8" s="137" t="str">
        <f t="shared" ref="I8:I22" si="0">IF(AND(D8&lt;&gt;"",J8=1),"Belge Tarihi ve Belge Numarası doldurulduktan sonra KDV Dahil Tutar doldurulabilir.","")</f>
        <v/>
      </c>
      <c r="J8" s="132">
        <f>IF(COUNTA(F8:G8)=2,0,1)</f>
        <v>1</v>
      </c>
      <c r="K8" s="138">
        <f>IF(J8=1,0,100000000)</f>
        <v>0</v>
      </c>
      <c r="L8" s="57"/>
      <c r="M8" s="57"/>
      <c r="N8" s="57"/>
      <c r="O8" s="57"/>
      <c r="P8" s="57"/>
      <c r="Q8" s="57"/>
      <c r="R8" s="57"/>
      <c r="S8" s="57"/>
      <c r="T8" s="226" t="s">
        <v>175</v>
      </c>
    </row>
    <row r="9" spans="1:20" ht="26.45" customHeight="1" x14ac:dyDescent="0.25">
      <c r="A9" s="33">
        <v>2</v>
      </c>
      <c r="B9" s="22"/>
      <c r="C9" s="227"/>
      <c r="D9" s="23"/>
      <c r="E9" s="24"/>
      <c r="F9" s="21"/>
      <c r="G9" s="23"/>
      <c r="H9" s="200"/>
      <c r="I9" s="137" t="str">
        <f t="shared" si="0"/>
        <v/>
      </c>
      <c r="J9" s="132">
        <f t="shared" ref="J9:J22" si="1">IF(COUNTA(F9:G9)=2,0,1)</f>
        <v>1</v>
      </c>
      <c r="K9" s="138">
        <f t="shared" ref="K9:K22" si="2">IF(J9=1,0,100000000)</f>
        <v>0</v>
      </c>
      <c r="L9" s="57"/>
      <c r="M9" s="57"/>
      <c r="N9" s="57"/>
      <c r="O9" s="57"/>
      <c r="P9" s="57"/>
      <c r="Q9" s="57"/>
      <c r="R9" s="57"/>
      <c r="S9" s="57"/>
      <c r="T9" s="226" t="s">
        <v>176</v>
      </c>
    </row>
    <row r="10" spans="1:20" ht="26.45" customHeight="1" x14ac:dyDescent="0.25">
      <c r="A10" s="33">
        <v>3</v>
      </c>
      <c r="B10" s="22"/>
      <c r="C10" s="227"/>
      <c r="D10" s="23"/>
      <c r="E10" s="24"/>
      <c r="F10" s="21"/>
      <c r="G10" s="23"/>
      <c r="H10" s="200"/>
      <c r="I10" s="137" t="str">
        <f t="shared" si="0"/>
        <v/>
      </c>
      <c r="J10" s="132">
        <f t="shared" si="1"/>
        <v>1</v>
      </c>
      <c r="K10" s="138">
        <f t="shared" si="2"/>
        <v>0</v>
      </c>
      <c r="L10" s="57"/>
      <c r="M10" s="57"/>
      <c r="N10" s="57"/>
      <c r="O10" s="57"/>
      <c r="P10" s="57"/>
      <c r="Q10" s="57"/>
      <c r="R10" s="57"/>
      <c r="S10" s="57"/>
      <c r="T10" s="226" t="s">
        <v>177</v>
      </c>
    </row>
    <row r="11" spans="1:20" ht="26.45" customHeight="1" x14ac:dyDescent="0.25">
      <c r="A11" s="33">
        <v>4</v>
      </c>
      <c r="B11" s="22"/>
      <c r="C11" s="227"/>
      <c r="D11" s="23"/>
      <c r="E11" s="24"/>
      <c r="F11" s="21"/>
      <c r="G11" s="23"/>
      <c r="H11" s="200"/>
      <c r="I11" s="137" t="str">
        <f t="shared" si="0"/>
        <v/>
      </c>
      <c r="J11" s="132">
        <f t="shared" si="1"/>
        <v>1</v>
      </c>
      <c r="K11" s="138">
        <f t="shared" si="2"/>
        <v>0</v>
      </c>
      <c r="L11" s="57"/>
      <c r="M11" s="57"/>
      <c r="N11" s="57"/>
      <c r="O11" s="57"/>
      <c r="P11" s="57"/>
      <c r="Q11" s="57"/>
      <c r="R11" s="57"/>
      <c r="S11" s="57"/>
      <c r="T11" s="226" t="s">
        <v>178</v>
      </c>
    </row>
    <row r="12" spans="1:20" ht="26.45" customHeight="1" x14ac:dyDescent="0.25">
      <c r="A12" s="33">
        <v>5</v>
      </c>
      <c r="B12" s="22"/>
      <c r="C12" s="227"/>
      <c r="D12" s="23"/>
      <c r="E12" s="24"/>
      <c r="F12" s="21"/>
      <c r="G12" s="23"/>
      <c r="H12" s="200"/>
      <c r="I12" s="137" t="str">
        <f t="shared" si="0"/>
        <v/>
      </c>
      <c r="J12" s="132">
        <f t="shared" si="1"/>
        <v>1</v>
      </c>
      <c r="K12" s="138">
        <f t="shared" si="2"/>
        <v>0</v>
      </c>
      <c r="L12" s="57"/>
      <c r="M12" s="57"/>
      <c r="N12" s="57"/>
      <c r="O12" s="57"/>
      <c r="P12" s="57"/>
      <c r="Q12" s="57"/>
      <c r="R12" s="57"/>
      <c r="S12" s="57"/>
      <c r="T12" s="226" t="s">
        <v>179</v>
      </c>
    </row>
    <row r="13" spans="1:20" ht="26.45" customHeight="1" x14ac:dyDescent="0.25">
      <c r="A13" s="33">
        <v>6</v>
      </c>
      <c r="B13" s="22"/>
      <c r="C13" s="227"/>
      <c r="D13" s="23"/>
      <c r="E13" s="24"/>
      <c r="F13" s="21"/>
      <c r="G13" s="23"/>
      <c r="H13" s="200"/>
      <c r="I13" s="137" t="str">
        <f t="shared" si="0"/>
        <v/>
      </c>
      <c r="J13" s="132">
        <f t="shared" si="1"/>
        <v>1</v>
      </c>
      <c r="K13" s="138">
        <f t="shared" si="2"/>
        <v>0</v>
      </c>
      <c r="L13" s="57"/>
      <c r="M13" s="57"/>
      <c r="N13" s="57"/>
      <c r="O13" s="57"/>
      <c r="P13" s="57"/>
      <c r="Q13" s="57"/>
      <c r="R13" s="57"/>
      <c r="S13" s="57"/>
      <c r="T13" s="57"/>
    </row>
    <row r="14" spans="1:20" ht="26.45" customHeight="1" x14ac:dyDescent="0.25">
      <c r="A14" s="33">
        <v>7</v>
      </c>
      <c r="B14" s="22"/>
      <c r="C14" s="227"/>
      <c r="D14" s="23"/>
      <c r="E14" s="24"/>
      <c r="F14" s="21"/>
      <c r="G14" s="23"/>
      <c r="H14" s="200"/>
      <c r="I14" s="137" t="str">
        <f t="shared" si="0"/>
        <v/>
      </c>
      <c r="J14" s="132">
        <f t="shared" si="1"/>
        <v>1</v>
      </c>
      <c r="K14" s="138">
        <f t="shared" si="2"/>
        <v>0</v>
      </c>
      <c r="L14" s="57"/>
      <c r="M14" s="57"/>
      <c r="N14" s="57"/>
      <c r="O14" s="57"/>
      <c r="P14" s="57"/>
      <c r="Q14" s="57"/>
      <c r="R14" s="57"/>
      <c r="S14" s="57"/>
      <c r="T14" s="57"/>
    </row>
    <row r="15" spans="1:20" ht="26.45" customHeight="1" x14ac:dyDescent="0.25">
      <c r="A15" s="33">
        <v>8</v>
      </c>
      <c r="B15" s="22"/>
      <c r="C15" s="227"/>
      <c r="D15" s="23"/>
      <c r="E15" s="24"/>
      <c r="F15" s="21"/>
      <c r="G15" s="23"/>
      <c r="H15" s="200"/>
      <c r="I15" s="137" t="str">
        <f t="shared" si="0"/>
        <v/>
      </c>
      <c r="J15" s="132">
        <f t="shared" si="1"/>
        <v>1</v>
      </c>
      <c r="K15" s="138">
        <f t="shared" si="2"/>
        <v>0</v>
      </c>
      <c r="L15" s="57"/>
      <c r="M15" s="57"/>
      <c r="N15" s="57"/>
      <c r="O15" s="57"/>
      <c r="P15" s="57"/>
      <c r="Q15" s="57"/>
      <c r="R15" s="57"/>
      <c r="S15" s="57"/>
      <c r="T15" s="57"/>
    </row>
    <row r="16" spans="1:20" ht="26.45" customHeight="1" x14ac:dyDescent="0.25">
      <c r="A16" s="33">
        <v>9</v>
      </c>
      <c r="B16" s="22"/>
      <c r="C16" s="227"/>
      <c r="D16" s="23"/>
      <c r="E16" s="24"/>
      <c r="F16" s="21"/>
      <c r="G16" s="23"/>
      <c r="H16" s="200"/>
      <c r="I16" s="137" t="str">
        <f t="shared" si="0"/>
        <v/>
      </c>
      <c r="J16" s="132">
        <f t="shared" si="1"/>
        <v>1</v>
      </c>
      <c r="K16" s="138">
        <f t="shared" si="2"/>
        <v>0</v>
      </c>
      <c r="L16" s="57"/>
      <c r="M16" s="57"/>
      <c r="N16" s="57"/>
      <c r="O16" s="57"/>
      <c r="P16" s="57"/>
      <c r="Q16" s="57"/>
      <c r="R16" s="57"/>
      <c r="S16" s="57"/>
      <c r="T16" s="57"/>
    </row>
    <row r="17" spans="1:20" ht="26.45" customHeight="1" x14ac:dyDescent="0.25">
      <c r="A17" s="33">
        <v>10</v>
      </c>
      <c r="B17" s="22"/>
      <c r="C17" s="227"/>
      <c r="D17" s="23"/>
      <c r="E17" s="24"/>
      <c r="F17" s="21"/>
      <c r="G17" s="23"/>
      <c r="H17" s="200"/>
      <c r="I17" s="137" t="str">
        <f t="shared" si="0"/>
        <v/>
      </c>
      <c r="J17" s="132">
        <f t="shared" si="1"/>
        <v>1</v>
      </c>
      <c r="K17" s="138">
        <f t="shared" si="2"/>
        <v>0</v>
      </c>
      <c r="L17" s="57"/>
      <c r="M17" s="57"/>
      <c r="N17" s="57"/>
      <c r="O17" s="57"/>
      <c r="P17" s="57"/>
      <c r="Q17" s="57"/>
      <c r="R17" s="57"/>
      <c r="S17" s="57"/>
      <c r="T17" s="57"/>
    </row>
    <row r="18" spans="1:20" ht="26.45" customHeight="1" x14ac:dyDescent="0.25">
      <c r="A18" s="33">
        <v>11</v>
      </c>
      <c r="B18" s="22"/>
      <c r="C18" s="227"/>
      <c r="D18" s="23"/>
      <c r="E18" s="24"/>
      <c r="F18" s="21"/>
      <c r="G18" s="23"/>
      <c r="H18" s="200"/>
      <c r="I18" s="137" t="str">
        <f t="shared" si="0"/>
        <v/>
      </c>
      <c r="J18" s="132">
        <f t="shared" si="1"/>
        <v>1</v>
      </c>
      <c r="K18" s="138">
        <f t="shared" si="2"/>
        <v>0</v>
      </c>
      <c r="L18" s="57"/>
      <c r="M18" s="57"/>
      <c r="N18" s="57"/>
      <c r="O18" s="57"/>
      <c r="P18" s="57"/>
      <c r="Q18" s="57"/>
      <c r="R18" s="57"/>
      <c r="S18" s="57"/>
      <c r="T18" s="57"/>
    </row>
    <row r="19" spans="1:20" ht="26.45" customHeight="1" x14ac:dyDescent="0.25">
      <c r="A19" s="33">
        <v>12</v>
      </c>
      <c r="B19" s="22"/>
      <c r="C19" s="227"/>
      <c r="D19" s="23"/>
      <c r="E19" s="24"/>
      <c r="F19" s="21"/>
      <c r="G19" s="23"/>
      <c r="H19" s="200"/>
      <c r="I19" s="137" t="str">
        <f t="shared" si="0"/>
        <v/>
      </c>
      <c r="J19" s="132">
        <f t="shared" si="1"/>
        <v>1</v>
      </c>
      <c r="K19" s="138">
        <f t="shared" si="2"/>
        <v>0</v>
      </c>
      <c r="L19" s="57"/>
      <c r="M19" s="57"/>
      <c r="N19" s="57"/>
      <c r="O19" s="57"/>
      <c r="P19" s="57"/>
      <c r="Q19" s="57"/>
      <c r="R19" s="57"/>
      <c r="S19" s="57"/>
      <c r="T19" s="57"/>
    </row>
    <row r="20" spans="1:20" ht="26.45" customHeight="1" x14ac:dyDescent="0.25">
      <c r="A20" s="33">
        <v>13</v>
      </c>
      <c r="B20" s="22"/>
      <c r="C20" s="227"/>
      <c r="D20" s="23"/>
      <c r="E20" s="24"/>
      <c r="F20" s="21"/>
      <c r="G20" s="23"/>
      <c r="H20" s="200"/>
      <c r="I20" s="137" t="str">
        <f t="shared" si="0"/>
        <v/>
      </c>
      <c r="J20" s="132">
        <f t="shared" si="1"/>
        <v>1</v>
      </c>
      <c r="K20" s="138">
        <f t="shared" si="2"/>
        <v>0</v>
      </c>
      <c r="L20" s="57"/>
      <c r="M20" s="57"/>
      <c r="N20" s="57"/>
      <c r="O20" s="57"/>
      <c r="P20" s="57"/>
      <c r="Q20" s="57"/>
      <c r="R20" s="57"/>
      <c r="S20" s="57"/>
      <c r="T20" s="57"/>
    </row>
    <row r="21" spans="1:20" ht="26.45" customHeight="1" x14ac:dyDescent="0.25">
      <c r="A21" s="33">
        <v>14</v>
      </c>
      <c r="B21" s="22"/>
      <c r="C21" s="227"/>
      <c r="D21" s="23"/>
      <c r="E21" s="24"/>
      <c r="F21" s="21"/>
      <c r="G21" s="23"/>
      <c r="H21" s="200"/>
      <c r="I21" s="137" t="str">
        <f t="shared" si="0"/>
        <v/>
      </c>
      <c r="J21" s="132">
        <f t="shared" si="1"/>
        <v>1</v>
      </c>
      <c r="K21" s="138">
        <f t="shared" si="2"/>
        <v>0</v>
      </c>
      <c r="L21" s="57"/>
      <c r="M21" s="57"/>
      <c r="N21" s="57"/>
      <c r="O21" s="57"/>
      <c r="P21" s="57"/>
      <c r="Q21" s="57"/>
      <c r="R21" s="57"/>
      <c r="S21" s="57"/>
      <c r="T21" s="57"/>
    </row>
    <row r="22" spans="1:20" ht="26.45" customHeight="1" thickBot="1" x14ac:dyDescent="0.3">
      <c r="A22" s="34">
        <v>15</v>
      </c>
      <c r="B22" s="25"/>
      <c r="C22" s="228"/>
      <c r="D22" s="26"/>
      <c r="E22" s="27"/>
      <c r="F22" s="28"/>
      <c r="G22" s="26"/>
      <c r="H22" s="201"/>
      <c r="I22" s="137" t="str">
        <f t="shared" si="0"/>
        <v/>
      </c>
      <c r="J22" s="132">
        <f t="shared" si="1"/>
        <v>1</v>
      </c>
      <c r="K22" s="138">
        <f t="shared" si="2"/>
        <v>0</v>
      </c>
      <c r="L22" s="29">
        <v>1</v>
      </c>
      <c r="M22" s="57"/>
      <c r="N22" s="57"/>
      <c r="O22" s="57"/>
      <c r="P22" s="57"/>
      <c r="Q22" s="57"/>
      <c r="R22" s="57"/>
      <c r="S22" s="57"/>
      <c r="T22" s="57"/>
    </row>
    <row r="23" spans="1:20" ht="26.45" customHeight="1" thickBot="1" x14ac:dyDescent="0.3">
      <c r="A23" s="57"/>
      <c r="B23" s="57"/>
      <c r="C23" s="57"/>
      <c r="D23" s="57"/>
      <c r="E23" s="57"/>
      <c r="F23" s="57"/>
      <c r="G23" s="10" t="s">
        <v>46</v>
      </c>
      <c r="H23" s="205">
        <f>SUM(H8:H22)</f>
        <v>0</v>
      </c>
      <c r="I23" s="70"/>
      <c r="J23" s="286"/>
      <c r="K23" s="287"/>
      <c r="L23" s="57"/>
      <c r="M23" s="57"/>
      <c r="N23" s="57"/>
      <c r="O23" s="57"/>
      <c r="P23" s="57"/>
      <c r="Q23" s="57"/>
      <c r="R23" s="57"/>
      <c r="S23" s="57"/>
      <c r="T23" s="57"/>
    </row>
    <row r="24" spans="1:20" x14ac:dyDescent="0.25">
      <c r="A24" s="57"/>
      <c r="B24" s="57"/>
      <c r="C24" s="57"/>
      <c r="D24" s="57"/>
      <c r="E24" s="57"/>
      <c r="F24" s="57"/>
      <c r="G24" s="57"/>
      <c r="H24" s="57"/>
      <c r="I24" s="70"/>
      <c r="J24" s="286"/>
      <c r="K24" s="287"/>
      <c r="L24" s="57"/>
      <c r="M24" s="57"/>
      <c r="N24" s="57"/>
      <c r="O24" s="57"/>
      <c r="P24" s="57"/>
      <c r="Q24" s="57"/>
      <c r="R24" s="57"/>
      <c r="S24" s="57"/>
      <c r="T24" s="57"/>
    </row>
    <row r="25" spans="1:20" x14ac:dyDescent="0.25">
      <c r="A25" s="292" t="s">
        <v>141</v>
      </c>
      <c r="B25" s="291"/>
      <c r="C25" s="291"/>
      <c r="D25" s="291"/>
      <c r="E25" s="291"/>
      <c r="F25" s="291"/>
      <c r="G25" s="291"/>
      <c r="H25" s="291"/>
      <c r="I25" s="70"/>
      <c r="J25" s="286"/>
      <c r="K25" s="287"/>
      <c r="L25" s="57"/>
      <c r="M25" s="57"/>
      <c r="N25" s="57"/>
      <c r="O25" s="57"/>
      <c r="P25" s="57"/>
      <c r="Q25" s="57"/>
      <c r="R25" s="57"/>
      <c r="S25" s="57"/>
      <c r="T25" s="57"/>
    </row>
    <row r="26" spans="1:20" x14ac:dyDescent="0.25">
      <c r="A26" s="57"/>
      <c r="B26" s="57"/>
      <c r="C26" s="57"/>
      <c r="D26" s="57"/>
      <c r="E26" s="57"/>
      <c r="F26" s="57"/>
      <c r="G26" s="57"/>
      <c r="H26" s="57"/>
      <c r="I26" s="70"/>
      <c r="J26" s="286"/>
      <c r="K26" s="287"/>
      <c r="L26" s="57"/>
      <c r="M26" s="57"/>
      <c r="N26" s="57"/>
      <c r="O26" s="57"/>
      <c r="P26" s="57"/>
      <c r="Q26" s="57"/>
      <c r="R26" s="57"/>
      <c r="S26" s="57"/>
      <c r="T26" s="57"/>
    </row>
    <row r="27" spans="1:20" ht="21" x14ac:dyDescent="0.35">
      <c r="A27" s="347" t="s">
        <v>41</v>
      </c>
      <c r="B27" s="348">
        <f ca="1">IF(imzatarihi&gt;0,imzatarihi,"")</f>
        <v>45833</v>
      </c>
      <c r="C27" s="346" t="s">
        <v>43</v>
      </c>
      <c r="D27" s="344" t="str">
        <f>IF(kurulusyetkilisi&gt;0,kurulusyetkilisi,"")</f>
        <v/>
      </c>
      <c r="G27" s="57"/>
      <c r="H27" s="57"/>
      <c r="I27" s="57"/>
      <c r="J27" s="57"/>
      <c r="K27" s="57"/>
      <c r="L27" s="297"/>
      <c r="M27" s="57"/>
      <c r="N27" s="57"/>
      <c r="O27" s="57"/>
      <c r="P27" s="57"/>
      <c r="Q27" s="57"/>
      <c r="R27" s="57"/>
      <c r="S27" s="57"/>
      <c r="T27" s="57"/>
    </row>
    <row r="28" spans="1:20" ht="21" x14ac:dyDescent="0.35">
      <c r="A28" s="57"/>
      <c r="B28" s="343"/>
      <c r="C28" s="346" t="s">
        <v>44</v>
      </c>
      <c r="E28" s="339"/>
      <c r="F28" s="57"/>
      <c r="G28" s="57"/>
      <c r="H28" s="57"/>
      <c r="I28" s="57"/>
      <c r="J28" s="57"/>
      <c r="K28" s="57"/>
      <c r="L28" s="297"/>
      <c r="M28" s="57"/>
      <c r="N28" s="57"/>
      <c r="O28" s="57"/>
      <c r="P28" s="57"/>
      <c r="Q28" s="57"/>
      <c r="R28" s="57"/>
      <c r="S28" s="57"/>
      <c r="T28" s="57"/>
    </row>
    <row r="29" spans="1:20" x14ac:dyDescent="0.25">
      <c r="A29" s="57"/>
      <c r="B29" s="57"/>
      <c r="C29" s="57"/>
      <c r="D29" s="57"/>
      <c r="E29" s="57"/>
      <c r="F29" s="57"/>
      <c r="G29" s="57"/>
      <c r="H29" s="57"/>
      <c r="I29" s="70"/>
      <c r="J29" s="286"/>
      <c r="K29" s="287"/>
      <c r="L29" s="57"/>
      <c r="M29" s="57"/>
      <c r="N29" s="57"/>
      <c r="O29" s="57"/>
      <c r="P29" s="57"/>
      <c r="Q29" s="57"/>
      <c r="R29" s="57"/>
      <c r="S29" s="57"/>
      <c r="T29" s="57"/>
    </row>
    <row r="30" spans="1:20" x14ac:dyDescent="0.25">
      <c r="A30" s="57"/>
      <c r="B30" s="57"/>
      <c r="C30" s="57"/>
      <c r="D30" s="57"/>
      <c r="E30" s="57"/>
      <c r="F30" s="57"/>
      <c r="G30" s="57"/>
      <c r="H30" s="57"/>
      <c r="I30" s="70"/>
      <c r="J30" s="286"/>
      <c r="K30" s="287"/>
      <c r="L30" s="57"/>
      <c r="M30" s="57"/>
      <c r="N30" s="57"/>
      <c r="O30" s="57"/>
      <c r="P30" s="57"/>
      <c r="Q30" s="57"/>
      <c r="R30" s="57"/>
      <c r="S30" s="57"/>
      <c r="T30" s="57"/>
    </row>
    <row r="31" spans="1:20" x14ac:dyDescent="0.25">
      <c r="A31" s="509" t="s">
        <v>99</v>
      </c>
      <c r="B31" s="509"/>
      <c r="C31" s="509"/>
      <c r="D31" s="509"/>
      <c r="E31" s="509"/>
      <c r="F31" s="509"/>
      <c r="G31" s="509"/>
      <c r="H31" s="509"/>
      <c r="I31" s="11"/>
      <c r="J31" s="286"/>
      <c r="K31" s="287"/>
      <c r="L31" s="57"/>
      <c r="M31" s="57"/>
      <c r="N31" s="57"/>
      <c r="O31" s="57"/>
      <c r="P31" s="57"/>
      <c r="Q31" s="57"/>
      <c r="R31" s="57"/>
      <c r="S31" s="57"/>
      <c r="T31" s="57"/>
    </row>
    <row r="32" spans="1:20" x14ac:dyDescent="0.25">
      <c r="A32" s="503" t="str">
        <f>IF(YilDonem&lt;&gt;"",CONCATENATE(YilDonem,". döneme aittir."),"")</f>
        <v/>
      </c>
      <c r="B32" s="503"/>
      <c r="C32" s="503"/>
      <c r="D32" s="503"/>
      <c r="E32" s="503"/>
      <c r="F32" s="503"/>
      <c r="G32" s="503"/>
      <c r="H32" s="503"/>
      <c r="I32" s="11"/>
      <c r="J32" s="286"/>
      <c r="K32" s="287"/>
      <c r="L32" s="57"/>
      <c r="M32" s="57"/>
      <c r="N32" s="57"/>
      <c r="O32" s="57"/>
      <c r="P32" s="57"/>
      <c r="Q32" s="57"/>
      <c r="R32" s="57"/>
      <c r="S32" s="57"/>
      <c r="T32" s="57"/>
    </row>
    <row r="33" spans="1:20" ht="15.95" customHeight="1" thickBot="1" x14ac:dyDescent="0.3">
      <c r="A33" s="504" t="s">
        <v>100</v>
      </c>
      <c r="B33" s="504"/>
      <c r="C33" s="504"/>
      <c r="D33" s="504"/>
      <c r="E33" s="504"/>
      <c r="F33" s="504"/>
      <c r="G33" s="504"/>
      <c r="H33" s="504"/>
      <c r="I33" s="11"/>
      <c r="J33" s="286"/>
      <c r="K33" s="287"/>
      <c r="L33" s="57"/>
      <c r="M33" s="57"/>
      <c r="N33" s="57"/>
      <c r="O33" s="57"/>
      <c r="P33" s="57"/>
      <c r="Q33" s="57"/>
      <c r="R33" s="57"/>
      <c r="S33" s="57"/>
      <c r="T33" s="57"/>
    </row>
    <row r="34" spans="1:20" ht="31.7" customHeight="1" thickBot="1" x14ac:dyDescent="0.3">
      <c r="A34" s="505" t="s">
        <v>1</v>
      </c>
      <c r="B34" s="506"/>
      <c r="C34" s="510" t="str">
        <f>IF(ProjeNo&gt;0,ProjeNo,"")</f>
        <v/>
      </c>
      <c r="D34" s="511"/>
      <c r="E34" s="511"/>
      <c r="F34" s="511"/>
      <c r="G34" s="511"/>
      <c r="H34" s="512"/>
      <c r="I34" s="11"/>
      <c r="J34" s="286"/>
      <c r="K34" s="287"/>
      <c r="L34" s="57"/>
      <c r="M34" s="57"/>
      <c r="N34" s="57"/>
      <c r="O34" s="57"/>
      <c r="P34" s="57"/>
      <c r="Q34" s="57"/>
      <c r="R34" s="57"/>
      <c r="S34" s="57"/>
      <c r="T34" s="57"/>
    </row>
    <row r="35" spans="1:20" ht="31.7" customHeight="1" thickBot="1" x14ac:dyDescent="0.3">
      <c r="A35" s="507" t="s">
        <v>10</v>
      </c>
      <c r="B35" s="508"/>
      <c r="C35" s="513" t="str">
        <f>IF(ProjeAdi&gt;0,ProjeAdi,"")</f>
        <v/>
      </c>
      <c r="D35" s="514"/>
      <c r="E35" s="514"/>
      <c r="F35" s="514"/>
      <c r="G35" s="514"/>
      <c r="H35" s="515"/>
      <c r="I35" s="11"/>
      <c r="J35" s="286"/>
      <c r="K35" s="287"/>
      <c r="L35" s="57"/>
      <c r="M35" s="57"/>
      <c r="N35" s="57"/>
      <c r="O35" s="57"/>
      <c r="P35" s="57"/>
      <c r="Q35" s="57"/>
      <c r="R35" s="57"/>
      <c r="S35" s="57"/>
      <c r="T35" s="57"/>
    </row>
    <row r="36" spans="1:20" s="31" customFormat="1" ht="37.15" customHeight="1" thickBot="1" x14ac:dyDescent="0.3">
      <c r="A36" s="501" t="s">
        <v>6</v>
      </c>
      <c r="B36" s="501" t="s">
        <v>101</v>
      </c>
      <c r="C36" s="501" t="s">
        <v>163</v>
      </c>
      <c r="D36" s="501" t="s">
        <v>102</v>
      </c>
      <c r="E36" s="501" t="s">
        <v>103</v>
      </c>
      <c r="F36" s="501" t="s">
        <v>93</v>
      </c>
      <c r="G36" s="501" t="s">
        <v>94</v>
      </c>
      <c r="H36" s="284" t="s">
        <v>95</v>
      </c>
      <c r="I36" s="288"/>
      <c r="J36" s="289"/>
      <c r="K36" s="290"/>
      <c r="L36" s="275"/>
      <c r="M36" s="275"/>
      <c r="N36" s="275"/>
      <c r="O36" s="275"/>
      <c r="P36" s="275"/>
      <c r="Q36" s="275"/>
      <c r="R36" s="275"/>
      <c r="S36" s="275"/>
      <c r="T36" s="275"/>
    </row>
    <row r="37" spans="1:20" ht="18" customHeight="1" thickBot="1" x14ac:dyDescent="0.3">
      <c r="A37" s="502"/>
      <c r="B37" s="502"/>
      <c r="C37" s="502"/>
      <c r="D37" s="502"/>
      <c r="E37" s="502"/>
      <c r="F37" s="502"/>
      <c r="G37" s="502"/>
      <c r="H37" s="284" t="s">
        <v>98</v>
      </c>
      <c r="I37" s="11"/>
      <c r="J37" s="286"/>
      <c r="K37" s="287"/>
      <c r="L37" s="57"/>
      <c r="M37" s="57"/>
      <c r="N37" s="57"/>
      <c r="O37" s="57"/>
      <c r="P37" s="57"/>
      <c r="Q37" s="57"/>
      <c r="R37" s="57"/>
      <c r="S37" s="57"/>
      <c r="T37" s="57"/>
    </row>
    <row r="38" spans="1:20" ht="26.45" customHeight="1" x14ac:dyDescent="0.25">
      <c r="A38" s="36">
        <v>16</v>
      </c>
      <c r="B38" s="37"/>
      <c r="C38" s="219"/>
      <c r="D38" s="38"/>
      <c r="E38" s="54"/>
      <c r="F38" s="39"/>
      <c r="G38" s="38"/>
      <c r="H38" s="199"/>
      <c r="I38" s="137" t="str">
        <f t="shared" ref="I38:I52" si="3">IF(AND(D38&lt;&gt;"",J38=1),"Belge Tarihi ve Belge Numarası doldurulduktan sonra KDV Dahil Tutar doldurulabilir.","")</f>
        <v/>
      </c>
      <c r="J38" s="132">
        <f>IF(COUNTA(F38:G38)=2,0,1)</f>
        <v>1</v>
      </c>
      <c r="K38" s="138">
        <f>IF(J38=1,0,100000000)</f>
        <v>0</v>
      </c>
      <c r="L38" s="57"/>
      <c r="M38" s="57"/>
      <c r="N38" s="57"/>
      <c r="O38" s="57"/>
      <c r="P38" s="57"/>
      <c r="Q38" s="57"/>
      <c r="R38" s="57"/>
      <c r="S38" s="57"/>
      <c r="T38" s="57"/>
    </row>
    <row r="39" spans="1:20" ht="26.45" customHeight="1" x14ac:dyDescent="0.25">
      <c r="A39" s="33">
        <v>17</v>
      </c>
      <c r="B39" s="22"/>
      <c r="C39" s="227"/>
      <c r="D39" s="23"/>
      <c r="E39" s="24"/>
      <c r="F39" s="21"/>
      <c r="G39" s="23"/>
      <c r="H39" s="200"/>
      <c r="I39" s="137" t="str">
        <f t="shared" si="3"/>
        <v/>
      </c>
      <c r="J39" s="132">
        <f t="shared" ref="J39:J52" si="4">IF(COUNTA(F39:G39)=2,0,1)</f>
        <v>1</v>
      </c>
      <c r="K39" s="138">
        <f t="shared" ref="K39:K52" si="5">IF(J39=1,0,100000000)</f>
        <v>0</v>
      </c>
      <c r="L39" s="57"/>
      <c r="M39" s="57"/>
      <c r="N39" s="57"/>
      <c r="O39" s="57"/>
      <c r="P39" s="57"/>
      <c r="Q39" s="57"/>
      <c r="R39" s="57"/>
      <c r="S39" s="57"/>
      <c r="T39" s="57"/>
    </row>
    <row r="40" spans="1:20" ht="26.45" customHeight="1" x14ac:dyDescent="0.25">
      <c r="A40" s="33">
        <v>18</v>
      </c>
      <c r="B40" s="22"/>
      <c r="C40" s="227"/>
      <c r="D40" s="23"/>
      <c r="E40" s="24"/>
      <c r="F40" s="21"/>
      <c r="G40" s="23"/>
      <c r="H40" s="200"/>
      <c r="I40" s="137" t="str">
        <f t="shared" si="3"/>
        <v/>
      </c>
      <c r="J40" s="132">
        <f t="shared" si="4"/>
        <v>1</v>
      </c>
      <c r="K40" s="138">
        <f t="shared" si="5"/>
        <v>0</v>
      </c>
      <c r="L40" s="57"/>
      <c r="M40" s="57"/>
      <c r="N40" s="57"/>
      <c r="O40" s="57"/>
      <c r="P40" s="57"/>
      <c r="Q40" s="57"/>
      <c r="R40" s="57"/>
      <c r="S40" s="57"/>
      <c r="T40" s="57"/>
    </row>
    <row r="41" spans="1:20" ht="26.45" customHeight="1" x14ac:dyDescent="0.25">
      <c r="A41" s="33">
        <v>19</v>
      </c>
      <c r="B41" s="22"/>
      <c r="C41" s="227"/>
      <c r="D41" s="23"/>
      <c r="E41" s="24"/>
      <c r="F41" s="21"/>
      <c r="G41" s="23"/>
      <c r="H41" s="200"/>
      <c r="I41" s="137" t="str">
        <f t="shared" si="3"/>
        <v/>
      </c>
      <c r="J41" s="132">
        <f t="shared" si="4"/>
        <v>1</v>
      </c>
      <c r="K41" s="138">
        <f t="shared" si="5"/>
        <v>0</v>
      </c>
      <c r="L41" s="57"/>
      <c r="M41" s="57"/>
      <c r="N41" s="57"/>
      <c r="O41" s="57"/>
      <c r="P41" s="57"/>
      <c r="Q41" s="57"/>
      <c r="R41" s="57"/>
      <c r="S41" s="57"/>
      <c r="T41" s="57"/>
    </row>
    <row r="42" spans="1:20" ht="26.45" customHeight="1" x14ac:dyDescent="0.25">
      <c r="A42" s="33">
        <v>20</v>
      </c>
      <c r="B42" s="22"/>
      <c r="C42" s="227"/>
      <c r="D42" s="23"/>
      <c r="E42" s="24"/>
      <c r="F42" s="21"/>
      <c r="G42" s="23"/>
      <c r="H42" s="200"/>
      <c r="I42" s="137" t="str">
        <f t="shared" si="3"/>
        <v/>
      </c>
      <c r="J42" s="132">
        <f t="shared" si="4"/>
        <v>1</v>
      </c>
      <c r="K42" s="138">
        <f t="shared" si="5"/>
        <v>0</v>
      </c>
      <c r="L42" s="57"/>
      <c r="M42" s="57"/>
      <c r="N42" s="57"/>
      <c r="O42" s="57"/>
      <c r="P42" s="57"/>
      <c r="Q42" s="57"/>
      <c r="R42" s="57"/>
      <c r="S42" s="57"/>
      <c r="T42" s="57"/>
    </row>
    <row r="43" spans="1:20" ht="26.45" customHeight="1" x14ac:dyDescent="0.25">
      <c r="A43" s="33">
        <v>21</v>
      </c>
      <c r="B43" s="22"/>
      <c r="C43" s="227"/>
      <c r="D43" s="23"/>
      <c r="E43" s="24"/>
      <c r="F43" s="21"/>
      <c r="G43" s="23"/>
      <c r="H43" s="200"/>
      <c r="I43" s="137" t="str">
        <f t="shared" si="3"/>
        <v/>
      </c>
      <c r="J43" s="132">
        <f t="shared" si="4"/>
        <v>1</v>
      </c>
      <c r="K43" s="138">
        <f t="shared" si="5"/>
        <v>0</v>
      </c>
      <c r="L43" s="57"/>
      <c r="M43" s="57"/>
      <c r="N43" s="57"/>
      <c r="O43" s="57"/>
      <c r="P43" s="57"/>
      <c r="Q43" s="57"/>
      <c r="R43" s="57"/>
      <c r="S43" s="57"/>
      <c r="T43" s="57"/>
    </row>
    <row r="44" spans="1:20" ht="26.45" customHeight="1" x14ac:dyDescent="0.25">
      <c r="A44" s="33">
        <v>22</v>
      </c>
      <c r="B44" s="22"/>
      <c r="C44" s="227"/>
      <c r="D44" s="23"/>
      <c r="E44" s="24"/>
      <c r="F44" s="21"/>
      <c r="G44" s="23"/>
      <c r="H44" s="200"/>
      <c r="I44" s="137" t="str">
        <f t="shared" si="3"/>
        <v/>
      </c>
      <c r="J44" s="132">
        <f t="shared" si="4"/>
        <v>1</v>
      </c>
      <c r="K44" s="138">
        <f t="shared" si="5"/>
        <v>0</v>
      </c>
      <c r="L44" s="57"/>
      <c r="M44" s="57"/>
      <c r="N44" s="57"/>
      <c r="O44" s="57"/>
      <c r="P44" s="57"/>
      <c r="Q44" s="57"/>
      <c r="R44" s="57"/>
      <c r="S44" s="57"/>
      <c r="T44" s="57"/>
    </row>
    <row r="45" spans="1:20" ht="26.45" customHeight="1" x14ac:dyDescent="0.25">
      <c r="A45" s="33">
        <v>23</v>
      </c>
      <c r="B45" s="22"/>
      <c r="C45" s="227"/>
      <c r="D45" s="23"/>
      <c r="E45" s="24"/>
      <c r="F45" s="21"/>
      <c r="G45" s="23"/>
      <c r="H45" s="200"/>
      <c r="I45" s="137" t="str">
        <f t="shared" si="3"/>
        <v/>
      </c>
      <c r="J45" s="132">
        <f t="shared" si="4"/>
        <v>1</v>
      </c>
      <c r="K45" s="138">
        <f t="shared" si="5"/>
        <v>0</v>
      </c>
      <c r="L45" s="57"/>
      <c r="M45" s="57"/>
      <c r="N45" s="57"/>
      <c r="O45" s="57"/>
      <c r="P45" s="57"/>
      <c r="Q45" s="57"/>
      <c r="R45" s="57"/>
      <c r="S45" s="57"/>
      <c r="T45" s="57"/>
    </row>
    <row r="46" spans="1:20" ht="26.45" customHeight="1" x14ac:dyDescent="0.25">
      <c r="A46" s="33">
        <v>24</v>
      </c>
      <c r="B46" s="22"/>
      <c r="C46" s="227"/>
      <c r="D46" s="23"/>
      <c r="E46" s="24"/>
      <c r="F46" s="21"/>
      <c r="G46" s="23"/>
      <c r="H46" s="200"/>
      <c r="I46" s="137" t="str">
        <f t="shared" si="3"/>
        <v/>
      </c>
      <c r="J46" s="132">
        <f t="shared" si="4"/>
        <v>1</v>
      </c>
      <c r="K46" s="138">
        <f t="shared" si="5"/>
        <v>0</v>
      </c>
      <c r="L46" s="57"/>
      <c r="M46" s="57"/>
      <c r="N46" s="57"/>
      <c r="O46" s="57"/>
      <c r="P46" s="57"/>
      <c r="Q46" s="57"/>
      <c r="R46" s="57"/>
      <c r="S46" s="57"/>
      <c r="T46" s="57"/>
    </row>
    <row r="47" spans="1:20" ht="26.45" customHeight="1" x14ac:dyDescent="0.25">
      <c r="A47" s="33">
        <v>25</v>
      </c>
      <c r="B47" s="22"/>
      <c r="C47" s="227"/>
      <c r="D47" s="23"/>
      <c r="E47" s="24"/>
      <c r="F47" s="21"/>
      <c r="G47" s="23"/>
      <c r="H47" s="200"/>
      <c r="I47" s="137" t="str">
        <f t="shared" si="3"/>
        <v/>
      </c>
      <c r="J47" s="132">
        <f t="shared" si="4"/>
        <v>1</v>
      </c>
      <c r="K47" s="138">
        <f t="shared" si="5"/>
        <v>0</v>
      </c>
      <c r="L47" s="57"/>
      <c r="M47" s="57"/>
      <c r="N47" s="57"/>
      <c r="O47" s="57"/>
      <c r="P47" s="57"/>
      <c r="Q47" s="57"/>
      <c r="R47" s="57"/>
      <c r="S47" s="57"/>
      <c r="T47" s="57"/>
    </row>
    <row r="48" spans="1:20" ht="26.45" customHeight="1" x14ac:dyDescent="0.25">
      <c r="A48" s="33">
        <v>26</v>
      </c>
      <c r="B48" s="22"/>
      <c r="C48" s="227"/>
      <c r="D48" s="23"/>
      <c r="E48" s="24"/>
      <c r="F48" s="21"/>
      <c r="G48" s="23"/>
      <c r="H48" s="200"/>
      <c r="I48" s="137" t="str">
        <f t="shared" si="3"/>
        <v/>
      </c>
      <c r="J48" s="132">
        <f t="shared" si="4"/>
        <v>1</v>
      </c>
      <c r="K48" s="138">
        <f t="shared" si="5"/>
        <v>0</v>
      </c>
      <c r="L48" s="57"/>
      <c r="M48" s="57"/>
      <c r="N48" s="57"/>
      <c r="O48" s="57"/>
      <c r="P48" s="57"/>
      <c r="Q48" s="57"/>
      <c r="R48" s="57"/>
      <c r="S48" s="57"/>
      <c r="T48" s="57"/>
    </row>
    <row r="49" spans="1:20" ht="26.45" customHeight="1" x14ac:dyDescent="0.25">
      <c r="A49" s="33">
        <v>27</v>
      </c>
      <c r="B49" s="22"/>
      <c r="C49" s="227"/>
      <c r="D49" s="23"/>
      <c r="E49" s="24"/>
      <c r="F49" s="21"/>
      <c r="G49" s="23"/>
      <c r="H49" s="200"/>
      <c r="I49" s="137" t="str">
        <f t="shared" si="3"/>
        <v/>
      </c>
      <c r="J49" s="132">
        <f t="shared" si="4"/>
        <v>1</v>
      </c>
      <c r="K49" s="138">
        <f t="shared" si="5"/>
        <v>0</v>
      </c>
      <c r="L49" s="57"/>
      <c r="M49" s="57"/>
      <c r="N49" s="57"/>
      <c r="O49" s="57"/>
      <c r="P49" s="57"/>
      <c r="Q49" s="57"/>
      <c r="R49" s="57"/>
      <c r="S49" s="57"/>
      <c r="T49" s="57"/>
    </row>
    <row r="50" spans="1:20" ht="26.45" customHeight="1" x14ac:dyDescent="0.25">
      <c r="A50" s="33">
        <v>28</v>
      </c>
      <c r="B50" s="22"/>
      <c r="C50" s="227"/>
      <c r="D50" s="23"/>
      <c r="E50" s="24"/>
      <c r="F50" s="21"/>
      <c r="G50" s="23"/>
      <c r="H50" s="200"/>
      <c r="I50" s="137" t="str">
        <f t="shared" si="3"/>
        <v/>
      </c>
      <c r="J50" s="132">
        <f t="shared" si="4"/>
        <v>1</v>
      </c>
      <c r="K50" s="138">
        <f t="shared" si="5"/>
        <v>0</v>
      </c>
      <c r="L50" s="57"/>
      <c r="M50" s="57"/>
      <c r="N50" s="57"/>
      <c r="O50" s="57"/>
      <c r="P50" s="57"/>
      <c r="Q50" s="57"/>
      <c r="R50" s="57"/>
      <c r="S50" s="57"/>
      <c r="T50" s="57"/>
    </row>
    <row r="51" spans="1:20" ht="26.45" customHeight="1" x14ac:dyDescent="0.25">
      <c r="A51" s="33">
        <v>29</v>
      </c>
      <c r="B51" s="22"/>
      <c r="C51" s="227"/>
      <c r="D51" s="23"/>
      <c r="E51" s="24"/>
      <c r="F51" s="21"/>
      <c r="G51" s="23"/>
      <c r="H51" s="200"/>
      <c r="I51" s="137" t="str">
        <f t="shared" si="3"/>
        <v/>
      </c>
      <c r="J51" s="132">
        <f t="shared" si="4"/>
        <v>1</v>
      </c>
      <c r="K51" s="138">
        <f t="shared" si="5"/>
        <v>0</v>
      </c>
      <c r="L51" s="57"/>
      <c r="M51" s="57"/>
      <c r="N51" s="57"/>
      <c r="O51" s="57"/>
      <c r="P51" s="57"/>
      <c r="Q51" s="57"/>
      <c r="R51" s="57"/>
      <c r="S51" s="57"/>
      <c r="T51" s="57"/>
    </row>
    <row r="52" spans="1:20" ht="26.45" customHeight="1" thickBot="1" x14ac:dyDescent="0.3">
      <c r="A52" s="34">
        <v>30</v>
      </c>
      <c r="B52" s="25"/>
      <c r="C52" s="228"/>
      <c r="D52" s="26"/>
      <c r="E52" s="27"/>
      <c r="F52" s="28"/>
      <c r="G52" s="26"/>
      <c r="H52" s="201"/>
      <c r="I52" s="137" t="str">
        <f t="shared" si="3"/>
        <v/>
      </c>
      <c r="J52" s="132">
        <f t="shared" si="4"/>
        <v>1</v>
      </c>
      <c r="K52" s="138">
        <f t="shared" si="5"/>
        <v>0</v>
      </c>
      <c r="L52" s="135">
        <f>IF(COUNTA(H38:H52)&gt;0,1,0)</f>
        <v>0</v>
      </c>
      <c r="M52" s="57"/>
      <c r="N52" s="57"/>
      <c r="O52" s="57"/>
      <c r="P52" s="57"/>
      <c r="Q52" s="57"/>
      <c r="R52" s="57"/>
      <c r="S52" s="57"/>
      <c r="T52" s="57"/>
    </row>
    <row r="53" spans="1:20" ht="26.45" customHeight="1" thickBot="1" x14ac:dyDescent="0.3">
      <c r="A53" s="57"/>
      <c r="B53" s="57"/>
      <c r="C53" s="57"/>
      <c r="D53" s="57"/>
      <c r="E53" s="57"/>
      <c r="F53" s="57"/>
      <c r="G53" s="10" t="s">
        <v>46</v>
      </c>
      <c r="H53" s="205">
        <f>SUM(H38:H52)+H23</f>
        <v>0</v>
      </c>
      <c r="I53" s="70"/>
      <c r="J53" s="286"/>
      <c r="K53" s="287"/>
      <c r="L53" s="57"/>
      <c r="M53" s="57"/>
      <c r="N53" s="57"/>
      <c r="O53" s="57"/>
      <c r="P53" s="57"/>
      <c r="Q53" s="57"/>
      <c r="R53" s="57"/>
      <c r="S53" s="57"/>
      <c r="T53" s="57"/>
    </row>
    <row r="54" spans="1:20" x14ac:dyDescent="0.25">
      <c r="A54" s="57"/>
      <c r="B54" s="57"/>
      <c r="C54" s="57"/>
      <c r="D54" s="57"/>
      <c r="E54" s="57"/>
      <c r="F54" s="57"/>
      <c r="G54" s="57"/>
      <c r="H54" s="57"/>
      <c r="I54" s="70"/>
      <c r="J54" s="286"/>
      <c r="K54" s="287"/>
      <c r="L54" s="57"/>
      <c r="M54" s="57"/>
      <c r="N54" s="57"/>
      <c r="O54" s="57"/>
      <c r="P54" s="57"/>
      <c r="Q54" s="57"/>
      <c r="R54" s="57"/>
      <c r="S54" s="57"/>
      <c r="T54" s="57"/>
    </row>
    <row r="55" spans="1:20" x14ac:dyDescent="0.25">
      <c r="A55" s="292" t="s">
        <v>141</v>
      </c>
      <c r="B55" s="291"/>
      <c r="C55" s="291"/>
      <c r="D55" s="291"/>
      <c r="E55" s="291"/>
      <c r="F55" s="291"/>
      <c r="G55" s="291"/>
      <c r="H55" s="291"/>
      <c r="I55" s="70"/>
      <c r="J55" s="286"/>
      <c r="K55" s="287"/>
      <c r="L55" s="57"/>
      <c r="M55" s="57"/>
      <c r="N55" s="57"/>
      <c r="O55" s="57"/>
      <c r="P55" s="57"/>
      <c r="Q55" s="57"/>
      <c r="R55" s="57"/>
      <c r="S55" s="57"/>
      <c r="T55" s="57"/>
    </row>
    <row r="56" spans="1:20" x14ac:dyDescent="0.25">
      <c r="A56" s="57"/>
      <c r="B56" s="57"/>
      <c r="C56" s="57"/>
      <c r="D56" s="57"/>
      <c r="E56" s="57"/>
      <c r="F56" s="57"/>
      <c r="G56" s="57"/>
      <c r="H56" s="57"/>
      <c r="I56" s="70"/>
      <c r="J56" s="286"/>
      <c r="K56" s="287"/>
      <c r="L56" s="57"/>
      <c r="M56" s="57"/>
      <c r="N56" s="57"/>
      <c r="O56" s="57"/>
      <c r="P56" s="57"/>
      <c r="Q56" s="57"/>
      <c r="R56" s="57"/>
      <c r="S56" s="57"/>
      <c r="T56" s="57"/>
    </row>
    <row r="57" spans="1:20" ht="21" x14ac:dyDescent="0.35">
      <c r="A57" s="347" t="s">
        <v>41</v>
      </c>
      <c r="B57" s="348">
        <f ca="1">IF(imzatarihi&gt;0,imzatarihi,"")</f>
        <v>45833</v>
      </c>
      <c r="C57" s="346" t="s">
        <v>43</v>
      </c>
      <c r="D57" s="344" t="str">
        <f>IF(kurulusyetkilisi&gt;0,kurulusyetkilisi,"")</f>
        <v/>
      </c>
      <c r="G57" s="57"/>
      <c r="H57" s="57"/>
      <c r="I57" s="70"/>
      <c r="J57" s="286"/>
      <c r="K57" s="287"/>
      <c r="L57" s="57"/>
      <c r="M57" s="57"/>
      <c r="N57" s="57"/>
      <c r="O57" s="57"/>
      <c r="P57" s="57"/>
      <c r="Q57" s="57"/>
      <c r="R57" s="57"/>
      <c r="S57" s="57"/>
      <c r="T57" s="57"/>
    </row>
    <row r="58" spans="1:20" ht="21" x14ac:dyDescent="0.35">
      <c r="A58" s="57"/>
      <c r="B58" s="343"/>
      <c r="C58" s="346" t="s">
        <v>44</v>
      </c>
      <c r="E58" s="339"/>
      <c r="F58" s="57"/>
      <c r="G58" s="57"/>
      <c r="H58" s="57"/>
      <c r="I58" s="70"/>
      <c r="J58" s="286"/>
      <c r="K58" s="287"/>
      <c r="L58" s="57"/>
      <c r="M58" s="57"/>
      <c r="N58" s="57"/>
      <c r="O58" s="57"/>
      <c r="P58" s="57"/>
      <c r="Q58" s="57"/>
      <c r="R58" s="57"/>
      <c r="S58" s="57"/>
      <c r="T58" s="57"/>
    </row>
    <row r="59" spans="1:20" x14ac:dyDescent="0.25">
      <c r="A59" s="57"/>
      <c r="B59" s="57"/>
      <c r="C59" s="57"/>
      <c r="D59" s="57"/>
      <c r="E59" s="57"/>
      <c r="F59" s="57"/>
      <c r="G59" s="57"/>
      <c r="H59" s="57"/>
      <c r="I59" s="70"/>
      <c r="J59" s="286"/>
      <c r="K59" s="287"/>
      <c r="L59" s="57"/>
      <c r="M59" s="57"/>
      <c r="N59" s="57"/>
      <c r="O59" s="57"/>
      <c r="P59" s="57"/>
      <c r="Q59" s="57"/>
      <c r="R59" s="57"/>
      <c r="S59" s="57"/>
      <c r="T59" s="57"/>
    </row>
    <row r="60" spans="1:20" x14ac:dyDescent="0.25">
      <c r="A60" s="57"/>
      <c r="B60" s="57"/>
      <c r="C60" s="57"/>
      <c r="D60" s="57"/>
      <c r="E60" s="57"/>
      <c r="F60" s="57"/>
      <c r="G60" s="57"/>
      <c r="H60" s="57"/>
      <c r="I60" s="70"/>
      <c r="J60" s="286"/>
      <c r="K60" s="287"/>
      <c r="L60" s="57"/>
      <c r="M60" s="57"/>
      <c r="N60" s="57"/>
      <c r="O60" s="57"/>
      <c r="P60" s="57"/>
      <c r="Q60" s="57"/>
      <c r="R60" s="57"/>
      <c r="S60" s="57"/>
      <c r="T60" s="57"/>
    </row>
    <row r="61" spans="1:20" x14ac:dyDescent="0.25">
      <c r="A61" s="509" t="s">
        <v>99</v>
      </c>
      <c r="B61" s="509"/>
      <c r="C61" s="509"/>
      <c r="D61" s="509"/>
      <c r="E61" s="509"/>
      <c r="F61" s="509"/>
      <c r="G61" s="509"/>
      <c r="H61" s="509"/>
      <c r="I61" s="11"/>
      <c r="J61" s="286"/>
      <c r="K61" s="287"/>
      <c r="L61" s="57"/>
      <c r="M61" s="57"/>
      <c r="N61" s="57"/>
      <c r="O61" s="57"/>
      <c r="P61" s="57"/>
      <c r="Q61" s="57"/>
      <c r="R61" s="57"/>
      <c r="S61" s="57"/>
      <c r="T61" s="57"/>
    </row>
    <row r="62" spans="1:20" x14ac:dyDescent="0.25">
      <c r="A62" s="503" t="str">
        <f>IF(YilDonem&lt;&gt;"",CONCATENATE(YilDonem,". döneme aittir."),"")</f>
        <v/>
      </c>
      <c r="B62" s="503"/>
      <c r="C62" s="503"/>
      <c r="D62" s="503"/>
      <c r="E62" s="503"/>
      <c r="F62" s="503"/>
      <c r="G62" s="503"/>
      <c r="H62" s="503"/>
      <c r="I62" s="11"/>
      <c r="J62" s="286"/>
      <c r="K62" s="287"/>
      <c r="L62" s="57"/>
      <c r="M62" s="57"/>
      <c r="N62" s="57"/>
      <c r="O62" s="57"/>
      <c r="P62" s="57"/>
      <c r="Q62" s="57"/>
      <c r="R62" s="57"/>
      <c r="S62" s="57"/>
      <c r="T62" s="57"/>
    </row>
    <row r="63" spans="1:20" ht="15.95" customHeight="1" thickBot="1" x14ac:dyDescent="0.3">
      <c r="A63" s="504" t="s">
        <v>100</v>
      </c>
      <c r="B63" s="504"/>
      <c r="C63" s="504"/>
      <c r="D63" s="504"/>
      <c r="E63" s="504"/>
      <c r="F63" s="504"/>
      <c r="G63" s="504"/>
      <c r="H63" s="504"/>
      <c r="I63" s="11"/>
      <c r="J63" s="286"/>
      <c r="K63" s="287"/>
      <c r="L63" s="57"/>
      <c r="M63" s="57"/>
      <c r="N63" s="57"/>
      <c r="O63" s="57"/>
      <c r="P63" s="57"/>
      <c r="Q63" s="57"/>
      <c r="R63" s="57"/>
      <c r="S63" s="57"/>
      <c r="T63" s="57"/>
    </row>
    <row r="64" spans="1:20" ht="31.7" customHeight="1" thickBot="1" x14ac:dyDescent="0.3">
      <c r="A64" s="505" t="s">
        <v>1</v>
      </c>
      <c r="B64" s="506"/>
      <c r="C64" s="510" t="str">
        <f>IF(ProjeNo&gt;0,ProjeNo,"")</f>
        <v/>
      </c>
      <c r="D64" s="511"/>
      <c r="E64" s="511"/>
      <c r="F64" s="511"/>
      <c r="G64" s="511"/>
      <c r="H64" s="512"/>
      <c r="I64" s="11"/>
      <c r="J64" s="286"/>
      <c r="K64" s="287"/>
      <c r="L64" s="57"/>
      <c r="M64" s="57"/>
      <c r="N64" s="57"/>
      <c r="O64" s="57"/>
      <c r="P64" s="57"/>
      <c r="Q64" s="57"/>
      <c r="R64" s="57"/>
      <c r="S64" s="57"/>
      <c r="T64" s="57"/>
    </row>
    <row r="65" spans="1:20" ht="31.7" customHeight="1" thickBot="1" x14ac:dyDescent="0.3">
      <c r="A65" s="507" t="s">
        <v>10</v>
      </c>
      <c r="B65" s="508"/>
      <c r="C65" s="513" t="str">
        <f>IF(ProjeAdi&gt;0,ProjeAdi,"")</f>
        <v/>
      </c>
      <c r="D65" s="514"/>
      <c r="E65" s="514"/>
      <c r="F65" s="514"/>
      <c r="G65" s="514"/>
      <c r="H65" s="515"/>
      <c r="I65" s="11"/>
      <c r="J65" s="286"/>
      <c r="K65" s="287"/>
      <c r="L65" s="57"/>
      <c r="M65" s="57"/>
      <c r="N65" s="57"/>
      <c r="O65" s="57"/>
      <c r="P65" s="57"/>
      <c r="Q65" s="57"/>
      <c r="R65" s="57"/>
      <c r="S65" s="57"/>
      <c r="T65" s="57"/>
    </row>
    <row r="66" spans="1:20" s="31" customFormat="1" ht="37.15" customHeight="1" thickBot="1" x14ac:dyDescent="0.3">
      <c r="A66" s="501" t="s">
        <v>6</v>
      </c>
      <c r="B66" s="501" t="s">
        <v>101</v>
      </c>
      <c r="C66" s="501" t="s">
        <v>163</v>
      </c>
      <c r="D66" s="518" t="s">
        <v>102</v>
      </c>
      <c r="E66" s="518" t="s">
        <v>103</v>
      </c>
      <c r="F66" s="518" t="s">
        <v>93</v>
      </c>
      <c r="G66" s="518" t="s">
        <v>94</v>
      </c>
      <c r="H66" s="293" t="s">
        <v>95</v>
      </c>
      <c r="I66" s="288"/>
      <c r="J66" s="289"/>
      <c r="K66" s="290"/>
      <c r="L66" s="275"/>
      <c r="M66" s="275"/>
      <c r="N66" s="275"/>
      <c r="O66" s="275"/>
      <c r="P66" s="275"/>
      <c r="Q66" s="275"/>
      <c r="R66" s="275"/>
      <c r="S66" s="275"/>
      <c r="T66" s="275"/>
    </row>
    <row r="67" spans="1:20" ht="18" customHeight="1" thickBot="1" x14ac:dyDescent="0.3">
      <c r="A67" s="502"/>
      <c r="B67" s="502"/>
      <c r="C67" s="502"/>
      <c r="D67" s="502"/>
      <c r="E67" s="502"/>
      <c r="F67" s="502"/>
      <c r="G67" s="502"/>
      <c r="H67" s="284" t="s">
        <v>98</v>
      </c>
      <c r="I67" s="11"/>
      <c r="J67" s="286"/>
      <c r="K67" s="287"/>
      <c r="L67" s="57"/>
      <c r="M67" s="57"/>
      <c r="N67" s="57"/>
      <c r="O67" s="57"/>
      <c r="P67" s="57"/>
      <c r="Q67" s="57"/>
      <c r="R67" s="57"/>
      <c r="S67" s="57"/>
      <c r="T67" s="57"/>
    </row>
    <row r="68" spans="1:20" ht="26.45" customHeight="1" x14ac:dyDescent="0.25">
      <c r="A68" s="36">
        <v>31</v>
      </c>
      <c r="B68" s="37"/>
      <c r="C68" s="219"/>
      <c r="D68" s="38"/>
      <c r="E68" s="54"/>
      <c r="F68" s="39"/>
      <c r="G68" s="38"/>
      <c r="H68" s="199"/>
      <c r="I68" s="137" t="str">
        <f t="shared" ref="I68:I82" si="6">IF(AND(D68&lt;&gt;"",J68=1),"Belge Tarihi ve Belge Numarası doldurulduktan sonra KDV Dahil Tutar doldurulabilir.","")</f>
        <v/>
      </c>
      <c r="J68" s="132">
        <f>IF(COUNTA(F68:G68)=2,0,1)</f>
        <v>1</v>
      </c>
      <c r="K68" s="138">
        <f>IF(J68=1,0,100000000)</f>
        <v>0</v>
      </c>
      <c r="L68" s="57"/>
      <c r="M68" s="57"/>
      <c r="N68" s="57"/>
      <c r="O68" s="57"/>
      <c r="P68" s="57"/>
      <c r="Q68" s="57"/>
      <c r="R68" s="57"/>
      <c r="S68" s="57"/>
      <c r="T68" s="57"/>
    </row>
    <row r="69" spans="1:20" ht="26.45" customHeight="1" x14ac:dyDescent="0.25">
      <c r="A69" s="33">
        <v>32</v>
      </c>
      <c r="B69" s="22"/>
      <c r="C69" s="227"/>
      <c r="D69" s="23"/>
      <c r="E69" s="24"/>
      <c r="F69" s="21"/>
      <c r="G69" s="23"/>
      <c r="H69" s="200"/>
      <c r="I69" s="137" t="str">
        <f t="shared" si="6"/>
        <v/>
      </c>
      <c r="J69" s="132">
        <f t="shared" ref="J69:J82" si="7">IF(COUNTA(F69:G69)=2,0,1)</f>
        <v>1</v>
      </c>
      <c r="K69" s="138">
        <f t="shared" ref="K69:K82" si="8">IF(J69=1,0,100000000)</f>
        <v>0</v>
      </c>
      <c r="L69" s="57"/>
      <c r="M69" s="57"/>
      <c r="N69" s="57"/>
      <c r="O69" s="57"/>
      <c r="P69" s="57"/>
      <c r="Q69" s="57"/>
      <c r="R69" s="57"/>
      <c r="S69" s="57"/>
      <c r="T69" s="57"/>
    </row>
    <row r="70" spans="1:20" ht="26.45" customHeight="1" x14ac:dyDescent="0.25">
      <c r="A70" s="32">
        <v>33</v>
      </c>
      <c r="B70" s="22"/>
      <c r="C70" s="227"/>
      <c r="D70" s="23"/>
      <c r="E70" s="24"/>
      <c r="F70" s="21"/>
      <c r="G70" s="23"/>
      <c r="H70" s="200"/>
      <c r="I70" s="137" t="str">
        <f t="shared" si="6"/>
        <v/>
      </c>
      <c r="J70" s="132">
        <f t="shared" si="7"/>
        <v>1</v>
      </c>
      <c r="K70" s="138">
        <f t="shared" si="8"/>
        <v>0</v>
      </c>
      <c r="L70" s="57"/>
      <c r="M70" s="57"/>
      <c r="N70" s="57"/>
      <c r="O70" s="57"/>
      <c r="P70" s="57"/>
      <c r="Q70" s="57"/>
      <c r="R70" s="57"/>
      <c r="S70" s="57"/>
      <c r="T70" s="57"/>
    </row>
    <row r="71" spans="1:20" ht="26.45" customHeight="1" x14ac:dyDescent="0.25">
      <c r="A71" s="33">
        <v>34</v>
      </c>
      <c r="B71" s="22"/>
      <c r="C71" s="227"/>
      <c r="D71" s="23"/>
      <c r="E71" s="24"/>
      <c r="F71" s="21"/>
      <c r="G71" s="23"/>
      <c r="H71" s="200"/>
      <c r="I71" s="137" t="str">
        <f t="shared" si="6"/>
        <v/>
      </c>
      <c r="J71" s="132">
        <f t="shared" si="7"/>
        <v>1</v>
      </c>
      <c r="K71" s="138">
        <f t="shared" si="8"/>
        <v>0</v>
      </c>
      <c r="L71" s="57"/>
      <c r="M71" s="57"/>
      <c r="N71" s="57"/>
      <c r="O71" s="57"/>
      <c r="P71" s="57"/>
      <c r="Q71" s="57"/>
      <c r="R71" s="57"/>
      <c r="S71" s="57"/>
      <c r="T71" s="57"/>
    </row>
    <row r="72" spans="1:20" ht="26.45" customHeight="1" x14ac:dyDescent="0.25">
      <c r="A72" s="32">
        <v>35</v>
      </c>
      <c r="B72" s="22"/>
      <c r="C72" s="227"/>
      <c r="D72" s="23"/>
      <c r="E72" s="24"/>
      <c r="F72" s="21"/>
      <c r="G72" s="23"/>
      <c r="H72" s="200"/>
      <c r="I72" s="137" t="str">
        <f t="shared" si="6"/>
        <v/>
      </c>
      <c r="J72" s="132">
        <f t="shared" si="7"/>
        <v>1</v>
      </c>
      <c r="K72" s="138">
        <f t="shared" si="8"/>
        <v>0</v>
      </c>
      <c r="L72" s="57"/>
      <c r="M72" s="57"/>
      <c r="N72" s="57"/>
      <c r="O72" s="57"/>
      <c r="P72" s="57"/>
      <c r="Q72" s="57"/>
      <c r="R72" s="57"/>
      <c r="S72" s="57"/>
      <c r="T72" s="57"/>
    </row>
    <row r="73" spans="1:20" ht="26.45" customHeight="1" x14ac:dyDescent="0.25">
      <c r="A73" s="33">
        <v>36</v>
      </c>
      <c r="B73" s="22"/>
      <c r="C73" s="227"/>
      <c r="D73" s="23"/>
      <c r="E73" s="24"/>
      <c r="F73" s="21"/>
      <c r="G73" s="23"/>
      <c r="H73" s="200"/>
      <c r="I73" s="137" t="str">
        <f t="shared" si="6"/>
        <v/>
      </c>
      <c r="J73" s="132">
        <f t="shared" si="7"/>
        <v>1</v>
      </c>
      <c r="K73" s="138">
        <f t="shared" si="8"/>
        <v>0</v>
      </c>
      <c r="L73" s="57"/>
      <c r="M73" s="57"/>
      <c r="N73" s="57"/>
      <c r="O73" s="57"/>
      <c r="P73" s="57"/>
      <c r="Q73" s="57"/>
      <c r="R73" s="57"/>
      <c r="S73" s="57"/>
      <c r="T73" s="57"/>
    </row>
    <row r="74" spans="1:20" ht="26.45" customHeight="1" x14ac:dyDescent="0.25">
      <c r="A74" s="32">
        <v>37</v>
      </c>
      <c r="B74" s="22"/>
      <c r="C74" s="227"/>
      <c r="D74" s="23"/>
      <c r="E74" s="24"/>
      <c r="F74" s="21"/>
      <c r="G74" s="23"/>
      <c r="H74" s="200"/>
      <c r="I74" s="137" t="str">
        <f t="shared" si="6"/>
        <v/>
      </c>
      <c r="J74" s="132">
        <f t="shared" si="7"/>
        <v>1</v>
      </c>
      <c r="K74" s="138">
        <f t="shared" si="8"/>
        <v>0</v>
      </c>
      <c r="L74" s="57"/>
      <c r="M74" s="57"/>
      <c r="N74" s="57"/>
      <c r="O74" s="57"/>
      <c r="P74" s="57"/>
      <c r="Q74" s="57"/>
      <c r="R74" s="57"/>
      <c r="S74" s="57"/>
      <c r="T74" s="57"/>
    </row>
    <row r="75" spans="1:20" ht="26.45" customHeight="1" x14ac:dyDescent="0.25">
      <c r="A75" s="33">
        <v>38</v>
      </c>
      <c r="B75" s="22"/>
      <c r="C75" s="227"/>
      <c r="D75" s="23"/>
      <c r="E75" s="24"/>
      <c r="F75" s="21"/>
      <c r="G75" s="23"/>
      <c r="H75" s="200"/>
      <c r="I75" s="137" t="str">
        <f t="shared" si="6"/>
        <v/>
      </c>
      <c r="J75" s="132">
        <f t="shared" si="7"/>
        <v>1</v>
      </c>
      <c r="K75" s="138">
        <f t="shared" si="8"/>
        <v>0</v>
      </c>
      <c r="L75" s="57"/>
      <c r="M75" s="57"/>
      <c r="N75" s="57"/>
      <c r="O75" s="57"/>
      <c r="P75" s="57"/>
      <c r="Q75" s="57"/>
      <c r="R75" s="57"/>
      <c r="S75" s="57"/>
      <c r="T75" s="57"/>
    </row>
    <row r="76" spans="1:20" ht="26.45" customHeight="1" x14ac:dyDescent="0.25">
      <c r="A76" s="32">
        <v>39</v>
      </c>
      <c r="B76" s="22"/>
      <c r="C76" s="227"/>
      <c r="D76" s="23"/>
      <c r="E76" s="24"/>
      <c r="F76" s="21"/>
      <c r="G76" s="23"/>
      <c r="H76" s="200"/>
      <c r="I76" s="137" t="str">
        <f t="shared" si="6"/>
        <v/>
      </c>
      <c r="J76" s="132">
        <f t="shared" si="7"/>
        <v>1</v>
      </c>
      <c r="K76" s="138">
        <f t="shared" si="8"/>
        <v>0</v>
      </c>
      <c r="L76" s="57"/>
      <c r="M76" s="57"/>
      <c r="N76" s="57"/>
      <c r="O76" s="57"/>
      <c r="P76" s="57"/>
      <c r="Q76" s="57"/>
      <c r="R76" s="57"/>
      <c r="S76" s="57"/>
      <c r="T76" s="57"/>
    </row>
    <row r="77" spans="1:20" ht="26.45" customHeight="1" x14ac:dyDescent="0.25">
      <c r="A77" s="33">
        <v>40</v>
      </c>
      <c r="B77" s="22"/>
      <c r="C77" s="227"/>
      <c r="D77" s="23"/>
      <c r="E77" s="24"/>
      <c r="F77" s="21"/>
      <c r="G77" s="23"/>
      <c r="H77" s="200"/>
      <c r="I77" s="137" t="str">
        <f t="shared" si="6"/>
        <v/>
      </c>
      <c r="J77" s="132">
        <f t="shared" si="7"/>
        <v>1</v>
      </c>
      <c r="K77" s="138">
        <f t="shared" si="8"/>
        <v>0</v>
      </c>
      <c r="L77" s="57"/>
      <c r="M77" s="57"/>
      <c r="N77" s="57"/>
      <c r="O77" s="57"/>
      <c r="P77" s="57"/>
      <c r="Q77" s="57"/>
      <c r="R77" s="57"/>
      <c r="S77" s="57"/>
      <c r="T77" s="57"/>
    </row>
    <row r="78" spans="1:20" ht="26.45" customHeight="1" x14ac:dyDescent="0.25">
      <c r="A78" s="32">
        <v>41</v>
      </c>
      <c r="B78" s="22"/>
      <c r="C78" s="227"/>
      <c r="D78" s="23"/>
      <c r="E78" s="24"/>
      <c r="F78" s="21"/>
      <c r="G78" s="23"/>
      <c r="H78" s="200"/>
      <c r="I78" s="137" t="str">
        <f t="shared" si="6"/>
        <v/>
      </c>
      <c r="J78" s="132">
        <f t="shared" si="7"/>
        <v>1</v>
      </c>
      <c r="K78" s="138">
        <f t="shared" si="8"/>
        <v>0</v>
      </c>
      <c r="L78" s="57"/>
      <c r="M78" s="57"/>
      <c r="N78" s="57"/>
      <c r="O78" s="57"/>
      <c r="P78" s="57"/>
      <c r="Q78" s="57"/>
      <c r="R78" s="57"/>
      <c r="S78" s="57"/>
      <c r="T78" s="57"/>
    </row>
    <row r="79" spans="1:20" ht="26.45" customHeight="1" x14ac:dyDescent="0.25">
      <c r="A79" s="33">
        <v>42</v>
      </c>
      <c r="B79" s="22"/>
      <c r="C79" s="227"/>
      <c r="D79" s="23"/>
      <c r="E79" s="24"/>
      <c r="F79" s="21"/>
      <c r="G79" s="23"/>
      <c r="H79" s="200"/>
      <c r="I79" s="137" t="str">
        <f t="shared" si="6"/>
        <v/>
      </c>
      <c r="J79" s="132">
        <f t="shared" si="7"/>
        <v>1</v>
      </c>
      <c r="K79" s="138">
        <f t="shared" si="8"/>
        <v>0</v>
      </c>
      <c r="L79" s="57"/>
      <c r="M79" s="57"/>
      <c r="N79" s="57"/>
      <c r="O79" s="57"/>
      <c r="P79" s="57"/>
      <c r="Q79" s="57"/>
      <c r="R79" s="57"/>
      <c r="S79" s="57"/>
      <c r="T79" s="57"/>
    </row>
    <row r="80" spans="1:20" ht="26.45" customHeight="1" x14ac:dyDescent="0.25">
      <c r="A80" s="32">
        <v>43</v>
      </c>
      <c r="B80" s="22"/>
      <c r="C80" s="227"/>
      <c r="D80" s="23"/>
      <c r="E80" s="24"/>
      <c r="F80" s="21"/>
      <c r="G80" s="23"/>
      <c r="H80" s="200"/>
      <c r="I80" s="137" t="str">
        <f t="shared" si="6"/>
        <v/>
      </c>
      <c r="J80" s="132">
        <f t="shared" si="7"/>
        <v>1</v>
      </c>
      <c r="K80" s="138">
        <f t="shared" si="8"/>
        <v>0</v>
      </c>
      <c r="L80" s="57"/>
      <c r="M80" s="57"/>
      <c r="N80" s="57"/>
      <c r="O80" s="57"/>
      <c r="P80" s="57"/>
      <c r="Q80" s="57"/>
      <c r="R80" s="57"/>
      <c r="S80" s="57"/>
      <c r="T80" s="57"/>
    </row>
    <row r="81" spans="1:20" ht="26.45" customHeight="1" x14ac:dyDescent="0.25">
      <c r="A81" s="33">
        <v>44</v>
      </c>
      <c r="B81" s="22"/>
      <c r="C81" s="227"/>
      <c r="D81" s="23"/>
      <c r="E81" s="24"/>
      <c r="F81" s="21"/>
      <c r="G81" s="23"/>
      <c r="H81" s="200"/>
      <c r="I81" s="137" t="str">
        <f t="shared" si="6"/>
        <v/>
      </c>
      <c r="J81" s="132">
        <f t="shared" si="7"/>
        <v>1</v>
      </c>
      <c r="K81" s="138">
        <f t="shared" si="8"/>
        <v>0</v>
      </c>
      <c r="L81" s="57"/>
      <c r="M81" s="57"/>
      <c r="N81" s="57"/>
      <c r="O81" s="57"/>
      <c r="P81" s="57"/>
      <c r="Q81" s="57"/>
      <c r="R81" s="57"/>
      <c r="S81" s="57"/>
      <c r="T81" s="57"/>
    </row>
    <row r="82" spans="1:20" ht="26.45" customHeight="1" thickBot="1" x14ac:dyDescent="0.3">
      <c r="A82" s="294">
        <v>45</v>
      </c>
      <c r="B82" s="25"/>
      <c r="C82" s="228"/>
      <c r="D82" s="26"/>
      <c r="E82" s="27"/>
      <c r="F82" s="28"/>
      <c r="G82" s="26"/>
      <c r="H82" s="201"/>
      <c r="I82" s="137" t="str">
        <f t="shared" si="6"/>
        <v/>
      </c>
      <c r="J82" s="132">
        <f t="shared" si="7"/>
        <v>1</v>
      </c>
      <c r="K82" s="138">
        <f t="shared" si="8"/>
        <v>0</v>
      </c>
      <c r="L82" s="135">
        <f>IF(COUNTA(H68:H82)&gt;0,1,0)</f>
        <v>0</v>
      </c>
      <c r="M82" s="57"/>
      <c r="N82" s="57"/>
      <c r="O82" s="57"/>
      <c r="P82" s="57"/>
      <c r="Q82" s="57"/>
      <c r="R82" s="57"/>
      <c r="S82" s="57"/>
      <c r="T82" s="57"/>
    </row>
    <row r="83" spans="1:20" ht="26.45" customHeight="1" thickBot="1" x14ac:dyDescent="0.3">
      <c r="A83" s="57"/>
      <c r="B83" s="57"/>
      <c r="C83" s="57"/>
      <c r="D83" s="57"/>
      <c r="E83" s="57"/>
      <c r="F83" s="57"/>
      <c r="G83" s="10" t="s">
        <v>46</v>
      </c>
      <c r="H83" s="205">
        <f>SUM(H68:H82)+H53</f>
        <v>0</v>
      </c>
      <c r="I83" s="70"/>
      <c r="J83" s="286"/>
      <c r="K83" s="287"/>
      <c r="L83" s="57"/>
      <c r="M83" s="57"/>
      <c r="N83" s="57"/>
      <c r="O83" s="57"/>
      <c r="P83" s="57"/>
      <c r="Q83" s="57"/>
      <c r="R83" s="57"/>
      <c r="S83" s="57"/>
      <c r="T83" s="57"/>
    </row>
    <row r="84" spans="1:20" x14ac:dyDescent="0.25">
      <c r="A84" s="57"/>
      <c r="B84" s="57"/>
      <c r="C84" s="57"/>
      <c r="D84" s="57"/>
      <c r="E84" s="57"/>
      <c r="F84" s="57"/>
      <c r="G84" s="57"/>
      <c r="H84" s="57"/>
      <c r="I84" s="70"/>
      <c r="J84" s="286"/>
      <c r="K84" s="287"/>
      <c r="L84" s="57"/>
      <c r="M84" s="57"/>
      <c r="N84" s="57"/>
      <c r="O84" s="57"/>
      <c r="P84" s="57"/>
      <c r="Q84" s="57"/>
      <c r="R84" s="57"/>
      <c r="S84" s="57"/>
      <c r="T84" s="57"/>
    </row>
    <row r="85" spans="1:20" x14ac:dyDescent="0.25">
      <c r="A85" s="292" t="s">
        <v>141</v>
      </c>
      <c r="B85" s="291"/>
      <c r="C85" s="291"/>
      <c r="D85" s="291"/>
      <c r="E85" s="291"/>
      <c r="F85" s="291"/>
      <c r="G85" s="291"/>
      <c r="H85" s="291"/>
      <c r="I85" s="70"/>
      <c r="J85" s="286"/>
      <c r="K85" s="287"/>
      <c r="L85" s="57"/>
      <c r="M85" s="57"/>
      <c r="N85" s="57"/>
      <c r="O85" s="57"/>
      <c r="P85" s="57"/>
      <c r="Q85" s="57"/>
      <c r="R85" s="57"/>
      <c r="S85" s="57"/>
      <c r="T85" s="57"/>
    </row>
    <row r="86" spans="1:20" x14ac:dyDescent="0.25">
      <c r="A86" s="57"/>
      <c r="B86" s="57"/>
      <c r="C86" s="57"/>
      <c r="D86" s="57"/>
      <c r="E86" s="57"/>
      <c r="F86" s="57"/>
      <c r="G86" s="57"/>
      <c r="H86" s="57"/>
      <c r="I86" s="70"/>
      <c r="J86" s="286"/>
      <c r="K86" s="287"/>
      <c r="L86" s="57"/>
      <c r="M86" s="57"/>
      <c r="N86" s="57"/>
      <c r="O86" s="57"/>
      <c r="P86" s="57"/>
      <c r="Q86" s="57"/>
      <c r="R86" s="57"/>
      <c r="S86" s="57"/>
      <c r="T86" s="57"/>
    </row>
    <row r="87" spans="1:20" ht="21" x14ac:dyDescent="0.35">
      <c r="A87" s="347" t="s">
        <v>41</v>
      </c>
      <c r="B87" s="348">
        <f ca="1">IF(imzatarihi&gt;0,imzatarihi,"")</f>
        <v>45833</v>
      </c>
      <c r="C87" s="346" t="s">
        <v>43</v>
      </c>
      <c r="D87" s="344" t="str">
        <f>IF(kurulusyetkilisi&gt;0,kurulusyetkilisi,"")</f>
        <v/>
      </c>
      <c r="G87" s="57"/>
      <c r="H87" s="57"/>
      <c r="I87" s="70"/>
      <c r="J87" s="286"/>
      <c r="K87" s="287"/>
      <c r="L87" s="57"/>
      <c r="M87" s="57"/>
      <c r="N87" s="57"/>
      <c r="O87" s="57"/>
      <c r="P87" s="57"/>
      <c r="Q87" s="57"/>
      <c r="R87" s="57"/>
      <c r="S87" s="57"/>
      <c r="T87" s="57"/>
    </row>
    <row r="88" spans="1:20" ht="21" x14ac:dyDescent="0.35">
      <c r="A88" s="57"/>
      <c r="B88" s="343"/>
      <c r="C88" s="346" t="s">
        <v>44</v>
      </c>
      <c r="E88" s="339"/>
      <c r="F88" s="57"/>
      <c r="G88" s="57"/>
      <c r="H88" s="57"/>
      <c r="I88" s="70"/>
      <c r="J88" s="286"/>
      <c r="K88" s="287"/>
      <c r="L88" s="57"/>
      <c r="M88" s="57"/>
      <c r="N88" s="57"/>
      <c r="O88" s="57"/>
      <c r="P88" s="57"/>
      <c r="Q88" s="57"/>
      <c r="R88" s="57"/>
      <c r="S88" s="57"/>
      <c r="T88" s="57"/>
    </row>
    <row r="89" spans="1:20" x14ac:dyDescent="0.25">
      <c r="A89" s="57"/>
      <c r="B89" s="57"/>
      <c r="C89" s="57"/>
      <c r="D89" s="57"/>
      <c r="E89" s="57"/>
      <c r="F89" s="57"/>
      <c r="G89" s="57"/>
      <c r="H89" s="57"/>
      <c r="I89" s="70"/>
      <c r="J89" s="286"/>
      <c r="K89" s="287"/>
      <c r="L89" s="57"/>
      <c r="M89" s="57"/>
      <c r="N89" s="57"/>
      <c r="O89" s="57"/>
      <c r="P89" s="57"/>
      <c r="Q89" s="57"/>
      <c r="R89" s="57"/>
      <c r="S89" s="57"/>
      <c r="T89" s="57"/>
    </row>
    <row r="90" spans="1:20" x14ac:dyDescent="0.25">
      <c r="A90" s="57"/>
      <c r="B90" s="57"/>
      <c r="C90" s="57"/>
      <c r="D90" s="57"/>
      <c r="E90" s="57"/>
      <c r="F90" s="57"/>
      <c r="G90" s="57"/>
      <c r="H90" s="57"/>
      <c r="I90" s="70"/>
      <c r="J90" s="286"/>
      <c r="K90" s="287"/>
      <c r="L90" s="57"/>
      <c r="M90" s="57"/>
      <c r="N90" s="57"/>
      <c r="O90" s="57"/>
      <c r="P90" s="57"/>
      <c r="Q90" s="57"/>
      <c r="R90" s="57"/>
      <c r="S90" s="57"/>
      <c r="T90" s="57"/>
    </row>
    <row r="91" spans="1:20" x14ac:dyDescent="0.25">
      <c r="A91" s="509" t="s">
        <v>99</v>
      </c>
      <c r="B91" s="509"/>
      <c r="C91" s="509"/>
      <c r="D91" s="509"/>
      <c r="E91" s="509"/>
      <c r="F91" s="509"/>
      <c r="G91" s="509"/>
      <c r="H91" s="509"/>
      <c r="I91" s="11"/>
      <c r="J91" s="286"/>
      <c r="K91" s="287"/>
      <c r="L91" s="57"/>
      <c r="M91" s="57"/>
      <c r="N91" s="57"/>
      <c r="O91" s="57"/>
      <c r="P91" s="57"/>
      <c r="Q91" s="57"/>
      <c r="R91" s="57"/>
      <c r="S91" s="57"/>
      <c r="T91" s="57"/>
    </row>
    <row r="92" spans="1:20" x14ac:dyDescent="0.25">
      <c r="A92" s="503" t="str">
        <f>IF(YilDonem&lt;&gt;"",CONCATENATE(YilDonem,". döneme aittir."),"")</f>
        <v/>
      </c>
      <c r="B92" s="503"/>
      <c r="C92" s="503"/>
      <c r="D92" s="503"/>
      <c r="E92" s="503"/>
      <c r="F92" s="503"/>
      <c r="G92" s="503"/>
      <c r="H92" s="503"/>
      <c r="I92" s="11"/>
      <c r="J92" s="286"/>
      <c r="K92" s="287"/>
      <c r="L92" s="57"/>
      <c r="M92" s="57"/>
      <c r="N92" s="57"/>
      <c r="O92" s="57"/>
      <c r="P92" s="57"/>
      <c r="Q92" s="57"/>
      <c r="R92" s="57"/>
      <c r="S92" s="57"/>
      <c r="T92" s="57"/>
    </row>
    <row r="93" spans="1:20" ht="15.95" customHeight="1" thickBot="1" x14ac:dyDescent="0.3">
      <c r="A93" s="504" t="s">
        <v>100</v>
      </c>
      <c r="B93" s="504"/>
      <c r="C93" s="504"/>
      <c r="D93" s="504"/>
      <c r="E93" s="504"/>
      <c r="F93" s="504"/>
      <c r="G93" s="504"/>
      <c r="H93" s="504"/>
      <c r="I93" s="11"/>
      <c r="J93" s="286"/>
      <c r="K93" s="287"/>
      <c r="L93" s="57"/>
      <c r="M93" s="57"/>
      <c r="N93" s="57"/>
      <c r="O93" s="57"/>
      <c r="P93" s="57"/>
      <c r="Q93" s="57"/>
      <c r="R93" s="57"/>
      <c r="S93" s="57"/>
      <c r="T93" s="57"/>
    </row>
    <row r="94" spans="1:20" ht="31.7" customHeight="1" thickBot="1" x14ac:dyDescent="0.3">
      <c r="A94" s="505" t="s">
        <v>1</v>
      </c>
      <c r="B94" s="506"/>
      <c r="C94" s="510" t="str">
        <f>IF(ProjeNo&gt;0,ProjeNo,"")</f>
        <v/>
      </c>
      <c r="D94" s="511"/>
      <c r="E94" s="511"/>
      <c r="F94" s="511"/>
      <c r="G94" s="511"/>
      <c r="H94" s="512"/>
      <c r="I94" s="11"/>
      <c r="J94" s="286"/>
      <c r="K94" s="287"/>
      <c r="L94" s="57"/>
      <c r="M94" s="57"/>
      <c r="N94" s="57"/>
      <c r="O94" s="57"/>
      <c r="P94" s="57"/>
      <c r="Q94" s="57"/>
      <c r="R94" s="57"/>
      <c r="S94" s="57"/>
      <c r="T94" s="57"/>
    </row>
    <row r="95" spans="1:20" ht="31.7" customHeight="1" thickBot="1" x14ac:dyDescent="0.3">
      <c r="A95" s="507" t="s">
        <v>10</v>
      </c>
      <c r="B95" s="508"/>
      <c r="C95" s="513" t="str">
        <f>IF(ProjeAdi&gt;0,ProjeAdi,"")</f>
        <v/>
      </c>
      <c r="D95" s="514"/>
      <c r="E95" s="514"/>
      <c r="F95" s="514"/>
      <c r="G95" s="514"/>
      <c r="H95" s="515"/>
      <c r="I95" s="11"/>
      <c r="J95" s="286"/>
      <c r="K95" s="287"/>
      <c r="L95" s="57"/>
      <c r="M95" s="57"/>
      <c r="N95" s="57"/>
      <c r="O95" s="57"/>
      <c r="P95" s="57"/>
      <c r="Q95" s="57"/>
      <c r="R95" s="57"/>
      <c r="S95" s="57"/>
      <c r="T95" s="57"/>
    </row>
    <row r="96" spans="1:20" s="31" customFormat="1" ht="37.15" customHeight="1" thickBot="1" x14ac:dyDescent="0.3">
      <c r="A96" s="501" t="s">
        <v>6</v>
      </c>
      <c r="B96" s="501" t="s">
        <v>101</v>
      </c>
      <c r="C96" s="501" t="s">
        <v>163</v>
      </c>
      <c r="D96" s="518" t="s">
        <v>102</v>
      </c>
      <c r="E96" s="518" t="s">
        <v>103</v>
      </c>
      <c r="F96" s="518" t="s">
        <v>93</v>
      </c>
      <c r="G96" s="518" t="s">
        <v>94</v>
      </c>
      <c r="H96" s="284" t="s">
        <v>95</v>
      </c>
      <c r="I96" s="288"/>
      <c r="J96" s="289"/>
      <c r="K96" s="290"/>
      <c r="L96" s="275"/>
      <c r="M96" s="275"/>
      <c r="N96" s="275"/>
      <c r="O96" s="275"/>
      <c r="P96" s="275"/>
      <c r="Q96" s="275"/>
      <c r="R96" s="275"/>
      <c r="S96" s="275"/>
      <c r="T96" s="275"/>
    </row>
    <row r="97" spans="1:20" ht="18" customHeight="1" thickBot="1" x14ac:dyDescent="0.3">
      <c r="A97" s="502"/>
      <c r="B97" s="502"/>
      <c r="C97" s="502"/>
      <c r="D97" s="502"/>
      <c r="E97" s="502"/>
      <c r="F97" s="502"/>
      <c r="G97" s="502"/>
      <c r="H97" s="284" t="s">
        <v>98</v>
      </c>
      <c r="I97" s="11"/>
      <c r="J97" s="286"/>
      <c r="K97" s="287"/>
      <c r="L97" s="57"/>
      <c r="M97" s="57"/>
      <c r="N97" s="57"/>
      <c r="O97" s="57"/>
      <c r="P97" s="57"/>
      <c r="Q97" s="57"/>
      <c r="R97" s="57"/>
      <c r="S97" s="57"/>
      <c r="T97" s="57"/>
    </row>
    <row r="98" spans="1:20" ht="26.45" customHeight="1" x14ac:dyDescent="0.25">
      <c r="A98" s="36">
        <v>46</v>
      </c>
      <c r="B98" s="37"/>
      <c r="C98" s="219"/>
      <c r="D98" s="38"/>
      <c r="E98" s="54"/>
      <c r="F98" s="39"/>
      <c r="G98" s="38"/>
      <c r="H98" s="199"/>
      <c r="I98" s="137" t="str">
        <f t="shared" ref="I98:I112" si="9">IF(AND(D98&lt;&gt;"",J98=1),"Belge Tarihi ve Belge Numarası doldurulduktan sonra KDV Dahil Tutar doldurulabilir.","")</f>
        <v/>
      </c>
      <c r="J98" s="132">
        <f>IF(COUNTA(F98:G98)=2,0,1)</f>
        <v>1</v>
      </c>
      <c r="K98" s="138">
        <f>IF(J98=1,0,100000000)</f>
        <v>0</v>
      </c>
      <c r="L98" s="57"/>
      <c r="M98" s="57"/>
      <c r="N98" s="57"/>
      <c r="O98" s="57"/>
      <c r="P98" s="57"/>
      <c r="Q98" s="57"/>
      <c r="R98" s="57"/>
      <c r="S98" s="57"/>
      <c r="T98" s="57"/>
    </row>
    <row r="99" spans="1:20" ht="26.45" customHeight="1" x14ac:dyDescent="0.25">
      <c r="A99" s="33">
        <v>47</v>
      </c>
      <c r="B99" s="22"/>
      <c r="C99" s="227"/>
      <c r="D99" s="23"/>
      <c r="E99" s="24"/>
      <c r="F99" s="21"/>
      <c r="G99" s="23"/>
      <c r="H99" s="200"/>
      <c r="I99" s="137" t="str">
        <f t="shared" si="9"/>
        <v/>
      </c>
      <c r="J99" s="132">
        <f t="shared" ref="J99:J112" si="10">IF(COUNTA(F99:G99)=2,0,1)</f>
        <v>1</v>
      </c>
      <c r="K99" s="138">
        <f t="shared" ref="K99:K112" si="11">IF(J99=1,0,100000000)</f>
        <v>0</v>
      </c>
      <c r="L99" s="57"/>
      <c r="M99" s="57"/>
      <c r="N99" s="57"/>
      <c r="O99" s="57"/>
      <c r="P99" s="57"/>
      <c r="Q99" s="57"/>
      <c r="R99" s="57"/>
      <c r="S99" s="57"/>
      <c r="T99" s="57"/>
    </row>
    <row r="100" spans="1:20" ht="26.45" customHeight="1" x14ac:dyDescent="0.25">
      <c r="A100" s="32">
        <v>48</v>
      </c>
      <c r="B100" s="22"/>
      <c r="C100" s="227"/>
      <c r="D100" s="23"/>
      <c r="E100" s="24"/>
      <c r="F100" s="21"/>
      <c r="G100" s="23"/>
      <c r="H100" s="200"/>
      <c r="I100" s="137" t="str">
        <f t="shared" si="9"/>
        <v/>
      </c>
      <c r="J100" s="132">
        <f t="shared" si="10"/>
        <v>1</v>
      </c>
      <c r="K100" s="138">
        <f t="shared" si="11"/>
        <v>0</v>
      </c>
      <c r="L100" s="57"/>
      <c r="M100" s="57"/>
      <c r="N100" s="57"/>
      <c r="O100" s="57"/>
      <c r="P100" s="57"/>
      <c r="Q100" s="57"/>
      <c r="R100" s="57"/>
      <c r="S100" s="57"/>
      <c r="T100" s="57"/>
    </row>
    <row r="101" spans="1:20" ht="26.45" customHeight="1" x14ac:dyDescent="0.25">
      <c r="A101" s="33">
        <v>49</v>
      </c>
      <c r="B101" s="22"/>
      <c r="C101" s="227"/>
      <c r="D101" s="23"/>
      <c r="E101" s="24"/>
      <c r="F101" s="21"/>
      <c r="G101" s="23"/>
      <c r="H101" s="200"/>
      <c r="I101" s="137" t="str">
        <f t="shared" si="9"/>
        <v/>
      </c>
      <c r="J101" s="132">
        <f t="shared" si="10"/>
        <v>1</v>
      </c>
      <c r="K101" s="138">
        <f t="shared" si="11"/>
        <v>0</v>
      </c>
      <c r="L101" s="57"/>
      <c r="M101" s="57"/>
      <c r="N101" s="57"/>
      <c r="O101" s="57"/>
      <c r="P101" s="57"/>
      <c r="Q101" s="57"/>
      <c r="R101" s="57"/>
      <c r="S101" s="57"/>
      <c r="T101" s="57"/>
    </row>
    <row r="102" spans="1:20" ht="26.45" customHeight="1" x14ac:dyDescent="0.25">
      <c r="A102" s="32">
        <v>50</v>
      </c>
      <c r="B102" s="22"/>
      <c r="C102" s="227"/>
      <c r="D102" s="23"/>
      <c r="E102" s="24"/>
      <c r="F102" s="21"/>
      <c r="G102" s="23"/>
      <c r="H102" s="200"/>
      <c r="I102" s="137" t="str">
        <f t="shared" si="9"/>
        <v/>
      </c>
      <c r="J102" s="132">
        <f t="shared" si="10"/>
        <v>1</v>
      </c>
      <c r="K102" s="138">
        <f t="shared" si="11"/>
        <v>0</v>
      </c>
      <c r="L102" s="57"/>
      <c r="M102" s="57"/>
      <c r="N102" s="57"/>
      <c r="O102" s="57"/>
      <c r="P102" s="57"/>
      <c r="Q102" s="57"/>
      <c r="R102" s="57"/>
      <c r="S102" s="57"/>
      <c r="T102" s="57"/>
    </row>
    <row r="103" spans="1:20" ht="26.45" customHeight="1" x14ac:dyDescent="0.25">
      <c r="A103" s="33">
        <v>51</v>
      </c>
      <c r="B103" s="22"/>
      <c r="C103" s="227"/>
      <c r="D103" s="23"/>
      <c r="E103" s="24"/>
      <c r="F103" s="21"/>
      <c r="G103" s="23"/>
      <c r="H103" s="200"/>
      <c r="I103" s="137" t="str">
        <f t="shared" si="9"/>
        <v/>
      </c>
      <c r="J103" s="132">
        <f t="shared" si="10"/>
        <v>1</v>
      </c>
      <c r="K103" s="138">
        <f t="shared" si="11"/>
        <v>0</v>
      </c>
      <c r="L103" s="57"/>
      <c r="M103" s="57"/>
      <c r="N103" s="57"/>
      <c r="O103" s="57"/>
      <c r="P103" s="57"/>
      <c r="Q103" s="57"/>
      <c r="R103" s="57"/>
      <c r="S103" s="57"/>
      <c r="T103" s="57"/>
    </row>
    <row r="104" spans="1:20" ht="26.45" customHeight="1" x14ac:dyDescent="0.25">
      <c r="A104" s="32">
        <v>52</v>
      </c>
      <c r="B104" s="22"/>
      <c r="C104" s="227"/>
      <c r="D104" s="23"/>
      <c r="E104" s="24"/>
      <c r="F104" s="21"/>
      <c r="G104" s="23"/>
      <c r="H104" s="200"/>
      <c r="I104" s="137" t="str">
        <f t="shared" si="9"/>
        <v/>
      </c>
      <c r="J104" s="132">
        <f t="shared" si="10"/>
        <v>1</v>
      </c>
      <c r="K104" s="138">
        <f t="shared" si="11"/>
        <v>0</v>
      </c>
      <c r="L104" s="57"/>
      <c r="M104" s="57"/>
      <c r="N104" s="57"/>
      <c r="O104" s="57"/>
      <c r="P104" s="57"/>
      <c r="Q104" s="57"/>
      <c r="R104" s="57"/>
      <c r="S104" s="57"/>
      <c r="T104" s="57"/>
    </row>
    <row r="105" spans="1:20" ht="26.45" customHeight="1" x14ac:dyDescent="0.25">
      <c r="A105" s="33">
        <v>53</v>
      </c>
      <c r="B105" s="22"/>
      <c r="C105" s="227"/>
      <c r="D105" s="23"/>
      <c r="E105" s="24"/>
      <c r="F105" s="21"/>
      <c r="G105" s="23"/>
      <c r="H105" s="200"/>
      <c r="I105" s="137" t="str">
        <f t="shared" si="9"/>
        <v/>
      </c>
      <c r="J105" s="132">
        <f t="shared" si="10"/>
        <v>1</v>
      </c>
      <c r="K105" s="138">
        <f t="shared" si="11"/>
        <v>0</v>
      </c>
      <c r="L105" s="57"/>
      <c r="M105" s="57"/>
      <c r="N105" s="57"/>
      <c r="O105" s="57"/>
      <c r="P105" s="57"/>
      <c r="Q105" s="57"/>
      <c r="R105" s="57"/>
      <c r="S105" s="57"/>
      <c r="T105" s="57"/>
    </row>
    <row r="106" spans="1:20" ht="26.45" customHeight="1" x14ac:dyDescent="0.25">
      <c r="A106" s="32">
        <v>54</v>
      </c>
      <c r="B106" s="22"/>
      <c r="C106" s="227"/>
      <c r="D106" s="23"/>
      <c r="E106" s="24"/>
      <c r="F106" s="21"/>
      <c r="G106" s="23"/>
      <c r="H106" s="200"/>
      <c r="I106" s="137" t="str">
        <f t="shared" si="9"/>
        <v/>
      </c>
      <c r="J106" s="132">
        <f t="shared" si="10"/>
        <v>1</v>
      </c>
      <c r="K106" s="138">
        <f t="shared" si="11"/>
        <v>0</v>
      </c>
      <c r="L106" s="57"/>
      <c r="M106" s="57"/>
      <c r="N106" s="57"/>
      <c r="O106" s="57"/>
      <c r="P106" s="57"/>
      <c r="Q106" s="57"/>
      <c r="R106" s="57"/>
      <c r="S106" s="57"/>
      <c r="T106" s="57"/>
    </row>
    <row r="107" spans="1:20" ht="26.45" customHeight="1" x14ac:dyDescent="0.25">
      <c r="A107" s="33">
        <v>55</v>
      </c>
      <c r="B107" s="22"/>
      <c r="C107" s="227"/>
      <c r="D107" s="23"/>
      <c r="E107" s="24"/>
      <c r="F107" s="21"/>
      <c r="G107" s="23"/>
      <c r="H107" s="200"/>
      <c r="I107" s="137" t="str">
        <f t="shared" si="9"/>
        <v/>
      </c>
      <c r="J107" s="132">
        <f t="shared" si="10"/>
        <v>1</v>
      </c>
      <c r="K107" s="138">
        <f t="shared" si="11"/>
        <v>0</v>
      </c>
      <c r="L107" s="57"/>
      <c r="M107" s="57"/>
      <c r="N107" s="57"/>
      <c r="O107" s="57"/>
      <c r="P107" s="57"/>
      <c r="Q107" s="57"/>
      <c r="R107" s="57"/>
      <c r="S107" s="57"/>
      <c r="T107" s="57"/>
    </row>
    <row r="108" spans="1:20" ht="26.45" customHeight="1" x14ac:dyDescent="0.25">
      <c r="A108" s="32">
        <v>56</v>
      </c>
      <c r="B108" s="22"/>
      <c r="C108" s="227"/>
      <c r="D108" s="23"/>
      <c r="E108" s="24"/>
      <c r="F108" s="21"/>
      <c r="G108" s="23"/>
      <c r="H108" s="200"/>
      <c r="I108" s="137" t="str">
        <f t="shared" si="9"/>
        <v/>
      </c>
      <c r="J108" s="132">
        <f t="shared" si="10"/>
        <v>1</v>
      </c>
      <c r="K108" s="138">
        <f t="shared" si="11"/>
        <v>0</v>
      </c>
      <c r="L108" s="57"/>
      <c r="M108" s="57"/>
      <c r="N108" s="57"/>
      <c r="O108" s="57"/>
      <c r="P108" s="57"/>
      <c r="Q108" s="57"/>
      <c r="R108" s="57"/>
      <c r="S108" s="57"/>
      <c r="T108" s="57"/>
    </row>
    <row r="109" spans="1:20" ht="26.45" customHeight="1" x14ac:dyDescent="0.25">
      <c r="A109" s="33">
        <v>57</v>
      </c>
      <c r="B109" s="22"/>
      <c r="C109" s="227"/>
      <c r="D109" s="23"/>
      <c r="E109" s="24"/>
      <c r="F109" s="21"/>
      <c r="G109" s="23"/>
      <c r="H109" s="200"/>
      <c r="I109" s="137" t="str">
        <f t="shared" si="9"/>
        <v/>
      </c>
      <c r="J109" s="132">
        <f t="shared" si="10"/>
        <v>1</v>
      </c>
      <c r="K109" s="138">
        <f t="shared" si="11"/>
        <v>0</v>
      </c>
      <c r="L109" s="57"/>
      <c r="M109" s="57"/>
      <c r="N109" s="57"/>
      <c r="O109" s="57"/>
      <c r="P109" s="57"/>
      <c r="Q109" s="57"/>
      <c r="R109" s="57"/>
      <c r="S109" s="57"/>
      <c r="T109" s="57"/>
    </row>
    <row r="110" spans="1:20" ht="26.45" customHeight="1" x14ac:dyDescent="0.25">
      <c r="A110" s="32">
        <v>58</v>
      </c>
      <c r="B110" s="22"/>
      <c r="C110" s="227"/>
      <c r="D110" s="23"/>
      <c r="E110" s="24"/>
      <c r="F110" s="21"/>
      <c r="G110" s="23"/>
      <c r="H110" s="200"/>
      <c r="I110" s="137" t="str">
        <f t="shared" si="9"/>
        <v/>
      </c>
      <c r="J110" s="132">
        <f t="shared" si="10"/>
        <v>1</v>
      </c>
      <c r="K110" s="138">
        <f t="shared" si="11"/>
        <v>0</v>
      </c>
      <c r="L110" s="57"/>
      <c r="M110" s="57"/>
      <c r="N110" s="57"/>
      <c r="O110" s="57"/>
      <c r="P110" s="57"/>
      <c r="Q110" s="57"/>
      <c r="R110" s="57"/>
      <c r="S110" s="57"/>
      <c r="T110" s="57"/>
    </row>
    <row r="111" spans="1:20" ht="26.45" customHeight="1" x14ac:dyDescent="0.25">
      <c r="A111" s="33">
        <v>59</v>
      </c>
      <c r="B111" s="22"/>
      <c r="C111" s="227"/>
      <c r="D111" s="23"/>
      <c r="E111" s="24"/>
      <c r="F111" s="21"/>
      <c r="G111" s="23"/>
      <c r="H111" s="200"/>
      <c r="I111" s="137" t="str">
        <f t="shared" si="9"/>
        <v/>
      </c>
      <c r="J111" s="132">
        <f t="shared" si="10"/>
        <v>1</v>
      </c>
      <c r="K111" s="138">
        <f t="shared" si="11"/>
        <v>0</v>
      </c>
      <c r="L111" s="57"/>
      <c r="M111" s="57"/>
      <c r="N111" s="57"/>
      <c r="O111" s="57"/>
      <c r="P111" s="57"/>
      <c r="Q111" s="57"/>
      <c r="R111" s="57"/>
      <c r="S111" s="57"/>
      <c r="T111" s="57"/>
    </row>
    <row r="112" spans="1:20" ht="26.45" customHeight="1" thickBot="1" x14ac:dyDescent="0.3">
      <c r="A112" s="294">
        <v>60</v>
      </c>
      <c r="B112" s="25"/>
      <c r="C112" s="228"/>
      <c r="D112" s="26"/>
      <c r="E112" s="27"/>
      <c r="F112" s="28"/>
      <c r="G112" s="26"/>
      <c r="H112" s="201"/>
      <c r="I112" s="137" t="str">
        <f t="shared" si="9"/>
        <v/>
      </c>
      <c r="J112" s="132">
        <f t="shared" si="10"/>
        <v>1</v>
      </c>
      <c r="K112" s="138">
        <f t="shared" si="11"/>
        <v>0</v>
      </c>
      <c r="L112" s="135">
        <f>IF(COUNTA(H98:H112)&gt;0,1,0)</f>
        <v>0</v>
      </c>
      <c r="M112" s="57"/>
      <c r="N112" s="57"/>
      <c r="O112" s="57"/>
      <c r="P112" s="57"/>
      <c r="Q112" s="57"/>
      <c r="R112" s="57"/>
      <c r="S112" s="57"/>
      <c r="T112" s="57"/>
    </row>
    <row r="113" spans="1:20" ht="26.45" customHeight="1" thickBot="1" x14ac:dyDescent="0.3">
      <c r="A113" s="57"/>
      <c r="B113" s="57"/>
      <c r="C113" s="57"/>
      <c r="D113" s="57"/>
      <c r="E113" s="57"/>
      <c r="F113" s="57"/>
      <c r="G113" s="10" t="s">
        <v>46</v>
      </c>
      <c r="H113" s="205">
        <f>SUM(H98:H112)+H83</f>
        <v>0</v>
      </c>
      <c r="I113" s="70"/>
      <c r="J113" s="286"/>
      <c r="K113" s="287"/>
      <c r="L113" s="57"/>
      <c r="M113" s="57"/>
      <c r="N113" s="57"/>
      <c r="O113" s="57"/>
      <c r="P113" s="57"/>
      <c r="Q113" s="57"/>
      <c r="R113" s="57"/>
      <c r="S113" s="57"/>
      <c r="T113" s="57"/>
    </row>
    <row r="114" spans="1:20" x14ac:dyDescent="0.25">
      <c r="A114" s="57"/>
      <c r="B114" s="57"/>
      <c r="C114" s="57"/>
      <c r="D114" s="57"/>
      <c r="E114" s="57"/>
      <c r="F114" s="57"/>
      <c r="G114" s="57"/>
      <c r="H114" s="57"/>
      <c r="I114" s="70"/>
      <c r="J114" s="286"/>
      <c r="K114" s="287"/>
      <c r="L114" s="57"/>
      <c r="M114" s="57"/>
      <c r="N114" s="57"/>
      <c r="O114" s="57"/>
      <c r="P114" s="57"/>
      <c r="Q114" s="57"/>
      <c r="R114" s="57"/>
      <c r="S114" s="57"/>
      <c r="T114" s="57"/>
    </row>
    <row r="115" spans="1:20" x14ac:dyDescent="0.25">
      <c r="A115" s="292" t="s">
        <v>141</v>
      </c>
      <c r="B115" s="291"/>
      <c r="C115" s="291"/>
      <c r="D115" s="291"/>
      <c r="E115" s="291"/>
      <c r="F115" s="291"/>
      <c r="G115" s="291"/>
      <c r="H115" s="291"/>
      <c r="I115" s="70"/>
      <c r="J115" s="286"/>
      <c r="K115" s="287"/>
      <c r="L115" s="57"/>
      <c r="M115" s="57"/>
      <c r="N115" s="57"/>
      <c r="O115" s="57"/>
      <c r="P115" s="57"/>
      <c r="Q115" s="57"/>
      <c r="R115" s="57"/>
      <c r="S115" s="57"/>
      <c r="T115" s="57"/>
    </row>
    <row r="116" spans="1:20" x14ac:dyDescent="0.25">
      <c r="A116" s="57"/>
      <c r="B116" s="57"/>
      <c r="C116" s="57"/>
      <c r="D116" s="57"/>
      <c r="E116" s="57"/>
      <c r="F116" s="57"/>
      <c r="G116" s="57"/>
      <c r="H116" s="57"/>
      <c r="I116" s="70"/>
      <c r="J116" s="286"/>
      <c r="K116" s="287"/>
      <c r="L116" s="57"/>
      <c r="M116" s="57"/>
      <c r="N116" s="57"/>
      <c r="O116" s="57"/>
      <c r="P116" s="57"/>
      <c r="Q116" s="57"/>
      <c r="R116" s="57"/>
      <c r="S116" s="57"/>
      <c r="T116" s="57"/>
    </row>
    <row r="117" spans="1:20" ht="21" x14ac:dyDescent="0.35">
      <c r="A117" s="347" t="s">
        <v>41</v>
      </c>
      <c r="B117" s="348">
        <f ca="1">IF(imzatarihi&gt;0,imzatarihi,"")</f>
        <v>45833</v>
      </c>
      <c r="C117" s="346" t="s">
        <v>43</v>
      </c>
      <c r="D117" s="344" t="str">
        <f>IF(kurulusyetkilisi&gt;0,kurulusyetkilisi,"")</f>
        <v/>
      </c>
      <c r="G117" s="57"/>
      <c r="H117" s="57"/>
      <c r="I117" s="70"/>
      <c r="J117" s="286"/>
      <c r="K117" s="287"/>
      <c r="L117" s="57"/>
      <c r="M117" s="57"/>
      <c r="N117" s="57"/>
      <c r="O117" s="57"/>
      <c r="P117" s="57"/>
      <c r="Q117" s="57"/>
      <c r="R117" s="57"/>
      <c r="S117" s="57"/>
      <c r="T117" s="57"/>
    </row>
    <row r="118" spans="1:20" ht="21" x14ac:dyDescent="0.35">
      <c r="A118" s="57"/>
      <c r="B118" s="343"/>
      <c r="C118" s="346" t="s">
        <v>44</v>
      </c>
      <c r="E118" s="339"/>
      <c r="F118" s="57"/>
      <c r="G118" s="57"/>
      <c r="H118" s="57"/>
      <c r="I118" s="70"/>
      <c r="J118" s="286"/>
      <c r="K118" s="287"/>
      <c r="L118" s="57"/>
      <c r="M118" s="57"/>
      <c r="N118" s="57"/>
      <c r="O118" s="57"/>
      <c r="P118" s="57"/>
      <c r="Q118" s="57"/>
      <c r="R118" s="57"/>
      <c r="S118" s="57"/>
      <c r="T118" s="57"/>
    </row>
    <row r="119" spans="1:20" x14ac:dyDescent="0.25">
      <c r="A119" s="57"/>
      <c r="B119" s="57"/>
      <c r="C119" s="57"/>
      <c r="D119" s="57"/>
      <c r="E119" s="57"/>
      <c r="F119" s="57"/>
      <c r="G119" s="57"/>
      <c r="H119" s="57"/>
      <c r="I119" s="70"/>
      <c r="J119" s="286"/>
      <c r="K119" s="287"/>
      <c r="L119" s="57"/>
      <c r="M119" s="57"/>
      <c r="N119" s="57"/>
      <c r="O119" s="57"/>
      <c r="P119" s="57"/>
      <c r="Q119" s="57"/>
      <c r="R119" s="57"/>
      <c r="S119" s="57"/>
      <c r="T119" s="57"/>
    </row>
    <row r="120" spans="1:20" x14ac:dyDescent="0.25">
      <c r="A120" s="57"/>
      <c r="B120" s="57"/>
      <c r="C120" s="57"/>
      <c r="D120" s="57"/>
      <c r="E120" s="57"/>
      <c r="F120" s="57"/>
      <c r="G120" s="57"/>
      <c r="H120" s="57"/>
      <c r="I120" s="70"/>
      <c r="J120" s="286"/>
      <c r="K120" s="287"/>
      <c r="L120" s="57"/>
      <c r="M120" s="57"/>
      <c r="N120" s="57"/>
      <c r="O120" s="57"/>
      <c r="P120" s="57"/>
      <c r="Q120" s="57"/>
      <c r="R120" s="57"/>
      <c r="S120" s="57"/>
      <c r="T120" s="57"/>
    </row>
    <row r="121" spans="1:20" x14ac:dyDescent="0.25">
      <c r="A121" s="509" t="s">
        <v>99</v>
      </c>
      <c r="B121" s="509"/>
      <c r="C121" s="509"/>
      <c r="D121" s="509"/>
      <c r="E121" s="509"/>
      <c r="F121" s="509"/>
      <c r="G121" s="509"/>
      <c r="H121" s="509"/>
      <c r="I121" s="11"/>
      <c r="J121" s="286"/>
      <c r="K121" s="287"/>
      <c r="L121" s="57"/>
      <c r="M121" s="57"/>
      <c r="N121" s="57"/>
      <c r="O121" s="57"/>
      <c r="P121" s="57"/>
      <c r="Q121" s="57"/>
      <c r="R121" s="57"/>
      <c r="S121" s="57"/>
      <c r="T121" s="57"/>
    </row>
    <row r="122" spans="1:20" x14ac:dyDescent="0.25">
      <c r="A122" s="503" t="str">
        <f>IF(YilDonem&lt;&gt;"",CONCATENATE(YilDonem,". döneme aittir."),"")</f>
        <v/>
      </c>
      <c r="B122" s="503"/>
      <c r="C122" s="503"/>
      <c r="D122" s="503"/>
      <c r="E122" s="503"/>
      <c r="F122" s="503"/>
      <c r="G122" s="503"/>
      <c r="H122" s="503"/>
      <c r="I122" s="11"/>
      <c r="J122" s="286"/>
      <c r="K122" s="287"/>
      <c r="L122" s="57"/>
      <c r="M122" s="57"/>
      <c r="N122" s="57"/>
      <c r="O122" s="57"/>
      <c r="P122" s="57"/>
      <c r="Q122" s="57"/>
      <c r="R122" s="57"/>
      <c r="S122" s="57"/>
      <c r="T122" s="57"/>
    </row>
    <row r="123" spans="1:20" ht="15.95" customHeight="1" thickBot="1" x14ac:dyDescent="0.3">
      <c r="A123" s="504" t="s">
        <v>100</v>
      </c>
      <c r="B123" s="504"/>
      <c r="C123" s="504"/>
      <c r="D123" s="504"/>
      <c r="E123" s="504"/>
      <c r="F123" s="504"/>
      <c r="G123" s="504"/>
      <c r="H123" s="504"/>
      <c r="I123" s="11"/>
      <c r="J123" s="286"/>
      <c r="K123" s="287"/>
      <c r="L123" s="57"/>
      <c r="M123" s="57"/>
      <c r="N123" s="57"/>
      <c r="O123" s="57"/>
      <c r="P123" s="57"/>
      <c r="Q123" s="57"/>
      <c r="R123" s="57"/>
      <c r="S123" s="57"/>
      <c r="T123" s="57"/>
    </row>
    <row r="124" spans="1:20" ht="31.7" customHeight="1" thickBot="1" x14ac:dyDescent="0.3">
      <c r="A124" s="505" t="s">
        <v>1</v>
      </c>
      <c r="B124" s="506"/>
      <c r="C124" s="510" t="str">
        <f>IF(ProjeNo&gt;0,ProjeNo,"")</f>
        <v/>
      </c>
      <c r="D124" s="511"/>
      <c r="E124" s="511"/>
      <c r="F124" s="511"/>
      <c r="G124" s="511"/>
      <c r="H124" s="512"/>
      <c r="I124" s="11"/>
      <c r="J124" s="286"/>
      <c r="K124" s="287"/>
      <c r="L124" s="57"/>
      <c r="M124" s="57"/>
      <c r="N124" s="57"/>
      <c r="O124" s="57"/>
      <c r="P124" s="57"/>
      <c r="Q124" s="57"/>
      <c r="R124" s="57"/>
      <c r="S124" s="57"/>
      <c r="T124" s="57"/>
    </row>
    <row r="125" spans="1:20" ht="31.7" customHeight="1" thickBot="1" x14ac:dyDescent="0.3">
      <c r="A125" s="507" t="s">
        <v>10</v>
      </c>
      <c r="B125" s="508"/>
      <c r="C125" s="513" t="str">
        <f>IF(ProjeAdi&gt;0,ProjeAdi,"")</f>
        <v/>
      </c>
      <c r="D125" s="514"/>
      <c r="E125" s="514"/>
      <c r="F125" s="514"/>
      <c r="G125" s="514"/>
      <c r="H125" s="515"/>
      <c r="I125" s="11"/>
      <c r="J125" s="286"/>
      <c r="K125" s="287"/>
      <c r="L125" s="57"/>
      <c r="M125" s="57"/>
      <c r="N125" s="57"/>
      <c r="O125" s="57"/>
      <c r="P125" s="57"/>
      <c r="Q125" s="57"/>
      <c r="R125" s="57"/>
      <c r="S125" s="57"/>
      <c r="T125" s="57"/>
    </row>
    <row r="126" spans="1:20" s="31" customFormat="1" ht="37.15" customHeight="1" thickBot="1" x14ac:dyDescent="0.3">
      <c r="A126" s="501" t="s">
        <v>6</v>
      </c>
      <c r="B126" s="501" t="s">
        <v>101</v>
      </c>
      <c r="C126" s="501" t="s">
        <v>163</v>
      </c>
      <c r="D126" s="518" t="s">
        <v>102</v>
      </c>
      <c r="E126" s="518" t="s">
        <v>103</v>
      </c>
      <c r="F126" s="518" t="s">
        <v>93</v>
      </c>
      <c r="G126" s="518" t="s">
        <v>94</v>
      </c>
      <c r="H126" s="284" t="s">
        <v>95</v>
      </c>
      <c r="I126" s="288"/>
      <c r="J126" s="289"/>
      <c r="K126" s="290"/>
      <c r="L126" s="275"/>
      <c r="M126" s="275"/>
      <c r="N126" s="275"/>
      <c r="O126" s="275"/>
      <c r="P126" s="275"/>
      <c r="Q126" s="275"/>
      <c r="R126" s="275"/>
      <c r="S126" s="275"/>
      <c r="T126" s="275"/>
    </row>
    <row r="127" spans="1:20" ht="18" customHeight="1" thickBot="1" x14ac:dyDescent="0.3">
      <c r="A127" s="502"/>
      <c r="B127" s="502"/>
      <c r="C127" s="502"/>
      <c r="D127" s="502"/>
      <c r="E127" s="502"/>
      <c r="F127" s="502"/>
      <c r="G127" s="502"/>
      <c r="H127" s="284" t="s">
        <v>98</v>
      </c>
      <c r="I127" s="11"/>
      <c r="J127" s="286"/>
      <c r="K127" s="287"/>
      <c r="L127" s="57"/>
      <c r="M127" s="57"/>
      <c r="N127" s="57"/>
      <c r="O127" s="57"/>
      <c r="P127" s="57"/>
      <c r="Q127" s="57"/>
      <c r="R127" s="57"/>
      <c r="S127" s="57"/>
      <c r="T127" s="57"/>
    </row>
    <row r="128" spans="1:20" ht="26.45" customHeight="1" x14ac:dyDescent="0.25">
      <c r="A128" s="329">
        <v>61</v>
      </c>
      <c r="B128" s="54"/>
      <c r="C128" s="219"/>
      <c r="D128" s="38"/>
      <c r="E128" s="54"/>
      <c r="F128" s="39"/>
      <c r="G128" s="38"/>
      <c r="H128" s="199"/>
      <c r="I128" s="137" t="str">
        <f t="shared" ref="I128:I142" si="12">IF(AND(D128&lt;&gt;"",J128=1),"Belge Tarihi ve Belge Numarası doldurulduktan sonra KDV Dahil Tutar doldurulabilir.","")</f>
        <v/>
      </c>
      <c r="J128" s="132">
        <f>IF(COUNTA(F128:G128)=2,0,1)</f>
        <v>1</v>
      </c>
      <c r="K128" s="138">
        <f>IF(J128=1,0,100000000)</f>
        <v>0</v>
      </c>
      <c r="L128" s="57"/>
      <c r="M128" s="57"/>
      <c r="N128" s="57"/>
      <c r="O128" s="57"/>
      <c r="P128" s="57"/>
      <c r="Q128" s="57"/>
      <c r="R128" s="57"/>
      <c r="S128" s="57"/>
      <c r="T128" s="57"/>
    </row>
    <row r="129" spans="1:20" ht="26.45" customHeight="1" x14ac:dyDescent="0.25">
      <c r="A129" s="330">
        <v>62</v>
      </c>
      <c r="B129" s="24"/>
      <c r="C129" s="227"/>
      <c r="D129" s="23"/>
      <c r="E129" s="24"/>
      <c r="F129" s="21"/>
      <c r="G129" s="23"/>
      <c r="H129" s="200"/>
      <c r="I129" s="137" t="str">
        <f t="shared" si="12"/>
        <v/>
      </c>
      <c r="J129" s="132">
        <f t="shared" ref="J129:J142" si="13">IF(COUNTA(F129:G129)=2,0,1)</f>
        <v>1</v>
      </c>
      <c r="K129" s="138">
        <f t="shared" ref="K129:K142" si="14">IF(J129=1,0,100000000)</f>
        <v>0</v>
      </c>
      <c r="L129" s="57"/>
      <c r="M129" s="57"/>
      <c r="N129" s="57"/>
      <c r="O129" s="57"/>
      <c r="P129" s="57"/>
      <c r="Q129" s="57"/>
      <c r="R129" s="57"/>
      <c r="S129" s="57"/>
      <c r="T129" s="57"/>
    </row>
    <row r="130" spans="1:20" ht="26.45" customHeight="1" x14ac:dyDescent="0.25">
      <c r="A130" s="331">
        <v>63</v>
      </c>
      <c r="B130" s="24"/>
      <c r="C130" s="227"/>
      <c r="D130" s="23"/>
      <c r="E130" s="24"/>
      <c r="F130" s="21"/>
      <c r="G130" s="23"/>
      <c r="H130" s="200"/>
      <c r="I130" s="137" t="str">
        <f t="shared" si="12"/>
        <v/>
      </c>
      <c r="J130" s="132">
        <f t="shared" si="13"/>
        <v>1</v>
      </c>
      <c r="K130" s="138">
        <f t="shared" si="14"/>
        <v>0</v>
      </c>
      <c r="L130" s="57"/>
      <c r="M130" s="57"/>
      <c r="N130" s="57"/>
      <c r="O130" s="57"/>
      <c r="P130" s="57"/>
      <c r="Q130" s="57"/>
      <c r="R130" s="57"/>
      <c r="S130" s="57"/>
      <c r="T130" s="57"/>
    </row>
    <row r="131" spans="1:20" ht="26.45" customHeight="1" x14ac:dyDescent="0.25">
      <c r="A131" s="330">
        <v>64</v>
      </c>
      <c r="B131" s="24"/>
      <c r="C131" s="227"/>
      <c r="D131" s="23"/>
      <c r="E131" s="24"/>
      <c r="F131" s="21"/>
      <c r="G131" s="23"/>
      <c r="H131" s="200"/>
      <c r="I131" s="137" t="str">
        <f t="shared" si="12"/>
        <v/>
      </c>
      <c r="J131" s="132">
        <f t="shared" si="13"/>
        <v>1</v>
      </c>
      <c r="K131" s="138">
        <f t="shared" si="14"/>
        <v>0</v>
      </c>
      <c r="L131" s="57"/>
      <c r="M131" s="57"/>
      <c r="N131" s="57"/>
      <c r="O131" s="57"/>
      <c r="P131" s="57"/>
      <c r="Q131" s="57"/>
      <c r="R131" s="57"/>
      <c r="S131" s="57"/>
      <c r="T131" s="57"/>
    </row>
    <row r="132" spans="1:20" ht="26.45" customHeight="1" x14ac:dyDescent="0.25">
      <c r="A132" s="331">
        <v>65</v>
      </c>
      <c r="B132" s="24"/>
      <c r="C132" s="227"/>
      <c r="D132" s="23"/>
      <c r="E132" s="24"/>
      <c r="F132" s="21"/>
      <c r="G132" s="23"/>
      <c r="H132" s="200"/>
      <c r="I132" s="137" t="str">
        <f t="shared" si="12"/>
        <v/>
      </c>
      <c r="J132" s="132">
        <f t="shared" si="13"/>
        <v>1</v>
      </c>
      <c r="K132" s="138">
        <f t="shared" si="14"/>
        <v>0</v>
      </c>
      <c r="L132" s="57"/>
      <c r="M132" s="57"/>
      <c r="N132" s="57"/>
      <c r="O132" s="57"/>
      <c r="P132" s="57"/>
      <c r="Q132" s="57"/>
      <c r="R132" s="57"/>
      <c r="S132" s="57"/>
      <c r="T132" s="57"/>
    </row>
    <row r="133" spans="1:20" ht="26.45" customHeight="1" x14ac:dyDescent="0.25">
      <c r="A133" s="330">
        <v>66</v>
      </c>
      <c r="B133" s="24"/>
      <c r="C133" s="227"/>
      <c r="D133" s="23"/>
      <c r="E133" s="24"/>
      <c r="F133" s="21"/>
      <c r="G133" s="23"/>
      <c r="H133" s="200"/>
      <c r="I133" s="137" t="str">
        <f t="shared" si="12"/>
        <v/>
      </c>
      <c r="J133" s="132">
        <f t="shared" si="13"/>
        <v>1</v>
      </c>
      <c r="K133" s="138">
        <f t="shared" si="14"/>
        <v>0</v>
      </c>
      <c r="L133" s="57"/>
      <c r="M133" s="57"/>
      <c r="N133" s="57"/>
      <c r="O133" s="57"/>
      <c r="P133" s="57"/>
      <c r="Q133" s="57"/>
      <c r="R133" s="57"/>
      <c r="S133" s="57"/>
      <c r="T133" s="57"/>
    </row>
    <row r="134" spans="1:20" ht="26.45" customHeight="1" x14ac:dyDescent="0.25">
      <c r="A134" s="331">
        <v>67</v>
      </c>
      <c r="B134" s="24"/>
      <c r="C134" s="227"/>
      <c r="D134" s="23"/>
      <c r="E134" s="24"/>
      <c r="F134" s="21"/>
      <c r="G134" s="23"/>
      <c r="H134" s="200"/>
      <c r="I134" s="137" t="str">
        <f t="shared" si="12"/>
        <v/>
      </c>
      <c r="J134" s="132">
        <f t="shared" si="13"/>
        <v>1</v>
      </c>
      <c r="K134" s="138">
        <f t="shared" si="14"/>
        <v>0</v>
      </c>
      <c r="L134" s="57"/>
      <c r="M134" s="57"/>
      <c r="N134" s="57"/>
      <c r="O134" s="57"/>
      <c r="P134" s="57"/>
      <c r="Q134" s="57"/>
      <c r="R134" s="57"/>
      <c r="S134" s="57"/>
      <c r="T134" s="57"/>
    </row>
    <row r="135" spans="1:20" ht="26.45" customHeight="1" x14ac:dyDescent="0.25">
      <c r="A135" s="330">
        <v>68</v>
      </c>
      <c r="B135" s="24"/>
      <c r="C135" s="227"/>
      <c r="D135" s="23"/>
      <c r="E135" s="24"/>
      <c r="F135" s="21"/>
      <c r="G135" s="23"/>
      <c r="H135" s="200"/>
      <c r="I135" s="137" t="str">
        <f t="shared" si="12"/>
        <v/>
      </c>
      <c r="J135" s="132">
        <f t="shared" si="13"/>
        <v>1</v>
      </c>
      <c r="K135" s="138">
        <f t="shared" si="14"/>
        <v>0</v>
      </c>
      <c r="L135" s="57"/>
      <c r="M135" s="57"/>
      <c r="N135" s="57"/>
      <c r="O135" s="57"/>
      <c r="P135" s="57"/>
      <c r="Q135" s="57"/>
      <c r="R135" s="57"/>
      <c r="S135" s="57"/>
      <c r="T135" s="57"/>
    </row>
    <row r="136" spans="1:20" ht="26.45" customHeight="1" x14ac:dyDescent="0.25">
      <c r="A136" s="331">
        <v>69</v>
      </c>
      <c r="B136" s="24"/>
      <c r="C136" s="227"/>
      <c r="D136" s="23"/>
      <c r="E136" s="24"/>
      <c r="F136" s="21"/>
      <c r="G136" s="23"/>
      <c r="H136" s="200"/>
      <c r="I136" s="137" t="str">
        <f t="shared" si="12"/>
        <v/>
      </c>
      <c r="J136" s="132">
        <f t="shared" si="13"/>
        <v>1</v>
      </c>
      <c r="K136" s="138">
        <f t="shared" si="14"/>
        <v>0</v>
      </c>
      <c r="L136" s="57"/>
      <c r="M136" s="57"/>
      <c r="N136" s="57"/>
      <c r="O136" s="57"/>
      <c r="P136" s="57"/>
      <c r="Q136" s="57"/>
      <c r="R136" s="57"/>
      <c r="S136" s="57"/>
      <c r="T136" s="57"/>
    </row>
    <row r="137" spans="1:20" ht="26.45" customHeight="1" x14ac:dyDescent="0.25">
      <c r="A137" s="330">
        <v>70</v>
      </c>
      <c r="B137" s="24"/>
      <c r="C137" s="227"/>
      <c r="D137" s="23"/>
      <c r="E137" s="24"/>
      <c r="F137" s="21"/>
      <c r="G137" s="23"/>
      <c r="H137" s="200"/>
      <c r="I137" s="137" t="str">
        <f t="shared" si="12"/>
        <v/>
      </c>
      <c r="J137" s="132">
        <f t="shared" si="13"/>
        <v>1</v>
      </c>
      <c r="K137" s="138">
        <f t="shared" si="14"/>
        <v>0</v>
      </c>
      <c r="L137" s="57"/>
      <c r="M137" s="57"/>
      <c r="N137" s="57"/>
      <c r="O137" s="57"/>
      <c r="P137" s="57"/>
      <c r="Q137" s="57"/>
      <c r="R137" s="57"/>
      <c r="S137" s="57"/>
      <c r="T137" s="57"/>
    </row>
    <row r="138" spans="1:20" ht="26.45" customHeight="1" x14ac:dyDescent="0.25">
      <c r="A138" s="331">
        <v>71</v>
      </c>
      <c r="B138" s="24"/>
      <c r="C138" s="227"/>
      <c r="D138" s="23"/>
      <c r="E138" s="24"/>
      <c r="F138" s="21"/>
      <c r="G138" s="23"/>
      <c r="H138" s="200"/>
      <c r="I138" s="137" t="str">
        <f t="shared" si="12"/>
        <v/>
      </c>
      <c r="J138" s="132">
        <f t="shared" si="13"/>
        <v>1</v>
      </c>
      <c r="K138" s="138">
        <f t="shared" si="14"/>
        <v>0</v>
      </c>
      <c r="L138" s="57"/>
      <c r="M138" s="57"/>
      <c r="N138" s="57"/>
      <c r="O138" s="57"/>
      <c r="P138" s="57"/>
      <c r="Q138" s="57"/>
      <c r="R138" s="57"/>
      <c r="S138" s="57"/>
      <c r="T138" s="57"/>
    </row>
    <row r="139" spans="1:20" ht="26.45" customHeight="1" x14ac:dyDescent="0.25">
      <c r="A139" s="330">
        <v>72</v>
      </c>
      <c r="B139" s="24"/>
      <c r="C139" s="227"/>
      <c r="D139" s="23"/>
      <c r="E139" s="24"/>
      <c r="F139" s="21"/>
      <c r="G139" s="23"/>
      <c r="H139" s="200"/>
      <c r="I139" s="137" t="str">
        <f t="shared" si="12"/>
        <v/>
      </c>
      <c r="J139" s="132">
        <f t="shared" si="13"/>
        <v>1</v>
      </c>
      <c r="K139" s="138">
        <f t="shared" si="14"/>
        <v>0</v>
      </c>
      <c r="L139" s="57"/>
      <c r="M139" s="57"/>
      <c r="N139" s="57"/>
      <c r="O139" s="57"/>
      <c r="P139" s="57"/>
      <c r="Q139" s="57"/>
      <c r="R139" s="57"/>
      <c r="S139" s="57"/>
      <c r="T139" s="57"/>
    </row>
    <row r="140" spans="1:20" ht="26.45" customHeight="1" x14ac:dyDescent="0.25">
      <c r="A140" s="331">
        <v>73</v>
      </c>
      <c r="B140" s="24"/>
      <c r="C140" s="227"/>
      <c r="D140" s="23"/>
      <c r="E140" s="24"/>
      <c r="F140" s="21"/>
      <c r="G140" s="23"/>
      <c r="H140" s="200"/>
      <c r="I140" s="137" t="str">
        <f t="shared" si="12"/>
        <v/>
      </c>
      <c r="J140" s="132">
        <f t="shared" si="13"/>
        <v>1</v>
      </c>
      <c r="K140" s="138">
        <f t="shared" si="14"/>
        <v>0</v>
      </c>
      <c r="L140" s="57"/>
      <c r="M140" s="57"/>
      <c r="N140" s="57"/>
      <c r="O140" s="57"/>
      <c r="P140" s="57"/>
      <c r="Q140" s="57"/>
      <c r="R140" s="57"/>
      <c r="S140" s="57"/>
      <c r="T140" s="57"/>
    </row>
    <row r="141" spans="1:20" ht="26.45" customHeight="1" x14ac:dyDescent="0.25">
      <c r="A141" s="330">
        <v>74</v>
      </c>
      <c r="B141" s="24"/>
      <c r="C141" s="227"/>
      <c r="D141" s="23"/>
      <c r="E141" s="24"/>
      <c r="F141" s="21"/>
      <c r="G141" s="23"/>
      <c r="H141" s="200"/>
      <c r="I141" s="137" t="str">
        <f t="shared" si="12"/>
        <v/>
      </c>
      <c r="J141" s="132">
        <f t="shared" si="13"/>
        <v>1</v>
      </c>
      <c r="K141" s="138">
        <f t="shared" si="14"/>
        <v>0</v>
      </c>
      <c r="L141" s="57"/>
      <c r="M141" s="57"/>
      <c r="N141" s="57"/>
      <c r="O141" s="57"/>
      <c r="P141" s="57"/>
      <c r="Q141" s="57"/>
      <c r="R141" s="57"/>
      <c r="S141" s="57"/>
      <c r="T141" s="57"/>
    </row>
    <row r="142" spans="1:20" ht="26.45" customHeight="1" thickBot="1" x14ac:dyDescent="0.3">
      <c r="A142" s="332">
        <v>75</v>
      </c>
      <c r="B142" s="27"/>
      <c r="C142" s="228"/>
      <c r="D142" s="26"/>
      <c r="E142" s="27"/>
      <c r="F142" s="28"/>
      <c r="G142" s="26"/>
      <c r="H142" s="201"/>
      <c r="I142" s="137" t="str">
        <f t="shared" si="12"/>
        <v/>
      </c>
      <c r="J142" s="132">
        <f t="shared" si="13"/>
        <v>1</v>
      </c>
      <c r="K142" s="138">
        <f t="shared" si="14"/>
        <v>0</v>
      </c>
      <c r="L142" s="135">
        <f>IF(COUNTA(H128:H142)&gt;0,1,0)</f>
        <v>0</v>
      </c>
      <c r="M142" s="57"/>
      <c r="N142" s="57"/>
      <c r="O142" s="57"/>
      <c r="P142" s="57"/>
      <c r="Q142" s="57"/>
      <c r="R142" s="57"/>
      <c r="S142" s="57"/>
      <c r="T142" s="57"/>
    </row>
    <row r="143" spans="1:20" ht="26.45" customHeight="1" thickBot="1" x14ac:dyDescent="0.3">
      <c r="A143" s="57"/>
      <c r="B143" s="57"/>
      <c r="C143" s="57"/>
      <c r="D143" s="57"/>
      <c r="E143" s="57"/>
      <c r="F143" s="57"/>
      <c r="G143" s="10" t="s">
        <v>46</v>
      </c>
      <c r="H143" s="205">
        <f>SUM(H128:H142)+H113</f>
        <v>0</v>
      </c>
      <c r="I143" s="70"/>
      <c r="J143" s="286"/>
      <c r="K143" s="287"/>
      <c r="L143" s="57"/>
      <c r="M143" s="57"/>
      <c r="N143" s="57"/>
      <c r="O143" s="57"/>
      <c r="P143" s="57"/>
      <c r="Q143" s="57"/>
      <c r="R143" s="57"/>
      <c r="S143" s="57"/>
      <c r="T143" s="57"/>
    </row>
    <row r="144" spans="1:20" x14ac:dyDescent="0.25">
      <c r="A144" s="57"/>
      <c r="B144" s="57"/>
      <c r="C144" s="57"/>
      <c r="D144" s="57"/>
      <c r="E144" s="57"/>
      <c r="F144" s="57"/>
      <c r="G144" s="57"/>
      <c r="H144" s="57"/>
      <c r="I144" s="70"/>
      <c r="J144" s="286"/>
      <c r="K144" s="287"/>
      <c r="L144" s="57"/>
      <c r="M144" s="57"/>
      <c r="N144" s="57"/>
      <c r="O144" s="57"/>
      <c r="P144" s="57"/>
      <c r="Q144" s="57"/>
      <c r="R144" s="57"/>
      <c r="S144" s="57"/>
      <c r="T144" s="57"/>
    </row>
    <row r="145" spans="1:20" x14ac:dyDescent="0.25">
      <c r="A145" s="292" t="s">
        <v>141</v>
      </c>
      <c r="B145" s="291"/>
      <c r="C145" s="291"/>
      <c r="D145" s="291"/>
      <c r="E145" s="291"/>
      <c r="F145" s="291"/>
      <c r="G145" s="291"/>
      <c r="H145" s="291"/>
      <c r="I145" s="70"/>
      <c r="J145" s="286"/>
      <c r="K145" s="287"/>
      <c r="L145" s="57"/>
      <c r="M145" s="57"/>
      <c r="N145" s="57"/>
      <c r="O145" s="57"/>
      <c r="P145" s="57"/>
      <c r="Q145" s="57"/>
      <c r="R145" s="57"/>
      <c r="S145" s="57"/>
      <c r="T145" s="57"/>
    </row>
    <row r="146" spans="1:20" x14ac:dyDescent="0.25">
      <c r="A146" s="57"/>
      <c r="B146" s="57"/>
      <c r="C146" s="57"/>
      <c r="D146" s="57"/>
      <c r="E146" s="57"/>
      <c r="F146" s="57"/>
      <c r="G146" s="57"/>
      <c r="H146" s="57"/>
      <c r="I146" s="70"/>
      <c r="J146" s="286"/>
      <c r="K146" s="287"/>
      <c r="L146" s="57"/>
      <c r="M146" s="57"/>
      <c r="N146" s="57"/>
      <c r="O146" s="57"/>
      <c r="P146" s="57"/>
      <c r="Q146" s="57"/>
      <c r="R146" s="57"/>
      <c r="S146" s="57"/>
      <c r="T146" s="57"/>
    </row>
    <row r="147" spans="1:20" ht="21" x14ac:dyDescent="0.35">
      <c r="A147" s="347" t="s">
        <v>41</v>
      </c>
      <c r="B147" s="348">
        <f ca="1">IF(imzatarihi&gt;0,imzatarihi,"")</f>
        <v>45833</v>
      </c>
      <c r="C147" s="346" t="s">
        <v>43</v>
      </c>
      <c r="D147" s="344" t="str">
        <f>IF(kurulusyetkilisi&gt;0,kurulusyetkilisi,"")</f>
        <v/>
      </c>
      <c r="G147" s="57"/>
      <c r="H147" s="57"/>
      <c r="I147" s="70"/>
      <c r="J147" s="286"/>
      <c r="K147" s="287"/>
      <c r="L147" s="57"/>
      <c r="M147" s="57"/>
      <c r="N147" s="57"/>
      <c r="O147" s="57"/>
      <c r="P147" s="57"/>
      <c r="Q147" s="57"/>
      <c r="R147" s="57"/>
      <c r="S147" s="57"/>
      <c r="T147" s="57"/>
    </row>
    <row r="148" spans="1:20" ht="21" x14ac:dyDescent="0.35">
      <c r="A148" s="57"/>
      <c r="B148" s="343"/>
      <c r="C148" s="346" t="s">
        <v>44</v>
      </c>
      <c r="E148" s="339"/>
      <c r="F148" s="57"/>
      <c r="G148" s="57"/>
      <c r="H148" s="57"/>
      <c r="I148" s="70"/>
      <c r="J148" s="286"/>
      <c r="K148" s="287"/>
      <c r="L148" s="57"/>
      <c r="M148" s="57"/>
      <c r="N148" s="57"/>
      <c r="O148" s="57"/>
      <c r="P148" s="57"/>
      <c r="Q148" s="57"/>
      <c r="R148" s="57"/>
      <c r="S148" s="57"/>
      <c r="T148" s="57"/>
    </row>
    <row r="149" spans="1:20" x14ac:dyDescent="0.25">
      <c r="A149" s="57"/>
      <c r="B149" s="57"/>
      <c r="C149" s="57"/>
      <c r="D149" s="57"/>
      <c r="E149" s="57"/>
      <c r="F149" s="57"/>
      <c r="G149" s="57"/>
      <c r="H149" s="57"/>
      <c r="I149" s="70"/>
      <c r="J149" s="286"/>
      <c r="K149" s="287"/>
      <c r="L149" s="57"/>
      <c r="M149" s="57"/>
      <c r="N149" s="57"/>
      <c r="O149" s="57"/>
      <c r="P149" s="57"/>
      <c r="Q149" s="57"/>
      <c r="R149" s="57"/>
      <c r="S149" s="57"/>
      <c r="T149" s="57"/>
    </row>
    <row r="150" spans="1:20" x14ac:dyDescent="0.25">
      <c r="A150" s="57"/>
      <c r="B150" s="57"/>
      <c r="C150" s="57"/>
      <c r="D150" s="57"/>
      <c r="E150" s="57"/>
      <c r="F150" s="57"/>
      <c r="G150" s="57"/>
      <c r="H150" s="57"/>
      <c r="I150" s="70"/>
      <c r="J150" s="286"/>
      <c r="K150" s="287"/>
      <c r="L150" s="57"/>
      <c r="M150" s="57"/>
      <c r="N150" s="57"/>
      <c r="O150" s="57"/>
      <c r="P150" s="57"/>
      <c r="Q150" s="57"/>
      <c r="R150" s="57"/>
      <c r="S150" s="57"/>
      <c r="T150" s="57"/>
    </row>
    <row r="151" spans="1:20" x14ac:dyDescent="0.25">
      <c r="A151" s="509" t="s">
        <v>99</v>
      </c>
      <c r="B151" s="509"/>
      <c r="C151" s="509"/>
      <c r="D151" s="509"/>
      <c r="E151" s="509"/>
      <c r="F151" s="509"/>
      <c r="G151" s="509"/>
      <c r="H151" s="509"/>
      <c r="I151" s="11"/>
      <c r="J151" s="286"/>
      <c r="K151" s="287"/>
      <c r="L151" s="57"/>
      <c r="M151" s="57"/>
      <c r="N151" s="57"/>
      <c r="O151" s="57"/>
      <c r="P151" s="57"/>
      <c r="Q151" s="57"/>
      <c r="R151" s="57"/>
      <c r="S151" s="57"/>
      <c r="T151" s="57"/>
    </row>
    <row r="152" spans="1:20" x14ac:dyDescent="0.25">
      <c r="A152" s="503" t="str">
        <f>IF(YilDonem&lt;&gt;"",CONCATENATE(YilDonem,". döneme aittir."),"")</f>
        <v/>
      </c>
      <c r="B152" s="503"/>
      <c r="C152" s="503"/>
      <c r="D152" s="503"/>
      <c r="E152" s="503"/>
      <c r="F152" s="503"/>
      <c r="G152" s="503"/>
      <c r="H152" s="503"/>
      <c r="I152" s="11"/>
      <c r="J152" s="286"/>
      <c r="K152" s="287"/>
      <c r="L152" s="57"/>
      <c r="M152" s="57"/>
      <c r="N152" s="57"/>
      <c r="O152" s="57"/>
      <c r="P152" s="57"/>
      <c r="Q152" s="57"/>
      <c r="R152" s="57"/>
      <c r="S152" s="57"/>
      <c r="T152" s="57"/>
    </row>
    <row r="153" spans="1:20" ht="15.95" customHeight="1" thickBot="1" x14ac:dyDescent="0.3">
      <c r="A153" s="504" t="s">
        <v>100</v>
      </c>
      <c r="B153" s="504"/>
      <c r="C153" s="504"/>
      <c r="D153" s="504"/>
      <c r="E153" s="504"/>
      <c r="F153" s="504"/>
      <c r="G153" s="504"/>
      <c r="H153" s="504"/>
      <c r="I153" s="11"/>
      <c r="J153" s="286"/>
      <c r="K153" s="287"/>
      <c r="L153" s="57"/>
      <c r="M153" s="57"/>
      <c r="N153" s="57"/>
      <c r="O153" s="57"/>
      <c r="P153" s="57"/>
      <c r="Q153" s="57"/>
      <c r="R153" s="57"/>
      <c r="S153" s="57"/>
      <c r="T153" s="57"/>
    </row>
    <row r="154" spans="1:20" ht="31.7" customHeight="1" thickBot="1" x14ac:dyDescent="0.3">
      <c r="A154" s="505" t="s">
        <v>1</v>
      </c>
      <c r="B154" s="506"/>
      <c r="C154" s="510" t="str">
        <f>IF(ProjeNo&gt;0,ProjeNo,"")</f>
        <v/>
      </c>
      <c r="D154" s="511"/>
      <c r="E154" s="511"/>
      <c r="F154" s="511"/>
      <c r="G154" s="511"/>
      <c r="H154" s="512"/>
      <c r="I154" s="11"/>
      <c r="J154" s="286"/>
      <c r="K154" s="287"/>
      <c r="L154" s="57"/>
      <c r="M154" s="57"/>
      <c r="N154" s="57"/>
      <c r="O154" s="57"/>
      <c r="P154" s="57"/>
      <c r="Q154" s="57"/>
      <c r="R154" s="57"/>
      <c r="S154" s="57"/>
      <c r="T154" s="57"/>
    </row>
    <row r="155" spans="1:20" ht="31.7" customHeight="1" thickBot="1" x14ac:dyDescent="0.3">
      <c r="A155" s="507" t="s">
        <v>10</v>
      </c>
      <c r="B155" s="508"/>
      <c r="C155" s="513" t="str">
        <f>IF(ProjeAdi&gt;0,ProjeAdi,"")</f>
        <v/>
      </c>
      <c r="D155" s="514"/>
      <c r="E155" s="514"/>
      <c r="F155" s="514"/>
      <c r="G155" s="514"/>
      <c r="H155" s="515"/>
      <c r="I155" s="11"/>
      <c r="J155" s="286"/>
      <c r="K155" s="287"/>
      <c r="L155" s="57"/>
      <c r="M155" s="57"/>
      <c r="N155" s="57"/>
      <c r="O155" s="57"/>
      <c r="P155" s="57"/>
      <c r="Q155" s="57"/>
      <c r="R155" s="57"/>
      <c r="S155" s="57"/>
      <c r="T155" s="57"/>
    </row>
    <row r="156" spans="1:20" s="31" customFormat="1" ht="37.15" customHeight="1" thickBot="1" x14ac:dyDescent="0.3">
      <c r="A156" s="501" t="s">
        <v>6</v>
      </c>
      <c r="B156" s="501" t="s">
        <v>101</v>
      </c>
      <c r="C156" s="501" t="s">
        <v>163</v>
      </c>
      <c r="D156" s="518" t="s">
        <v>102</v>
      </c>
      <c r="E156" s="518" t="s">
        <v>103</v>
      </c>
      <c r="F156" s="518" t="s">
        <v>93</v>
      </c>
      <c r="G156" s="518" t="s">
        <v>94</v>
      </c>
      <c r="H156" s="284" t="s">
        <v>95</v>
      </c>
      <c r="I156" s="288"/>
      <c r="J156" s="289"/>
      <c r="K156" s="290"/>
      <c r="L156" s="275"/>
      <c r="M156" s="275"/>
      <c r="N156" s="275"/>
      <c r="O156" s="275"/>
      <c r="P156" s="275"/>
      <c r="Q156" s="275"/>
      <c r="R156" s="275"/>
      <c r="S156" s="275"/>
      <c r="T156" s="275"/>
    </row>
    <row r="157" spans="1:20" ht="18" customHeight="1" thickBot="1" x14ac:dyDescent="0.3">
      <c r="A157" s="502"/>
      <c r="B157" s="502"/>
      <c r="C157" s="502"/>
      <c r="D157" s="502"/>
      <c r="E157" s="502"/>
      <c r="F157" s="502"/>
      <c r="G157" s="502"/>
      <c r="H157" s="284" t="s">
        <v>98</v>
      </c>
      <c r="I157" s="11"/>
      <c r="J157" s="286"/>
      <c r="K157" s="287"/>
      <c r="L157" s="57"/>
      <c r="M157" s="57"/>
      <c r="N157" s="57"/>
      <c r="O157" s="57"/>
      <c r="P157" s="57"/>
      <c r="Q157" s="57"/>
      <c r="R157" s="57"/>
      <c r="S157" s="57"/>
      <c r="T157" s="57"/>
    </row>
    <row r="158" spans="1:20" ht="26.45" customHeight="1" x14ac:dyDescent="0.25">
      <c r="A158" s="36">
        <v>76</v>
      </c>
      <c r="B158" s="37"/>
      <c r="C158" s="219"/>
      <c r="D158" s="38"/>
      <c r="E158" s="54"/>
      <c r="F158" s="39"/>
      <c r="G158" s="38"/>
      <c r="H158" s="199"/>
      <c r="I158" s="137" t="str">
        <f t="shared" ref="I158:I172" si="15">IF(AND(D158&lt;&gt;"",J158=1),"Belge Tarihi ve Belge Numarası doldurulduktan sonra KDV Dahil Tutar doldurulabilir.","")</f>
        <v/>
      </c>
      <c r="J158" s="132">
        <f>IF(COUNTA(F158:G158)=2,0,1)</f>
        <v>1</v>
      </c>
      <c r="K158" s="138">
        <f>IF(J158=1,0,100000000)</f>
        <v>0</v>
      </c>
      <c r="L158" s="57"/>
      <c r="M158" s="57"/>
      <c r="N158" s="57"/>
      <c r="O158" s="57"/>
      <c r="P158" s="57"/>
      <c r="Q158" s="57"/>
      <c r="R158" s="57"/>
      <c r="S158" s="57"/>
      <c r="T158" s="57"/>
    </row>
    <row r="159" spans="1:20" ht="26.45" customHeight="1" x14ac:dyDescent="0.25">
      <c r="A159" s="33">
        <v>77</v>
      </c>
      <c r="B159" s="22"/>
      <c r="C159" s="227"/>
      <c r="D159" s="23"/>
      <c r="E159" s="24"/>
      <c r="F159" s="21"/>
      <c r="G159" s="23"/>
      <c r="H159" s="200"/>
      <c r="I159" s="137" t="str">
        <f t="shared" si="15"/>
        <v/>
      </c>
      <c r="J159" s="132">
        <f t="shared" ref="J159:J172" si="16">IF(COUNTA(F159:G159)=2,0,1)</f>
        <v>1</v>
      </c>
      <c r="K159" s="138">
        <f t="shared" ref="K159:K172" si="17">IF(J159=1,0,100000000)</f>
        <v>0</v>
      </c>
      <c r="L159" s="57"/>
      <c r="M159" s="57"/>
      <c r="N159" s="57"/>
      <c r="O159" s="57"/>
      <c r="P159" s="57"/>
      <c r="Q159" s="57"/>
      <c r="R159" s="57"/>
      <c r="S159" s="57"/>
      <c r="T159" s="57"/>
    </row>
    <row r="160" spans="1:20" ht="26.45" customHeight="1" x14ac:dyDescent="0.25">
      <c r="A160" s="32">
        <v>78</v>
      </c>
      <c r="B160" s="22"/>
      <c r="C160" s="227"/>
      <c r="D160" s="23"/>
      <c r="E160" s="24"/>
      <c r="F160" s="21"/>
      <c r="G160" s="23"/>
      <c r="H160" s="200"/>
      <c r="I160" s="137" t="str">
        <f t="shared" si="15"/>
        <v/>
      </c>
      <c r="J160" s="132">
        <f t="shared" si="16"/>
        <v>1</v>
      </c>
      <c r="K160" s="138">
        <f t="shared" si="17"/>
        <v>0</v>
      </c>
      <c r="L160" s="57"/>
      <c r="M160" s="57"/>
      <c r="N160" s="57"/>
      <c r="O160" s="57"/>
      <c r="P160" s="57"/>
      <c r="Q160" s="57"/>
      <c r="R160" s="57"/>
      <c r="S160" s="57"/>
      <c r="T160" s="57"/>
    </row>
    <row r="161" spans="1:20" ht="26.45" customHeight="1" x14ac:dyDescent="0.25">
      <c r="A161" s="33">
        <v>79</v>
      </c>
      <c r="B161" s="22"/>
      <c r="C161" s="227"/>
      <c r="D161" s="23"/>
      <c r="E161" s="24"/>
      <c r="F161" s="21"/>
      <c r="G161" s="23"/>
      <c r="H161" s="200"/>
      <c r="I161" s="137" t="str">
        <f t="shared" si="15"/>
        <v/>
      </c>
      <c r="J161" s="132">
        <f t="shared" si="16"/>
        <v>1</v>
      </c>
      <c r="K161" s="138">
        <f t="shared" si="17"/>
        <v>0</v>
      </c>
      <c r="L161" s="57"/>
      <c r="M161" s="57"/>
      <c r="N161" s="57"/>
      <c r="O161" s="57"/>
      <c r="P161" s="57"/>
      <c r="Q161" s="57"/>
      <c r="R161" s="57"/>
      <c r="S161" s="57"/>
      <c r="T161" s="57"/>
    </row>
    <row r="162" spans="1:20" ht="26.45" customHeight="1" x14ac:dyDescent="0.25">
      <c r="A162" s="32">
        <v>80</v>
      </c>
      <c r="B162" s="22"/>
      <c r="C162" s="227"/>
      <c r="D162" s="23"/>
      <c r="E162" s="24"/>
      <c r="F162" s="21"/>
      <c r="G162" s="23"/>
      <c r="H162" s="200"/>
      <c r="I162" s="137" t="str">
        <f t="shared" si="15"/>
        <v/>
      </c>
      <c r="J162" s="132">
        <f t="shared" si="16"/>
        <v>1</v>
      </c>
      <c r="K162" s="138">
        <f t="shared" si="17"/>
        <v>0</v>
      </c>
      <c r="L162" s="57"/>
      <c r="M162" s="57"/>
      <c r="N162" s="57"/>
      <c r="O162" s="57"/>
      <c r="P162" s="57"/>
      <c r="Q162" s="57"/>
      <c r="R162" s="57"/>
      <c r="S162" s="57"/>
      <c r="T162" s="57"/>
    </row>
    <row r="163" spans="1:20" ht="26.45" customHeight="1" x14ac:dyDescent="0.25">
      <c r="A163" s="33">
        <v>81</v>
      </c>
      <c r="B163" s="22"/>
      <c r="C163" s="227"/>
      <c r="D163" s="23"/>
      <c r="E163" s="24"/>
      <c r="F163" s="21"/>
      <c r="G163" s="23"/>
      <c r="H163" s="200"/>
      <c r="I163" s="137" t="str">
        <f t="shared" si="15"/>
        <v/>
      </c>
      <c r="J163" s="132">
        <f t="shared" si="16"/>
        <v>1</v>
      </c>
      <c r="K163" s="138">
        <f t="shared" si="17"/>
        <v>0</v>
      </c>
      <c r="L163" s="57"/>
      <c r="M163" s="57"/>
      <c r="N163" s="57"/>
      <c r="O163" s="57"/>
      <c r="P163" s="57"/>
      <c r="Q163" s="57"/>
      <c r="R163" s="57"/>
      <c r="S163" s="57"/>
      <c r="T163" s="57"/>
    </row>
    <row r="164" spans="1:20" ht="26.45" customHeight="1" x14ac:dyDescent="0.25">
      <c r="A164" s="32">
        <v>82</v>
      </c>
      <c r="B164" s="22"/>
      <c r="C164" s="227"/>
      <c r="D164" s="23"/>
      <c r="E164" s="24"/>
      <c r="F164" s="21"/>
      <c r="G164" s="23"/>
      <c r="H164" s="200"/>
      <c r="I164" s="137" t="str">
        <f t="shared" si="15"/>
        <v/>
      </c>
      <c r="J164" s="132">
        <f t="shared" si="16"/>
        <v>1</v>
      </c>
      <c r="K164" s="138">
        <f t="shared" si="17"/>
        <v>0</v>
      </c>
      <c r="L164" s="57"/>
      <c r="M164" s="57"/>
      <c r="N164" s="57"/>
      <c r="O164" s="57"/>
      <c r="P164" s="57"/>
      <c r="Q164" s="57"/>
      <c r="R164" s="57"/>
      <c r="S164" s="57"/>
      <c r="T164" s="57"/>
    </row>
    <row r="165" spans="1:20" ht="26.45" customHeight="1" x14ac:dyDescent="0.25">
      <c r="A165" s="33">
        <v>83</v>
      </c>
      <c r="B165" s="22"/>
      <c r="C165" s="227"/>
      <c r="D165" s="23"/>
      <c r="E165" s="24"/>
      <c r="F165" s="21"/>
      <c r="G165" s="23"/>
      <c r="H165" s="200"/>
      <c r="I165" s="137" t="str">
        <f t="shared" si="15"/>
        <v/>
      </c>
      <c r="J165" s="132">
        <f t="shared" si="16"/>
        <v>1</v>
      </c>
      <c r="K165" s="138">
        <f t="shared" si="17"/>
        <v>0</v>
      </c>
      <c r="L165" s="57"/>
      <c r="M165" s="57"/>
      <c r="N165" s="57"/>
      <c r="O165" s="57"/>
      <c r="P165" s="57"/>
      <c r="Q165" s="57"/>
      <c r="R165" s="57"/>
      <c r="S165" s="57"/>
      <c r="T165" s="57"/>
    </row>
    <row r="166" spans="1:20" ht="26.45" customHeight="1" x14ac:dyDescent="0.25">
      <c r="A166" s="32">
        <v>84</v>
      </c>
      <c r="B166" s="22"/>
      <c r="C166" s="227"/>
      <c r="D166" s="23"/>
      <c r="E166" s="24"/>
      <c r="F166" s="21"/>
      <c r="G166" s="23"/>
      <c r="H166" s="200"/>
      <c r="I166" s="137" t="str">
        <f t="shared" si="15"/>
        <v/>
      </c>
      <c r="J166" s="132">
        <f t="shared" si="16"/>
        <v>1</v>
      </c>
      <c r="K166" s="138">
        <f t="shared" si="17"/>
        <v>0</v>
      </c>
      <c r="L166" s="57"/>
      <c r="M166" s="57"/>
      <c r="N166" s="57"/>
      <c r="O166" s="57"/>
      <c r="P166" s="57"/>
      <c r="Q166" s="57"/>
      <c r="R166" s="57"/>
      <c r="S166" s="57"/>
      <c r="T166" s="57"/>
    </row>
    <row r="167" spans="1:20" ht="26.45" customHeight="1" x14ac:dyDescent="0.25">
      <c r="A167" s="33">
        <v>85</v>
      </c>
      <c r="B167" s="22"/>
      <c r="C167" s="227"/>
      <c r="D167" s="23"/>
      <c r="E167" s="24"/>
      <c r="F167" s="21"/>
      <c r="G167" s="23"/>
      <c r="H167" s="200"/>
      <c r="I167" s="137" t="str">
        <f t="shared" si="15"/>
        <v/>
      </c>
      <c r="J167" s="132">
        <f t="shared" si="16"/>
        <v>1</v>
      </c>
      <c r="K167" s="138">
        <f t="shared" si="17"/>
        <v>0</v>
      </c>
      <c r="L167" s="57"/>
      <c r="M167" s="57"/>
      <c r="N167" s="57"/>
      <c r="O167" s="57"/>
      <c r="P167" s="57"/>
      <c r="Q167" s="57"/>
      <c r="R167" s="57"/>
      <c r="S167" s="57"/>
      <c r="T167" s="57"/>
    </row>
    <row r="168" spans="1:20" ht="26.45" customHeight="1" x14ac:dyDescent="0.25">
      <c r="A168" s="32">
        <v>86</v>
      </c>
      <c r="B168" s="22"/>
      <c r="C168" s="227"/>
      <c r="D168" s="23"/>
      <c r="E168" s="24"/>
      <c r="F168" s="21"/>
      <c r="G168" s="23"/>
      <c r="H168" s="200"/>
      <c r="I168" s="137" t="str">
        <f t="shared" si="15"/>
        <v/>
      </c>
      <c r="J168" s="132">
        <f t="shared" si="16"/>
        <v>1</v>
      </c>
      <c r="K168" s="138">
        <f t="shared" si="17"/>
        <v>0</v>
      </c>
      <c r="L168" s="57"/>
      <c r="M168" s="57"/>
      <c r="N168" s="57"/>
      <c r="O168" s="57"/>
      <c r="P168" s="57"/>
      <c r="Q168" s="57"/>
      <c r="R168" s="57"/>
      <c r="S168" s="57"/>
      <c r="T168" s="57"/>
    </row>
    <row r="169" spans="1:20" ht="26.45" customHeight="1" x14ac:dyDescent="0.25">
      <c r="A169" s="33">
        <v>87</v>
      </c>
      <c r="B169" s="22"/>
      <c r="C169" s="227"/>
      <c r="D169" s="23"/>
      <c r="E169" s="24"/>
      <c r="F169" s="21"/>
      <c r="G169" s="23"/>
      <c r="H169" s="200"/>
      <c r="I169" s="137" t="str">
        <f t="shared" si="15"/>
        <v/>
      </c>
      <c r="J169" s="132">
        <f t="shared" si="16"/>
        <v>1</v>
      </c>
      <c r="K169" s="138">
        <f t="shared" si="17"/>
        <v>0</v>
      </c>
      <c r="L169" s="57"/>
      <c r="M169" s="57"/>
      <c r="N169" s="57"/>
      <c r="O169" s="57"/>
      <c r="P169" s="57"/>
      <c r="Q169" s="57"/>
      <c r="R169" s="57"/>
      <c r="S169" s="57"/>
      <c r="T169" s="57"/>
    </row>
    <row r="170" spans="1:20" ht="26.45" customHeight="1" x14ac:dyDescent="0.25">
      <c r="A170" s="32">
        <v>88</v>
      </c>
      <c r="B170" s="22"/>
      <c r="C170" s="227"/>
      <c r="D170" s="23"/>
      <c r="E170" s="24"/>
      <c r="F170" s="21"/>
      <c r="G170" s="23"/>
      <c r="H170" s="200"/>
      <c r="I170" s="137" t="str">
        <f t="shared" si="15"/>
        <v/>
      </c>
      <c r="J170" s="132">
        <f t="shared" si="16"/>
        <v>1</v>
      </c>
      <c r="K170" s="138">
        <f t="shared" si="17"/>
        <v>0</v>
      </c>
      <c r="L170" s="57"/>
      <c r="M170" s="57"/>
      <c r="N170" s="57"/>
      <c r="O170" s="57"/>
      <c r="P170" s="57"/>
      <c r="Q170" s="57"/>
      <c r="R170" s="57"/>
      <c r="S170" s="57"/>
      <c r="T170" s="57"/>
    </row>
    <row r="171" spans="1:20" ht="26.45" customHeight="1" x14ac:dyDescent="0.25">
      <c r="A171" s="33">
        <v>89</v>
      </c>
      <c r="B171" s="22"/>
      <c r="C171" s="227"/>
      <c r="D171" s="23"/>
      <c r="E171" s="24"/>
      <c r="F171" s="21"/>
      <c r="G171" s="23"/>
      <c r="H171" s="200"/>
      <c r="I171" s="137" t="str">
        <f t="shared" si="15"/>
        <v/>
      </c>
      <c r="J171" s="132">
        <f t="shared" si="16"/>
        <v>1</v>
      </c>
      <c r="K171" s="138">
        <f t="shared" si="17"/>
        <v>0</v>
      </c>
      <c r="L171" s="57"/>
      <c r="M171" s="57"/>
      <c r="N171" s="57"/>
      <c r="O171" s="57"/>
      <c r="P171" s="57"/>
      <c r="Q171" s="57"/>
      <c r="R171" s="57"/>
      <c r="S171" s="57"/>
      <c r="T171" s="57"/>
    </row>
    <row r="172" spans="1:20" ht="26.45" customHeight="1" thickBot="1" x14ac:dyDescent="0.3">
      <c r="A172" s="294">
        <v>90</v>
      </c>
      <c r="B172" s="25"/>
      <c r="C172" s="228"/>
      <c r="D172" s="26"/>
      <c r="E172" s="27"/>
      <c r="F172" s="28"/>
      <c r="G172" s="26"/>
      <c r="H172" s="201"/>
      <c r="I172" s="137" t="str">
        <f t="shared" si="15"/>
        <v/>
      </c>
      <c r="J172" s="132">
        <f t="shared" si="16"/>
        <v>1</v>
      </c>
      <c r="K172" s="138">
        <f t="shared" si="17"/>
        <v>0</v>
      </c>
      <c r="L172" s="135">
        <f>IF(COUNTA(H158:H172)&gt;0,1,0)</f>
        <v>0</v>
      </c>
      <c r="M172" s="57"/>
      <c r="N172" s="57"/>
      <c r="O172" s="57"/>
      <c r="P172" s="57"/>
      <c r="Q172" s="57"/>
      <c r="R172" s="57"/>
      <c r="S172" s="57"/>
      <c r="T172" s="57"/>
    </row>
    <row r="173" spans="1:20" ht="26.45" customHeight="1" thickBot="1" x14ac:dyDescent="0.3">
      <c r="A173" s="57"/>
      <c r="B173" s="57"/>
      <c r="C173" s="57"/>
      <c r="D173" s="57"/>
      <c r="E173" s="57"/>
      <c r="F173" s="57"/>
      <c r="G173" s="10" t="s">
        <v>46</v>
      </c>
      <c r="H173" s="205">
        <f>SUM(H158:H172)+H143</f>
        <v>0</v>
      </c>
      <c r="I173" s="70"/>
      <c r="J173" s="286"/>
      <c r="K173" s="287"/>
      <c r="L173" s="57"/>
      <c r="M173" s="57"/>
      <c r="N173" s="57"/>
      <c r="O173" s="57"/>
      <c r="P173" s="57"/>
      <c r="Q173" s="57"/>
      <c r="R173" s="57"/>
      <c r="S173" s="57"/>
      <c r="T173" s="57"/>
    </row>
    <row r="174" spans="1:20" x14ac:dyDescent="0.25">
      <c r="A174" s="57"/>
      <c r="B174" s="57"/>
      <c r="C174" s="57"/>
      <c r="D174" s="57"/>
      <c r="E174" s="57"/>
      <c r="F174" s="57"/>
      <c r="G174" s="57"/>
      <c r="H174" s="57"/>
      <c r="I174" s="70"/>
      <c r="J174" s="286"/>
      <c r="K174" s="287"/>
      <c r="L174" s="57"/>
      <c r="M174" s="57"/>
      <c r="N174" s="57"/>
      <c r="O174" s="57"/>
      <c r="P174" s="57"/>
      <c r="Q174" s="57"/>
      <c r="R174" s="57"/>
      <c r="S174" s="57"/>
      <c r="T174" s="57"/>
    </row>
    <row r="175" spans="1:20" x14ac:dyDescent="0.25">
      <c r="A175" s="292" t="s">
        <v>141</v>
      </c>
      <c r="B175" s="291"/>
      <c r="C175" s="291"/>
      <c r="D175" s="291"/>
      <c r="E175" s="291"/>
      <c r="F175" s="291"/>
      <c r="G175" s="291"/>
      <c r="H175" s="291"/>
      <c r="I175" s="70"/>
      <c r="J175" s="286"/>
      <c r="K175" s="287"/>
      <c r="L175" s="57"/>
      <c r="M175" s="57"/>
      <c r="N175" s="57"/>
      <c r="O175" s="57"/>
      <c r="P175" s="57"/>
      <c r="Q175" s="57"/>
      <c r="R175" s="57"/>
      <c r="S175" s="57"/>
      <c r="T175" s="57"/>
    </row>
    <row r="176" spans="1:20" x14ac:dyDescent="0.25">
      <c r="A176" s="57"/>
      <c r="B176" s="57"/>
      <c r="C176" s="57"/>
      <c r="D176" s="57"/>
      <c r="E176" s="57"/>
      <c r="F176" s="57"/>
      <c r="G176" s="57"/>
      <c r="H176" s="57"/>
      <c r="I176" s="70"/>
      <c r="J176" s="286"/>
      <c r="K176" s="287"/>
      <c r="L176" s="57"/>
      <c r="M176" s="57"/>
      <c r="N176" s="57"/>
      <c r="O176" s="57"/>
      <c r="P176" s="57"/>
      <c r="Q176" s="57"/>
      <c r="R176" s="57"/>
      <c r="S176" s="57"/>
      <c r="T176" s="57"/>
    </row>
    <row r="177" spans="1:20" ht="21" x14ac:dyDescent="0.35">
      <c r="A177" s="347" t="s">
        <v>41</v>
      </c>
      <c r="B177" s="348">
        <f ca="1">IF(imzatarihi&gt;0,imzatarihi,"")</f>
        <v>45833</v>
      </c>
      <c r="C177" s="346" t="s">
        <v>43</v>
      </c>
      <c r="D177" s="344" t="str">
        <f>IF(kurulusyetkilisi&gt;0,kurulusyetkilisi,"")</f>
        <v/>
      </c>
      <c r="G177" s="57"/>
      <c r="H177" s="57"/>
      <c r="I177" s="70"/>
      <c r="J177" s="286"/>
      <c r="K177" s="287"/>
      <c r="L177" s="57"/>
      <c r="M177" s="57"/>
      <c r="N177" s="57"/>
      <c r="O177" s="57"/>
      <c r="P177" s="57"/>
      <c r="Q177" s="57"/>
      <c r="R177" s="57"/>
      <c r="S177" s="57"/>
      <c r="T177" s="57"/>
    </row>
    <row r="178" spans="1:20" ht="21" x14ac:dyDescent="0.35">
      <c r="A178" s="57"/>
      <c r="B178" s="343"/>
      <c r="C178" s="346" t="s">
        <v>44</v>
      </c>
      <c r="E178" s="339"/>
      <c r="F178" s="57"/>
      <c r="G178" s="57"/>
      <c r="H178" s="57"/>
      <c r="I178" s="70"/>
      <c r="J178" s="286"/>
      <c r="K178" s="287"/>
      <c r="L178" s="57"/>
      <c r="M178" s="57"/>
      <c r="N178" s="57"/>
      <c r="O178" s="57"/>
      <c r="P178" s="57"/>
      <c r="Q178" s="57"/>
      <c r="R178" s="57"/>
      <c r="S178" s="57"/>
      <c r="T178" s="57"/>
    </row>
    <row r="179" spans="1:20" x14ac:dyDescent="0.25">
      <c r="A179" s="57"/>
      <c r="B179" s="57"/>
      <c r="C179" s="57"/>
      <c r="D179" s="57"/>
      <c r="E179" s="57"/>
      <c r="F179" s="57"/>
      <c r="G179" s="57"/>
      <c r="H179" s="57"/>
      <c r="I179" s="70"/>
      <c r="J179" s="286"/>
      <c r="K179" s="287"/>
      <c r="L179" s="57"/>
      <c r="M179" s="57"/>
      <c r="N179" s="57"/>
      <c r="O179" s="57"/>
      <c r="P179" s="57"/>
      <c r="Q179" s="57"/>
      <c r="R179" s="57"/>
      <c r="S179" s="57"/>
      <c r="T179" s="57"/>
    </row>
    <row r="180" spans="1:20" x14ac:dyDescent="0.25">
      <c r="A180" s="57"/>
      <c r="B180" s="57"/>
      <c r="C180" s="57"/>
      <c r="D180" s="57"/>
      <c r="E180" s="57"/>
      <c r="F180" s="57"/>
      <c r="G180" s="57"/>
      <c r="H180" s="57"/>
      <c r="I180" s="70"/>
      <c r="J180" s="286"/>
      <c r="K180" s="287"/>
      <c r="L180" s="57"/>
      <c r="M180" s="57"/>
      <c r="N180" s="57"/>
      <c r="O180" s="57"/>
      <c r="P180" s="57"/>
      <c r="Q180" s="57"/>
      <c r="R180" s="57"/>
      <c r="S180" s="57"/>
      <c r="T180" s="57"/>
    </row>
    <row r="181" spans="1:20" x14ac:dyDescent="0.25">
      <c r="A181" s="509" t="s">
        <v>99</v>
      </c>
      <c r="B181" s="509"/>
      <c r="C181" s="509"/>
      <c r="D181" s="509"/>
      <c r="E181" s="509"/>
      <c r="F181" s="509"/>
      <c r="G181" s="509"/>
      <c r="H181" s="509"/>
      <c r="I181" s="11"/>
      <c r="J181" s="286"/>
      <c r="K181" s="287"/>
      <c r="L181" s="57"/>
      <c r="M181" s="57"/>
      <c r="N181" s="57"/>
      <c r="O181" s="57"/>
      <c r="P181" s="57"/>
      <c r="Q181" s="57"/>
      <c r="R181" s="57"/>
      <c r="S181" s="57"/>
      <c r="T181" s="57"/>
    </row>
    <row r="182" spans="1:20" x14ac:dyDescent="0.25">
      <c r="A182" s="503" t="str">
        <f>IF(YilDonem&lt;&gt;"",CONCATENATE(YilDonem,". döneme aittir."),"")</f>
        <v/>
      </c>
      <c r="B182" s="503"/>
      <c r="C182" s="503"/>
      <c r="D182" s="503"/>
      <c r="E182" s="503"/>
      <c r="F182" s="503"/>
      <c r="G182" s="503"/>
      <c r="H182" s="503"/>
      <c r="I182" s="11"/>
      <c r="J182" s="286"/>
      <c r="K182" s="287"/>
      <c r="L182" s="57"/>
      <c r="M182" s="57"/>
      <c r="N182" s="57"/>
      <c r="O182" s="57"/>
      <c r="P182" s="57"/>
      <c r="Q182" s="57"/>
      <c r="R182" s="57"/>
      <c r="S182" s="57"/>
      <c r="T182" s="57"/>
    </row>
    <row r="183" spans="1:20" ht="15.95" customHeight="1" thickBot="1" x14ac:dyDescent="0.3">
      <c r="A183" s="504" t="s">
        <v>100</v>
      </c>
      <c r="B183" s="504"/>
      <c r="C183" s="504"/>
      <c r="D183" s="504"/>
      <c r="E183" s="504"/>
      <c r="F183" s="504"/>
      <c r="G183" s="504"/>
      <c r="H183" s="504"/>
      <c r="I183" s="11"/>
      <c r="J183" s="286"/>
      <c r="K183" s="287"/>
      <c r="L183" s="57"/>
      <c r="M183" s="57"/>
      <c r="N183" s="57"/>
      <c r="O183" s="57"/>
      <c r="P183" s="57"/>
      <c r="Q183" s="57"/>
      <c r="R183" s="57"/>
      <c r="S183" s="57"/>
      <c r="T183" s="57"/>
    </row>
    <row r="184" spans="1:20" ht="31.7" customHeight="1" thickBot="1" x14ac:dyDescent="0.3">
      <c r="A184" s="505" t="s">
        <v>1</v>
      </c>
      <c r="B184" s="506"/>
      <c r="C184" s="510" t="str">
        <f>IF(ProjeNo&gt;0,ProjeNo,"")</f>
        <v/>
      </c>
      <c r="D184" s="511"/>
      <c r="E184" s="511"/>
      <c r="F184" s="511"/>
      <c r="G184" s="511"/>
      <c r="H184" s="512"/>
      <c r="I184" s="11"/>
      <c r="J184" s="286"/>
      <c r="K184" s="287"/>
      <c r="L184" s="57"/>
      <c r="M184" s="57"/>
      <c r="N184" s="57"/>
      <c r="O184" s="57"/>
      <c r="P184" s="57"/>
      <c r="Q184" s="57"/>
      <c r="R184" s="57"/>
      <c r="S184" s="57"/>
      <c r="T184" s="57"/>
    </row>
    <row r="185" spans="1:20" ht="31.7" customHeight="1" thickBot="1" x14ac:dyDescent="0.3">
      <c r="A185" s="507" t="s">
        <v>10</v>
      </c>
      <c r="B185" s="508"/>
      <c r="C185" s="513" t="str">
        <f>IF(ProjeAdi&gt;0,ProjeAdi,"")</f>
        <v/>
      </c>
      <c r="D185" s="514"/>
      <c r="E185" s="514"/>
      <c r="F185" s="514"/>
      <c r="G185" s="514"/>
      <c r="H185" s="515"/>
      <c r="I185" s="11"/>
      <c r="J185" s="286"/>
      <c r="K185" s="287"/>
      <c r="L185" s="57"/>
      <c r="M185" s="57"/>
      <c r="N185" s="57"/>
      <c r="O185" s="57"/>
      <c r="P185" s="57"/>
      <c r="Q185" s="57"/>
      <c r="R185" s="57"/>
      <c r="S185" s="57"/>
      <c r="T185" s="57"/>
    </row>
    <row r="186" spans="1:20" s="31" customFormat="1" ht="37.15" customHeight="1" thickBot="1" x14ac:dyDescent="0.3">
      <c r="A186" s="501" t="s">
        <v>6</v>
      </c>
      <c r="B186" s="501" t="s">
        <v>101</v>
      </c>
      <c r="C186" s="501" t="s">
        <v>163</v>
      </c>
      <c r="D186" s="518" t="s">
        <v>102</v>
      </c>
      <c r="E186" s="518" t="s">
        <v>103</v>
      </c>
      <c r="F186" s="518" t="s">
        <v>93</v>
      </c>
      <c r="G186" s="518" t="s">
        <v>94</v>
      </c>
      <c r="H186" s="284" t="s">
        <v>95</v>
      </c>
      <c r="I186" s="288"/>
      <c r="J186" s="289"/>
      <c r="K186" s="290"/>
      <c r="L186" s="275"/>
      <c r="M186" s="275"/>
      <c r="N186" s="275"/>
      <c r="O186" s="275"/>
      <c r="P186" s="275"/>
      <c r="Q186" s="275"/>
      <c r="R186" s="275"/>
      <c r="S186" s="275"/>
      <c r="T186" s="275"/>
    </row>
    <row r="187" spans="1:20" ht="18" customHeight="1" thickBot="1" x14ac:dyDescent="0.3">
      <c r="A187" s="502"/>
      <c r="B187" s="502"/>
      <c r="C187" s="502"/>
      <c r="D187" s="502"/>
      <c r="E187" s="502"/>
      <c r="F187" s="502"/>
      <c r="G187" s="502"/>
      <c r="H187" s="284" t="s">
        <v>98</v>
      </c>
      <c r="I187" s="11"/>
      <c r="J187" s="286"/>
      <c r="K187" s="287"/>
      <c r="L187" s="57"/>
      <c r="M187" s="57"/>
      <c r="N187" s="57"/>
      <c r="O187" s="57"/>
      <c r="P187" s="57"/>
      <c r="Q187" s="57"/>
      <c r="R187" s="57"/>
      <c r="S187" s="57"/>
      <c r="T187" s="57"/>
    </row>
    <row r="188" spans="1:20" ht="26.45" customHeight="1" x14ac:dyDescent="0.25">
      <c r="A188" s="36">
        <v>91</v>
      </c>
      <c r="B188" s="37"/>
      <c r="C188" s="219"/>
      <c r="D188" s="38"/>
      <c r="E188" s="54"/>
      <c r="F188" s="39"/>
      <c r="G188" s="38"/>
      <c r="H188" s="199"/>
      <c r="I188" s="137" t="str">
        <f t="shared" ref="I188:I202" si="18">IF(AND(D188&lt;&gt;"",J188=1),"Belge Tarihi ve Belge Numarası doldurulduktan sonra KDV Dahil Tutar doldurulabilir.","")</f>
        <v/>
      </c>
      <c r="J188" s="132">
        <f>IF(COUNTA(F188:G188)=2,0,1)</f>
        <v>1</v>
      </c>
      <c r="K188" s="138">
        <f>IF(J188=1,0,100000000)</f>
        <v>0</v>
      </c>
      <c r="L188" s="57"/>
      <c r="M188" s="57"/>
      <c r="N188" s="57"/>
      <c r="O188" s="57"/>
      <c r="P188" s="57"/>
      <c r="Q188" s="57"/>
      <c r="R188" s="57"/>
      <c r="S188" s="57"/>
      <c r="T188" s="57"/>
    </row>
    <row r="189" spans="1:20" ht="26.45" customHeight="1" x14ac:dyDescent="0.25">
      <c r="A189" s="33">
        <v>92</v>
      </c>
      <c r="B189" s="22"/>
      <c r="C189" s="227"/>
      <c r="D189" s="23"/>
      <c r="E189" s="24"/>
      <c r="F189" s="21"/>
      <c r="G189" s="23"/>
      <c r="H189" s="200"/>
      <c r="I189" s="137" t="str">
        <f t="shared" si="18"/>
        <v/>
      </c>
      <c r="J189" s="132">
        <f t="shared" ref="J189:J202" si="19">IF(COUNTA(F189:G189)=2,0,1)</f>
        <v>1</v>
      </c>
      <c r="K189" s="138">
        <f t="shared" ref="K189:K202" si="20">IF(J189=1,0,100000000)</f>
        <v>0</v>
      </c>
      <c r="L189" s="57"/>
      <c r="M189" s="57"/>
      <c r="N189" s="57"/>
      <c r="O189" s="57"/>
      <c r="P189" s="57"/>
      <c r="Q189" s="57"/>
      <c r="R189" s="57"/>
      <c r="S189" s="57"/>
      <c r="T189" s="57"/>
    </row>
    <row r="190" spans="1:20" ht="26.45" customHeight="1" x14ac:dyDescent="0.25">
      <c r="A190" s="32">
        <v>93</v>
      </c>
      <c r="B190" s="22"/>
      <c r="C190" s="227"/>
      <c r="D190" s="23"/>
      <c r="E190" s="24"/>
      <c r="F190" s="21"/>
      <c r="G190" s="23"/>
      <c r="H190" s="200"/>
      <c r="I190" s="137" t="str">
        <f t="shared" si="18"/>
        <v/>
      </c>
      <c r="J190" s="132">
        <f t="shared" si="19"/>
        <v>1</v>
      </c>
      <c r="K190" s="138">
        <f t="shared" si="20"/>
        <v>0</v>
      </c>
      <c r="L190" s="57"/>
      <c r="M190" s="57"/>
      <c r="N190" s="57"/>
      <c r="O190" s="57"/>
      <c r="P190" s="57"/>
      <c r="Q190" s="57"/>
      <c r="R190" s="57"/>
      <c r="S190" s="57"/>
      <c r="T190" s="57"/>
    </row>
    <row r="191" spans="1:20" ht="26.45" customHeight="1" x14ac:dyDescent="0.25">
      <c r="A191" s="33">
        <v>94</v>
      </c>
      <c r="B191" s="22"/>
      <c r="C191" s="227"/>
      <c r="D191" s="23"/>
      <c r="E191" s="24"/>
      <c r="F191" s="21"/>
      <c r="G191" s="23"/>
      <c r="H191" s="200"/>
      <c r="I191" s="137" t="str">
        <f t="shared" si="18"/>
        <v/>
      </c>
      <c r="J191" s="132">
        <f t="shared" si="19"/>
        <v>1</v>
      </c>
      <c r="K191" s="138">
        <f t="shared" si="20"/>
        <v>0</v>
      </c>
      <c r="L191" s="57"/>
      <c r="M191" s="57"/>
      <c r="N191" s="57"/>
      <c r="O191" s="57"/>
      <c r="P191" s="57"/>
      <c r="Q191" s="57"/>
      <c r="R191" s="57"/>
      <c r="S191" s="57"/>
      <c r="T191" s="57"/>
    </row>
    <row r="192" spans="1:20" ht="26.45" customHeight="1" x14ac:dyDescent="0.25">
      <c r="A192" s="32">
        <v>95</v>
      </c>
      <c r="B192" s="22"/>
      <c r="C192" s="227"/>
      <c r="D192" s="23"/>
      <c r="E192" s="24"/>
      <c r="F192" s="21"/>
      <c r="G192" s="23"/>
      <c r="H192" s="200"/>
      <c r="I192" s="137" t="str">
        <f t="shared" si="18"/>
        <v/>
      </c>
      <c r="J192" s="132">
        <f t="shared" si="19"/>
        <v>1</v>
      </c>
      <c r="K192" s="138">
        <f t="shared" si="20"/>
        <v>0</v>
      </c>
      <c r="L192" s="57"/>
      <c r="M192" s="57"/>
      <c r="N192" s="57"/>
      <c r="O192" s="57"/>
      <c r="P192" s="57"/>
      <c r="Q192" s="57"/>
      <c r="R192" s="57"/>
      <c r="S192" s="57"/>
      <c r="T192" s="57"/>
    </row>
    <row r="193" spans="1:20" ht="26.45" customHeight="1" x14ac:dyDescent="0.25">
      <c r="A193" s="33">
        <v>96</v>
      </c>
      <c r="B193" s="22"/>
      <c r="C193" s="227"/>
      <c r="D193" s="23"/>
      <c r="E193" s="24"/>
      <c r="F193" s="21"/>
      <c r="G193" s="23"/>
      <c r="H193" s="200"/>
      <c r="I193" s="137" t="str">
        <f t="shared" si="18"/>
        <v/>
      </c>
      <c r="J193" s="132">
        <f t="shared" si="19"/>
        <v>1</v>
      </c>
      <c r="K193" s="138">
        <f t="shared" si="20"/>
        <v>0</v>
      </c>
      <c r="L193" s="57"/>
      <c r="M193" s="57"/>
      <c r="N193" s="57"/>
      <c r="O193" s="57"/>
      <c r="P193" s="57"/>
      <c r="Q193" s="57"/>
      <c r="R193" s="57"/>
      <c r="S193" s="57"/>
      <c r="T193" s="57"/>
    </row>
    <row r="194" spans="1:20" ht="26.45" customHeight="1" x14ac:dyDescent="0.25">
      <c r="A194" s="32">
        <v>97</v>
      </c>
      <c r="B194" s="22"/>
      <c r="C194" s="227"/>
      <c r="D194" s="23"/>
      <c r="E194" s="24"/>
      <c r="F194" s="21"/>
      <c r="G194" s="23"/>
      <c r="H194" s="200"/>
      <c r="I194" s="137" t="str">
        <f t="shared" si="18"/>
        <v/>
      </c>
      <c r="J194" s="132">
        <f t="shared" si="19"/>
        <v>1</v>
      </c>
      <c r="K194" s="138">
        <f t="shared" si="20"/>
        <v>0</v>
      </c>
      <c r="L194" s="57"/>
      <c r="M194" s="57"/>
      <c r="N194" s="57"/>
      <c r="O194" s="57"/>
      <c r="P194" s="57"/>
      <c r="Q194" s="57"/>
      <c r="R194" s="57"/>
      <c r="S194" s="57"/>
      <c r="T194" s="57"/>
    </row>
    <row r="195" spans="1:20" ht="26.45" customHeight="1" x14ac:dyDescent="0.25">
      <c r="A195" s="33">
        <v>98</v>
      </c>
      <c r="B195" s="22"/>
      <c r="C195" s="227"/>
      <c r="D195" s="23"/>
      <c r="E195" s="24"/>
      <c r="F195" s="21"/>
      <c r="G195" s="23"/>
      <c r="H195" s="200"/>
      <c r="I195" s="137" t="str">
        <f t="shared" si="18"/>
        <v/>
      </c>
      <c r="J195" s="132">
        <f t="shared" si="19"/>
        <v>1</v>
      </c>
      <c r="K195" s="138">
        <f t="shared" si="20"/>
        <v>0</v>
      </c>
      <c r="L195" s="57"/>
      <c r="M195" s="57"/>
      <c r="N195" s="57"/>
      <c r="O195" s="57"/>
      <c r="P195" s="57"/>
      <c r="Q195" s="57"/>
      <c r="R195" s="57"/>
      <c r="S195" s="57"/>
      <c r="T195" s="57"/>
    </row>
    <row r="196" spans="1:20" ht="26.45" customHeight="1" x14ac:dyDescent="0.25">
      <c r="A196" s="32">
        <v>99</v>
      </c>
      <c r="B196" s="22"/>
      <c r="C196" s="227"/>
      <c r="D196" s="23"/>
      <c r="E196" s="24"/>
      <c r="F196" s="21"/>
      <c r="G196" s="23"/>
      <c r="H196" s="200"/>
      <c r="I196" s="137" t="str">
        <f t="shared" si="18"/>
        <v/>
      </c>
      <c r="J196" s="132">
        <f t="shared" si="19"/>
        <v>1</v>
      </c>
      <c r="K196" s="138">
        <f t="shared" si="20"/>
        <v>0</v>
      </c>
      <c r="L196" s="57"/>
      <c r="M196" s="57"/>
      <c r="N196" s="57"/>
      <c r="O196" s="57"/>
      <c r="P196" s="57"/>
      <c r="Q196" s="57"/>
      <c r="R196" s="57"/>
      <c r="S196" s="57"/>
      <c r="T196" s="57"/>
    </row>
    <row r="197" spans="1:20" ht="26.45" customHeight="1" x14ac:dyDescent="0.25">
      <c r="A197" s="33">
        <v>100</v>
      </c>
      <c r="B197" s="22"/>
      <c r="C197" s="227"/>
      <c r="D197" s="23"/>
      <c r="E197" s="24"/>
      <c r="F197" s="21"/>
      <c r="G197" s="23"/>
      <c r="H197" s="200"/>
      <c r="I197" s="137" t="str">
        <f t="shared" si="18"/>
        <v/>
      </c>
      <c r="J197" s="132">
        <f t="shared" si="19"/>
        <v>1</v>
      </c>
      <c r="K197" s="138">
        <f t="shared" si="20"/>
        <v>0</v>
      </c>
      <c r="L197" s="57"/>
      <c r="M197" s="57"/>
      <c r="N197" s="57"/>
      <c r="O197" s="57"/>
      <c r="P197" s="57"/>
      <c r="Q197" s="57"/>
      <c r="R197" s="57"/>
      <c r="S197" s="57"/>
      <c r="T197" s="57"/>
    </row>
    <row r="198" spans="1:20" ht="26.45" customHeight="1" x14ac:dyDescent="0.25">
      <c r="A198" s="32">
        <v>101</v>
      </c>
      <c r="B198" s="22"/>
      <c r="C198" s="227"/>
      <c r="D198" s="23"/>
      <c r="E198" s="24"/>
      <c r="F198" s="21"/>
      <c r="G198" s="23"/>
      <c r="H198" s="200"/>
      <c r="I198" s="137" t="str">
        <f t="shared" si="18"/>
        <v/>
      </c>
      <c r="J198" s="132">
        <f t="shared" si="19"/>
        <v>1</v>
      </c>
      <c r="K198" s="138">
        <f t="shared" si="20"/>
        <v>0</v>
      </c>
      <c r="L198" s="57"/>
      <c r="M198" s="57"/>
      <c r="N198" s="57"/>
      <c r="O198" s="57"/>
      <c r="P198" s="57"/>
      <c r="Q198" s="57"/>
      <c r="R198" s="57"/>
      <c r="S198" s="57"/>
      <c r="T198" s="57"/>
    </row>
    <row r="199" spans="1:20" ht="26.45" customHeight="1" x14ac:dyDescent="0.25">
      <c r="A199" s="33">
        <v>102</v>
      </c>
      <c r="B199" s="22"/>
      <c r="C199" s="227"/>
      <c r="D199" s="23"/>
      <c r="E199" s="24"/>
      <c r="F199" s="21"/>
      <c r="G199" s="23"/>
      <c r="H199" s="200"/>
      <c r="I199" s="137" t="str">
        <f t="shared" si="18"/>
        <v/>
      </c>
      <c r="J199" s="132">
        <f t="shared" si="19"/>
        <v>1</v>
      </c>
      <c r="K199" s="138">
        <f t="shared" si="20"/>
        <v>0</v>
      </c>
      <c r="L199" s="57"/>
      <c r="M199" s="57"/>
      <c r="N199" s="57"/>
      <c r="O199" s="57"/>
      <c r="P199" s="57"/>
      <c r="Q199" s="57"/>
      <c r="R199" s="57"/>
      <c r="S199" s="57"/>
      <c r="T199" s="57"/>
    </row>
    <row r="200" spans="1:20" ht="26.45" customHeight="1" x14ac:dyDescent="0.25">
      <c r="A200" s="32">
        <v>103</v>
      </c>
      <c r="B200" s="22"/>
      <c r="C200" s="227"/>
      <c r="D200" s="23"/>
      <c r="E200" s="24"/>
      <c r="F200" s="21"/>
      <c r="G200" s="23"/>
      <c r="H200" s="200"/>
      <c r="I200" s="137" t="str">
        <f t="shared" si="18"/>
        <v/>
      </c>
      <c r="J200" s="132">
        <f t="shared" si="19"/>
        <v>1</v>
      </c>
      <c r="K200" s="138">
        <f t="shared" si="20"/>
        <v>0</v>
      </c>
      <c r="L200" s="57"/>
      <c r="M200" s="57"/>
      <c r="N200" s="57"/>
      <c r="O200" s="57"/>
      <c r="P200" s="57"/>
      <c r="Q200" s="57"/>
      <c r="R200" s="57"/>
      <c r="S200" s="57"/>
      <c r="T200" s="57"/>
    </row>
    <row r="201" spans="1:20" ht="26.45" customHeight="1" x14ac:dyDescent="0.25">
      <c r="A201" s="33">
        <v>104</v>
      </c>
      <c r="B201" s="22"/>
      <c r="C201" s="227"/>
      <c r="D201" s="23"/>
      <c r="E201" s="24"/>
      <c r="F201" s="21"/>
      <c r="G201" s="23"/>
      <c r="H201" s="200"/>
      <c r="I201" s="137" t="str">
        <f t="shared" si="18"/>
        <v/>
      </c>
      <c r="J201" s="132">
        <f t="shared" si="19"/>
        <v>1</v>
      </c>
      <c r="K201" s="138">
        <f t="shared" si="20"/>
        <v>0</v>
      </c>
      <c r="L201" s="57"/>
      <c r="M201" s="57"/>
      <c r="N201" s="57"/>
      <c r="O201" s="57"/>
      <c r="P201" s="57"/>
      <c r="Q201" s="57"/>
      <c r="R201" s="57"/>
      <c r="S201" s="57"/>
      <c r="T201" s="57"/>
    </row>
    <row r="202" spans="1:20" ht="26.45" customHeight="1" thickBot="1" x14ac:dyDescent="0.3">
      <c r="A202" s="294">
        <v>105</v>
      </c>
      <c r="B202" s="25"/>
      <c r="C202" s="228"/>
      <c r="D202" s="26"/>
      <c r="E202" s="27"/>
      <c r="F202" s="28"/>
      <c r="G202" s="26"/>
      <c r="H202" s="201"/>
      <c r="I202" s="137" t="str">
        <f t="shared" si="18"/>
        <v/>
      </c>
      <c r="J202" s="132">
        <f t="shared" si="19"/>
        <v>1</v>
      </c>
      <c r="K202" s="138">
        <f t="shared" si="20"/>
        <v>0</v>
      </c>
      <c r="L202" s="135">
        <f>IF(COUNTA(H188:H202)&gt;0,1,0)</f>
        <v>0</v>
      </c>
      <c r="M202" s="57"/>
      <c r="N202" s="57"/>
      <c r="O202" s="57"/>
      <c r="P202" s="57"/>
      <c r="Q202" s="57"/>
      <c r="R202" s="57"/>
      <c r="S202" s="57"/>
      <c r="T202" s="57"/>
    </row>
    <row r="203" spans="1:20" ht="26.45" customHeight="1" thickBot="1" x14ac:dyDescent="0.3">
      <c r="A203" s="57"/>
      <c r="B203" s="57"/>
      <c r="C203" s="57"/>
      <c r="D203" s="57"/>
      <c r="E203" s="57"/>
      <c r="F203" s="57"/>
      <c r="G203" s="10" t="s">
        <v>46</v>
      </c>
      <c r="H203" s="205">
        <f>SUM(H188:H202)+H173</f>
        <v>0</v>
      </c>
      <c r="I203" s="70"/>
      <c r="J203" s="286"/>
      <c r="K203" s="287"/>
      <c r="L203" s="57"/>
      <c r="M203" s="57"/>
      <c r="N203" s="57"/>
      <c r="O203" s="57"/>
      <c r="P203" s="57"/>
      <c r="Q203" s="57"/>
      <c r="R203" s="57"/>
      <c r="S203" s="57"/>
      <c r="T203" s="57"/>
    </row>
    <row r="204" spans="1:20" x14ac:dyDescent="0.25">
      <c r="A204" s="57"/>
      <c r="B204" s="57"/>
      <c r="C204" s="57"/>
      <c r="D204" s="57"/>
      <c r="E204" s="57"/>
      <c r="F204" s="57"/>
      <c r="G204" s="57"/>
      <c r="H204" s="57"/>
      <c r="I204" s="70"/>
      <c r="J204" s="286"/>
      <c r="K204" s="287"/>
      <c r="L204" s="57"/>
      <c r="M204" s="57"/>
      <c r="N204" s="57"/>
      <c r="O204" s="57"/>
      <c r="P204" s="57"/>
      <c r="Q204" s="57"/>
      <c r="R204" s="57"/>
      <c r="S204" s="57"/>
      <c r="T204" s="57"/>
    </row>
    <row r="205" spans="1:20" x14ac:dyDescent="0.25">
      <c r="A205" s="292" t="s">
        <v>141</v>
      </c>
      <c r="B205" s="291"/>
      <c r="C205" s="291"/>
      <c r="D205" s="291"/>
      <c r="E205" s="291"/>
      <c r="F205" s="291"/>
      <c r="G205" s="291"/>
      <c r="H205" s="291"/>
      <c r="I205" s="70"/>
      <c r="J205" s="286"/>
      <c r="K205" s="287"/>
      <c r="L205" s="57"/>
      <c r="M205" s="57"/>
      <c r="N205" s="57"/>
      <c r="O205" s="57"/>
      <c r="P205" s="57"/>
      <c r="Q205" s="57"/>
      <c r="R205" s="57"/>
      <c r="S205" s="57"/>
      <c r="T205" s="57"/>
    </row>
    <row r="206" spans="1:20" x14ac:dyDescent="0.25">
      <c r="A206" s="57"/>
      <c r="B206" s="57"/>
      <c r="C206" s="57"/>
      <c r="D206" s="57"/>
      <c r="E206" s="57"/>
      <c r="F206" s="57"/>
      <c r="G206" s="57"/>
      <c r="H206" s="57"/>
      <c r="I206" s="70"/>
      <c r="J206" s="286"/>
      <c r="K206" s="287"/>
      <c r="L206" s="57"/>
      <c r="M206" s="57"/>
      <c r="N206" s="57"/>
      <c r="O206" s="57"/>
      <c r="P206" s="57"/>
      <c r="Q206" s="57"/>
      <c r="R206" s="57"/>
      <c r="S206" s="57"/>
      <c r="T206" s="57"/>
    </row>
    <row r="207" spans="1:20" ht="21" x14ac:dyDescent="0.35">
      <c r="A207" s="347" t="s">
        <v>41</v>
      </c>
      <c r="B207" s="348">
        <f ca="1">IF(imzatarihi&gt;0,imzatarihi,"")</f>
        <v>45833</v>
      </c>
      <c r="C207" s="346" t="s">
        <v>43</v>
      </c>
      <c r="D207" s="344" t="str">
        <f>IF(kurulusyetkilisi&gt;0,kurulusyetkilisi,"")</f>
        <v/>
      </c>
      <c r="G207" s="57"/>
      <c r="H207" s="57"/>
      <c r="I207" s="70"/>
      <c r="J207" s="286"/>
      <c r="K207" s="287"/>
      <c r="L207" s="57"/>
      <c r="M207" s="57"/>
      <c r="N207" s="57"/>
      <c r="O207" s="57"/>
      <c r="P207" s="57"/>
      <c r="Q207" s="57"/>
      <c r="R207" s="57"/>
      <c r="S207" s="57"/>
      <c r="T207" s="57"/>
    </row>
    <row r="208" spans="1:20" ht="21" x14ac:dyDescent="0.35">
      <c r="A208" s="57"/>
      <c r="B208" s="343"/>
      <c r="C208" s="346" t="s">
        <v>44</v>
      </c>
      <c r="E208" s="339"/>
      <c r="F208" s="57"/>
      <c r="G208" s="57"/>
      <c r="H208" s="57"/>
      <c r="I208" s="70"/>
      <c r="J208" s="286"/>
      <c r="K208" s="287"/>
      <c r="L208" s="57"/>
      <c r="M208" s="57"/>
      <c r="N208" s="57"/>
      <c r="O208" s="57"/>
      <c r="P208" s="57"/>
      <c r="Q208" s="57"/>
      <c r="R208" s="57"/>
      <c r="S208" s="57"/>
      <c r="T208" s="57"/>
    </row>
  </sheetData>
  <sheetProtection algorithmName="SHA-512" hashValue="flrNT2wxQbdYqNumzZDFYF490p74+dZqBIRCQeDAlyzsEI9i95puqfLXdIhiGV8+iUQmeRo6BV9tMBdE1WF61Q==" saltValue="61YMdjtKo00ZHRJXYw75Jg==" spinCount="100000" sheet="1" objects="1" scenarios="1"/>
  <mergeCells count="98">
    <mergeCell ref="C36:C37"/>
    <mergeCell ref="C66:C67"/>
    <mergeCell ref="A31:H31"/>
    <mergeCell ref="A32:H32"/>
    <mergeCell ref="A33:H33"/>
    <mergeCell ref="D36:D37"/>
    <mergeCell ref="E36:E37"/>
    <mergeCell ref="F36:F37"/>
    <mergeCell ref="G36:G37"/>
    <mergeCell ref="A34:B34"/>
    <mergeCell ref="A35:B35"/>
    <mergeCell ref="A36:A37"/>
    <mergeCell ref="B36:B37"/>
    <mergeCell ref="C34:H34"/>
    <mergeCell ref="C35:H35"/>
    <mergeCell ref="C64:H64"/>
    <mergeCell ref="F96:F97"/>
    <mergeCell ref="A121:H121"/>
    <mergeCell ref="A122:H122"/>
    <mergeCell ref="A123:H123"/>
    <mergeCell ref="A151:H151"/>
    <mergeCell ref="A124:B124"/>
    <mergeCell ref="C96:C97"/>
    <mergeCell ref="A96:A97"/>
    <mergeCell ref="B96:B97"/>
    <mergeCell ref="D96:D97"/>
    <mergeCell ref="E96:E97"/>
    <mergeCell ref="C126:C127"/>
    <mergeCell ref="C124:H124"/>
    <mergeCell ref="C125:H125"/>
    <mergeCell ref="G96:G97"/>
    <mergeCell ref="A152:H152"/>
    <mergeCell ref="A153:H153"/>
    <mergeCell ref="A154:B154"/>
    <mergeCell ref="A125:B125"/>
    <mergeCell ref="A126:A127"/>
    <mergeCell ref="B126:B127"/>
    <mergeCell ref="D126:D127"/>
    <mergeCell ref="E126:E127"/>
    <mergeCell ref="F126:F127"/>
    <mergeCell ref="G126:G127"/>
    <mergeCell ref="C154:H154"/>
    <mergeCell ref="A93:H93"/>
    <mergeCell ref="A95:B95"/>
    <mergeCell ref="A66:A67"/>
    <mergeCell ref="B66:B67"/>
    <mergeCell ref="D66:D67"/>
    <mergeCell ref="E66:E67"/>
    <mergeCell ref="F66:F67"/>
    <mergeCell ref="G66:G67"/>
    <mergeCell ref="A91:H91"/>
    <mergeCell ref="A92:H92"/>
    <mergeCell ref="A94:B94"/>
    <mergeCell ref="C94:H94"/>
    <mergeCell ref="C95:H95"/>
    <mergeCell ref="F186:F187"/>
    <mergeCell ref="G186:G187"/>
    <mergeCell ref="A184:B184"/>
    <mergeCell ref="A185:B185"/>
    <mergeCell ref="A186:A187"/>
    <mergeCell ref="B186:B187"/>
    <mergeCell ref="D186:D187"/>
    <mergeCell ref="E186:E187"/>
    <mergeCell ref="C186:C187"/>
    <mergeCell ref="C184:H184"/>
    <mergeCell ref="C185:H185"/>
    <mergeCell ref="A181:H181"/>
    <mergeCell ref="A182:H182"/>
    <mergeCell ref="A183:H183"/>
    <mergeCell ref="A155:B155"/>
    <mergeCell ref="A156:A157"/>
    <mergeCell ref="B156:B157"/>
    <mergeCell ref="D156:D157"/>
    <mergeCell ref="E156:E157"/>
    <mergeCell ref="F156:F157"/>
    <mergeCell ref="G156:G157"/>
    <mergeCell ref="C156:C157"/>
    <mergeCell ref="C155:H155"/>
    <mergeCell ref="A1:H1"/>
    <mergeCell ref="A2:H2"/>
    <mergeCell ref="A3:H3"/>
    <mergeCell ref="A6:A7"/>
    <mergeCell ref="B6:B7"/>
    <mergeCell ref="D6:D7"/>
    <mergeCell ref="E6:E7"/>
    <mergeCell ref="F6:F7"/>
    <mergeCell ref="G6:G7"/>
    <mergeCell ref="A4:B4"/>
    <mergeCell ref="A5:B5"/>
    <mergeCell ref="C6:C7"/>
    <mergeCell ref="C4:H4"/>
    <mergeCell ref="C5:H5"/>
    <mergeCell ref="A64:B64"/>
    <mergeCell ref="A65:B65"/>
    <mergeCell ref="A61:H61"/>
    <mergeCell ref="A62:H62"/>
    <mergeCell ref="A63:H63"/>
    <mergeCell ref="C65:H65"/>
  </mergeCells>
  <dataValidations xWindow="1045" yWindow="539" count="3">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H188:H202 H38:H52 H68:H82 H98:H112 H128:H142 H158:H172 H9:H22" xr:uid="{00000000-0002-0000-0F00-000000000000}">
      <formula1>0</formula1>
      <formula2>K9</formula2>
    </dataValidation>
    <dataValidation type="list" allowBlank="1" showInputMessage="1" showErrorMessage="1" sqref="C8:C22 C188:C202 C128:C142 C98:C112 C68:C82 C38:C52 C158:C172" xr:uid="{00000000-0002-0000-0F00-000001000000}">
      <formula1>$T$1:$T$12</formula1>
    </dataValidation>
    <dataValidation type="decimal" allowBlank="1" showInputMessage="1" showErrorMessage="1" error="Belge Tarihi ve Belge Numarası doldurulduktan sonra KDV Dahil Tutar doldurulabilir." prompt="Belge Tarihi ve Belge Numarası doldurulduktan sonra KDV Dahil Tutar doldurulabilir." sqref="H8" xr:uid="{00000000-0002-0000-0F00-000002000000}">
      <formula1>0</formula1>
      <formula2>K8</formula2>
    </dataValidation>
  </dataValidations>
  <pageMargins left="0.7" right="0.7" top="0.75" bottom="0.75" header="0.3" footer="0.3"/>
  <pageSetup paperSize="9" scale="67" orientation="landscape" r:id="rId1"/>
  <rowBreaks count="6" manualBreakCount="6">
    <brk id="30" max="16383" man="1"/>
    <brk id="60" max="16383" man="1"/>
    <brk id="90" max="16383" man="1"/>
    <brk id="120" max="16383" man="1"/>
    <brk id="150" max="16383" man="1"/>
    <brk id="180" max="16383" man="1"/>
  </rowBreaks>
  <ignoredErrors>
    <ignoredError sqref="J8"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8"/>
  <dimension ref="A1:Q202"/>
  <sheetViews>
    <sheetView zoomScale="70" zoomScaleNormal="70" workbookViewId="0">
      <selection activeCell="B8" sqref="B8"/>
    </sheetView>
  </sheetViews>
  <sheetFormatPr defaultColWidth="8.85546875" defaultRowHeight="30.2" customHeight="1" x14ac:dyDescent="0.25"/>
  <cols>
    <col min="1" max="1" width="7.42578125" style="29" customWidth="1"/>
    <col min="2" max="2" width="14.5703125" style="29" customWidth="1"/>
    <col min="3" max="3" width="42.7109375" style="29" customWidth="1"/>
    <col min="4" max="4" width="19.7109375" style="29" customWidth="1"/>
    <col min="5" max="5" width="45.7109375" style="29" customWidth="1"/>
    <col min="6" max="6" width="41.7109375" style="29" customWidth="1"/>
    <col min="7" max="7" width="40.7109375" style="29" customWidth="1"/>
    <col min="8" max="8" width="16.7109375" style="206" customWidth="1"/>
    <col min="9" max="9" width="30.7109375" style="29" customWidth="1"/>
    <col min="10" max="10" width="16.7109375" style="29" customWidth="1"/>
    <col min="11" max="11" width="51.28515625" style="71" customWidth="1"/>
    <col min="12" max="12" width="8.85546875" style="49" hidden="1" customWidth="1"/>
    <col min="13" max="13" width="28.7109375" style="29" hidden="1" customWidth="1"/>
    <col min="14" max="14" width="11.7109375" style="29" hidden="1" customWidth="1"/>
    <col min="15" max="17" width="8.85546875" style="29" hidden="1" customWidth="1"/>
    <col min="18" max="16384" width="8.85546875" style="29"/>
  </cols>
  <sheetData>
    <row r="1" spans="1:17" ht="30.2" customHeight="1" x14ac:dyDescent="0.25">
      <c r="A1" s="509" t="s">
        <v>107</v>
      </c>
      <c r="B1" s="509"/>
      <c r="C1" s="509"/>
      <c r="D1" s="509"/>
      <c r="E1" s="509"/>
      <c r="F1" s="509"/>
      <c r="G1" s="509"/>
      <c r="H1" s="509"/>
      <c r="I1" s="509"/>
      <c r="J1" s="509"/>
      <c r="K1" s="86"/>
      <c r="L1" s="87"/>
      <c r="M1" s="57"/>
      <c r="N1" s="57"/>
      <c r="O1" s="127" t="str">
        <f>CONCATENATE("A1:J",SUM(N:N)*27)</f>
        <v>A1:J27</v>
      </c>
      <c r="P1" s="57"/>
      <c r="Q1" s="29" t="s">
        <v>180</v>
      </c>
    </row>
    <row r="2" spans="1:17" ht="30.2" customHeight="1" x14ac:dyDescent="0.25">
      <c r="A2" s="503" t="str">
        <f>IF(YilDonem&lt;&gt;"",CONCATENATE(YilDonem,". döneme aittir."),"")</f>
        <v/>
      </c>
      <c r="B2" s="503"/>
      <c r="C2" s="503"/>
      <c r="D2" s="503"/>
      <c r="E2" s="503"/>
      <c r="F2" s="503"/>
      <c r="G2" s="503"/>
      <c r="H2" s="503"/>
      <c r="I2" s="503"/>
      <c r="J2" s="503"/>
      <c r="K2" s="280"/>
      <c r="L2" s="87"/>
      <c r="M2" s="197"/>
      <c r="N2" s="57"/>
      <c r="O2" s="57"/>
      <c r="P2" s="57"/>
      <c r="Q2" s="29" t="s">
        <v>181</v>
      </c>
    </row>
    <row r="3" spans="1:17" ht="30.2" customHeight="1" thickBot="1" x14ac:dyDescent="0.3">
      <c r="A3" s="522" t="s">
        <v>110</v>
      </c>
      <c r="B3" s="522"/>
      <c r="C3" s="522"/>
      <c r="D3" s="522"/>
      <c r="E3" s="522"/>
      <c r="F3" s="522"/>
      <c r="G3" s="522"/>
      <c r="H3" s="522"/>
      <c r="I3" s="522"/>
      <c r="J3" s="522"/>
      <c r="K3" s="280"/>
      <c r="L3" s="87"/>
      <c r="M3" s="197"/>
      <c r="N3" s="57"/>
      <c r="O3" s="57"/>
      <c r="P3" s="57"/>
      <c r="Q3" s="29" t="s">
        <v>182</v>
      </c>
    </row>
    <row r="4" spans="1:17" ht="30.2" customHeight="1" thickBot="1" x14ac:dyDescent="0.3">
      <c r="A4" s="505" t="s">
        <v>1</v>
      </c>
      <c r="B4" s="506"/>
      <c r="C4" s="510" t="str">
        <f>IF(ProjeNo&gt;0,ProjeNo,"")</f>
        <v/>
      </c>
      <c r="D4" s="511"/>
      <c r="E4" s="511"/>
      <c r="F4" s="511"/>
      <c r="G4" s="511"/>
      <c r="H4" s="511"/>
      <c r="I4" s="511"/>
      <c r="J4" s="512"/>
      <c r="K4" s="58"/>
      <c r="L4" s="52"/>
      <c r="M4" s="57"/>
      <c r="N4" s="57"/>
      <c r="O4" s="57"/>
      <c r="P4" s="57"/>
      <c r="Q4" s="29" t="s">
        <v>183</v>
      </c>
    </row>
    <row r="5" spans="1:17" ht="30.2" customHeight="1" thickBot="1" x14ac:dyDescent="0.3">
      <c r="A5" s="507" t="s">
        <v>10</v>
      </c>
      <c r="B5" s="508"/>
      <c r="C5" s="519" t="str">
        <f>IF(ProjeAdi&gt;0,ProjeAdi,"")</f>
        <v/>
      </c>
      <c r="D5" s="520"/>
      <c r="E5" s="520"/>
      <c r="F5" s="520"/>
      <c r="G5" s="520"/>
      <c r="H5" s="520"/>
      <c r="I5" s="520"/>
      <c r="J5" s="521"/>
      <c r="K5" s="58"/>
      <c r="L5" s="52"/>
      <c r="M5" s="57"/>
      <c r="N5" s="57"/>
      <c r="O5" s="57"/>
      <c r="P5" s="57"/>
      <c r="Q5" s="29" t="s">
        <v>184</v>
      </c>
    </row>
    <row r="6" spans="1:17" ht="30.2" customHeight="1" thickBot="1" x14ac:dyDescent="0.3">
      <c r="A6" s="501" t="s">
        <v>6</v>
      </c>
      <c r="B6" s="501" t="s">
        <v>108</v>
      </c>
      <c r="C6" s="501" t="s">
        <v>163</v>
      </c>
      <c r="D6" s="501" t="s">
        <v>109</v>
      </c>
      <c r="E6" s="501" t="s">
        <v>106</v>
      </c>
      <c r="F6" s="501" t="s">
        <v>104</v>
      </c>
      <c r="G6" s="501" t="s">
        <v>105</v>
      </c>
      <c r="H6" s="523" t="s">
        <v>93</v>
      </c>
      <c r="I6" s="501" t="s">
        <v>94</v>
      </c>
      <c r="J6" s="284" t="s">
        <v>95</v>
      </c>
      <c r="K6" s="58"/>
      <c r="L6" s="52"/>
      <c r="M6" s="57"/>
      <c r="N6" s="275"/>
      <c r="O6" s="275"/>
      <c r="P6" s="57"/>
      <c r="Q6" s="29" t="s">
        <v>185</v>
      </c>
    </row>
    <row r="7" spans="1:17" ht="30.2" customHeight="1" thickBot="1" x14ac:dyDescent="0.3">
      <c r="A7" s="518"/>
      <c r="B7" s="518"/>
      <c r="C7" s="502"/>
      <c r="D7" s="518"/>
      <c r="E7" s="518"/>
      <c r="F7" s="518"/>
      <c r="G7" s="518"/>
      <c r="H7" s="524"/>
      <c r="I7" s="518"/>
      <c r="J7" s="284" t="s">
        <v>98</v>
      </c>
      <c r="K7" s="58"/>
      <c r="L7" s="52"/>
      <c r="M7" s="57"/>
      <c r="N7" s="57"/>
      <c r="O7" s="57"/>
      <c r="P7" s="57"/>
      <c r="Q7" s="29" t="s">
        <v>186</v>
      </c>
    </row>
    <row r="8" spans="1:17" ht="30.2" customHeight="1" x14ac:dyDescent="0.25">
      <c r="A8" s="36">
        <v>1</v>
      </c>
      <c r="B8" s="37"/>
      <c r="C8" s="232"/>
      <c r="D8" s="38"/>
      <c r="E8" s="38"/>
      <c r="F8" s="38"/>
      <c r="G8" s="38"/>
      <c r="H8" s="39"/>
      <c r="I8" s="38"/>
      <c r="J8" s="199"/>
      <c r="K8" s="133" t="str">
        <f>IF(AND(COUNTA(B8:G8)&gt;0,L8=1),"Belge Tarihi ve Belge Numarası doldurulduktan sonra KDV Dahil Tutar doldurulabilir.","")</f>
        <v/>
      </c>
      <c r="L8" s="132">
        <f>IF(COUNTA(H8:I8)=2,0,1)</f>
        <v>1</v>
      </c>
      <c r="M8" s="134">
        <f>IF(L8=1,0,100000000)</f>
        <v>0</v>
      </c>
      <c r="N8" s="57"/>
      <c r="O8" s="57"/>
      <c r="P8" s="57"/>
      <c r="Q8" s="29" t="s">
        <v>187</v>
      </c>
    </row>
    <row r="9" spans="1:17" ht="30.2" customHeight="1" x14ac:dyDescent="0.25">
      <c r="A9" s="32">
        <v>2</v>
      </c>
      <c r="B9" s="19"/>
      <c r="C9" s="259"/>
      <c r="D9" s="20"/>
      <c r="E9" s="20"/>
      <c r="F9" s="20"/>
      <c r="G9" s="20"/>
      <c r="H9" s="21"/>
      <c r="I9" s="20"/>
      <c r="J9" s="200"/>
      <c r="K9" s="133" t="str">
        <f t="shared" ref="K9:K22" si="0">IF(AND(COUNTA(B9:G9)&gt;0,L9=1),"Belge Tarihi ve Belge Numarası doldurulduktan sonra KDV Dahil Tutar doldurulabilir.","")</f>
        <v/>
      </c>
      <c r="L9" s="132">
        <f t="shared" ref="L9:L22" si="1">IF(COUNTA(H9:I9)=2,0,1)</f>
        <v>1</v>
      </c>
      <c r="M9" s="134">
        <f t="shared" ref="M9:M22" si="2">IF(L9=1,0,100000000)</f>
        <v>0</v>
      </c>
      <c r="N9" s="57"/>
      <c r="O9" s="57"/>
      <c r="P9" s="57"/>
      <c r="Q9" s="29" t="s">
        <v>188</v>
      </c>
    </row>
    <row r="10" spans="1:17" ht="30.2" customHeight="1" x14ac:dyDescent="0.25">
      <c r="A10" s="32">
        <v>3</v>
      </c>
      <c r="B10" s="19"/>
      <c r="C10" s="259"/>
      <c r="D10" s="20"/>
      <c r="E10" s="20"/>
      <c r="F10" s="20"/>
      <c r="G10" s="20"/>
      <c r="H10" s="21"/>
      <c r="I10" s="20"/>
      <c r="J10" s="200"/>
      <c r="K10" s="133" t="str">
        <f t="shared" si="0"/>
        <v/>
      </c>
      <c r="L10" s="132">
        <f t="shared" si="1"/>
        <v>1</v>
      </c>
      <c r="M10" s="134">
        <f t="shared" si="2"/>
        <v>0</v>
      </c>
      <c r="N10" s="57"/>
      <c r="O10" s="57"/>
      <c r="P10" s="57"/>
      <c r="Q10" s="57"/>
    </row>
    <row r="11" spans="1:17" ht="30.2" customHeight="1" x14ac:dyDescent="0.25">
      <c r="A11" s="32">
        <v>4</v>
      </c>
      <c r="B11" s="19"/>
      <c r="C11" s="259"/>
      <c r="D11" s="20"/>
      <c r="E11" s="20"/>
      <c r="F11" s="20"/>
      <c r="G11" s="20"/>
      <c r="H11" s="21"/>
      <c r="I11" s="20"/>
      <c r="J11" s="200"/>
      <c r="K11" s="133" t="str">
        <f t="shared" si="0"/>
        <v/>
      </c>
      <c r="L11" s="132">
        <f t="shared" si="1"/>
        <v>1</v>
      </c>
      <c r="M11" s="134">
        <f t="shared" si="2"/>
        <v>0</v>
      </c>
      <c r="N11" s="57"/>
      <c r="O11" s="57"/>
      <c r="P11" s="57"/>
      <c r="Q11" s="57"/>
    </row>
    <row r="12" spans="1:17" ht="30.2" customHeight="1" x14ac:dyDescent="0.25">
      <c r="A12" s="32">
        <v>5</v>
      </c>
      <c r="B12" s="19"/>
      <c r="C12" s="259"/>
      <c r="D12" s="20"/>
      <c r="E12" s="20"/>
      <c r="F12" s="20"/>
      <c r="G12" s="20"/>
      <c r="H12" s="21"/>
      <c r="I12" s="20"/>
      <c r="J12" s="200"/>
      <c r="K12" s="133" t="str">
        <f t="shared" si="0"/>
        <v/>
      </c>
      <c r="L12" s="132">
        <f t="shared" si="1"/>
        <v>1</v>
      </c>
      <c r="M12" s="134">
        <f t="shared" si="2"/>
        <v>0</v>
      </c>
      <c r="N12" s="57"/>
      <c r="O12" s="57"/>
      <c r="P12" s="57"/>
      <c r="Q12" s="57"/>
    </row>
    <row r="13" spans="1:17" ht="30.2" customHeight="1" x14ac:dyDescent="0.25">
      <c r="A13" s="32">
        <v>6</v>
      </c>
      <c r="B13" s="19"/>
      <c r="C13" s="259"/>
      <c r="D13" s="20"/>
      <c r="E13" s="20"/>
      <c r="F13" s="20"/>
      <c r="G13" s="20"/>
      <c r="H13" s="21"/>
      <c r="I13" s="20"/>
      <c r="J13" s="200"/>
      <c r="K13" s="133" t="str">
        <f t="shared" si="0"/>
        <v/>
      </c>
      <c r="L13" s="132">
        <f t="shared" si="1"/>
        <v>1</v>
      </c>
      <c r="M13" s="134">
        <f t="shared" si="2"/>
        <v>0</v>
      </c>
      <c r="N13" s="57"/>
      <c r="O13" s="57"/>
      <c r="P13" s="57"/>
      <c r="Q13" s="57"/>
    </row>
    <row r="14" spans="1:17" ht="30.2" customHeight="1" x14ac:dyDescent="0.25">
      <c r="A14" s="33">
        <v>7</v>
      </c>
      <c r="B14" s="22"/>
      <c r="C14" s="230"/>
      <c r="D14" s="23"/>
      <c r="E14" s="23"/>
      <c r="F14" s="23"/>
      <c r="G14" s="23"/>
      <c r="H14" s="55"/>
      <c r="I14" s="23"/>
      <c r="J14" s="203"/>
      <c r="K14" s="133" t="str">
        <f t="shared" si="0"/>
        <v/>
      </c>
      <c r="L14" s="132">
        <f t="shared" si="1"/>
        <v>1</v>
      </c>
      <c r="M14" s="134">
        <f t="shared" si="2"/>
        <v>0</v>
      </c>
      <c r="N14" s="57"/>
      <c r="O14" s="57"/>
      <c r="P14" s="57"/>
      <c r="Q14" s="57"/>
    </row>
    <row r="15" spans="1:17" ht="30.2" customHeight="1" x14ac:dyDescent="0.25">
      <c r="A15" s="33">
        <v>8</v>
      </c>
      <c r="B15" s="22"/>
      <c r="C15" s="230"/>
      <c r="D15" s="23"/>
      <c r="E15" s="23"/>
      <c r="F15" s="23"/>
      <c r="G15" s="23"/>
      <c r="H15" s="55"/>
      <c r="I15" s="23"/>
      <c r="J15" s="203"/>
      <c r="K15" s="133" t="str">
        <f t="shared" si="0"/>
        <v/>
      </c>
      <c r="L15" s="132">
        <f t="shared" si="1"/>
        <v>1</v>
      </c>
      <c r="M15" s="134">
        <f t="shared" si="2"/>
        <v>0</v>
      </c>
      <c r="N15" s="57"/>
      <c r="O15" s="57"/>
      <c r="P15" s="57"/>
      <c r="Q15" s="57"/>
    </row>
    <row r="16" spans="1:17" ht="30.2" customHeight="1" x14ac:dyDescent="0.25">
      <c r="A16" s="33">
        <v>9</v>
      </c>
      <c r="B16" s="22"/>
      <c r="C16" s="230"/>
      <c r="D16" s="23"/>
      <c r="E16" s="23"/>
      <c r="F16" s="23"/>
      <c r="G16" s="23"/>
      <c r="H16" s="55"/>
      <c r="I16" s="23"/>
      <c r="J16" s="203"/>
      <c r="K16" s="133" t="str">
        <f t="shared" si="0"/>
        <v/>
      </c>
      <c r="L16" s="132">
        <f t="shared" si="1"/>
        <v>1</v>
      </c>
      <c r="M16" s="134">
        <f t="shared" si="2"/>
        <v>0</v>
      </c>
      <c r="N16" s="57"/>
      <c r="O16" s="57"/>
      <c r="P16" s="57"/>
      <c r="Q16" s="57"/>
    </row>
    <row r="17" spans="1:17" ht="30.2" customHeight="1" x14ac:dyDescent="0.25">
      <c r="A17" s="33">
        <v>10</v>
      </c>
      <c r="B17" s="22"/>
      <c r="C17" s="230"/>
      <c r="D17" s="23"/>
      <c r="E17" s="23"/>
      <c r="F17" s="23"/>
      <c r="G17" s="23"/>
      <c r="H17" s="55"/>
      <c r="I17" s="23"/>
      <c r="J17" s="203"/>
      <c r="K17" s="133" t="str">
        <f t="shared" si="0"/>
        <v/>
      </c>
      <c r="L17" s="132">
        <f t="shared" si="1"/>
        <v>1</v>
      </c>
      <c r="M17" s="134">
        <f t="shared" si="2"/>
        <v>0</v>
      </c>
      <c r="N17" s="57"/>
      <c r="O17" s="57"/>
      <c r="P17" s="57"/>
      <c r="Q17" s="57"/>
    </row>
    <row r="18" spans="1:17" ht="30.2" customHeight="1" x14ac:dyDescent="0.25">
      <c r="A18" s="33">
        <v>11</v>
      </c>
      <c r="B18" s="22"/>
      <c r="C18" s="230"/>
      <c r="D18" s="23"/>
      <c r="E18" s="23"/>
      <c r="F18" s="23"/>
      <c r="G18" s="23"/>
      <c r="H18" s="55"/>
      <c r="I18" s="23"/>
      <c r="J18" s="203"/>
      <c r="K18" s="133" t="str">
        <f t="shared" si="0"/>
        <v/>
      </c>
      <c r="L18" s="132">
        <f t="shared" si="1"/>
        <v>1</v>
      </c>
      <c r="M18" s="134">
        <f t="shared" si="2"/>
        <v>0</v>
      </c>
      <c r="N18" s="57"/>
      <c r="O18" s="57"/>
      <c r="P18" s="57"/>
      <c r="Q18" s="57"/>
    </row>
    <row r="19" spans="1:17" ht="30.2" customHeight="1" x14ac:dyDescent="0.25">
      <c r="A19" s="33">
        <v>12</v>
      </c>
      <c r="B19" s="22"/>
      <c r="C19" s="230"/>
      <c r="D19" s="23"/>
      <c r="E19" s="23"/>
      <c r="F19" s="23"/>
      <c r="G19" s="23"/>
      <c r="H19" s="55"/>
      <c r="I19" s="23"/>
      <c r="J19" s="203"/>
      <c r="K19" s="133" t="str">
        <f t="shared" si="0"/>
        <v/>
      </c>
      <c r="L19" s="132">
        <f t="shared" si="1"/>
        <v>1</v>
      </c>
      <c r="M19" s="134">
        <f t="shared" si="2"/>
        <v>0</v>
      </c>
      <c r="N19" s="57"/>
      <c r="O19" s="57"/>
      <c r="P19" s="57"/>
      <c r="Q19" s="57"/>
    </row>
    <row r="20" spans="1:17" ht="30.2" customHeight="1" x14ac:dyDescent="0.25">
      <c r="A20" s="33">
        <v>13</v>
      </c>
      <c r="B20" s="22"/>
      <c r="C20" s="230"/>
      <c r="D20" s="23"/>
      <c r="E20" s="23"/>
      <c r="F20" s="23"/>
      <c r="G20" s="23"/>
      <c r="H20" s="55"/>
      <c r="I20" s="23"/>
      <c r="J20" s="203"/>
      <c r="K20" s="133" t="str">
        <f t="shared" si="0"/>
        <v/>
      </c>
      <c r="L20" s="132">
        <f t="shared" si="1"/>
        <v>1</v>
      </c>
      <c r="M20" s="134">
        <f t="shared" si="2"/>
        <v>0</v>
      </c>
      <c r="N20" s="57"/>
      <c r="O20" s="57"/>
      <c r="P20" s="57"/>
      <c r="Q20" s="57"/>
    </row>
    <row r="21" spans="1:17" ht="30.2" customHeight="1" x14ac:dyDescent="0.25">
      <c r="A21" s="33">
        <v>14</v>
      </c>
      <c r="B21" s="22"/>
      <c r="C21" s="230"/>
      <c r="D21" s="23"/>
      <c r="E21" s="23"/>
      <c r="F21" s="23"/>
      <c r="G21" s="23"/>
      <c r="H21" s="55"/>
      <c r="I21" s="23"/>
      <c r="J21" s="203"/>
      <c r="K21" s="133" t="str">
        <f t="shared" si="0"/>
        <v/>
      </c>
      <c r="L21" s="132">
        <f t="shared" si="1"/>
        <v>1</v>
      </c>
      <c r="M21" s="134">
        <f t="shared" si="2"/>
        <v>0</v>
      </c>
      <c r="N21" s="57"/>
      <c r="O21" s="57"/>
      <c r="P21" s="57"/>
      <c r="Q21" s="57"/>
    </row>
    <row r="22" spans="1:17" ht="30.2" customHeight="1" thickBot="1" x14ac:dyDescent="0.3">
      <c r="A22" s="34">
        <v>15</v>
      </c>
      <c r="B22" s="25"/>
      <c r="C22" s="231"/>
      <c r="D22" s="26"/>
      <c r="E22" s="26"/>
      <c r="F22" s="26"/>
      <c r="G22" s="26"/>
      <c r="H22" s="56"/>
      <c r="I22" s="26"/>
      <c r="J22" s="204"/>
      <c r="K22" s="133" t="str">
        <f t="shared" si="0"/>
        <v/>
      </c>
      <c r="L22" s="132">
        <f t="shared" si="1"/>
        <v>1</v>
      </c>
      <c r="M22" s="134">
        <f t="shared" si="2"/>
        <v>0</v>
      </c>
      <c r="N22" s="29">
        <v>1</v>
      </c>
      <c r="O22" s="57"/>
      <c r="P22" s="57"/>
      <c r="Q22" s="57"/>
    </row>
    <row r="23" spans="1:17" ht="30.2" customHeight="1" thickBot="1" x14ac:dyDescent="0.3">
      <c r="A23" s="525" t="s">
        <v>189</v>
      </c>
      <c r="B23" s="525"/>
      <c r="C23" s="525"/>
      <c r="D23" s="525"/>
      <c r="E23" s="525"/>
      <c r="F23" s="525"/>
      <c r="G23" s="525"/>
      <c r="H23" s="526"/>
      <c r="I23" s="8" t="s">
        <v>46</v>
      </c>
      <c r="J23" s="207">
        <f>SUM(J8:J22)</f>
        <v>0</v>
      </c>
      <c r="K23" s="281"/>
      <c r="L23" s="52"/>
      <c r="M23" s="57"/>
      <c r="N23" s="57"/>
      <c r="O23" s="57"/>
      <c r="P23" s="57"/>
      <c r="Q23" s="57"/>
    </row>
    <row r="24" spans="1:17" ht="30.2" customHeight="1" x14ac:dyDescent="0.25">
      <c r="A24" s="29" t="s">
        <v>141</v>
      </c>
      <c r="B24" s="57"/>
      <c r="C24" s="57"/>
      <c r="D24" s="57"/>
      <c r="E24" s="57"/>
      <c r="F24" s="57"/>
      <c r="G24" s="57"/>
      <c r="H24" s="282"/>
      <c r="I24" s="57"/>
      <c r="J24" s="57"/>
      <c r="K24" s="281"/>
      <c r="L24" s="52"/>
      <c r="M24" s="57"/>
      <c r="N24" s="57"/>
      <c r="O24" s="57"/>
      <c r="P24" s="57"/>
      <c r="Q24" s="57"/>
    </row>
    <row r="25" spans="1:17" ht="30.2" customHeight="1" x14ac:dyDescent="0.25">
      <c r="A25" s="57"/>
      <c r="B25" s="57"/>
      <c r="C25" s="57"/>
      <c r="D25" s="57"/>
      <c r="E25" s="57"/>
      <c r="F25" s="57"/>
      <c r="G25" s="57"/>
      <c r="H25" s="282"/>
      <c r="I25" s="57"/>
      <c r="J25" s="57"/>
      <c r="K25" s="58"/>
      <c r="L25" s="52"/>
      <c r="M25" s="57"/>
      <c r="N25" s="57"/>
      <c r="O25" s="57"/>
      <c r="P25" s="57"/>
      <c r="Q25" s="57"/>
    </row>
    <row r="26" spans="1:17" ht="30.2" customHeight="1" x14ac:dyDescent="0.35">
      <c r="A26" s="347" t="s">
        <v>41</v>
      </c>
      <c r="B26" s="348">
        <f ca="1">IF(imzatarihi&gt;0,imzatarihi,"")</f>
        <v>45833</v>
      </c>
      <c r="C26" s="346" t="s">
        <v>43</v>
      </c>
      <c r="D26" s="344" t="str">
        <f>IF(kurulusyetkilisi&gt;0,kurulusyetkilisi,"")</f>
        <v/>
      </c>
      <c r="G26" s="57"/>
      <c r="H26" s="282"/>
      <c r="I26" s="57"/>
      <c r="J26" s="57"/>
      <c r="K26" s="58"/>
      <c r="L26" s="52"/>
      <c r="M26" s="57"/>
      <c r="N26" s="57"/>
      <c r="O26" s="57"/>
      <c r="P26" s="57"/>
      <c r="Q26" s="57"/>
    </row>
    <row r="27" spans="1:17" ht="30.2" customHeight="1" x14ac:dyDescent="0.35">
      <c r="A27" s="57"/>
      <c r="B27" s="343"/>
      <c r="C27" s="346" t="s">
        <v>44</v>
      </c>
      <c r="F27" s="57"/>
      <c r="G27" s="57"/>
      <c r="H27" s="282"/>
      <c r="I27" s="57"/>
      <c r="J27" s="57"/>
      <c r="K27" s="58"/>
      <c r="L27" s="52"/>
      <c r="M27" s="57"/>
      <c r="N27" s="57"/>
      <c r="O27" s="57"/>
      <c r="P27" s="57"/>
      <c r="Q27" s="57"/>
    </row>
    <row r="28" spans="1:17" ht="30.2" customHeight="1" x14ac:dyDescent="0.25">
      <c r="A28" s="509" t="s">
        <v>107</v>
      </c>
      <c r="B28" s="509"/>
      <c r="C28" s="509"/>
      <c r="D28" s="509"/>
      <c r="E28" s="509"/>
      <c r="F28" s="509"/>
      <c r="G28" s="509"/>
      <c r="H28" s="509"/>
      <c r="I28" s="509"/>
      <c r="J28" s="509"/>
      <c r="K28" s="86"/>
      <c r="L28" s="87"/>
      <c r="M28" s="57"/>
      <c r="N28" s="57"/>
      <c r="O28" s="57"/>
      <c r="P28" s="57"/>
      <c r="Q28" s="57"/>
    </row>
    <row r="29" spans="1:17" ht="30.2" customHeight="1" x14ac:dyDescent="0.25">
      <c r="A29" s="503" t="str">
        <f>IF(YilDonem&lt;&gt;"",CONCATENATE(YilDonem,". döneme aittir."),"")</f>
        <v/>
      </c>
      <c r="B29" s="503"/>
      <c r="C29" s="503"/>
      <c r="D29" s="503"/>
      <c r="E29" s="503"/>
      <c r="F29" s="503"/>
      <c r="G29" s="503"/>
      <c r="H29" s="503"/>
      <c r="I29" s="503"/>
      <c r="J29" s="503"/>
      <c r="K29" s="280"/>
      <c r="L29" s="87"/>
      <c r="M29" s="197"/>
      <c r="N29" s="57"/>
      <c r="O29" s="57"/>
      <c r="P29" s="57"/>
      <c r="Q29" s="57"/>
    </row>
    <row r="30" spans="1:17" ht="30.2" customHeight="1" thickBot="1" x14ac:dyDescent="0.3">
      <c r="A30" s="522" t="s">
        <v>110</v>
      </c>
      <c r="B30" s="522"/>
      <c r="C30" s="522"/>
      <c r="D30" s="522"/>
      <c r="E30" s="522"/>
      <c r="F30" s="522"/>
      <c r="G30" s="522"/>
      <c r="H30" s="522"/>
      <c r="I30" s="522"/>
      <c r="J30" s="522"/>
      <c r="K30" s="280"/>
      <c r="L30" s="87"/>
      <c r="M30" s="197"/>
      <c r="N30" s="57"/>
      <c r="O30" s="57"/>
      <c r="P30" s="57"/>
      <c r="Q30" s="57"/>
    </row>
    <row r="31" spans="1:17" ht="30.2" customHeight="1" thickBot="1" x14ac:dyDescent="0.3">
      <c r="A31" s="505" t="s">
        <v>1</v>
      </c>
      <c r="B31" s="506"/>
      <c r="C31" s="510" t="str">
        <f>IF(ProjeNo&gt;0,ProjeNo,"")</f>
        <v/>
      </c>
      <c r="D31" s="511"/>
      <c r="E31" s="511"/>
      <c r="F31" s="511"/>
      <c r="G31" s="511"/>
      <c r="H31" s="511"/>
      <c r="I31" s="511"/>
      <c r="J31" s="512"/>
      <c r="K31" s="58"/>
      <c r="L31" s="52"/>
      <c r="M31" s="57"/>
      <c r="N31" s="57"/>
      <c r="O31" s="57"/>
      <c r="P31" s="57"/>
      <c r="Q31" s="57"/>
    </row>
    <row r="32" spans="1:17" ht="30.2" customHeight="1" thickBot="1" x14ac:dyDescent="0.3">
      <c r="A32" s="507" t="s">
        <v>10</v>
      </c>
      <c r="B32" s="508"/>
      <c r="C32" s="519" t="str">
        <f>IF(ProjeAdi&gt;0,ProjeAdi,"")</f>
        <v/>
      </c>
      <c r="D32" s="520"/>
      <c r="E32" s="520"/>
      <c r="F32" s="520"/>
      <c r="G32" s="520"/>
      <c r="H32" s="520"/>
      <c r="I32" s="520"/>
      <c r="J32" s="521"/>
      <c r="K32" s="58"/>
      <c r="L32" s="52"/>
      <c r="M32" s="57"/>
      <c r="N32" s="57"/>
      <c r="O32" s="57"/>
      <c r="P32" s="57"/>
      <c r="Q32" s="57"/>
    </row>
    <row r="33" spans="1:17" ht="30.2" customHeight="1" thickBot="1" x14ac:dyDescent="0.3">
      <c r="A33" s="501" t="s">
        <v>6</v>
      </c>
      <c r="B33" s="501" t="s">
        <v>108</v>
      </c>
      <c r="C33" s="501" t="s">
        <v>163</v>
      </c>
      <c r="D33" s="501" t="s">
        <v>109</v>
      </c>
      <c r="E33" s="501" t="s">
        <v>106</v>
      </c>
      <c r="F33" s="501" t="s">
        <v>104</v>
      </c>
      <c r="G33" s="501" t="s">
        <v>105</v>
      </c>
      <c r="H33" s="523" t="s">
        <v>93</v>
      </c>
      <c r="I33" s="501" t="s">
        <v>94</v>
      </c>
      <c r="J33" s="284" t="s">
        <v>95</v>
      </c>
      <c r="K33" s="58"/>
      <c r="L33" s="52"/>
      <c r="M33" s="57"/>
      <c r="N33" s="57"/>
      <c r="O33" s="57"/>
      <c r="P33" s="57"/>
      <c r="Q33" s="57"/>
    </row>
    <row r="34" spans="1:17" ht="30.2" customHeight="1" thickBot="1" x14ac:dyDescent="0.3">
      <c r="A34" s="518"/>
      <c r="B34" s="518"/>
      <c r="C34" s="502"/>
      <c r="D34" s="518"/>
      <c r="E34" s="518"/>
      <c r="F34" s="518"/>
      <c r="G34" s="518"/>
      <c r="H34" s="524"/>
      <c r="I34" s="518"/>
      <c r="J34" s="284" t="s">
        <v>98</v>
      </c>
      <c r="K34" s="58"/>
      <c r="L34" s="52"/>
      <c r="M34" s="57"/>
      <c r="N34" s="57"/>
      <c r="O34" s="57"/>
      <c r="P34" s="57"/>
      <c r="Q34" s="57"/>
    </row>
    <row r="35" spans="1:17" ht="30.2" customHeight="1" x14ac:dyDescent="0.25">
      <c r="A35" s="36">
        <v>16</v>
      </c>
      <c r="B35" s="37"/>
      <c r="C35" s="232"/>
      <c r="D35" s="38"/>
      <c r="E35" s="38"/>
      <c r="F35" s="38"/>
      <c r="G35" s="38"/>
      <c r="H35" s="39"/>
      <c r="I35" s="38"/>
      <c r="J35" s="199"/>
      <c r="K35" s="133" t="str">
        <f>IF(AND(COUNTA(B35:G35)&gt;0,L35=1),"Belge Tarihi ve Belge Numarası doldurulduktan sonra KDV Dahil Tutar doldurulabilir.","")</f>
        <v/>
      </c>
      <c r="L35" s="132">
        <f>IF(COUNTA(H35:I35)=2,0,1)</f>
        <v>1</v>
      </c>
      <c r="M35" s="134">
        <f>IF(L35=1,0,100000000)</f>
        <v>0</v>
      </c>
      <c r="N35" s="57"/>
      <c r="O35" s="57"/>
      <c r="P35" s="57"/>
      <c r="Q35" s="57"/>
    </row>
    <row r="36" spans="1:17" ht="30.2" customHeight="1" x14ac:dyDescent="0.25">
      <c r="A36" s="32">
        <v>17</v>
      </c>
      <c r="B36" s="19"/>
      <c r="C36" s="259"/>
      <c r="D36" s="20"/>
      <c r="E36" s="20"/>
      <c r="F36" s="20"/>
      <c r="G36" s="20"/>
      <c r="H36" s="21"/>
      <c r="I36" s="20"/>
      <c r="J36" s="200"/>
      <c r="K36" s="133" t="str">
        <f t="shared" ref="K36:K49" si="3">IF(AND(COUNTA(B36:G36)&gt;0,L36=1),"Belge Tarihi ve Belge Numarası doldurulduktan sonra KDV Dahil Tutar doldurulabilir.","")</f>
        <v/>
      </c>
      <c r="L36" s="132">
        <f t="shared" ref="L36:L49" si="4">IF(COUNTA(H36:I36)=2,0,1)</f>
        <v>1</v>
      </c>
      <c r="M36" s="134">
        <f t="shared" ref="M36:M49" si="5">IF(L36=1,0,100000000)</f>
        <v>0</v>
      </c>
      <c r="N36" s="275"/>
      <c r="O36" s="275"/>
      <c r="P36" s="57"/>
      <c r="Q36" s="57"/>
    </row>
    <row r="37" spans="1:17" ht="30.2" customHeight="1" x14ac:dyDescent="0.25">
      <c r="A37" s="32">
        <v>18</v>
      </c>
      <c r="B37" s="19"/>
      <c r="C37" s="259"/>
      <c r="D37" s="20"/>
      <c r="E37" s="20"/>
      <c r="F37" s="20"/>
      <c r="G37" s="20"/>
      <c r="H37" s="21"/>
      <c r="I37" s="20"/>
      <c r="J37" s="200"/>
      <c r="K37" s="133" t="str">
        <f t="shared" si="3"/>
        <v/>
      </c>
      <c r="L37" s="132">
        <f t="shared" si="4"/>
        <v>1</v>
      </c>
      <c r="M37" s="134">
        <f t="shared" si="5"/>
        <v>0</v>
      </c>
      <c r="N37" s="57"/>
      <c r="O37" s="57"/>
      <c r="P37" s="57"/>
      <c r="Q37" s="57"/>
    </row>
    <row r="38" spans="1:17" ht="30.2" customHeight="1" x14ac:dyDescent="0.25">
      <c r="A38" s="32">
        <v>19</v>
      </c>
      <c r="B38" s="19"/>
      <c r="C38" s="259"/>
      <c r="D38" s="20"/>
      <c r="E38" s="20"/>
      <c r="F38" s="20"/>
      <c r="G38" s="20"/>
      <c r="H38" s="21"/>
      <c r="I38" s="20"/>
      <c r="J38" s="200"/>
      <c r="K38" s="133" t="str">
        <f t="shared" si="3"/>
        <v/>
      </c>
      <c r="L38" s="132">
        <f t="shared" si="4"/>
        <v>1</v>
      </c>
      <c r="M38" s="134">
        <f t="shared" si="5"/>
        <v>0</v>
      </c>
      <c r="N38" s="57"/>
      <c r="O38" s="57"/>
      <c r="P38" s="57"/>
      <c r="Q38" s="57"/>
    </row>
    <row r="39" spans="1:17" ht="30.2" customHeight="1" x14ac:dyDescent="0.25">
      <c r="A39" s="32">
        <v>20</v>
      </c>
      <c r="B39" s="19"/>
      <c r="C39" s="259"/>
      <c r="D39" s="20"/>
      <c r="E39" s="20"/>
      <c r="F39" s="20"/>
      <c r="G39" s="20"/>
      <c r="H39" s="21"/>
      <c r="I39" s="20"/>
      <c r="J39" s="200"/>
      <c r="K39" s="133" t="str">
        <f t="shared" si="3"/>
        <v/>
      </c>
      <c r="L39" s="132">
        <f t="shared" si="4"/>
        <v>1</v>
      </c>
      <c r="M39" s="134">
        <f t="shared" si="5"/>
        <v>0</v>
      </c>
      <c r="N39" s="57"/>
      <c r="O39" s="57"/>
      <c r="P39" s="57"/>
      <c r="Q39" s="57"/>
    </row>
    <row r="40" spans="1:17" ht="30.2" customHeight="1" x14ac:dyDescent="0.25">
      <c r="A40" s="32">
        <v>21</v>
      </c>
      <c r="B40" s="19"/>
      <c r="C40" s="259"/>
      <c r="D40" s="20"/>
      <c r="E40" s="20"/>
      <c r="F40" s="20"/>
      <c r="G40" s="20"/>
      <c r="H40" s="21"/>
      <c r="I40" s="20"/>
      <c r="J40" s="200"/>
      <c r="K40" s="133" t="str">
        <f t="shared" si="3"/>
        <v/>
      </c>
      <c r="L40" s="132">
        <f t="shared" si="4"/>
        <v>1</v>
      </c>
      <c r="M40" s="134">
        <f t="shared" si="5"/>
        <v>0</v>
      </c>
      <c r="N40" s="57"/>
      <c r="O40" s="57"/>
      <c r="P40" s="57"/>
      <c r="Q40" s="57"/>
    </row>
    <row r="41" spans="1:17" ht="30.2" customHeight="1" x14ac:dyDescent="0.25">
      <c r="A41" s="33">
        <v>22</v>
      </c>
      <c r="B41" s="22"/>
      <c r="C41" s="230"/>
      <c r="D41" s="23"/>
      <c r="E41" s="23"/>
      <c r="F41" s="23"/>
      <c r="G41" s="23"/>
      <c r="H41" s="55"/>
      <c r="I41" s="23"/>
      <c r="J41" s="203"/>
      <c r="K41" s="133" t="str">
        <f t="shared" si="3"/>
        <v/>
      </c>
      <c r="L41" s="132">
        <f t="shared" si="4"/>
        <v>1</v>
      </c>
      <c r="M41" s="134">
        <f t="shared" si="5"/>
        <v>0</v>
      </c>
      <c r="N41" s="57"/>
      <c r="O41" s="57"/>
      <c r="P41" s="57"/>
      <c r="Q41" s="57"/>
    </row>
    <row r="42" spans="1:17" ht="30.2" customHeight="1" x14ac:dyDescent="0.25">
      <c r="A42" s="33">
        <v>23</v>
      </c>
      <c r="B42" s="22"/>
      <c r="C42" s="230"/>
      <c r="D42" s="23"/>
      <c r="E42" s="23"/>
      <c r="F42" s="23"/>
      <c r="G42" s="23"/>
      <c r="H42" s="55"/>
      <c r="I42" s="23"/>
      <c r="J42" s="203"/>
      <c r="K42" s="133" t="str">
        <f t="shared" si="3"/>
        <v/>
      </c>
      <c r="L42" s="132">
        <f t="shared" si="4"/>
        <v>1</v>
      </c>
      <c r="M42" s="134">
        <f t="shared" si="5"/>
        <v>0</v>
      </c>
      <c r="N42" s="57"/>
      <c r="O42" s="57"/>
      <c r="P42" s="57"/>
      <c r="Q42" s="57"/>
    </row>
    <row r="43" spans="1:17" ht="30.2" customHeight="1" x14ac:dyDescent="0.25">
      <c r="A43" s="33">
        <v>24</v>
      </c>
      <c r="B43" s="22"/>
      <c r="C43" s="230"/>
      <c r="D43" s="23"/>
      <c r="E43" s="23"/>
      <c r="F43" s="23"/>
      <c r="G43" s="23"/>
      <c r="H43" s="55"/>
      <c r="I43" s="23"/>
      <c r="J43" s="203"/>
      <c r="K43" s="133" t="str">
        <f t="shared" si="3"/>
        <v/>
      </c>
      <c r="L43" s="132">
        <f t="shared" si="4"/>
        <v>1</v>
      </c>
      <c r="M43" s="134">
        <f t="shared" si="5"/>
        <v>0</v>
      </c>
      <c r="N43" s="57"/>
      <c r="O43" s="57"/>
      <c r="P43" s="57"/>
      <c r="Q43" s="57"/>
    </row>
    <row r="44" spans="1:17" ht="30.2" customHeight="1" x14ac:dyDescent="0.25">
      <c r="A44" s="33">
        <v>25</v>
      </c>
      <c r="B44" s="22"/>
      <c r="C44" s="230"/>
      <c r="D44" s="23"/>
      <c r="E44" s="23"/>
      <c r="F44" s="23"/>
      <c r="G44" s="23"/>
      <c r="H44" s="55"/>
      <c r="I44" s="23"/>
      <c r="J44" s="203"/>
      <c r="K44" s="133" t="str">
        <f t="shared" si="3"/>
        <v/>
      </c>
      <c r="L44" s="132">
        <f t="shared" si="4"/>
        <v>1</v>
      </c>
      <c r="M44" s="134">
        <f t="shared" si="5"/>
        <v>0</v>
      </c>
      <c r="N44" s="57"/>
      <c r="O44" s="57"/>
      <c r="P44" s="57"/>
      <c r="Q44" s="57"/>
    </row>
    <row r="45" spans="1:17" ht="30.2" customHeight="1" x14ac:dyDescent="0.25">
      <c r="A45" s="33">
        <v>26</v>
      </c>
      <c r="B45" s="22"/>
      <c r="C45" s="230"/>
      <c r="D45" s="23"/>
      <c r="E45" s="23"/>
      <c r="F45" s="23"/>
      <c r="G45" s="23"/>
      <c r="H45" s="55"/>
      <c r="I45" s="23"/>
      <c r="J45" s="203"/>
      <c r="K45" s="133" t="str">
        <f t="shared" si="3"/>
        <v/>
      </c>
      <c r="L45" s="132">
        <f t="shared" si="4"/>
        <v>1</v>
      </c>
      <c r="M45" s="134">
        <f t="shared" si="5"/>
        <v>0</v>
      </c>
      <c r="N45" s="57"/>
      <c r="O45" s="57"/>
      <c r="P45" s="57"/>
      <c r="Q45" s="57"/>
    </row>
    <row r="46" spans="1:17" ht="30.2" customHeight="1" x14ac:dyDescent="0.25">
      <c r="A46" s="33">
        <v>27</v>
      </c>
      <c r="B46" s="22"/>
      <c r="C46" s="230"/>
      <c r="D46" s="23"/>
      <c r="E46" s="23"/>
      <c r="F46" s="23"/>
      <c r="G46" s="23"/>
      <c r="H46" s="55"/>
      <c r="I46" s="23"/>
      <c r="J46" s="203"/>
      <c r="K46" s="133" t="str">
        <f t="shared" si="3"/>
        <v/>
      </c>
      <c r="L46" s="132">
        <f t="shared" si="4"/>
        <v>1</v>
      </c>
      <c r="M46" s="134">
        <f t="shared" si="5"/>
        <v>0</v>
      </c>
      <c r="N46" s="57"/>
      <c r="O46" s="57"/>
      <c r="P46" s="57"/>
      <c r="Q46" s="57"/>
    </row>
    <row r="47" spans="1:17" ht="30.2" customHeight="1" x14ac:dyDescent="0.25">
      <c r="A47" s="33">
        <v>28</v>
      </c>
      <c r="B47" s="22"/>
      <c r="C47" s="230"/>
      <c r="D47" s="23"/>
      <c r="E47" s="23"/>
      <c r="F47" s="23"/>
      <c r="G47" s="23"/>
      <c r="H47" s="55"/>
      <c r="I47" s="23"/>
      <c r="J47" s="203"/>
      <c r="K47" s="133" t="str">
        <f t="shared" si="3"/>
        <v/>
      </c>
      <c r="L47" s="132">
        <f t="shared" si="4"/>
        <v>1</v>
      </c>
      <c r="M47" s="134">
        <f t="shared" si="5"/>
        <v>0</v>
      </c>
      <c r="N47" s="57"/>
      <c r="O47" s="57"/>
      <c r="P47" s="57"/>
      <c r="Q47" s="57"/>
    </row>
    <row r="48" spans="1:17" ht="30.2" customHeight="1" x14ac:dyDescent="0.25">
      <c r="A48" s="33">
        <v>29</v>
      </c>
      <c r="B48" s="22"/>
      <c r="C48" s="230"/>
      <c r="D48" s="23"/>
      <c r="E48" s="23"/>
      <c r="F48" s="23"/>
      <c r="G48" s="23"/>
      <c r="H48" s="55"/>
      <c r="I48" s="23"/>
      <c r="J48" s="203"/>
      <c r="K48" s="133" t="str">
        <f t="shared" si="3"/>
        <v/>
      </c>
      <c r="L48" s="132">
        <f t="shared" si="4"/>
        <v>1</v>
      </c>
      <c r="M48" s="134">
        <f t="shared" si="5"/>
        <v>0</v>
      </c>
      <c r="N48" s="57"/>
      <c r="O48" s="57"/>
      <c r="P48" s="57"/>
      <c r="Q48" s="57"/>
    </row>
    <row r="49" spans="1:17" ht="30.2" customHeight="1" thickBot="1" x14ac:dyDescent="0.3">
      <c r="A49" s="34">
        <v>30</v>
      </c>
      <c r="B49" s="25"/>
      <c r="C49" s="231"/>
      <c r="D49" s="26"/>
      <c r="E49" s="26"/>
      <c r="F49" s="26"/>
      <c r="G49" s="26"/>
      <c r="H49" s="56"/>
      <c r="I49" s="26"/>
      <c r="J49" s="204"/>
      <c r="K49" s="133" t="str">
        <f t="shared" si="3"/>
        <v/>
      </c>
      <c r="L49" s="132">
        <f t="shared" si="4"/>
        <v>1</v>
      </c>
      <c r="M49" s="134">
        <f t="shared" si="5"/>
        <v>0</v>
      </c>
      <c r="N49" s="135">
        <f>IF(COUNTA(H35:J49)&gt;0,1,0)</f>
        <v>0</v>
      </c>
      <c r="O49" s="57"/>
      <c r="P49" s="57"/>
      <c r="Q49" s="57"/>
    </row>
    <row r="50" spans="1:17" ht="30.2" customHeight="1" thickBot="1" x14ac:dyDescent="0.3">
      <c r="A50" s="527" t="s">
        <v>189</v>
      </c>
      <c r="B50" s="527"/>
      <c r="C50" s="527"/>
      <c r="D50" s="527"/>
      <c r="E50" s="527"/>
      <c r="F50" s="527"/>
      <c r="G50" s="527"/>
      <c r="H50" s="528"/>
      <c r="I50" s="9" t="s">
        <v>46</v>
      </c>
      <c r="J50" s="207">
        <f>SUM(J35:J49)+J23</f>
        <v>0</v>
      </c>
      <c r="K50" s="281"/>
      <c r="L50" s="52"/>
      <c r="M50" s="57"/>
      <c r="N50" s="57"/>
      <c r="O50" s="57"/>
      <c r="P50" s="57"/>
      <c r="Q50" s="57"/>
    </row>
    <row r="51" spans="1:17" ht="30.2" customHeight="1" x14ac:dyDescent="0.25">
      <c r="A51" s="29" t="s">
        <v>141</v>
      </c>
      <c r="B51" s="57"/>
      <c r="C51" s="57"/>
      <c r="D51" s="57"/>
      <c r="E51" s="57"/>
      <c r="F51" s="57"/>
      <c r="G51" s="57"/>
      <c r="H51" s="282"/>
      <c r="I51" s="57"/>
      <c r="J51" s="57"/>
      <c r="K51" s="281"/>
      <c r="L51" s="52"/>
      <c r="M51" s="57"/>
      <c r="N51" s="57"/>
      <c r="O51" s="57"/>
      <c r="P51" s="57"/>
      <c r="Q51" s="57"/>
    </row>
    <row r="52" spans="1:17" ht="30.2" customHeight="1" x14ac:dyDescent="0.25">
      <c r="A52" s="57"/>
      <c r="B52" s="57"/>
      <c r="C52" s="57"/>
      <c r="D52" s="57"/>
      <c r="E52" s="57"/>
      <c r="F52" s="57"/>
      <c r="G52" s="57"/>
      <c r="H52" s="282"/>
      <c r="I52" s="57"/>
      <c r="J52" s="57"/>
      <c r="K52" s="58"/>
      <c r="L52" s="52"/>
      <c r="M52" s="57"/>
      <c r="N52" s="57"/>
      <c r="O52" s="57"/>
      <c r="P52" s="57"/>
      <c r="Q52" s="57"/>
    </row>
    <row r="53" spans="1:17" ht="30.2" customHeight="1" x14ac:dyDescent="0.35">
      <c r="A53" s="347" t="s">
        <v>41</v>
      </c>
      <c r="B53" s="348">
        <f ca="1">IF(imzatarihi&gt;0,imzatarihi,"")</f>
        <v>45833</v>
      </c>
      <c r="C53" s="346" t="s">
        <v>43</v>
      </c>
      <c r="D53" s="344" t="str">
        <f>IF(kurulusyetkilisi&gt;0,kurulusyetkilisi,"")</f>
        <v/>
      </c>
      <c r="G53" s="57"/>
      <c r="H53" s="282"/>
      <c r="I53" s="57"/>
      <c r="J53" s="57"/>
      <c r="K53" s="58"/>
      <c r="L53" s="52"/>
      <c r="M53" s="57"/>
      <c r="N53" s="57"/>
      <c r="O53" s="57"/>
      <c r="P53" s="57"/>
      <c r="Q53" s="57"/>
    </row>
    <row r="54" spans="1:17" ht="30.2" customHeight="1" x14ac:dyDescent="0.35">
      <c r="A54" s="57"/>
      <c r="B54" s="343"/>
      <c r="C54" s="346" t="s">
        <v>44</v>
      </c>
      <c r="F54" s="57"/>
      <c r="G54" s="57"/>
      <c r="H54" s="282"/>
      <c r="I54" s="57"/>
      <c r="J54" s="57"/>
      <c r="K54" s="58"/>
      <c r="L54" s="52"/>
      <c r="M54" s="57"/>
      <c r="N54" s="57"/>
      <c r="O54" s="57"/>
      <c r="P54" s="57"/>
      <c r="Q54" s="57"/>
    </row>
    <row r="55" spans="1:17" ht="30.2" customHeight="1" x14ac:dyDescent="0.25">
      <c r="A55" s="509" t="s">
        <v>107</v>
      </c>
      <c r="B55" s="509"/>
      <c r="C55" s="509"/>
      <c r="D55" s="509"/>
      <c r="E55" s="509"/>
      <c r="F55" s="509"/>
      <c r="G55" s="509"/>
      <c r="H55" s="509"/>
      <c r="I55" s="509"/>
      <c r="J55" s="509"/>
      <c r="K55" s="86"/>
      <c r="L55" s="87"/>
      <c r="M55" s="57"/>
      <c r="N55" s="57"/>
      <c r="O55" s="57"/>
      <c r="P55" s="57"/>
      <c r="Q55" s="57"/>
    </row>
    <row r="56" spans="1:17" ht="30.2" customHeight="1" x14ac:dyDescent="0.25">
      <c r="A56" s="503" t="str">
        <f>IF(YilDonem&lt;&gt;"",CONCATENATE(YilDonem,". döneme aittir."),"")</f>
        <v/>
      </c>
      <c r="B56" s="503"/>
      <c r="C56" s="503"/>
      <c r="D56" s="503"/>
      <c r="E56" s="503"/>
      <c r="F56" s="503"/>
      <c r="G56" s="503"/>
      <c r="H56" s="503"/>
      <c r="I56" s="503"/>
      <c r="J56" s="503"/>
      <c r="K56" s="280"/>
      <c r="L56" s="87"/>
      <c r="M56" s="197"/>
      <c r="N56" s="57"/>
      <c r="O56" s="57"/>
      <c r="P56" s="57"/>
      <c r="Q56" s="57"/>
    </row>
    <row r="57" spans="1:17" ht="30.2" customHeight="1" thickBot="1" x14ac:dyDescent="0.3">
      <c r="A57" s="522" t="s">
        <v>110</v>
      </c>
      <c r="B57" s="522"/>
      <c r="C57" s="522"/>
      <c r="D57" s="522"/>
      <c r="E57" s="522"/>
      <c r="F57" s="522"/>
      <c r="G57" s="522"/>
      <c r="H57" s="522"/>
      <c r="I57" s="522"/>
      <c r="J57" s="522"/>
      <c r="K57" s="280"/>
      <c r="L57" s="87"/>
      <c r="M57" s="197"/>
      <c r="N57" s="57"/>
      <c r="O57" s="57"/>
      <c r="P57" s="57"/>
      <c r="Q57" s="57"/>
    </row>
    <row r="58" spans="1:17" ht="30.2" customHeight="1" thickBot="1" x14ac:dyDescent="0.3">
      <c r="A58" s="505" t="s">
        <v>1</v>
      </c>
      <c r="B58" s="506"/>
      <c r="C58" s="510" t="str">
        <f>IF(ProjeNo&gt;0,ProjeNo,"")</f>
        <v/>
      </c>
      <c r="D58" s="511"/>
      <c r="E58" s="511"/>
      <c r="F58" s="511"/>
      <c r="G58" s="511"/>
      <c r="H58" s="511"/>
      <c r="I58" s="511"/>
      <c r="J58" s="512"/>
      <c r="K58" s="58"/>
      <c r="L58" s="52"/>
      <c r="M58" s="57"/>
      <c r="N58" s="57"/>
      <c r="O58" s="57"/>
      <c r="P58" s="57"/>
      <c r="Q58" s="57"/>
    </row>
    <row r="59" spans="1:17" ht="30.2" customHeight="1" thickBot="1" x14ac:dyDescent="0.3">
      <c r="A59" s="507" t="s">
        <v>10</v>
      </c>
      <c r="B59" s="508"/>
      <c r="C59" s="519" t="str">
        <f>IF(ProjeAdi&gt;0,ProjeAdi,"")</f>
        <v/>
      </c>
      <c r="D59" s="520"/>
      <c r="E59" s="520"/>
      <c r="F59" s="520"/>
      <c r="G59" s="520"/>
      <c r="H59" s="520"/>
      <c r="I59" s="520"/>
      <c r="J59" s="521"/>
      <c r="K59" s="58"/>
      <c r="L59" s="52"/>
      <c r="M59" s="57"/>
      <c r="N59" s="57"/>
      <c r="O59" s="57"/>
      <c r="P59" s="57"/>
      <c r="Q59" s="57"/>
    </row>
    <row r="60" spans="1:17" ht="30.2" customHeight="1" thickBot="1" x14ac:dyDescent="0.3">
      <c r="A60" s="501" t="s">
        <v>6</v>
      </c>
      <c r="B60" s="501" t="s">
        <v>108</v>
      </c>
      <c r="C60" s="501" t="s">
        <v>163</v>
      </c>
      <c r="D60" s="501" t="s">
        <v>109</v>
      </c>
      <c r="E60" s="501" t="s">
        <v>106</v>
      </c>
      <c r="F60" s="501" t="s">
        <v>104</v>
      </c>
      <c r="G60" s="501" t="s">
        <v>105</v>
      </c>
      <c r="H60" s="523" t="s">
        <v>93</v>
      </c>
      <c r="I60" s="501" t="s">
        <v>94</v>
      </c>
      <c r="J60" s="284" t="s">
        <v>95</v>
      </c>
      <c r="K60" s="58"/>
      <c r="L60" s="52"/>
      <c r="M60" s="57"/>
      <c r="N60" s="57"/>
      <c r="O60" s="57"/>
      <c r="P60" s="57"/>
      <c r="Q60" s="57"/>
    </row>
    <row r="61" spans="1:17" ht="30.2" customHeight="1" thickBot="1" x14ac:dyDescent="0.3">
      <c r="A61" s="518"/>
      <c r="B61" s="518"/>
      <c r="C61" s="502"/>
      <c r="D61" s="518"/>
      <c r="E61" s="518"/>
      <c r="F61" s="518"/>
      <c r="G61" s="518"/>
      <c r="H61" s="524"/>
      <c r="I61" s="518"/>
      <c r="J61" s="284" t="s">
        <v>98</v>
      </c>
      <c r="K61" s="58"/>
      <c r="L61" s="52"/>
      <c r="M61" s="57"/>
      <c r="N61" s="57"/>
      <c r="O61" s="57"/>
      <c r="P61" s="57"/>
      <c r="Q61" s="57"/>
    </row>
    <row r="62" spans="1:17" ht="30.2" customHeight="1" x14ac:dyDescent="0.25">
      <c r="A62" s="36">
        <v>31</v>
      </c>
      <c r="B62" s="37"/>
      <c r="C62" s="232"/>
      <c r="D62" s="38"/>
      <c r="E62" s="38"/>
      <c r="F62" s="38"/>
      <c r="G62" s="38"/>
      <c r="H62" s="39"/>
      <c r="I62" s="38"/>
      <c r="J62" s="199"/>
      <c r="K62" s="133" t="str">
        <f>IF(AND(COUNTA(B62:G62)&gt;0,L62=1),"Belge Tarihi ve Belge Numarası doldurulduktan sonra KDV Dahil Tutar doldurulabilir.","")</f>
        <v/>
      </c>
      <c r="L62" s="132">
        <f>IF(COUNTA(H62:I62)=2,0,1)</f>
        <v>1</v>
      </c>
      <c r="M62" s="134">
        <f>IF(L62=1,0,100000000)</f>
        <v>0</v>
      </c>
      <c r="N62" s="57"/>
      <c r="O62" s="57"/>
      <c r="P62" s="57"/>
      <c r="Q62" s="57"/>
    </row>
    <row r="63" spans="1:17" ht="30.2" customHeight="1" x14ac:dyDescent="0.25">
      <c r="A63" s="32">
        <v>32</v>
      </c>
      <c r="B63" s="19"/>
      <c r="C63" s="259"/>
      <c r="D63" s="20"/>
      <c r="E63" s="20"/>
      <c r="F63" s="20"/>
      <c r="G63" s="20"/>
      <c r="H63" s="21"/>
      <c r="I63" s="20"/>
      <c r="J63" s="200"/>
      <c r="K63" s="133" t="str">
        <f t="shared" ref="K63:K76" si="6">IF(AND(COUNTA(B63:G63)&gt;0,L63=1),"Belge Tarihi ve Belge Numarası doldurulduktan sonra KDV Dahil Tutar doldurulabilir.","")</f>
        <v/>
      </c>
      <c r="L63" s="132">
        <f t="shared" ref="L63:L76" si="7">IF(COUNTA(H63:I63)=2,0,1)</f>
        <v>1</v>
      </c>
      <c r="M63" s="134">
        <f t="shared" ref="M63:M76" si="8">IF(L63=1,0,100000000)</f>
        <v>0</v>
      </c>
      <c r="N63" s="57"/>
      <c r="O63" s="57"/>
      <c r="P63" s="57"/>
      <c r="Q63" s="57"/>
    </row>
    <row r="64" spans="1:17" ht="30.2" customHeight="1" x14ac:dyDescent="0.25">
      <c r="A64" s="32">
        <v>33</v>
      </c>
      <c r="B64" s="19"/>
      <c r="C64" s="259"/>
      <c r="D64" s="20"/>
      <c r="E64" s="20"/>
      <c r="F64" s="20"/>
      <c r="G64" s="20"/>
      <c r="H64" s="21"/>
      <c r="I64" s="20"/>
      <c r="J64" s="200"/>
      <c r="K64" s="133" t="str">
        <f t="shared" si="6"/>
        <v/>
      </c>
      <c r="L64" s="132">
        <f t="shared" si="7"/>
        <v>1</v>
      </c>
      <c r="M64" s="134">
        <f t="shared" si="8"/>
        <v>0</v>
      </c>
      <c r="N64" s="57"/>
      <c r="O64" s="57"/>
      <c r="P64" s="57"/>
      <c r="Q64" s="57"/>
    </row>
    <row r="65" spans="1:17" ht="30.2" customHeight="1" x14ac:dyDescent="0.25">
      <c r="A65" s="32">
        <v>34</v>
      </c>
      <c r="B65" s="19"/>
      <c r="C65" s="259"/>
      <c r="D65" s="20"/>
      <c r="E65" s="20"/>
      <c r="F65" s="20"/>
      <c r="G65" s="20"/>
      <c r="H65" s="21"/>
      <c r="I65" s="20"/>
      <c r="J65" s="200"/>
      <c r="K65" s="133" t="str">
        <f t="shared" si="6"/>
        <v/>
      </c>
      <c r="L65" s="132">
        <f t="shared" si="7"/>
        <v>1</v>
      </c>
      <c r="M65" s="134">
        <f t="shared" si="8"/>
        <v>0</v>
      </c>
      <c r="N65" s="57"/>
      <c r="O65" s="57"/>
      <c r="P65" s="57"/>
      <c r="Q65" s="57"/>
    </row>
    <row r="66" spans="1:17" ht="30.2" customHeight="1" x14ac:dyDescent="0.25">
      <c r="A66" s="32">
        <v>35</v>
      </c>
      <c r="B66" s="19"/>
      <c r="C66" s="259"/>
      <c r="D66" s="20"/>
      <c r="E66" s="20"/>
      <c r="F66" s="20"/>
      <c r="G66" s="20"/>
      <c r="H66" s="21"/>
      <c r="I66" s="20"/>
      <c r="J66" s="200"/>
      <c r="K66" s="133" t="str">
        <f t="shared" si="6"/>
        <v/>
      </c>
      <c r="L66" s="132">
        <f t="shared" si="7"/>
        <v>1</v>
      </c>
      <c r="M66" s="134">
        <f t="shared" si="8"/>
        <v>0</v>
      </c>
      <c r="N66" s="275"/>
      <c r="O66" s="275"/>
      <c r="P66" s="57"/>
      <c r="Q66" s="57"/>
    </row>
    <row r="67" spans="1:17" ht="30.2" customHeight="1" x14ac:dyDescent="0.25">
      <c r="A67" s="32">
        <v>36</v>
      </c>
      <c r="B67" s="19"/>
      <c r="C67" s="259"/>
      <c r="D67" s="20"/>
      <c r="E67" s="20"/>
      <c r="F67" s="20"/>
      <c r="G67" s="20"/>
      <c r="H67" s="21"/>
      <c r="I67" s="20"/>
      <c r="J67" s="200"/>
      <c r="K67" s="133" t="str">
        <f t="shared" si="6"/>
        <v/>
      </c>
      <c r="L67" s="132">
        <f t="shared" si="7"/>
        <v>1</v>
      </c>
      <c r="M67" s="134">
        <f t="shared" si="8"/>
        <v>0</v>
      </c>
      <c r="N67" s="57"/>
      <c r="O67" s="57"/>
      <c r="P67" s="57"/>
      <c r="Q67" s="57"/>
    </row>
    <row r="68" spans="1:17" ht="30.2" customHeight="1" x14ac:dyDescent="0.25">
      <c r="A68" s="32">
        <v>37</v>
      </c>
      <c r="B68" s="22"/>
      <c r="C68" s="230"/>
      <c r="D68" s="23"/>
      <c r="E68" s="23"/>
      <c r="F68" s="23"/>
      <c r="G68" s="23"/>
      <c r="H68" s="55"/>
      <c r="I68" s="23"/>
      <c r="J68" s="203"/>
      <c r="K68" s="133" t="str">
        <f t="shared" si="6"/>
        <v/>
      </c>
      <c r="L68" s="132">
        <f t="shared" si="7"/>
        <v>1</v>
      </c>
      <c r="M68" s="134">
        <f t="shared" si="8"/>
        <v>0</v>
      </c>
      <c r="N68" s="57"/>
      <c r="O68" s="57"/>
      <c r="P68" s="57"/>
      <c r="Q68" s="57"/>
    </row>
    <row r="69" spans="1:17" ht="30.2" customHeight="1" x14ac:dyDescent="0.25">
      <c r="A69" s="33">
        <v>38</v>
      </c>
      <c r="B69" s="22"/>
      <c r="C69" s="230"/>
      <c r="D69" s="23"/>
      <c r="E69" s="23"/>
      <c r="F69" s="23"/>
      <c r="G69" s="23"/>
      <c r="H69" s="55"/>
      <c r="I69" s="23"/>
      <c r="J69" s="203"/>
      <c r="K69" s="133" t="str">
        <f t="shared" si="6"/>
        <v/>
      </c>
      <c r="L69" s="132">
        <f t="shared" si="7"/>
        <v>1</v>
      </c>
      <c r="M69" s="134">
        <f t="shared" si="8"/>
        <v>0</v>
      </c>
      <c r="N69" s="57"/>
      <c r="O69" s="57"/>
      <c r="P69" s="57"/>
      <c r="Q69" s="57"/>
    </row>
    <row r="70" spans="1:17" ht="30.2" customHeight="1" x14ac:dyDescent="0.25">
      <c r="A70" s="33">
        <v>39</v>
      </c>
      <c r="B70" s="22"/>
      <c r="C70" s="230"/>
      <c r="D70" s="23"/>
      <c r="E70" s="23"/>
      <c r="F70" s="23"/>
      <c r="G70" s="23"/>
      <c r="H70" s="55"/>
      <c r="I70" s="23"/>
      <c r="J70" s="203"/>
      <c r="K70" s="133" t="str">
        <f t="shared" si="6"/>
        <v/>
      </c>
      <c r="L70" s="132">
        <f t="shared" si="7"/>
        <v>1</v>
      </c>
      <c r="M70" s="134">
        <f t="shared" si="8"/>
        <v>0</v>
      </c>
      <c r="N70" s="57"/>
      <c r="O70" s="57"/>
      <c r="P70" s="57"/>
      <c r="Q70" s="57"/>
    </row>
    <row r="71" spans="1:17" ht="30.2" customHeight="1" x14ac:dyDescent="0.25">
      <c r="A71" s="33">
        <v>40</v>
      </c>
      <c r="B71" s="22"/>
      <c r="C71" s="230"/>
      <c r="D71" s="23"/>
      <c r="E71" s="23"/>
      <c r="F71" s="23"/>
      <c r="G71" s="23"/>
      <c r="H71" s="55"/>
      <c r="I71" s="23"/>
      <c r="J71" s="203"/>
      <c r="K71" s="133" t="str">
        <f t="shared" si="6"/>
        <v/>
      </c>
      <c r="L71" s="132">
        <f t="shared" si="7"/>
        <v>1</v>
      </c>
      <c r="M71" s="134">
        <f t="shared" si="8"/>
        <v>0</v>
      </c>
      <c r="N71" s="57"/>
      <c r="O71" s="57"/>
      <c r="P71" s="57"/>
      <c r="Q71" s="57"/>
    </row>
    <row r="72" spans="1:17" ht="30.2" customHeight="1" x14ac:dyDescent="0.25">
      <c r="A72" s="33">
        <v>41</v>
      </c>
      <c r="B72" s="22"/>
      <c r="C72" s="230"/>
      <c r="D72" s="23"/>
      <c r="E72" s="23"/>
      <c r="F72" s="23"/>
      <c r="G72" s="23"/>
      <c r="H72" s="55"/>
      <c r="I72" s="23"/>
      <c r="J72" s="203"/>
      <c r="K72" s="133" t="str">
        <f t="shared" si="6"/>
        <v/>
      </c>
      <c r="L72" s="132">
        <f t="shared" si="7"/>
        <v>1</v>
      </c>
      <c r="M72" s="134">
        <f t="shared" si="8"/>
        <v>0</v>
      </c>
      <c r="N72" s="57"/>
      <c r="O72" s="57"/>
      <c r="P72" s="57"/>
      <c r="Q72" s="57"/>
    </row>
    <row r="73" spans="1:17" ht="30.2" customHeight="1" x14ac:dyDescent="0.25">
      <c r="A73" s="33">
        <v>42</v>
      </c>
      <c r="B73" s="22"/>
      <c r="C73" s="230"/>
      <c r="D73" s="23"/>
      <c r="E73" s="23"/>
      <c r="F73" s="23"/>
      <c r="G73" s="23"/>
      <c r="H73" s="55"/>
      <c r="I73" s="23"/>
      <c r="J73" s="203"/>
      <c r="K73" s="133" t="str">
        <f t="shared" si="6"/>
        <v/>
      </c>
      <c r="L73" s="132">
        <f t="shared" si="7"/>
        <v>1</v>
      </c>
      <c r="M73" s="134">
        <f t="shared" si="8"/>
        <v>0</v>
      </c>
      <c r="N73" s="57"/>
      <c r="O73" s="57"/>
      <c r="P73" s="57"/>
      <c r="Q73" s="57"/>
    </row>
    <row r="74" spans="1:17" ht="30.2" customHeight="1" x14ac:dyDescent="0.25">
      <c r="A74" s="33">
        <v>43</v>
      </c>
      <c r="B74" s="22"/>
      <c r="C74" s="230"/>
      <c r="D74" s="23"/>
      <c r="E74" s="23"/>
      <c r="F74" s="23"/>
      <c r="G74" s="23"/>
      <c r="H74" s="55"/>
      <c r="I74" s="23"/>
      <c r="J74" s="203"/>
      <c r="K74" s="133" t="str">
        <f t="shared" si="6"/>
        <v/>
      </c>
      <c r="L74" s="132">
        <f t="shared" si="7"/>
        <v>1</v>
      </c>
      <c r="M74" s="134">
        <f t="shared" si="8"/>
        <v>0</v>
      </c>
      <c r="N74" s="57"/>
      <c r="O74" s="57"/>
      <c r="P74" s="57"/>
      <c r="Q74" s="57"/>
    </row>
    <row r="75" spans="1:17" ht="30.2" customHeight="1" x14ac:dyDescent="0.25">
      <c r="A75" s="33">
        <v>44</v>
      </c>
      <c r="B75" s="22"/>
      <c r="C75" s="230"/>
      <c r="D75" s="23"/>
      <c r="E75" s="23"/>
      <c r="F75" s="23"/>
      <c r="G75" s="23"/>
      <c r="H75" s="55"/>
      <c r="I75" s="23"/>
      <c r="J75" s="203"/>
      <c r="K75" s="133" t="str">
        <f t="shared" si="6"/>
        <v/>
      </c>
      <c r="L75" s="132">
        <f t="shared" si="7"/>
        <v>1</v>
      </c>
      <c r="M75" s="134">
        <f t="shared" si="8"/>
        <v>0</v>
      </c>
      <c r="N75" s="57"/>
      <c r="O75" s="57"/>
      <c r="P75" s="57"/>
      <c r="Q75" s="57"/>
    </row>
    <row r="76" spans="1:17" ht="30.2" customHeight="1" thickBot="1" x14ac:dyDescent="0.3">
      <c r="A76" s="34">
        <v>45</v>
      </c>
      <c r="B76" s="25"/>
      <c r="C76" s="231"/>
      <c r="D76" s="26"/>
      <c r="E76" s="26"/>
      <c r="F76" s="26"/>
      <c r="G76" s="26"/>
      <c r="H76" s="56"/>
      <c r="I76" s="26"/>
      <c r="J76" s="204"/>
      <c r="K76" s="133" t="str">
        <f t="shared" si="6"/>
        <v/>
      </c>
      <c r="L76" s="132">
        <f t="shared" si="7"/>
        <v>1</v>
      </c>
      <c r="M76" s="134">
        <f t="shared" si="8"/>
        <v>0</v>
      </c>
      <c r="N76" s="135">
        <f>IF(COUNTA(H62:J76)&gt;0,1,0)</f>
        <v>0</v>
      </c>
      <c r="O76" s="57"/>
      <c r="P76" s="57"/>
      <c r="Q76" s="57"/>
    </row>
    <row r="77" spans="1:17" ht="30.2" customHeight="1" thickBot="1" x14ac:dyDescent="0.3">
      <c r="A77" s="527" t="s">
        <v>189</v>
      </c>
      <c r="B77" s="527"/>
      <c r="C77" s="527"/>
      <c r="D77" s="527"/>
      <c r="E77" s="527"/>
      <c r="F77" s="527"/>
      <c r="G77" s="527"/>
      <c r="H77" s="528"/>
      <c r="I77" s="9" t="s">
        <v>46</v>
      </c>
      <c r="J77" s="207">
        <f>SUM(J62:J76)+J50</f>
        <v>0</v>
      </c>
      <c r="K77" s="281"/>
      <c r="L77" s="52"/>
      <c r="M77" s="57"/>
      <c r="N77" s="57"/>
      <c r="O77" s="57"/>
      <c r="P77" s="57"/>
      <c r="Q77" s="57"/>
    </row>
    <row r="78" spans="1:17" ht="30.2" customHeight="1" x14ac:dyDescent="0.25">
      <c r="A78" s="29" t="s">
        <v>141</v>
      </c>
      <c r="B78" s="57"/>
      <c r="C78" s="57"/>
      <c r="D78" s="57"/>
      <c r="E78" s="57"/>
      <c r="F78" s="57"/>
      <c r="G78" s="57"/>
      <c r="H78" s="282"/>
      <c r="I78" s="57"/>
      <c r="J78" s="57"/>
      <c r="K78" s="281"/>
      <c r="L78" s="52"/>
      <c r="M78" s="57"/>
      <c r="N78" s="57"/>
      <c r="O78" s="57"/>
      <c r="P78" s="57"/>
      <c r="Q78" s="57"/>
    </row>
    <row r="79" spans="1:17" ht="30.2" customHeight="1" x14ac:dyDescent="0.25">
      <c r="A79" s="57"/>
      <c r="B79" s="57"/>
      <c r="C79" s="57"/>
      <c r="D79" s="57"/>
      <c r="E79" s="57"/>
      <c r="F79" s="57"/>
      <c r="G79" s="57"/>
      <c r="H79" s="282"/>
      <c r="I79" s="57"/>
      <c r="J79" s="57"/>
      <c r="K79" s="58"/>
      <c r="L79" s="52"/>
      <c r="M79" s="57"/>
      <c r="N79" s="57"/>
      <c r="O79" s="57"/>
      <c r="P79" s="57"/>
      <c r="Q79" s="57"/>
    </row>
    <row r="80" spans="1:17" ht="30.2" customHeight="1" x14ac:dyDescent="0.35">
      <c r="A80" s="347" t="s">
        <v>41</v>
      </c>
      <c r="B80" s="348">
        <f ca="1">IF(imzatarihi&gt;0,imzatarihi,"")</f>
        <v>45833</v>
      </c>
      <c r="C80" s="346" t="s">
        <v>43</v>
      </c>
      <c r="D80" s="344" t="str">
        <f>IF(kurulusyetkilisi&gt;0,kurulusyetkilisi,"")</f>
        <v/>
      </c>
      <c r="G80" s="57"/>
      <c r="H80" s="282"/>
      <c r="I80" s="57"/>
      <c r="J80" s="57"/>
      <c r="K80" s="58"/>
      <c r="L80" s="52"/>
      <c r="M80" s="57"/>
      <c r="N80" s="57"/>
      <c r="O80" s="57"/>
      <c r="P80" s="57"/>
      <c r="Q80" s="57"/>
    </row>
    <row r="81" spans="1:17" ht="30.2" customHeight="1" x14ac:dyDescent="0.35">
      <c r="A81" s="57"/>
      <c r="B81" s="343"/>
      <c r="C81" s="346" t="s">
        <v>44</v>
      </c>
      <c r="F81" s="57"/>
      <c r="G81" s="57"/>
      <c r="H81" s="282"/>
      <c r="I81" s="57"/>
      <c r="J81" s="57"/>
      <c r="K81" s="58"/>
      <c r="L81" s="52"/>
      <c r="M81" s="57"/>
      <c r="N81" s="57"/>
      <c r="O81" s="57"/>
      <c r="P81" s="57"/>
      <c r="Q81" s="57"/>
    </row>
    <row r="82" spans="1:17" ht="30.2" customHeight="1" x14ac:dyDescent="0.25">
      <c r="A82" s="509" t="s">
        <v>107</v>
      </c>
      <c r="B82" s="509"/>
      <c r="C82" s="509"/>
      <c r="D82" s="509"/>
      <c r="E82" s="509"/>
      <c r="F82" s="509"/>
      <c r="G82" s="509"/>
      <c r="H82" s="509"/>
      <c r="I82" s="509"/>
      <c r="J82" s="509"/>
      <c r="K82" s="86"/>
      <c r="L82" s="87"/>
      <c r="M82" s="57"/>
      <c r="N82" s="57"/>
      <c r="O82" s="57"/>
      <c r="P82" s="57"/>
      <c r="Q82" s="57"/>
    </row>
    <row r="83" spans="1:17" ht="30.2" customHeight="1" x14ac:dyDescent="0.25">
      <c r="A83" s="503" t="str">
        <f>IF(YilDonem&lt;&gt;"",CONCATENATE(YilDonem,". döneme aittir."),"")</f>
        <v/>
      </c>
      <c r="B83" s="503"/>
      <c r="C83" s="503"/>
      <c r="D83" s="503"/>
      <c r="E83" s="503"/>
      <c r="F83" s="503"/>
      <c r="G83" s="503"/>
      <c r="H83" s="503"/>
      <c r="I83" s="503"/>
      <c r="J83" s="503"/>
      <c r="K83" s="280"/>
      <c r="L83" s="87"/>
      <c r="M83" s="197"/>
      <c r="N83" s="57"/>
      <c r="O83" s="57"/>
      <c r="P83" s="57"/>
      <c r="Q83" s="57"/>
    </row>
    <row r="84" spans="1:17" ht="30.2" customHeight="1" thickBot="1" x14ac:dyDescent="0.3">
      <c r="A84" s="522" t="s">
        <v>110</v>
      </c>
      <c r="B84" s="522"/>
      <c r="C84" s="522"/>
      <c r="D84" s="522"/>
      <c r="E84" s="522"/>
      <c r="F84" s="522"/>
      <c r="G84" s="522"/>
      <c r="H84" s="522"/>
      <c r="I84" s="522"/>
      <c r="J84" s="522"/>
      <c r="K84" s="280"/>
      <c r="L84" s="87"/>
      <c r="M84" s="197"/>
      <c r="N84" s="57"/>
      <c r="O84" s="57"/>
      <c r="P84" s="57"/>
      <c r="Q84" s="57"/>
    </row>
    <row r="85" spans="1:17" ht="30.2" customHeight="1" thickBot="1" x14ac:dyDescent="0.3">
      <c r="A85" s="505" t="s">
        <v>1</v>
      </c>
      <c r="B85" s="506"/>
      <c r="C85" s="510" t="str">
        <f>IF(ProjeNo&gt;0,ProjeNo,"")</f>
        <v/>
      </c>
      <c r="D85" s="511"/>
      <c r="E85" s="511"/>
      <c r="F85" s="511"/>
      <c r="G85" s="511"/>
      <c r="H85" s="511"/>
      <c r="I85" s="511"/>
      <c r="J85" s="512"/>
      <c r="K85" s="58"/>
      <c r="L85" s="52"/>
      <c r="M85" s="57"/>
      <c r="N85" s="57"/>
      <c r="O85" s="57"/>
      <c r="P85" s="57"/>
      <c r="Q85" s="57"/>
    </row>
    <row r="86" spans="1:17" ht="30.2" customHeight="1" thickBot="1" x14ac:dyDescent="0.3">
      <c r="A86" s="507" t="s">
        <v>10</v>
      </c>
      <c r="B86" s="508"/>
      <c r="C86" s="519" t="str">
        <f>IF(ProjeAdi&gt;0,ProjeAdi,"")</f>
        <v/>
      </c>
      <c r="D86" s="520"/>
      <c r="E86" s="520"/>
      <c r="F86" s="520"/>
      <c r="G86" s="520"/>
      <c r="H86" s="520"/>
      <c r="I86" s="520"/>
      <c r="J86" s="521"/>
      <c r="K86" s="58"/>
      <c r="L86" s="52"/>
      <c r="M86" s="57"/>
      <c r="N86" s="57"/>
      <c r="O86" s="57"/>
      <c r="P86" s="57"/>
      <c r="Q86" s="57"/>
    </row>
    <row r="87" spans="1:17" ht="30.2" customHeight="1" thickBot="1" x14ac:dyDescent="0.3">
      <c r="A87" s="501" t="s">
        <v>6</v>
      </c>
      <c r="B87" s="501" t="s">
        <v>108</v>
      </c>
      <c r="C87" s="501" t="s">
        <v>163</v>
      </c>
      <c r="D87" s="501" t="s">
        <v>109</v>
      </c>
      <c r="E87" s="501" t="s">
        <v>106</v>
      </c>
      <c r="F87" s="501" t="s">
        <v>104</v>
      </c>
      <c r="G87" s="501" t="s">
        <v>105</v>
      </c>
      <c r="H87" s="523" t="s">
        <v>93</v>
      </c>
      <c r="I87" s="501" t="s">
        <v>94</v>
      </c>
      <c r="J87" s="284" t="s">
        <v>95</v>
      </c>
      <c r="K87" s="58"/>
      <c r="L87" s="52"/>
      <c r="M87" s="57"/>
      <c r="N87" s="57"/>
      <c r="O87" s="57"/>
      <c r="P87" s="57"/>
      <c r="Q87" s="57"/>
    </row>
    <row r="88" spans="1:17" ht="30.2" customHeight="1" thickBot="1" x14ac:dyDescent="0.3">
      <c r="A88" s="518"/>
      <c r="B88" s="518"/>
      <c r="C88" s="502"/>
      <c r="D88" s="518"/>
      <c r="E88" s="518"/>
      <c r="F88" s="518"/>
      <c r="G88" s="518"/>
      <c r="H88" s="524"/>
      <c r="I88" s="518"/>
      <c r="J88" s="285" t="s">
        <v>98</v>
      </c>
      <c r="K88" s="58"/>
      <c r="L88" s="52"/>
      <c r="M88" s="57"/>
      <c r="N88" s="57"/>
      <c r="O88" s="57"/>
      <c r="P88" s="57"/>
      <c r="Q88" s="57"/>
    </row>
    <row r="89" spans="1:17" ht="30.2" customHeight="1" x14ac:dyDescent="0.25">
      <c r="A89" s="36">
        <v>46</v>
      </c>
      <c r="B89" s="37"/>
      <c r="C89" s="232"/>
      <c r="D89" s="38"/>
      <c r="E89" s="38"/>
      <c r="F89" s="38"/>
      <c r="G89" s="38"/>
      <c r="H89" s="39"/>
      <c r="I89" s="38"/>
      <c r="J89" s="199"/>
      <c r="K89" s="133" t="str">
        <f>IF(AND(COUNTA(B89:G89)&gt;0,L89=1),"Belge Tarihi ve Belge Numarası doldurulduktan sonra KDV Dahil Tutar doldurulabilir.","")</f>
        <v/>
      </c>
      <c r="L89" s="132">
        <f>IF(COUNTA(H89:I89)=2,0,1)</f>
        <v>1</v>
      </c>
      <c r="M89" s="134">
        <f>IF(L89=1,0,100000000)</f>
        <v>0</v>
      </c>
      <c r="N89" s="57"/>
      <c r="O89" s="57"/>
      <c r="P89" s="57"/>
      <c r="Q89" s="57"/>
    </row>
    <row r="90" spans="1:17" ht="30.2" customHeight="1" x14ac:dyDescent="0.25">
      <c r="A90" s="32">
        <v>47</v>
      </c>
      <c r="B90" s="19"/>
      <c r="C90" s="259"/>
      <c r="D90" s="20"/>
      <c r="E90" s="20"/>
      <c r="F90" s="20"/>
      <c r="G90" s="20"/>
      <c r="H90" s="21"/>
      <c r="I90" s="20"/>
      <c r="J90" s="200"/>
      <c r="K90" s="133" t="str">
        <f t="shared" ref="K90:K103" si="9">IF(AND(COUNTA(B90:G90)&gt;0,L90=1),"Belge Tarihi ve Belge Numarası doldurulduktan sonra KDV Dahil Tutar doldurulabilir.","")</f>
        <v/>
      </c>
      <c r="L90" s="132">
        <f t="shared" ref="L90:L103" si="10">IF(COUNTA(H90:I90)=2,0,1)</f>
        <v>1</v>
      </c>
      <c r="M90" s="134">
        <f t="shared" ref="M90:M103" si="11">IF(L90=1,0,100000000)</f>
        <v>0</v>
      </c>
      <c r="N90" s="57"/>
      <c r="O90" s="57"/>
      <c r="P90" s="57"/>
      <c r="Q90" s="57"/>
    </row>
    <row r="91" spans="1:17" ht="30.2" customHeight="1" x14ac:dyDescent="0.25">
      <c r="A91" s="32">
        <v>48</v>
      </c>
      <c r="B91" s="19"/>
      <c r="C91" s="259"/>
      <c r="D91" s="20"/>
      <c r="E91" s="20"/>
      <c r="F91" s="20"/>
      <c r="G91" s="20"/>
      <c r="H91" s="21"/>
      <c r="I91" s="20"/>
      <c r="J91" s="200"/>
      <c r="K91" s="133" t="str">
        <f t="shared" si="9"/>
        <v/>
      </c>
      <c r="L91" s="132">
        <f t="shared" si="10"/>
        <v>1</v>
      </c>
      <c r="M91" s="134">
        <f t="shared" si="11"/>
        <v>0</v>
      </c>
      <c r="N91" s="57"/>
      <c r="O91" s="57"/>
      <c r="P91" s="57"/>
      <c r="Q91" s="57"/>
    </row>
    <row r="92" spans="1:17" ht="30.2" customHeight="1" x14ac:dyDescent="0.25">
      <c r="A92" s="32">
        <v>49</v>
      </c>
      <c r="B92" s="19"/>
      <c r="C92" s="259"/>
      <c r="D92" s="20"/>
      <c r="E92" s="20"/>
      <c r="F92" s="20"/>
      <c r="G92" s="20"/>
      <c r="H92" s="21"/>
      <c r="I92" s="20"/>
      <c r="J92" s="200"/>
      <c r="K92" s="133" t="str">
        <f t="shared" si="9"/>
        <v/>
      </c>
      <c r="L92" s="132">
        <f t="shared" si="10"/>
        <v>1</v>
      </c>
      <c r="M92" s="134">
        <f t="shared" si="11"/>
        <v>0</v>
      </c>
      <c r="N92" s="57"/>
      <c r="O92" s="57"/>
      <c r="P92" s="57"/>
      <c r="Q92" s="57"/>
    </row>
    <row r="93" spans="1:17" ht="30.2" customHeight="1" x14ac:dyDescent="0.25">
      <c r="A93" s="32">
        <v>50</v>
      </c>
      <c r="B93" s="19"/>
      <c r="C93" s="259"/>
      <c r="D93" s="20"/>
      <c r="E93" s="20"/>
      <c r="F93" s="20"/>
      <c r="G93" s="20"/>
      <c r="H93" s="21"/>
      <c r="I93" s="20"/>
      <c r="J93" s="200"/>
      <c r="K93" s="133" t="str">
        <f t="shared" si="9"/>
        <v/>
      </c>
      <c r="L93" s="132">
        <f t="shared" si="10"/>
        <v>1</v>
      </c>
      <c r="M93" s="134">
        <f t="shared" si="11"/>
        <v>0</v>
      </c>
      <c r="N93" s="57"/>
      <c r="O93" s="57"/>
      <c r="P93" s="57"/>
      <c r="Q93" s="57"/>
    </row>
    <row r="94" spans="1:17" ht="30.2" customHeight="1" x14ac:dyDescent="0.25">
      <c r="A94" s="32">
        <v>51</v>
      </c>
      <c r="B94" s="19"/>
      <c r="C94" s="259"/>
      <c r="D94" s="20"/>
      <c r="E94" s="20"/>
      <c r="F94" s="20"/>
      <c r="G94" s="20"/>
      <c r="H94" s="21"/>
      <c r="I94" s="20"/>
      <c r="J94" s="200"/>
      <c r="K94" s="133" t="str">
        <f t="shared" si="9"/>
        <v/>
      </c>
      <c r="L94" s="132">
        <f t="shared" si="10"/>
        <v>1</v>
      </c>
      <c r="M94" s="134">
        <f t="shared" si="11"/>
        <v>0</v>
      </c>
      <c r="N94" s="57"/>
      <c r="O94" s="57"/>
      <c r="P94" s="57"/>
      <c r="Q94" s="57"/>
    </row>
    <row r="95" spans="1:17" ht="30.2" customHeight="1" x14ac:dyDescent="0.25">
      <c r="A95" s="33">
        <v>52</v>
      </c>
      <c r="B95" s="22"/>
      <c r="C95" s="230"/>
      <c r="D95" s="23"/>
      <c r="E95" s="23"/>
      <c r="F95" s="23"/>
      <c r="G95" s="23"/>
      <c r="H95" s="55"/>
      <c r="I95" s="23"/>
      <c r="J95" s="203"/>
      <c r="K95" s="133" t="str">
        <f t="shared" si="9"/>
        <v/>
      </c>
      <c r="L95" s="132">
        <f t="shared" si="10"/>
        <v>1</v>
      </c>
      <c r="M95" s="134">
        <f t="shared" si="11"/>
        <v>0</v>
      </c>
      <c r="N95" s="57"/>
      <c r="O95" s="57"/>
      <c r="P95" s="57"/>
      <c r="Q95" s="57"/>
    </row>
    <row r="96" spans="1:17" ht="30.2" customHeight="1" x14ac:dyDescent="0.25">
      <c r="A96" s="33">
        <v>53</v>
      </c>
      <c r="B96" s="22"/>
      <c r="C96" s="230"/>
      <c r="D96" s="23"/>
      <c r="E96" s="23"/>
      <c r="F96" s="23"/>
      <c r="G96" s="23"/>
      <c r="H96" s="55"/>
      <c r="I96" s="23"/>
      <c r="J96" s="203"/>
      <c r="K96" s="133" t="str">
        <f t="shared" si="9"/>
        <v/>
      </c>
      <c r="L96" s="132">
        <f t="shared" si="10"/>
        <v>1</v>
      </c>
      <c r="M96" s="134">
        <f t="shared" si="11"/>
        <v>0</v>
      </c>
      <c r="N96" s="275"/>
      <c r="O96" s="275"/>
      <c r="P96" s="57"/>
      <c r="Q96" s="57"/>
    </row>
    <row r="97" spans="1:17" ht="30.2" customHeight="1" x14ac:dyDescent="0.25">
      <c r="A97" s="33">
        <v>54</v>
      </c>
      <c r="B97" s="22"/>
      <c r="C97" s="230"/>
      <c r="D97" s="23"/>
      <c r="E97" s="23"/>
      <c r="F97" s="23"/>
      <c r="G97" s="23"/>
      <c r="H97" s="55"/>
      <c r="I97" s="23"/>
      <c r="J97" s="203"/>
      <c r="K97" s="133" t="str">
        <f t="shared" si="9"/>
        <v/>
      </c>
      <c r="L97" s="132">
        <f t="shared" si="10"/>
        <v>1</v>
      </c>
      <c r="M97" s="134">
        <f t="shared" si="11"/>
        <v>0</v>
      </c>
      <c r="N97" s="57"/>
      <c r="O97" s="57"/>
      <c r="P97" s="57"/>
      <c r="Q97" s="57"/>
    </row>
    <row r="98" spans="1:17" ht="30.2" customHeight="1" x14ac:dyDescent="0.25">
      <c r="A98" s="33">
        <v>55</v>
      </c>
      <c r="B98" s="22"/>
      <c r="C98" s="230"/>
      <c r="D98" s="23"/>
      <c r="E98" s="23"/>
      <c r="F98" s="23"/>
      <c r="G98" s="23"/>
      <c r="H98" s="55"/>
      <c r="I98" s="23"/>
      <c r="J98" s="203"/>
      <c r="K98" s="133" t="str">
        <f t="shared" si="9"/>
        <v/>
      </c>
      <c r="L98" s="132">
        <f t="shared" si="10"/>
        <v>1</v>
      </c>
      <c r="M98" s="134">
        <f t="shared" si="11"/>
        <v>0</v>
      </c>
      <c r="N98" s="57"/>
      <c r="O98" s="57"/>
      <c r="P98" s="57"/>
      <c r="Q98" s="57"/>
    </row>
    <row r="99" spans="1:17" ht="30.2" customHeight="1" x14ac:dyDescent="0.25">
      <c r="A99" s="33">
        <v>56</v>
      </c>
      <c r="B99" s="22"/>
      <c r="C99" s="230"/>
      <c r="D99" s="23"/>
      <c r="E99" s="23"/>
      <c r="F99" s="23"/>
      <c r="G99" s="23"/>
      <c r="H99" s="55"/>
      <c r="I99" s="23"/>
      <c r="J99" s="203"/>
      <c r="K99" s="133" t="str">
        <f t="shared" si="9"/>
        <v/>
      </c>
      <c r="L99" s="132">
        <f t="shared" si="10"/>
        <v>1</v>
      </c>
      <c r="M99" s="134">
        <f t="shared" si="11"/>
        <v>0</v>
      </c>
      <c r="N99" s="57"/>
      <c r="O99" s="57"/>
      <c r="P99" s="57"/>
      <c r="Q99" s="57"/>
    </row>
    <row r="100" spans="1:17" ht="30.2" customHeight="1" x14ac:dyDescent="0.25">
      <c r="A100" s="33">
        <v>57</v>
      </c>
      <c r="B100" s="22"/>
      <c r="C100" s="230"/>
      <c r="D100" s="23"/>
      <c r="E100" s="23"/>
      <c r="F100" s="23"/>
      <c r="G100" s="23"/>
      <c r="H100" s="55"/>
      <c r="I100" s="23"/>
      <c r="J100" s="203"/>
      <c r="K100" s="133" t="str">
        <f t="shared" si="9"/>
        <v/>
      </c>
      <c r="L100" s="132">
        <f t="shared" si="10"/>
        <v>1</v>
      </c>
      <c r="M100" s="134">
        <f t="shared" si="11"/>
        <v>0</v>
      </c>
      <c r="N100" s="57"/>
      <c r="O100" s="57"/>
      <c r="P100" s="57"/>
      <c r="Q100" s="57"/>
    </row>
    <row r="101" spans="1:17" ht="30.2" customHeight="1" x14ac:dyDescent="0.25">
      <c r="A101" s="33">
        <v>58</v>
      </c>
      <c r="B101" s="22"/>
      <c r="C101" s="230"/>
      <c r="D101" s="23"/>
      <c r="E101" s="23"/>
      <c r="F101" s="23"/>
      <c r="G101" s="23"/>
      <c r="H101" s="55"/>
      <c r="I101" s="23"/>
      <c r="J101" s="203"/>
      <c r="K101" s="133" t="str">
        <f t="shared" si="9"/>
        <v/>
      </c>
      <c r="L101" s="132">
        <f t="shared" si="10"/>
        <v>1</v>
      </c>
      <c r="M101" s="134">
        <f t="shared" si="11"/>
        <v>0</v>
      </c>
      <c r="N101" s="57"/>
      <c r="O101" s="57"/>
      <c r="P101" s="57"/>
      <c r="Q101" s="57"/>
    </row>
    <row r="102" spans="1:17" ht="30.2" customHeight="1" x14ac:dyDescent="0.25">
      <c r="A102" s="33">
        <v>59</v>
      </c>
      <c r="B102" s="22"/>
      <c r="C102" s="230"/>
      <c r="D102" s="23"/>
      <c r="E102" s="23"/>
      <c r="F102" s="23"/>
      <c r="G102" s="23"/>
      <c r="H102" s="55"/>
      <c r="I102" s="23"/>
      <c r="J102" s="203"/>
      <c r="K102" s="133" t="str">
        <f t="shared" si="9"/>
        <v/>
      </c>
      <c r="L102" s="132">
        <f t="shared" si="10"/>
        <v>1</v>
      </c>
      <c r="M102" s="134">
        <f t="shared" si="11"/>
        <v>0</v>
      </c>
      <c r="N102" s="57"/>
      <c r="O102" s="57"/>
      <c r="P102" s="57"/>
      <c r="Q102" s="57"/>
    </row>
    <row r="103" spans="1:17" ht="30.2" customHeight="1" thickBot="1" x14ac:dyDescent="0.3">
      <c r="A103" s="34">
        <v>60</v>
      </c>
      <c r="B103" s="25"/>
      <c r="C103" s="231"/>
      <c r="D103" s="26"/>
      <c r="E103" s="26"/>
      <c r="F103" s="26"/>
      <c r="G103" s="26"/>
      <c r="H103" s="56"/>
      <c r="I103" s="26"/>
      <c r="J103" s="204"/>
      <c r="K103" s="133" t="str">
        <f t="shared" si="9"/>
        <v/>
      </c>
      <c r="L103" s="132">
        <f t="shared" si="10"/>
        <v>1</v>
      </c>
      <c r="M103" s="134">
        <f t="shared" si="11"/>
        <v>0</v>
      </c>
      <c r="N103" s="135">
        <f>IF(COUNTA(H89:J103)&gt;0,1,0)</f>
        <v>0</v>
      </c>
      <c r="O103" s="57"/>
      <c r="P103" s="57"/>
      <c r="Q103" s="57"/>
    </row>
    <row r="104" spans="1:17" ht="30.2" customHeight="1" thickBot="1" x14ac:dyDescent="0.3">
      <c r="A104" s="527" t="s">
        <v>189</v>
      </c>
      <c r="B104" s="527"/>
      <c r="C104" s="527"/>
      <c r="D104" s="527"/>
      <c r="E104" s="527"/>
      <c r="F104" s="527"/>
      <c r="G104" s="527"/>
      <c r="H104" s="528"/>
      <c r="I104" s="9" t="s">
        <v>46</v>
      </c>
      <c r="J104" s="207">
        <f>SUM(J89:J103)+J77</f>
        <v>0</v>
      </c>
      <c r="K104" s="281"/>
      <c r="L104" s="52"/>
      <c r="M104" s="57"/>
      <c r="N104" s="57"/>
      <c r="O104" s="57"/>
      <c r="P104" s="57"/>
      <c r="Q104" s="57"/>
    </row>
    <row r="105" spans="1:17" ht="30.2" customHeight="1" x14ac:dyDescent="0.25">
      <c r="A105" s="29" t="s">
        <v>141</v>
      </c>
      <c r="B105" s="57"/>
      <c r="C105" s="57"/>
      <c r="D105" s="57"/>
      <c r="E105" s="57"/>
      <c r="F105" s="57"/>
      <c r="G105" s="57"/>
      <c r="H105" s="282"/>
      <c r="I105" s="57"/>
      <c r="J105" s="57"/>
      <c r="K105" s="281"/>
      <c r="L105" s="52"/>
      <c r="M105" s="57"/>
      <c r="N105" s="57"/>
      <c r="O105" s="57"/>
      <c r="P105" s="57"/>
      <c r="Q105" s="57"/>
    </row>
    <row r="106" spans="1:17" ht="30.2" customHeight="1" x14ac:dyDescent="0.25">
      <c r="A106" s="57"/>
      <c r="B106" s="57"/>
      <c r="C106" s="57"/>
      <c r="D106" s="57"/>
      <c r="E106" s="57"/>
      <c r="F106" s="57"/>
      <c r="G106" s="57"/>
      <c r="H106" s="282"/>
      <c r="I106" s="57"/>
      <c r="J106" s="57"/>
      <c r="K106" s="58"/>
      <c r="L106" s="52"/>
      <c r="M106" s="57"/>
      <c r="N106" s="57"/>
      <c r="O106" s="57"/>
      <c r="P106" s="57"/>
      <c r="Q106" s="57"/>
    </row>
    <row r="107" spans="1:17" ht="30.2" customHeight="1" x14ac:dyDescent="0.35">
      <c r="A107" s="347" t="s">
        <v>41</v>
      </c>
      <c r="B107" s="348">
        <f ca="1">IF(imzatarihi&gt;0,imzatarihi,"")</f>
        <v>45833</v>
      </c>
      <c r="C107" s="346" t="s">
        <v>43</v>
      </c>
      <c r="D107" s="344" t="str">
        <f>IF(kurulusyetkilisi&gt;0,kurulusyetkilisi,"")</f>
        <v/>
      </c>
      <c r="G107" s="57"/>
      <c r="H107" s="282"/>
      <c r="I107" s="57"/>
      <c r="J107" s="57"/>
      <c r="K107" s="58"/>
      <c r="L107" s="52"/>
      <c r="M107" s="57"/>
      <c r="N107" s="57"/>
      <c r="O107" s="57"/>
      <c r="P107" s="57"/>
      <c r="Q107" s="57"/>
    </row>
    <row r="108" spans="1:17" ht="30.2" customHeight="1" x14ac:dyDescent="0.35">
      <c r="A108" s="57"/>
      <c r="B108" s="343"/>
      <c r="C108" s="346" t="s">
        <v>44</v>
      </c>
      <c r="F108" s="57"/>
      <c r="G108" s="57"/>
      <c r="H108" s="282"/>
      <c r="I108" s="57"/>
      <c r="J108" s="57"/>
      <c r="K108" s="58"/>
      <c r="L108" s="52"/>
      <c r="M108" s="57"/>
      <c r="N108" s="57"/>
      <c r="O108" s="57"/>
      <c r="P108" s="57"/>
      <c r="Q108" s="57"/>
    </row>
    <row r="109" spans="1:17" ht="30.2" customHeight="1" x14ac:dyDescent="0.25">
      <c r="A109" s="509" t="s">
        <v>107</v>
      </c>
      <c r="B109" s="509"/>
      <c r="C109" s="509"/>
      <c r="D109" s="509"/>
      <c r="E109" s="509"/>
      <c r="F109" s="509"/>
      <c r="G109" s="509"/>
      <c r="H109" s="509"/>
      <c r="I109" s="509"/>
      <c r="J109" s="509"/>
      <c r="K109" s="86"/>
      <c r="L109" s="87"/>
      <c r="M109" s="57"/>
      <c r="N109" s="57"/>
      <c r="O109" s="57"/>
      <c r="P109" s="57"/>
      <c r="Q109" s="57"/>
    </row>
    <row r="110" spans="1:17" ht="30.2" customHeight="1" x14ac:dyDescent="0.25">
      <c r="A110" s="503" t="str">
        <f>IF(YilDonem&lt;&gt;"",CONCATENATE(YilDonem,". döneme aittir."),"")</f>
        <v/>
      </c>
      <c r="B110" s="503"/>
      <c r="C110" s="503"/>
      <c r="D110" s="503"/>
      <c r="E110" s="503"/>
      <c r="F110" s="503"/>
      <c r="G110" s="503"/>
      <c r="H110" s="503"/>
      <c r="I110" s="503"/>
      <c r="J110" s="503"/>
      <c r="K110" s="280"/>
      <c r="L110" s="87"/>
      <c r="M110" s="197"/>
      <c r="N110" s="57"/>
      <c r="O110" s="57"/>
      <c r="P110" s="57"/>
      <c r="Q110" s="57"/>
    </row>
    <row r="111" spans="1:17" ht="30.2" customHeight="1" thickBot="1" x14ac:dyDescent="0.3">
      <c r="A111" s="522" t="s">
        <v>110</v>
      </c>
      <c r="B111" s="522"/>
      <c r="C111" s="522"/>
      <c r="D111" s="522"/>
      <c r="E111" s="522"/>
      <c r="F111" s="522"/>
      <c r="G111" s="522"/>
      <c r="H111" s="522"/>
      <c r="I111" s="522"/>
      <c r="J111" s="522"/>
      <c r="K111" s="280"/>
      <c r="L111" s="87"/>
      <c r="M111" s="197"/>
      <c r="N111" s="57"/>
      <c r="O111" s="57"/>
      <c r="P111" s="57"/>
      <c r="Q111" s="57"/>
    </row>
    <row r="112" spans="1:17" ht="30.2" customHeight="1" thickBot="1" x14ac:dyDescent="0.3">
      <c r="A112" s="505" t="s">
        <v>1</v>
      </c>
      <c r="B112" s="506"/>
      <c r="C112" s="510" t="str">
        <f>IF(ProjeNo&gt;0,ProjeNo,"")</f>
        <v/>
      </c>
      <c r="D112" s="511"/>
      <c r="E112" s="511"/>
      <c r="F112" s="511"/>
      <c r="G112" s="511"/>
      <c r="H112" s="511"/>
      <c r="I112" s="511"/>
      <c r="J112" s="512"/>
      <c r="K112" s="58"/>
      <c r="L112" s="52"/>
      <c r="M112" s="57"/>
      <c r="N112" s="57"/>
      <c r="O112" s="57"/>
      <c r="P112" s="57"/>
      <c r="Q112" s="57"/>
    </row>
    <row r="113" spans="1:17" ht="30.2" customHeight="1" thickBot="1" x14ac:dyDescent="0.3">
      <c r="A113" s="507" t="s">
        <v>10</v>
      </c>
      <c r="B113" s="508"/>
      <c r="C113" s="519" t="str">
        <f>IF(ProjeAdi&gt;0,ProjeAdi,"")</f>
        <v/>
      </c>
      <c r="D113" s="520"/>
      <c r="E113" s="520"/>
      <c r="F113" s="520"/>
      <c r="G113" s="520"/>
      <c r="H113" s="520"/>
      <c r="I113" s="520"/>
      <c r="J113" s="521"/>
      <c r="K113" s="58"/>
      <c r="L113" s="52"/>
      <c r="M113" s="57"/>
      <c r="N113" s="57"/>
      <c r="O113" s="57"/>
      <c r="P113" s="57"/>
      <c r="Q113" s="57"/>
    </row>
    <row r="114" spans="1:17" ht="30.2" customHeight="1" thickBot="1" x14ac:dyDescent="0.3">
      <c r="A114" s="501" t="s">
        <v>6</v>
      </c>
      <c r="B114" s="501" t="s">
        <v>108</v>
      </c>
      <c r="C114" s="501" t="s">
        <v>163</v>
      </c>
      <c r="D114" s="501" t="s">
        <v>109</v>
      </c>
      <c r="E114" s="501" t="s">
        <v>106</v>
      </c>
      <c r="F114" s="501" t="s">
        <v>104</v>
      </c>
      <c r="G114" s="501" t="s">
        <v>105</v>
      </c>
      <c r="H114" s="523" t="s">
        <v>93</v>
      </c>
      <c r="I114" s="501" t="s">
        <v>94</v>
      </c>
      <c r="J114" s="284" t="s">
        <v>95</v>
      </c>
      <c r="K114" s="58"/>
      <c r="L114" s="52"/>
      <c r="M114" s="57"/>
      <c r="N114" s="57"/>
      <c r="O114" s="57"/>
      <c r="P114" s="57"/>
      <c r="Q114" s="57"/>
    </row>
    <row r="115" spans="1:17" ht="30.2" customHeight="1" thickBot="1" x14ac:dyDescent="0.3">
      <c r="A115" s="518"/>
      <c r="B115" s="518"/>
      <c r="C115" s="502"/>
      <c r="D115" s="518"/>
      <c r="E115" s="518"/>
      <c r="F115" s="518"/>
      <c r="G115" s="518"/>
      <c r="H115" s="524"/>
      <c r="I115" s="518"/>
      <c r="J115" s="285" t="s">
        <v>98</v>
      </c>
      <c r="K115" s="58"/>
      <c r="L115" s="52"/>
      <c r="M115" s="57"/>
      <c r="N115" s="57"/>
      <c r="O115" s="57"/>
      <c r="P115" s="57"/>
      <c r="Q115" s="57"/>
    </row>
    <row r="116" spans="1:17" ht="30.2" customHeight="1" x14ac:dyDescent="0.25">
      <c r="A116" s="36">
        <v>61</v>
      </c>
      <c r="B116" s="37"/>
      <c r="C116" s="232"/>
      <c r="D116" s="38"/>
      <c r="E116" s="38"/>
      <c r="F116" s="38"/>
      <c r="G116" s="38"/>
      <c r="H116" s="39"/>
      <c r="I116" s="38"/>
      <c r="J116" s="199"/>
      <c r="K116" s="133" t="str">
        <f>IF(AND(COUNTA(B116:G116)&gt;0,L116=1),"Belge Tarihi ve Belge Numarası doldurulduktan sonra KDV Dahil Tutar doldurulabilir.","")</f>
        <v/>
      </c>
      <c r="L116" s="132">
        <f>IF(COUNTA(H116:I116)=2,0,1)</f>
        <v>1</v>
      </c>
      <c r="M116" s="134">
        <f>IF(L116=1,0,100000000)</f>
        <v>0</v>
      </c>
      <c r="N116" s="57"/>
      <c r="O116" s="57"/>
      <c r="P116" s="57"/>
      <c r="Q116" s="57"/>
    </row>
    <row r="117" spans="1:17" ht="30.2" customHeight="1" x14ac:dyDescent="0.25">
      <c r="A117" s="32">
        <v>62</v>
      </c>
      <c r="B117" s="19"/>
      <c r="C117" s="259"/>
      <c r="D117" s="20"/>
      <c r="E117" s="20"/>
      <c r="F117" s="20"/>
      <c r="G117" s="20"/>
      <c r="H117" s="21"/>
      <c r="I117" s="20"/>
      <c r="J117" s="200"/>
      <c r="K117" s="133" t="str">
        <f t="shared" ref="K117:K130" si="12">IF(AND(COUNTA(B117:G117)&gt;0,L117=1),"Belge Tarihi ve Belge Numarası doldurulduktan sonra KDV Dahil Tutar doldurulabilir.","")</f>
        <v/>
      </c>
      <c r="L117" s="132">
        <f t="shared" ref="L117:L130" si="13">IF(COUNTA(H117:I117)=2,0,1)</f>
        <v>1</v>
      </c>
      <c r="M117" s="134">
        <f t="shared" ref="M117:M130" si="14">IF(L117=1,0,100000000)</f>
        <v>0</v>
      </c>
      <c r="N117" s="57"/>
      <c r="O117" s="57"/>
      <c r="P117" s="57"/>
      <c r="Q117" s="57"/>
    </row>
    <row r="118" spans="1:17" ht="30.2" customHeight="1" x14ac:dyDescent="0.25">
      <c r="A118" s="32">
        <v>63</v>
      </c>
      <c r="B118" s="19"/>
      <c r="C118" s="259"/>
      <c r="D118" s="20"/>
      <c r="E118" s="20"/>
      <c r="F118" s="20"/>
      <c r="G118" s="20"/>
      <c r="H118" s="21"/>
      <c r="I118" s="20"/>
      <c r="J118" s="200"/>
      <c r="K118" s="133" t="str">
        <f t="shared" si="12"/>
        <v/>
      </c>
      <c r="L118" s="132">
        <f t="shared" si="13"/>
        <v>1</v>
      </c>
      <c r="M118" s="134">
        <f t="shared" si="14"/>
        <v>0</v>
      </c>
      <c r="N118" s="57"/>
      <c r="O118" s="57"/>
      <c r="P118" s="57"/>
      <c r="Q118" s="57"/>
    </row>
    <row r="119" spans="1:17" ht="30.2" customHeight="1" x14ac:dyDescent="0.25">
      <c r="A119" s="32">
        <v>64</v>
      </c>
      <c r="B119" s="19"/>
      <c r="C119" s="259"/>
      <c r="D119" s="20"/>
      <c r="E119" s="20"/>
      <c r="F119" s="20"/>
      <c r="G119" s="20"/>
      <c r="H119" s="21"/>
      <c r="I119" s="20"/>
      <c r="J119" s="200"/>
      <c r="K119" s="133" t="str">
        <f t="shared" si="12"/>
        <v/>
      </c>
      <c r="L119" s="132">
        <f t="shared" si="13"/>
        <v>1</v>
      </c>
      <c r="M119" s="134">
        <f t="shared" si="14"/>
        <v>0</v>
      </c>
      <c r="N119" s="57"/>
      <c r="O119" s="57"/>
      <c r="P119" s="57"/>
      <c r="Q119" s="57"/>
    </row>
    <row r="120" spans="1:17" ht="30.2" customHeight="1" x14ac:dyDescent="0.25">
      <c r="A120" s="32">
        <v>65</v>
      </c>
      <c r="B120" s="19"/>
      <c r="C120" s="259"/>
      <c r="D120" s="20"/>
      <c r="E120" s="20"/>
      <c r="F120" s="20"/>
      <c r="G120" s="20"/>
      <c r="H120" s="21"/>
      <c r="I120" s="20"/>
      <c r="J120" s="200"/>
      <c r="K120" s="133" t="str">
        <f t="shared" si="12"/>
        <v/>
      </c>
      <c r="L120" s="132">
        <f t="shared" si="13"/>
        <v>1</v>
      </c>
      <c r="M120" s="134">
        <f t="shared" si="14"/>
        <v>0</v>
      </c>
      <c r="N120" s="57"/>
      <c r="O120" s="57"/>
      <c r="P120" s="57"/>
      <c r="Q120" s="57"/>
    </row>
    <row r="121" spans="1:17" ht="30.2" customHeight="1" x14ac:dyDescent="0.25">
      <c r="A121" s="32">
        <v>66</v>
      </c>
      <c r="B121" s="19"/>
      <c r="C121" s="259"/>
      <c r="D121" s="20"/>
      <c r="E121" s="20"/>
      <c r="F121" s="20"/>
      <c r="G121" s="20"/>
      <c r="H121" s="21"/>
      <c r="I121" s="20"/>
      <c r="J121" s="200"/>
      <c r="K121" s="133" t="str">
        <f t="shared" si="12"/>
        <v/>
      </c>
      <c r="L121" s="132">
        <f t="shared" si="13"/>
        <v>1</v>
      </c>
      <c r="M121" s="134">
        <f t="shared" si="14"/>
        <v>0</v>
      </c>
      <c r="N121" s="57"/>
      <c r="O121" s="57"/>
      <c r="P121" s="57"/>
      <c r="Q121" s="57"/>
    </row>
    <row r="122" spans="1:17" ht="30.2" customHeight="1" x14ac:dyDescent="0.25">
      <c r="A122" s="33">
        <v>67</v>
      </c>
      <c r="B122" s="22"/>
      <c r="C122" s="230"/>
      <c r="D122" s="23"/>
      <c r="E122" s="23"/>
      <c r="F122" s="23"/>
      <c r="G122" s="23"/>
      <c r="H122" s="55"/>
      <c r="I122" s="23"/>
      <c r="J122" s="203"/>
      <c r="K122" s="133" t="str">
        <f t="shared" si="12"/>
        <v/>
      </c>
      <c r="L122" s="132">
        <f t="shared" si="13"/>
        <v>1</v>
      </c>
      <c r="M122" s="134">
        <f t="shared" si="14"/>
        <v>0</v>
      </c>
      <c r="N122" s="57"/>
      <c r="O122" s="57"/>
      <c r="P122" s="57"/>
      <c r="Q122" s="57"/>
    </row>
    <row r="123" spans="1:17" ht="30.2" customHeight="1" x14ac:dyDescent="0.25">
      <c r="A123" s="33">
        <v>68</v>
      </c>
      <c r="B123" s="22"/>
      <c r="C123" s="230"/>
      <c r="D123" s="23"/>
      <c r="E123" s="23"/>
      <c r="F123" s="23"/>
      <c r="G123" s="23"/>
      <c r="H123" s="55"/>
      <c r="I123" s="23"/>
      <c r="J123" s="203"/>
      <c r="K123" s="133" t="str">
        <f t="shared" si="12"/>
        <v/>
      </c>
      <c r="L123" s="132">
        <f t="shared" si="13"/>
        <v>1</v>
      </c>
      <c r="M123" s="134">
        <f t="shared" si="14"/>
        <v>0</v>
      </c>
      <c r="N123" s="57"/>
      <c r="O123" s="57"/>
      <c r="P123" s="57"/>
      <c r="Q123" s="57"/>
    </row>
    <row r="124" spans="1:17" ht="30.2" customHeight="1" x14ac:dyDescent="0.25">
      <c r="A124" s="33">
        <v>69</v>
      </c>
      <c r="B124" s="22"/>
      <c r="C124" s="230"/>
      <c r="D124" s="23"/>
      <c r="E124" s="23"/>
      <c r="F124" s="23"/>
      <c r="G124" s="23"/>
      <c r="H124" s="55"/>
      <c r="I124" s="23"/>
      <c r="J124" s="203"/>
      <c r="K124" s="133" t="str">
        <f t="shared" si="12"/>
        <v/>
      </c>
      <c r="L124" s="132">
        <f t="shared" si="13"/>
        <v>1</v>
      </c>
      <c r="M124" s="134">
        <f t="shared" si="14"/>
        <v>0</v>
      </c>
      <c r="N124" s="57"/>
      <c r="O124" s="57"/>
      <c r="P124" s="57"/>
      <c r="Q124" s="57"/>
    </row>
    <row r="125" spans="1:17" ht="30.2" customHeight="1" x14ac:dyDescent="0.25">
      <c r="A125" s="33">
        <v>70</v>
      </c>
      <c r="B125" s="22"/>
      <c r="C125" s="230"/>
      <c r="D125" s="23"/>
      <c r="E125" s="23"/>
      <c r="F125" s="23"/>
      <c r="G125" s="23"/>
      <c r="H125" s="55"/>
      <c r="I125" s="23"/>
      <c r="J125" s="203"/>
      <c r="K125" s="133" t="str">
        <f t="shared" si="12"/>
        <v/>
      </c>
      <c r="L125" s="132">
        <f t="shared" si="13"/>
        <v>1</v>
      </c>
      <c r="M125" s="134">
        <f t="shared" si="14"/>
        <v>0</v>
      </c>
      <c r="N125" s="57"/>
      <c r="O125" s="57"/>
      <c r="P125" s="57"/>
      <c r="Q125" s="57"/>
    </row>
    <row r="126" spans="1:17" ht="30.2" customHeight="1" x14ac:dyDescent="0.25">
      <c r="A126" s="33">
        <v>71</v>
      </c>
      <c r="B126" s="22"/>
      <c r="C126" s="230"/>
      <c r="D126" s="23"/>
      <c r="E126" s="23"/>
      <c r="F126" s="23"/>
      <c r="G126" s="23"/>
      <c r="H126" s="55"/>
      <c r="I126" s="23"/>
      <c r="J126" s="203"/>
      <c r="K126" s="133" t="str">
        <f t="shared" si="12"/>
        <v/>
      </c>
      <c r="L126" s="132">
        <f t="shared" si="13"/>
        <v>1</v>
      </c>
      <c r="M126" s="134">
        <f t="shared" si="14"/>
        <v>0</v>
      </c>
      <c r="N126" s="275"/>
      <c r="O126" s="275"/>
      <c r="P126" s="57"/>
      <c r="Q126" s="57"/>
    </row>
    <row r="127" spans="1:17" ht="30.2" customHeight="1" x14ac:dyDescent="0.25">
      <c r="A127" s="33">
        <v>72</v>
      </c>
      <c r="B127" s="22"/>
      <c r="C127" s="230"/>
      <c r="D127" s="23"/>
      <c r="E127" s="23"/>
      <c r="F127" s="23"/>
      <c r="G127" s="23"/>
      <c r="H127" s="55"/>
      <c r="I127" s="23"/>
      <c r="J127" s="203"/>
      <c r="K127" s="133" t="str">
        <f t="shared" si="12"/>
        <v/>
      </c>
      <c r="L127" s="132">
        <f t="shared" si="13"/>
        <v>1</v>
      </c>
      <c r="M127" s="134">
        <f t="shared" si="14"/>
        <v>0</v>
      </c>
      <c r="N127" s="57"/>
      <c r="O127" s="57"/>
      <c r="P127" s="57"/>
      <c r="Q127" s="57"/>
    </row>
    <row r="128" spans="1:17" ht="30.2" customHeight="1" x14ac:dyDescent="0.25">
      <c r="A128" s="33">
        <v>73</v>
      </c>
      <c r="B128" s="22"/>
      <c r="C128" s="230"/>
      <c r="D128" s="23"/>
      <c r="E128" s="23"/>
      <c r="F128" s="23"/>
      <c r="G128" s="23"/>
      <c r="H128" s="55"/>
      <c r="I128" s="23"/>
      <c r="J128" s="203"/>
      <c r="K128" s="133" t="str">
        <f t="shared" si="12"/>
        <v/>
      </c>
      <c r="L128" s="132">
        <f t="shared" si="13"/>
        <v>1</v>
      </c>
      <c r="M128" s="134">
        <f t="shared" si="14"/>
        <v>0</v>
      </c>
      <c r="N128" s="57"/>
      <c r="O128" s="57"/>
      <c r="P128" s="57"/>
      <c r="Q128" s="57"/>
    </row>
    <row r="129" spans="1:17" ht="30.2" customHeight="1" x14ac:dyDescent="0.25">
      <c r="A129" s="33">
        <v>74</v>
      </c>
      <c r="B129" s="22"/>
      <c r="C129" s="230"/>
      <c r="D129" s="23"/>
      <c r="E129" s="23"/>
      <c r="F129" s="23"/>
      <c r="G129" s="23"/>
      <c r="H129" s="55"/>
      <c r="I129" s="23"/>
      <c r="J129" s="203"/>
      <c r="K129" s="133" t="str">
        <f t="shared" si="12"/>
        <v/>
      </c>
      <c r="L129" s="132">
        <f t="shared" si="13"/>
        <v>1</v>
      </c>
      <c r="M129" s="134">
        <f t="shared" si="14"/>
        <v>0</v>
      </c>
      <c r="N129" s="57"/>
      <c r="O129" s="57"/>
      <c r="P129" s="57"/>
      <c r="Q129" s="57"/>
    </row>
    <row r="130" spans="1:17" ht="30.2" customHeight="1" thickBot="1" x14ac:dyDescent="0.3">
      <c r="A130" s="34">
        <v>75</v>
      </c>
      <c r="B130" s="25"/>
      <c r="C130" s="231"/>
      <c r="D130" s="26"/>
      <c r="E130" s="26"/>
      <c r="F130" s="26"/>
      <c r="G130" s="26"/>
      <c r="H130" s="56"/>
      <c r="I130" s="26"/>
      <c r="J130" s="204"/>
      <c r="K130" s="133" t="str">
        <f t="shared" si="12"/>
        <v/>
      </c>
      <c r="L130" s="132">
        <f t="shared" si="13"/>
        <v>1</v>
      </c>
      <c r="M130" s="134">
        <f t="shared" si="14"/>
        <v>0</v>
      </c>
      <c r="N130" s="135">
        <f>IF(COUNTA(H116:J130)&gt;0,1,0)</f>
        <v>0</v>
      </c>
      <c r="O130" s="57"/>
      <c r="P130" s="57"/>
      <c r="Q130" s="57"/>
    </row>
    <row r="131" spans="1:17" ht="30.2" customHeight="1" thickBot="1" x14ac:dyDescent="0.3">
      <c r="A131" s="527" t="s">
        <v>189</v>
      </c>
      <c r="B131" s="527"/>
      <c r="C131" s="527"/>
      <c r="D131" s="527"/>
      <c r="E131" s="527"/>
      <c r="F131" s="527"/>
      <c r="G131" s="527"/>
      <c r="H131" s="528"/>
      <c r="I131" s="9" t="s">
        <v>46</v>
      </c>
      <c r="J131" s="207">
        <f>SUM(J116:J130)+J104</f>
        <v>0</v>
      </c>
      <c r="K131" s="281"/>
      <c r="L131" s="52"/>
      <c r="M131" s="57"/>
      <c r="N131" s="57"/>
      <c r="O131" s="57"/>
      <c r="P131" s="57"/>
      <c r="Q131" s="57"/>
    </row>
    <row r="132" spans="1:17" ht="30.2" customHeight="1" x14ac:dyDescent="0.25">
      <c r="A132" s="29" t="s">
        <v>141</v>
      </c>
      <c r="B132" s="57"/>
      <c r="C132" s="57"/>
      <c r="D132" s="57"/>
      <c r="E132" s="57"/>
      <c r="F132" s="57"/>
      <c r="G132" s="57"/>
      <c r="H132" s="282"/>
      <c r="I132" s="57"/>
      <c r="J132" s="57"/>
      <c r="K132" s="281"/>
      <c r="L132" s="52"/>
      <c r="M132" s="57"/>
      <c r="N132" s="57"/>
      <c r="O132" s="57"/>
      <c r="P132" s="57"/>
      <c r="Q132" s="57"/>
    </row>
    <row r="133" spans="1:17" ht="30.2" customHeight="1" x14ac:dyDescent="0.25">
      <c r="A133" s="57"/>
      <c r="B133" s="57"/>
      <c r="C133" s="57"/>
      <c r="D133" s="57"/>
      <c r="E133" s="57"/>
      <c r="F133" s="57"/>
      <c r="G133" s="57"/>
      <c r="H133" s="282"/>
      <c r="I133" s="57"/>
      <c r="J133" s="57"/>
      <c r="K133" s="58"/>
      <c r="L133" s="52"/>
      <c r="M133" s="57"/>
      <c r="N133" s="57"/>
      <c r="O133" s="57"/>
      <c r="P133" s="57"/>
      <c r="Q133" s="57"/>
    </row>
    <row r="134" spans="1:17" ht="30.2" customHeight="1" x14ac:dyDescent="0.35">
      <c r="A134" s="347" t="s">
        <v>41</v>
      </c>
      <c r="B134" s="348">
        <f ca="1">IF(imzatarihi&gt;0,imzatarihi,"")</f>
        <v>45833</v>
      </c>
      <c r="C134" s="346" t="s">
        <v>43</v>
      </c>
      <c r="D134" s="344" t="str">
        <f>IF(kurulusyetkilisi&gt;0,kurulusyetkilisi,"")</f>
        <v/>
      </c>
      <c r="G134" s="57"/>
      <c r="H134" s="282"/>
      <c r="I134" s="57"/>
      <c r="J134" s="57"/>
      <c r="K134" s="58"/>
      <c r="L134" s="52"/>
      <c r="M134" s="57"/>
      <c r="N134" s="57"/>
      <c r="O134" s="57"/>
      <c r="P134" s="57"/>
      <c r="Q134" s="57"/>
    </row>
    <row r="135" spans="1:17" ht="30.2" customHeight="1" x14ac:dyDescent="0.35">
      <c r="A135" s="57"/>
      <c r="B135" s="343"/>
      <c r="C135" s="346" t="s">
        <v>44</v>
      </c>
      <c r="F135" s="57"/>
      <c r="G135" s="57"/>
      <c r="H135" s="282"/>
      <c r="I135" s="57"/>
      <c r="J135" s="57"/>
      <c r="K135" s="58"/>
      <c r="L135" s="52"/>
      <c r="M135" s="57"/>
      <c r="N135" s="57"/>
      <c r="O135" s="57"/>
      <c r="P135" s="57"/>
      <c r="Q135" s="57"/>
    </row>
    <row r="136" spans="1:17" ht="30.2" customHeight="1" x14ac:dyDescent="0.25">
      <c r="A136" s="509" t="s">
        <v>107</v>
      </c>
      <c r="B136" s="509"/>
      <c r="C136" s="509"/>
      <c r="D136" s="509"/>
      <c r="E136" s="509"/>
      <c r="F136" s="509"/>
      <c r="G136" s="509"/>
      <c r="H136" s="509"/>
      <c r="I136" s="509"/>
      <c r="J136" s="509"/>
      <c r="K136" s="86"/>
      <c r="L136" s="87"/>
      <c r="M136" s="57"/>
      <c r="N136" s="57"/>
      <c r="O136" s="57"/>
      <c r="P136" s="57"/>
      <c r="Q136" s="57"/>
    </row>
    <row r="137" spans="1:17" ht="30.2" customHeight="1" x14ac:dyDescent="0.25">
      <c r="A137" s="503" t="str">
        <f>IF(YilDonem&lt;&gt;"",CONCATENATE(YilDonem,". döneme aittir."),"")</f>
        <v/>
      </c>
      <c r="B137" s="503"/>
      <c r="C137" s="503"/>
      <c r="D137" s="503"/>
      <c r="E137" s="503"/>
      <c r="F137" s="503"/>
      <c r="G137" s="503"/>
      <c r="H137" s="503"/>
      <c r="I137" s="503"/>
      <c r="J137" s="503"/>
      <c r="K137" s="280"/>
      <c r="L137" s="87"/>
      <c r="M137" s="197"/>
      <c r="N137" s="57"/>
      <c r="O137" s="57"/>
      <c r="P137" s="57"/>
      <c r="Q137" s="57"/>
    </row>
    <row r="138" spans="1:17" ht="30.2" customHeight="1" thickBot="1" x14ac:dyDescent="0.3">
      <c r="A138" s="522" t="s">
        <v>110</v>
      </c>
      <c r="B138" s="522"/>
      <c r="C138" s="522"/>
      <c r="D138" s="522"/>
      <c r="E138" s="522"/>
      <c r="F138" s="522"/>
      <c r="G138" s="522"/>
      <c r="H138" s="522"/>
      <c r="I138" s="522"/>
      <c r="J138" s="522"/>
      <c r="K138" s="280"/>
      <c r="L138" s="87"/>
      <c r="M138" s="197"/>
      <c r="N138" s="57"/>
      <c r="O138" s="57"/>
      <c r="P138" s="57"/>
      <c r="Q138" s="57"/>
    </row>
    <row r="139" spans="1:17" ht="30.2" customHeight="1" thickBot="1" x14ac:dyDescent="0.3">
      <c r="A139" s="505" t="s">
        <v>1</v>
      </c>
      <c r="B139" s="506"/>
      <c r="C139" s="510" t="str">
        <f>IF(ProjeNo&gt;0,ProjeNo,"")</f>
        <v/>
      </c>
      <c r="D139" s="511"/>
      <c r="E139" s="511"/>
      <c r="F139" s="511"/>
      <c r="G139" s="511"/>
      <c r="H139" s="511"/>
      <c r="I139" s="511"/>
      <c r="J139" s="512"/>
      <c r="K139" s="58"/>
      <c r="L139" s="52"/>
      <c r="M139" s="57"/>
      <c r="N139" s="57"/>
      <c r="O139" s="57"/>
      <c r="P139" s="57"/>
      <c r="Q139" s="57"/>
    </row>
    <row r="140" spans="1:17" ht="30.2" customHeight="1" thickBot="1" x14ac:dyDescent="0.3">
      <c r="A140" s="507" t="s">
        <v>10</v>
      </c>
      <c r="B140" s="508"/>
      <c r="C140" s="519" t="str">
        <f>IF(ProjeAdi&gt;0,ProjeAdi,"")</f>
        <v/>
      </c>
      <c r="D140" s="520"/>
      <c r="E140" s="520"/>
      <c r="F140" s="520"/>
      <c r="G140" s="520"/>
      <c r="H140" s="520"/>
      <c r="I140" s="520"/>
      <c r="J140" s="521"/>
      <c r="K140" s="58"/>
      <c r="L140" s="52"/>
      <c r="M140" s="57"/>
      <c r="N140" s="57"/>
      <c r="O140" s="57"/>
      <c r="P140" s="57"/>
      <c r="Q140" s="57"/>
    </row>
    <row r="141" spans="1:17" ht="30.2" customHeight="1" thickBot="1" x14ac:dyDescent="0.3">
      <c r="A141" s="501" t="s">
        <v>6</v>
      </c>
      <c r="B141" s="501" t="s">
        <v>108</v>
      </c>
      <c r="C141" s="501" t="s">
        <v>163</v>
      </c>
      <c r="D141" s="501" t="s">
        <v>109</v>
      </c>
      <c r="E141" s="501" t="s">
        <v>106</v>
      </c>
      <c r="F141" s="501" t="s">
        <v>104</v>
      </c>
      <c r="G141" s="501" t="s">
        <v>105</v>
      </c>
      <c r="H141" s="523" t="s">
        <v>93</v>
      </c>
      <c r="I141" s="501" t="s">
        <v>94</v>
      </c>
      <c r="J141" s="284" t="s">
        <v>95</v>
      </c>
      <c r="K141" s="58"/>
      <c r="L141" s="52"/>
      <c r="M141" s="57"/>
      <c r="N141" s="57"/>
      <c r="O141" s="57"/>
      <c r="P141" s="57"/>
      <c r="Q141" s="57"/>
    </row>
    <row r="142" spans="1:17" ht="30.2" customHeight="1" thickBot="1" x14ac:dyDescent="0.3">
      <c r="A142" s="518"/>
      <c r="B142" s="518"/>
      <c r="C142" s="502"/>
      <c r="D142" s="518"/>
      <c r="E142" s="518"/>
      <c r="F142" s="518"/>
      <c r="G142" s="518"/>
      <c r="H142" s="524"/>
      <c r="I142" s="518"/>
      <c r="J142" s="285" t="s">
        <v>98</v>
      </c>
      <c r="K142" s="58"/>
      <c r="L142" s="52"/>
      <c r="M142" s="57"/>
      <c r="N142" s="57"/>
      <c r="O142" s="57"/>
      <c r="P142" s="57"/>
      <c r="Q142" s="57"/>
    </row>
    <row r="143" spans="1:17" ht="30.2" customHeight="1" x14ac:dyDescent="0.25">
      <c r="A143" s="36">
        <v>76</v>
      </c>
      <c r="B143" s="37"/>
      <c r="C143" s="232"/>
      <c r="D143" s="38"/>
      <c r="E143" s="38"/>
      <c r="F143" s="38"/>
      <c r="G143" s="38"/>
      <c r="H143" s="39"/>
      <c r="I143" s="38"/>
      <c r="J143" s="199"/>
      <c r="K143" s="133" t="str">
        <f>IF(AND(COUNTA(B143:G143)&gt;0,L143=1),"Belge Tarihi ve Belge Numarası doldurulduktan sonra KDV Dahil Tutar doldurulabilir.","")</f>
        <v/>
      </c>
      <c r="L143" s="132">
        <f>IF(COUNTA(H143:I143)=2,0,1)</f>
        <v>1</v>
      </c>
      <c r="M143" s="134">
        <f>IF(L143=1,0,100000000)</f>
        <v>0</v>
      </c>
      <c r="N143" s="57"/>
      <c r="O143" s="57"/>
      <c r="P143" s="57"/>
      <c r="Q143" s="57"/>
    </row>
    <row r="144" spans="1:17" ht="30.2" customHeight="1" x14ac:dyDescent="0.25">
      <c r="A144" s="32">
        <v>77</v>
      </c>
      <c r="B144" s="19"/>
      <c r="C144" s="259"/>
      <c r="D144" s="20"/>
      <c r="E144" s="20"/>
      <c r="F144" s="20"/>
      <c r="G144" s="20"/>
      <c r="H144" s="21"/>
      <c r="I144" s="20"/>
      <c r="J144" s="200"/>
      <c r="K144" s="133" t="str">
        <f t="shared" ref="K144:K157" si="15">IF(AND(COUNTA(B144:G144)&gt;0,L144=1),"Belge Tarihi ve Belge Numarası doldurulduktan sonra KDV Dahil Tutar doldurulabilir.","")</f>
        <v/>
      </c>
      <c r="L144" s="132">
        <f t="shared" ref="L144:L157" si="16">IF(COUNTA(H144:I144)=2,0,1)</f>
        <v>1</v>
      </c>
      <c r="M144" s="134">
        <f t="shared" ref="M144:M157" si="17">IF(L144=1,0,100000000)</f>
        <v>0</v>
      </c>
      <c r="N144" s="57"/>
      <c r="O144" s="57"/>
      <c r="P144" s="57"/>
      <c r="Q144" s="57"/>
    </row>
    <row r="145" spans="1:17" ht="30.2" customHeight="1" x14ac:dyDescent="0.25">
      <c r="A145" s="32">
        <v>78</v>
      </c>
      <c r="B145" s="19"/>
      <c r="C145" s="259"/>
      <c r="D145" s="20"/>
      <c r="E145" s="20"/>
      <c r="F145" s="20"/>
      <c r="G145" s="20"/>
      <c r="H145" s="21"/>
      <c r="I145" s="20"/>
      <c r="J145" s="200"/>
      <c r="K145" s="133" t="str">
        <f t="shared" si="15"/>
        <v/>
      </c>
      <c r="L145" s="132">
        <f t="shared" si="16"/>
        <v>1</v>
      </c>
      <c r="M145" s="134">
        <f t="shared" si="17"/>
        <v>0</v>
      </c>
      <c r="N145" s="57"/>
      <c r="O145" s="57"/>
      <c r="P145" s="57"/>
      <c r="Q145" s="57"/>
    </row>
    <row r="146" spans="1:17" ht="30.2" customHeight="1" x14ac:dyDescent="0.25">
      <c r="A146" s="32">
        <v>79</v>
      </c>
      <c r="B146" s="19"/>
      <c r="C146" s="259"/>
      <c r="D146" s="20"/>
      <c r="E146" s="20"/>
      <c r="F146" s="20"/>
      <c r="G146" s="20"/>
      <c r="H146" s="21"/>
      <c r="I146" s="20"/>
      <c r="J146" s="200"/>
      <c r="K146" s="133" t="str">
        <f t="shared" si="15"/>
        <v/>
      </c>
      <c r="L146" s="132">
        <f t="shared" si="16"/>
        <v>1</v>
      </c>
      <c r="M146" s="134">
        <f t="shared" si="17"/>
        <v>0</v>
      </c>
      <c r="N146" s="57"/>
      <c r="O146" s="57"/>
      <c r="P146" s="57"/>
      <c r="Q146" s="57"/>
    </row>
    <row r="147" spans="1:17" ht="30.2" customHeight="1" x14ac:dyDescent="0.25">
      <c r="A147" s="32">
        <v>80</v>
      </c>
      <c r="B147" s="19"/>
      <c r="C147" s="259"/>
      <c r="D147" s="20"/>
      <c r="E147" s="20"/>
      <c r="F147" s="20"/>
      <c r="G147" s="20"/>
      <c r="H147" s="21"/>
      <c r="I147" s="20"/>
      <c r="J147" s="200"/>
      <c r="K147" s="133" t="str">
        <f t="shared" si="15"/>
        <v/>
      </c>
      <c r="L147" s="132">
        <f t="shared" si="16"/>
        <v>1</v>
      </c>
      <c r="M147" s="134">
        <f t="shared" si="17"/>
        <v>0</v>
      </c>
      <c r="N147" s="57"/>
      <c r="O147" s="57"/>
      <c r="P147" s="57"/>
      <c r="Q147" s="57"/>
    </row>
    <row r="148" spans="1:17" ht="30.2" customHeight="1" x14ac:dyDescent="0.25">
      <c r="A148" s="32">
        <v>81</v>
      </c>
      <c r="B148" s="19"/>
      <c r="C148" s="259"/>
      <c r="D148" s="20"/>
      <c r="E148" s="20"/>
      <c r="F148" s="20"/>
      <c r="G148" s="20"/>
      <c r="H148" s="21"/>
      <c r="I148" s="20"/>
      <c r="J148" s="200"/>
      <c r="K148" s="133" t="str">
        <f t="shared" si="15"/>
        <v/>
      </c>
      <c r="L148" s="132">
        <f t="shared" si="16"/>
        <v>1</v>
      </c>
      <c r="M148" s="134">
        <f t="shared" si="17"/>
        <v>0</v>
      </c>
      <c r="N148" s="57"/>
      <c r="O148" s="57"/>
      <c r="P148" s="57"/>
      <c r="Q148" s="57"/>
    </row>
    <row r="149" spans="1:17" ht="30.2" customHeight="1" x14ac:dyDescent="0.25">
      <c r="A149" s="33">
        <v>82</v>
      </c>
      <c r="B149" s="22"/>
      <c r="C149" s="230"/>
      <c r="D149" s="23"/>
      <c r="E149" s="23"/>
      <c r="F149" s="23"/>
      <c r="G149" s="23"/>
      <c r="H149" s="55"/>
      <c r="I149" s="23"/>
      <c r="J149" s="203"/>
      <c r="K149" s="133" t="str">
        <f t="shared" si="15"/>
        <v/>
      </c>
      <c r="L149" s="132">
        <f t="shared" si="16"/>
        <v>1</v>
      </c>
      <c r="M149" s="134">
        <f t="shared" si="17"/>
        <v>0</v>
      </c>
      <c r="N149" s="57"/>
      <c r="O149" s="57"/>
      <c r="P149" s="57"/>
      <c r="Q149" s="57"/>
    </row>
    <row r="150" spans="1:17" ht="30.2" customHeight="1" x14ac:dyDescent="0.25">
      <c r="A150" s="33">
        <v>83</v>
      </c>
      <c r="B150" s="22"/>
      <c r="C150" s="230"/>
      <c r="D150" s="23"/>
      <c r="E150" s="23"/>
      <c r="F150" s="23"/>
      <c r="G150" s="23"/>
      <c r="H150" s="55"/>
      <c r="I150" s="23"/>
      <c r="J150" s="203"/>
      <c r="K150" s="133" t="str">
        <f t="shared" si="15"/>
        <v/>
      </c>
      <c r="L150" s="132">
        <f t="shared" si="16"/>
        <v>1</v>
      </c>
      <c r="M150" s="134">
        <f t="shared" si="17"/>
        <v>0</v>
      </c>
      <c r="N150" s="57"/>
      <c r="O150" s="57"/>
      <c r="P150" s="57"/>
      <c r="Q150" s="57"/>
    </row>
    <row r="151" spans="1:17" ht="30.2" customHeight="1" x14ac:dyDescent="0.25">
      <c r="A151" s="33">
        <v>84</v>
      </c>
      <c r="B151" s="22"/>
      <c r="C151" s="230"/>
      <c r="D151" s="23"/>
      <c r="E151" s="23"/>
      <c r="F151" s="23"/>
      <c r="G151" s="23"/>
      <c r="H151" s="55"/>
      <c r="I151" s="23"/>
      <c r="J151" s="203"/>
      <c r="K151" s="133" t="str">
        <f t="shared" si="15"/>
        <v/>
      </c>
      <c r="L151" s="132">
        <f t="shared" si="16"/>
        <v>1</v>
      </c>
      <c r="M151" s="134">
        <f t="shared" si="17"/>
        <v>0</v>
      </c>
      <c r="N151" s="57"/>
      <c r="O151" s="57"/>
      <c r="P151" s="57"/>
      <c r="Q151" s="57"/>
    </row>
    <row r="152" spans="1:17" ht="30.2" customHeight="1" x14ac:dyDescent="0.25">
      <c r="A152" s="33">
        <v>85</v>
      </c>
      <c r="B152" s="22"/>
      <c r="C152" s="230"/>
      <c r="D152" s="23"/>
      <c r="E152" s="23"/>
      <c r="F152" s="23"/>
      <c r="G152" s="23"/>
      <c r="H152" s="55"/>
      <c r="I152" s="23"/>
      <c r="J152" s="203"/>
      <c r="K152" s="133" t="str">
        <f t="shared" si="15"/>
        <v/>
      </c>
      <c r="L152" s="132">
        <f t="shared" si="16"/>
        <v>1</v>
      </c>
      <c r="M152" s="134">
        <f t="shared" si="17"/>
        <v>0</v>
      </c>
      <c r="N152" s="57"/>
      <c r="O152" s="57"/>
      <c r="P152" s="57"/>
      <c r="Q152" s="57"/>
    </row>
    <row r="153" spans="1:17" ht="30.2" customHeight="1" x14ac:dyDescent="0.25">
      <c r="A153" s="33">
        <v>86</v>
      </c>
      <c r="B153" s="22"/>
      <c r="C153" s="230"/>
      <c r="D153" s="23"/>
      <c r="E153" s="23"/>
      <c r="F153" s="23"/>
      <c r="G153" s="23"/>
      <c r="H153" s="55"/>
      <c r="I153" s="23"/>
      <c r="J153" s="203"/>
      <c r="K153" s="133" t="str">
        <f t="shared" si="15"/>
        <v/>
      </c>
      <c r="L153" s="132">
        <f t="shared" si="16"/>
        <v>1</v>
      </c>
      <c r="M153" s="134">
        <f t="shared" si="17"/>
        <v>0</v>
      </c>
      <c r="N153" s="57"/>
      <c r="O153" s="57"/>
      <c r="P153" s="57"/>
      <c r="Q153" s="57"/>
    </row>
    <row r="154" spans="1:17" ht="30.2" customHeight="1" x14ac:dyDescent="0.25">
      <c r="A154" s="33">
        <v>87</v>
      </c>
      <c r="B154" s="22"/>
      <c r="C154" s="230"/>
      <c r="D154" s="23"/>
      <c r="E154" s="23"/>
      <c r="F154" s="23"/>
      <c r="G154" s="23"/>
      <c r="H154" s="55"/>
      <c r="I154" s="23"/>
      <c r="J154" s="203"/>
      <c r="K154" s="133" t="str">
        <f t="shared" si="15"/>
        <v/>
      </c>
      <c r="L154" s="132">
        <f t="shared" si="16"/>
        <v>1</v>
      </c>
      <c r="M154" s="134">
        <f t="shared" si="17"/>
        <v>0</v>
      </c>
      <c r="N154" s="57"/>
      <c r="O154" s="57"/>
      <c r="P154" s="57"/>
      <c r="Q154" s="57"/>
    </row>
    <row r="155" spans="1:17" ht="30.2" customHeight="1" x14ac:dyDescent="0.25">
      <c r="A155" s="33">
        <v>88</v>
      </c>
      <c r="B155" s="22"/>
      <c r="C155" s="230"/>
      <c r="D155" s="23"/>
      <c r="E155" s="23"/>
      <c r="F155" s="23"/>
      <c r="G155" s="23"/>
      <c r="H155" s="55"/>
      <c r="I155" s="23"/>
      <c r="J155" s="203"/>
      <c r="K155" s="133" t="str">
        <f t="shared" si="15"/>
        <v/>
      </c>
      <c r="L155" s="132">
        <f t="shared" si="16"/>
        <v>1</v>
      </c>
      <c r="M155" s="134">
        <f t="shared" si="17"/>
        <v>0</v>
      </c>
      <c r="N155" s="57"/>
      <c r="O155" s="57"/>
      <c r="P155" s="57"/>
      <c r="Q155" s="57"/>
    </row>
    <row r="156" spans="1:17" ht="30.2" customHeight="1" x14ac:dyDescent="0.25">
      <c r="A156" s="33">
        <v>89</v>
      </c>
      <c r="B156" s="22"/>
      <c r="C156" s="230"/>
      <c r="D156" s="23"/>
      <c r="E156" s="23"/>
      <c r="F156" s="23"/>
      <c r="G156" s="23"/>
      <c r="H156" s="55"/>
      <c r="I156" s="23"/>
      <c r="J156" s="203"/>
      <c r="K156" s="133" t="str">
        <f t="shared" si="15"/>
        <v/>
      </c>
      <c r="L156" s="132">
        <f t="shared" si="16"/>
        <v>1</v>
      </c>
      <c r="M156" s="134">
        <f t="shared" si="17"/>
        <v>0</v>
      </c>
      <c r="N156" s="275"/>
      <c r="O156" s="275"/>
      <c r="P156" s="57"/>
      <c r="Q156" s="57"/>
    </row>
    <row r="157" spans="1:17" ht="30.2" customHeight="1" thickBot="1" x14ac:dyDescent="0.3">
      <c r="A157" s="34">
        <v>90</v>
      </c>
      <c r="B157" s="25"/>
      <c r="C157" s="231"/>
      <c r="D157" s="26"/>
      <c r="E157" s="26"/>
      <c r="F157" s="26"/>
      <c r="G157" s="26"/>
      <c r="H157" s="56"/>
      <c r="I157" s="26"/>
      <c r="J157" s="204"/>
      <c r="K157" s="133" t="str">
        <f t="shared" si="15"/>
        <v/>
      </c>
      <c r="L157" s="132">
        <f t="shared" si="16"/>
        <v>1</v>
      </c>
      <c r="M157" s="134">
        <f t="shared" si="17"/>
        <v>0</v>
      </c>
      <c r="N157" s="135">
        <f>IF(COUNTA(H143:J157)&gt;0,1,0)</f>
        <v>0</v>
      </c>
      <c r="O157" s="57"/>
      <c r="P157" s="57"/>
      <c r="Q157" s="57"/>
    </row>
    <row r="158" spans="1:17" ht="30.2" customHeight="1" thickBot="1" x14ac:dyDescent="0.3">
      <c r="A158" s="527" t="s">
        <v>189</v>
      </c>
      <c r="B158" s="527"/>
      <c r="C158" s="527"/>
      <c r="D158" s="527"/>
      <c r="E158" s="527"/>
      <c r="F158" s="527"/>
      <c r="G158" s="527"/>
      <c r="H158" s="528"/>
      <c r="I158" s="9" t="s">
        <v>46</v>
      </c>
      <c r="J158" s="207">
        <f>SUM(J143:J157)+J131</f>
        <v>0</v>
      </c>
      <c r="K158" s="281"/>
      <c r="L158" s="129">
        <f>IF(J158&gt;J131,ROW(A162),0)</f>
        <v>0</v>
      </c>
      <c r="M158" s="57"/>
      <c r="N158" s="57"/>
      <c r="O158" s="57"/>
      <c r="P158" s="57"/>
      <c r="Q158" s="57"/>
    </row>
    <row r="159" spans="1:17" ht="30.2" customHeight="1" x14ac:dyDescent="0.25">
      <c r="A159" s="29" t="s">
        <v>141</v>
      </c>
      <c r="B159" s="57"/>
      <c r="C159" s="57"/>
      <c r="D159" s="57"/>
      <c r="E159" s="57"/>
      <c r="F159" s="57"/>
      <c r="G159" s="57"/>
      <c r="H159" s="282"/>
      <c r="I159" s="57"/>
      <c r="J159" s="57"/>
      <c r="K159" s="281"/>
      <c r="L159" s="52"/>
      <c r="M159" s="57"/>
      <c r="N159" s="57"/>
      <c r="O159" s="57"/>
      <c r="P159" s="57"/>
      <c r="Q159" s="57"/>
    </row>
    <row r="160" spans="1:17" ht="30.2" customHeight="1" x14ac:dyDescent="0.25">
      <c r="A160" s="57"/>
      <c r="B160" s="57"/>
      <c r="C160" s="57"/>
      <c r="D160" s="57"/>
      <c r="E160" s="57"/>
      <c r="F160" s="57"/>
      <c r="G160" s="57"/>
      <c r="H160" s="282"/>
      <c r="I160" s="57"/>
      <c r="J160" s="57"/>
      <c r="K160" s="58"/>
      <c r="L160" s="52"/>
      <c r="M160" s="57"/>
      <c r="N160" s="57"/>
      <c r="O160" s="57"/>
      <c r="P160" s="57"/>
      <c r="Q160" s="57"/>
    </row>
    <row r="161" spans="1:17" ht="30.2" customHeight="1" x14ac:dyDescent="0.35">
      <c r="A161" s="347" t="s">
        <v>41</v>
      </c>
      <c r="B161" s="348">
        <f ca="1">IF(imzatarihi&gt;0,imzatarihi,"")</f>
        <v>45833</v>
      </c>
      <c r="C161" s="346" t="s">
        <v>43</v>
      </c>
      <c r="D161" s="344" t="str">
        <f>IF(kurulusyetkilisi&gt;0,kurulusyetkilisi,"")</f>
        <v/>
      </c>
      <c r="G161" s="57"/>
      <c r="H161" s="282"/>
      <c r="I161" s="57"/>
      <c r="J161" s="57"/>
      <c r="K161" s="58"/>
      <c r="L161" s="52"/>
      <c r="M161" s="57"/>
      <c r="N161" s="57"/>
      <c r="O161" s="57"/>
      <c r="P161" s="57"/>
      <c r="Q161" s="57"/>
    </row>
    <row r="162" spans="1:17" ht="30.2" customHeight="1" x14ac:dyDescent="0.35">
      <c r="A162" s="57"/>
      <c r="B162" s="343"/>
      <c r="C162" s="346" t="s">
        <v>44</v>
      </c>
      <c r="F162" s="57"/>
      <c r="G162" s="57"/>
      <c r="H162" s="282"/>
      <c r="I162" s="57"/>
      <c r="J162" s="57"/>
      <c r="K162" s="58"/>
      <c r="L162" s="52"/>
      <c r="M162" s="57"/>
      <c r="N162" s="57"/>
      <c r="O162" s="57"/>
      <c r="P162" s="57"/>
      <c r="Q162" s="57"/>
    </row>
    <row r="163" spans="1:17" ht="30.2" customHeight="1" x14ac:dyDescent="0.25">
      <c r="A163" s="57"/>
      <c r="B163" s="57"/>
      <c r="C163" s="57"/>
      <c r="D163" s="57"/>
      <c r="E163" s="57"/>
      <c r="F163" s="57"/>
      <c r="G163" s="57"/>
      <c r="H163" s="282"/>
      <c r="I163" s="57"/>
      <c r="J163" s="57"/>
      <c r="K163" s="58"/>
      <c r="L163" s="52"/>
      <c r="M163" s="57"/>
      <c r="N163" s="57"/>
      <c r="O163" s="57"/>
      <c r="P163" s="57"/>
      <c r="Q163" s="57"/>
    </row>
    <row r="164" spans="1:17" ht="30.2" customHeight="1" x14ac:dyDescent="0.25">
      <c r="A164" s="57"/>
      <c r="B164" s="57"/>
      <c r="C164" s="57"/>
      <c r="D164" s="57"/>
      <c r="E164" s="57"/>
      <c r="F164" s="57"/>
      <c r="G164" s="57"/>
      <c r="H164" s="282"/>
      <c r="I164" s="57"/>
      <c r="J164" s="57"/>
      <c r="K164" s="58"/>
      <c r="L164" s="52"/>
      <c r="M164" s="57"/>
      <c r="N164" s="57"/>
      <c r="O164" s="57"/>
      <c r="P164" s="57"/>
      <c r="Q164" s="57"/>
    </row>
    <row r="165" spans="1:17" ht="30.2" customHeight="1" x14ac:dyDescent="0.25">
      <c r="A165" s="57"/>
      <c r="B165" s="57"/>
      <c r="C165" s="57"/>
      <c r="D165" s="57"/>
      <c r="E165" s="57"/>
      <c r="F165" s="57"/>
      <c r="G165" s="57"/>
      <c r="H165" s="282"/>
      <c r="I165" s="57"/>
      <c r="J165" s="57"/>
      <c r="K165" s="58"/>
      <c r="L165" s="52"/>
      <c r="M165" s="57"/>
      <c r="N165" s="57"/>
      <c r="O165" s="57"/>
      <c r="P165" s="57"/>
      <c r="Q165" s="57"/>
    </row>
    <row r="166" spans="1:17" ht="30.2" customHeight="1" x14ac:dyDescent="0.25">
      <c r="A166" s="57"/>
      <c r="B166" s="57"/>
      <c r="C166" s="57"/>
      <c r="D166" s="57"/>
      <c r="E166" s="57"/>
      <c r="F166" s="57"/>
      <c r="G166" s="57"/>
      <c r="H166" s="282"/>
      <c r="I166" s="57"/>
      <c r="J166" s="57"/>
      <c r="K166" s="58"/>
      <c r="L166" s="52"/>
      <c r="M166" s="57"/>
      <c r="N166" s="57"/>
      <c r="O166" s="57"/>
      <c r="P166" s="57"/>
      <c r="Q166" s="57"/>
    </row>
    <row r="167" spans="1:17" ht="30.2" customHeight="1" x14ac:dyDescent="0.25">
      <c r="A167" s="57"/>
      <c r="B167" s="57"/>
      <c r="C167" s="57"/>
      <c r="D167" s="57"/>
      <c r="E167" s="57"/>
      <c r="F167" s="57"/>
      <c r="G167" s="57"/>
      <c r="H167" s="282"/>
      <c r="I167" s="57"/>
      <c r="J167" s="57"/>
      <c r="K167" s="58"/>
      <c r="L167" s="52"/>
      <c r="M167" s="57"/>
      <c r="N167" s="57"/>
      <c r="O167" s="57"/>
      <c r="P167" s="57"/>
      <c r="Q167" s="57"/>
    </row>
    <row r="168" spans="1:17" ht="30.2" customHeight="1" x14ac:dyDescent="0.25">
      <c r="A168" s="57"/>
      <c r="B168" s="57"/>
      <c r="C168" s="57"/>
      <c r="D168" s="57"/>
      <c r="E168" s="57"/>
      <c r="F168" s="57"/>
      <c r="G168" s="57"/>
      <c r="H168" s="282"/>
      <c r="I168" s="57"/>
      <c r="J168" s="57"/>
      <c r="K168" s="58"/>
      <c r="L168" s="52"/>
      <c r="M168" s="57"/>
      <c r="N168" s="57"/>
      <c r="O168" s="57"/>
      <c r="P168" s="57"/>
      <c r="Q168" s="57"/>
    </row>
    <row r="169" spans="1:17" ht="30.2" customHeight="1" x14ac:dyDescent="0.25">
      <c r="A169" s="57"/>
      <c r="B169" s="57"/>
      <c r="C169" s="57"/>
      <c r="D169" s="57"/>
      <c r="E169" s="57"/>
      <c r="F169" s="57"/>
      <c r="G169" s="57"/>
      <c r="H169" s="282"/>
      <c r="I169" s="57"/>
      <c r="J169" s="57"/>
      <c r="K169" s="58"/>
      <c r="L169" s="52"/>
      <c r="M169" s="57"/>
      <c r="N169" s="57"/>
      <c r="O169" s="57"/>
      <c r="P169" s="57"/>
      <c r="Q169" s="57"/>
    </row>
    <row r="170" spans="1:17" ht="30.2" customHeight="1" x14ac:dyDescent="0.25">
      <c r="A170" s="57"/>
      <c r="B170" s="57"/>
      <c r="C170" s="57"/>
      <c r="D170" s="57"/>
      <c r="E170" s="57"/>
      <c r="F170" s="57"/>
      <c r="G170" s="57"/>
      <c r="H170" s="282"/>
      <c r="I170" s="57"/>
      <c r="J170" s="57"/>
      <c r="K170" s="58"/>
      <c r="L170" s="52"/>
      <c r="M170" s="57"/>
      <c r="N170" s="57"/>
      <c r="O170" s="57"/>
      <c r="P170" s="57"/>
      <c r="Q170" s="57"/>
    </row>
    <row r="171" spans="1:17" ht="30.2" customHeight="1" x14ac:dyDescent="0.25">
      <c r="A171" s="57"/>
      <c r="B171" s="57"/>
      <c r="C171" s="57"/>
      <c r="D171" s="57"/>
      <c r="E171" s="57"/>
      <c r="F171" s="57"/>
      <c r="G171" s="57"/>
      <c r="H171" s="282"/>
      <c r="I171" s="57"/>
      <c r="J171" s="57"/>
      <c r="K171" s="58"/>
      <c r="L171" s="52"/>
      <c r="M171" s="57"/>
      <c r="N171" s="57"/>
      <c r="O171" s="57"/>
      <c r="P171" s="57"/>
      <c r="Q171" s="57"/>
    </row>
    <row r="172" spans="1:17" ht="30.2" customHeight="1" x14ac:dyDescent="0.25">
      <c r="A172" s="57"/>
      <c r="B172" s="57"/>
      <c r="C172" s="57"/>
      <c r="D172" s="57"/>
      <c r="E172" s="57"/>
      <c r="F172" s="57"/>
      <c r="G172" s="57"/>
      <c r="H172" s="282"/>
      <c r="I172" s="57"/>
      <c r="J172" s="57"/>
      <c r="K172" s="58"/>
      <c r="L172" s="52"/>
      <c r="M172" s="57"/>
      <c r="N172" s="57"/>
      <c r="O172" s="57"/>
      <c r="P172" s="57"/>
      <c r="Q172" s="57"/>
    </row>
    <row r="173" spans="1:17" ht="30.2" customHeight="1" x14ac:dyDescent="0.25">
      <c r="A173" s="57"/>
      <c r="B173" s="57"/>
      <c r="C173" s="57"/>
      <c r="D173" s="57"/>
      <c r="E173" s="57"/>
      <c r="F173" s="57"/>
      <c r="G173" s="57"/>
      <c r="H173" s="282"/>
      <c r="I173" s="57"/>
      <c r="J173" s="57"/>
      <c r="K173" s="58"/>
      <c r="L173" s="52"/>
      <c r="M173" s="57"/>
      <c r="N173" s="57"/>
      <c r="O173" s="57"/>
      <c r="P173" s="57"/>
      <c r="Q173" s="57"/>
    </row>
    <row r="174" spans="1:17" ht="30.2" customHeight="1" x14ac:dyDescent="0.25">
      <c r="A174" s="57"/>
      <c r="B174" s="57"/>
      <c r="C174" s="57"/>
      <c r="D174" s="57"/>
      <c r="E174" s="57"/>
      <c r="F174" s="57"/>
      <c r="G174" s="57"/>
      <c r="H174" s="282"/>
      <c r="I174" s="57"/>
      <c r="J174" s="57"/>
      <c r="K174" s="58"/>
      <c r="L174" s="52"/>
      <c r="M174" s="57"/>
      <c r="N174" s="57"/>
      <c r="O174" s="57"/>
      <c r="P174" s="57"/>
      <c r="Q174" s="57"/>
    </row>
    <row r="175" spans="1:17" ht="30.2" customHeight="1" x14ac:dyDescent="0.25">
      <c r="A175" s="57"/>
      <c r="B175" s="57"/>
      <c r="C175" s="57"/>
      <c r="D175" s="57"/>
      <c r="E175" s="57"/>
      <c r="F175" s="57"/>
      <c r="G175" s="57"/>
      <c r="H175" s="282"/>
      <c r="I175" s="57"/>
      <c r="J175" s="57"/>
      <c r="K175" s="58"/>
      <c r="L175" s="52"/>
      <c r="M175" s="57"/>
      <c r="N175" s="57"/>
      <c r="O175" s="57"/>
      <c r="P175" s="57"/>
      <c r="Q175" s="57"/>
    </row>
    <row r="176" spans="1:17" ht="30.2" customHeight="1" x14ac:dyDescent="0.25">
      <c r="A176" s="57"/>
      <c r="B176" s="57"/>
      <c r="C176" s="57"/>
      <c r="D176" s="57"/>
      <c r="E176" s="57"/>
      <c r="F176" s="57"/>
      <c r="G176" s="57"/>
      <c r="H176" s="282"/>
      <c r="I176" s="57"/>
      <c r="J176" s="57"/>
      <c r="K176" s="58"/>
      <c r="L176" s="52"/>
      <c r="M176" s="57"/>
      <c r="N176" s="57"/>
      <c r="O176" s="57"/>
      <c r="P176" s="57"/>
      <c r="Q176" s="57"/>
    </row>
    <row r="177" spans="1:17" ht="30.2" customHeight="1" x14ac:dyDescent="0.25">
      <c r="A177" s="57"/>
      <c r="B177" s="57"/>
      <c r="C177" s="57"/>
      <c r="D177" s="57"/>
      <c r="E177" s="57"/>
      <c r="F177" s="57"/>
      <c r="G177" s="57"/>
      <c r="H177" s="282"/>
      <c r="I177" s="57"/>
      <c r="J177" s="57"/>
      <c r="K177" s="58"/>
      <c r="L177" s="52"/>
      <c r="M177" s="57"/>
      <c r="N177" s="57"/>
      <c r="O177" s="57"/>
      <c r="P177" s="57"/>
      <c r="Q177" s="57"/>
    </row>
    <row r="178" spans="1:17" ht="30.2" customHeight="1" x14ac:dyDescent="0.25">
      <c r="A178" s="57"/>
      <c r="B178" s="57"/>
      <c r="C178" s="57"/>
      <c r="D178" s="57"/>
      <c r="E178" s="57"/>
      <c r="F178" s="57"/>
      <c r="G178" s="57"/>
      <c r="H178" s="282"/>
      <c r="I178" s="57"/>
      <c r="J178" s="57"/>
      <c r="K178" s="58"/>
      <c r="L178" s="52"/>
      <c r="M178" s="57"/>
      <c r="N178" s="57"/>
      <c r="O178" s="57"/>
      <c r="P178" s="57"/>
      <c r="Q178" s="57"/>
    </row>
    <row r="179" spans="1:17" ht="30.2" customHeight="1" x14ac:dyDescent="0.25">
      <c r="A179" s="57"/>
      <c r="B179" s="57"/>
      <c r="C179" s="57"/>
      <c r="D179" s="57"/>
      <c r="E179" s="57"/>
      <c r="F179" s="57"/>
      <c r="G179" s="57"/>
      <c r="H179" s="282"/>
      <c r="I179" s="57"/>
      <c r="J179" s="57"/>
      <c r="K179" s="58"/>
      <c r="L179" s="52"/>
      <c r="M179" s="57"/>
      <c r="N179" s="57"/>
      <c r="O179" s="57"/>
      <c r="P179" s="57"/>
      <c r="Q179" s="57"/>
    </row>
    <row r="180" spans="1:17" ht="30.2" customHeight="1" x14ac:dyDescent="0.25">
      <c r="A180" s="57"/>
      <c r="B180" s="57"/>
      <c r="C180" s="57"/>
      <c r="D180" s="57"/>
      <c r="E180" s="57"/>
      <c r="F180" s="57"/>
      <c r="G180" s="57"/>
      <c r="H180" s="282"/>
      <c r="I180" s="57"/>
      <c r="J180" s="57"/>
      <c r="K180" s="58"/>
      <c r="L180" s="52"/>
      <c r="M180" s="57"/>
      <c r="N180" s="57"/>
      <c r="O180" s="57"/>
      <c r="P180" s="57"/>
      <c r="Q180" s="57"/>
    </row>
    <row r="181" spans="1:17" ht="30.2" customHeight="1" x14ac:dyDescent="0.25">
      <c r="A181" s="57"/>
      <c r="B181" s="57"/>
      <c r="C181" s="57"/>
      <c r="D181" s="57"/>
      <c r="E181" s="57"/>
      <c r="F181" s="57"/>
      <c r="G181" s="57"/>
      <c r="H181" s="282"/>
      <c r="I181" s="57"/>
      <c r="J181" s="57"/>
      <c r="K181" s="58"/>
      <c r="L181" s="52"/>
      <c r="M181" s="57"/>
      <c r="N181" s="57"/>
      <c r="O181" s="57"/>
      <c r="P181" s="57"/>
      <c r="Q181" s="57"/>
    </row>
    <row r="182" spans="1:17" ht="30.2" customHeight="1" x14ac:dyDescent="0.25">
      <c r="A182" s="57"/>
      <c r="B182" s="57"/>
      <c r="C182" s="57"/>
      <c r="D182" s="57"/>
      <c r="E182" s="57"/>
      <c r="F182" s="57"/>
      <c r="G182" s="57"/>
      <c r="H182" s="282"/>
      <c r="I182" s="57"/>
      <c r="J182" s="57"/>
      <c r="K182" s="58"/>
      <c r="L182" s="52"/>
      <c r="M182" s="57"/>
      <c r="N182" s="57"/>
      <c r="O182" s="57"/>
      <c r="P182" s="57"/>
      <c r="Q182" s="57"/>
    </row>
    <row r="183" spans="1:17" ht="30.2" customHeight="1" x14ac:dyDescent="0.25">
      <c r="A183" s="57"/>
      <c r="B183" s="57"/>
      <c r="C183" s="57"/>
      <c r="D183" s="57"/>
      <c r="E183" s="57"/>
      <c r="F183" s="57"/>
      <c r="G183" s="57"/>
      <c r="H183" s="282"/>
      <c r="I183" s="57"/>
      <c r="J183" s="57"/>
      <c r="K183" s="58"/>
      <c r="L183" s="52"/>
      <c r="M183" s="57"/>
      <c r="N183" s="57"/>
      <c r="O183" s="57"/>
      <c r="P183" s="57"/>
      <c r="Q183" s="57"/>
    </row>
    <row r="184" spans="1:17" ht="30.2" customHeight="1" x14ac:dyDescent="0.25">
      <c r="A184" s="57"/>
      <c r="B184" s="57"/>
      <c r="C184" s="57"/>
      <c r="D184" s="57"/>
      <c r="E184" s="57"/>
      <c r="F184" s="57"/>
      <c r="G184" s="57"/>
      <c r="H184" s="282"/>
      <c r="I184" s="57"/>
      <c r="J184" s="57"/>
      <c r="K184" s="58"/>
      <c r="L184" s="52"/>
      <c r="M184" s="57"/>
      <c r="N184" s="57"/>
      <c r="O184" s="57"/>
      <c r="P184" s="57"/>
      <c r="Q184" s="57"/>
    </row>
    <row r="185" spans="1:17" ht="30.2" customHeight="1" x14ac:dyDescent="0.25">
      <c r="A185" s="57"/>
      <c r="B185" s="57"/>
      <c r="C185" s="57"/>
      <c r="D185" s="57"/>
      <c r="E185" s="57"/>
      <c r="F185" s="57"/>
      <c r="G185" s="57"/>
      <c r="H185" s="282"/>
      <c r="I185" s="57"/>
      <c r="J185" s="57"/>
      <c r="K185" s="58"/>
      <c r="L185" s="52"/>
      <c r="M185" s="57"/>
      <c r="N185" s="57"/>
      <c r="O185" s="57"/>
      <c r="P185" s="57"/>
      <c r="Q185" s="57"/>
    </row>
    <row r="186" spans="1:17" ht="30.2" customHeight="1" x14ac:dyDescent="0.25">
      <c r="A186" s="57"/>
      <c r="B186" s="57"/>
      <c r="C186" s="57"/>
      <c r="D186" s="57"/>
      <c r="E186" s="57"/>
      <c r="F186" s="57"/>
      <c r="G186" s="57"/>
      <c r="H186" s="282"/>
      <c r="I186" s="57"/>
      <c r="J186" s="57"/>
      <c r="K186" s="58"/>
      <c r="L186" s="52"/>
      <c r="M186" s="57"/>
      <c r="N186" s="275"/>
      <c r="O186" s="275"/>
      <c r="P186" s="57"/>
      <c r="Q186" s="57"/>
    </row>
    <row r="187" spans="1:17" ht="30.2" customHeight="1" x14ac:dyDescent="0.25">
      <c r="A187" s="57"/>
      <c r="B187" s="57"/>
      <c r="C187" s="57"/>
      <c r="D187" s="57"/>
      <c r="E187" s="57"/>
      <c r="F187" s="57"/>
      <c r="G187" s="57"/>
      <c r="H187" s="282"/>
      <c r="I187" s="57"/>
      <c r="J187" s="57"/>
      <c r="K187" s="58"/>
      <c r="L187" s="52"/>
      <c r="M187" s="57"/>
      <c r="N187" s="57"/>
      <c r="O187" s="57"/>
      <c r="P187" s="57"/>
      <c r="Q187" s="57"/>
    </row>
    <row r="188" spans="1:17" ht="30.2" customHeight="1" x14ac:dyDescent="0.25">
      <c r="A188" s="57"/>
      <c r="B188" s="57"/>
      <c r="C188" s="57"/>
      <c r="D188" s="57"/>
      <c r="E188" s="57"/>
      <c r="F188" s="57"/>
      <c r="G188" s="57"/>
      <c r="H188" s="282"/>
      <c r="I188" s="57"/>
      <c r="J188" s="57"/>
      <c r="K188" s="58"/>
      <c r="L188" s="52"/>
      <c r="M188" s="57"/>
      <c r="N188" s="57"/>
      <c r="O188" s="57"/>
      <c r="P188" s="57"/>
      <c r="Q188" s="57"/>
    </row>
    <row r="189" spans="1:17" ht="30.2" customHeight="1" x14ac:dyDescent="0.25">
      <c r="A189" s="57"/>
      <c r="B189" s="57"/>
      <c r="C189" s="57"/>
      <c r="D189" s="57"/>
      <c r="E189" s="57"/>
      <c r="F189" s="57"/>
      <c r="G189" s="57"/>
      <c r="H189" s="282"/>
      <c r="I189" s="57"/>
      <c r="J189" s="57"/>
      <c r="K189" s="58"/>
      <c r="L189" s="52"/>
      <c r="M189" s="57"/>
      <c r="N189" s="57"/>
      <c r="O189" s="57"/>
      <c r="P189" s="57"/>
      <c r="Q189" s="57"/>
    </row>
    <row r="190" spans="1:17" ht="30.2" customHeight="1" x14ac:dyDescent="0.25">
      <c r="A190" s="57"/>
      <c r="B190" s="57"/>
      <c r="C190" s="57"/>
      <c r="D190" s="57"/>
      <c r="E190" s="57"/>
      <c r="F190" s="57"/>
      <c r="G190" s="57"/>
      <c r="H190" s="282"/>
      <c r="I190" s="57"/>
      <c r="J190" s="57"/>
      <c r="K190" s="58"/>
      <c r="L190" s="52"/>
      <c r="M190" s="57"/>
      <c r="N190" s="57"/>
      <c r="O190" s="57"/>
      <c r="P190" s="57"/>
      <c r="Q190" s="57"/>
    </row>
    <row r="191" spans="1:17" ht="30.2" customHeight="1" x14ac:dyDescent="0.25">
      <c r="A191" s="57"/>
      <c r="B191" s="57"/>
      <c r="C191" s="57"/>
      <c r="D191" s="57"/>
      <c r="E191" s="57"/>
      <c r="F191" s="57"/>
      <c r="G191" s="57"/>
      <c r="H191" s="282"/>
      <c r="I191" s="57"/>
      <c r="J191" s="57"/>
      <c r="K191" s="58"/>
      <c r="L191" s="52"/>
      <c r="M191" s="57"/>
      <c r="N191" s="57"/>
      <c r="O191" s="57"/>
      <c r="P191" s="57"/>
      <c r="Q191" s="57"/>
    </row>
    <row r="192" spans="1:17" ht="30.2" customHeight="1" x14ac:dyDescent="0.25">
      <c r="A192" s="57"/>
      <c r="B192" s="57"/>
      <c r="C192" s="57"/>
      <c r="D192" s="57"/>
      <c r="E192" s="57"/>
      <c r="F192" s="57"/>
      <c r="G192" s="57"/>
      <c r="H192" s="282"/>
      <c r="I192" s="57"/>
      <c r="J192" s="57"/>
      <c r="K192" s="58"/>
      <c r="L192" s="52"/>
      <c r="M192" s="57"/>
      <c r="N192" s="57"/>
      <c r="O192" s="57"/>
      <c r="P192" s="57"/>
      <c r="Q192" s="57"/>
    </row>
    <row r="193" spans="1:17" ht="30.2" customHeight="1" x14ac:dyDescent="0.25">
      <c r="A193" s="57"/>
      <c r="B193" s="57"/>
      <c r="C193" s="57"/>
      <c r="D193" s="57"/>
      <c r="E193" s="57"/>
      <c r="F193" s="57"/>
      <c r="G193" s="57"/>
      <c r="H193" s="282"/>
      <c r="I193" s="57"/>
      <c r="J193" s="57"/>
      <c r="K193" s="58"/>
      <c r="L193" s="52"/>
      <c r="M193" s="57"/>
      <c r="N193" s="57"/>
      <c r="O193" s="57"/>
      <c r="P193" s="57"/>
      <c r="Q193" s="57"/>
    </row>
    <row r="194" spans="1:17" ht="30.2" customHeight="1" x14ac:dyDescent="0.25">
      <c r="A194" s="57"/>
      <c r="B194" s="57"/>
      <c r="C194" s="57"/>
      <c r="D194" s="57"/>
      <c r="E194" s="57"/>
      <c r="F194" s="57"/>
      <c r="G194" s="57"/>
      <c r="H194" s="282"/>
      <c r="I194" s="57"/>
      <c r="J194" s="57"/>
      <c r="K194" s="58"/>
      <c r="L194" s="52"/>
      <c r="M194" s="57"/>
      <c r="N194" s="57"/>
      <c r="O194" s="57"/>
      <c r="P194" s="57"/>
      <c r="Q194" s="57"/>
    </row>
    <row r="195" spans="1:17" ht="30.2" customHeight="1" x14ac:dyDescent="0.25">
      <c r="A195" s="57"/>
      <c r="B195" s="57"/>
      <c r="C195" s="57"/>
      <c r="D195" s="57"/>
      <c r="E195" s="57"/>
      <c r="F195" s="57"/>
      <c r="G195" s="57"/>
      <c r="H195" s="282"/>
      <c r="I195" s="57"/>
      <c r="J195" s="57"/>
      <c r="K195" s="58"/>
      <c r="L195" s="52"/>
      <c r="M195" s="57"/>
      <c r="N195" s="57"/>
      <c r="O195" s="57"/>
      <c r="P195" s="57"/>
      <c r="Q195" s="57"/>
    </row>
    <row r="196" spans="1:17" ht="30.2" customHeight="1" x14ac:dyDescent="0.25">
      <c r="A196" s="57"/>
      <c r="B196" s="57"/>
      <c r="C196" s="57"/>
      <c r="D196" s="57"/>
      <c r="E196" s="57"/>
      <c r="F196" s="57"/>
      <c r="G196" s="57"/>
      <c r="H196" s="282"/>
      <c r="I196" s="57"/>
      <c r="J196" s="57"/>
      <c r="K196" s="58"/>
      <c r="L196" s="52"/>
      <c r="M196" s="57"/>
      <c r="N196" s="57"/>
      <c r="O196" s="57"/>
      <c r="P196" s="57"/>
      <c r="Q196" s="57"/>
    </row>
    <row r="197" spans="1:17" ht="30.2" customHeight="1" x14ac:dyDescent="0.25">
      <c r="A197" s="57"/>
      <c r="B197" s="57"/>
      <c r="C197" s="57"/>
      <c r="D197" s="57"/>
      <c r="E197" s="57"/>
      <c r="F197" s="57"/>
      <c r="G197" s="57"/>
      <c r="H197" s="282"/>
      <c r="I197" s="57"/>
      <c r="J197" s="57"/>
      <c r="K197" s="58"/>
      <c r="L197" s="52"/>
      <c r="M197" s="57"/>
      <c r="N197" s="57"/>
      <c r="O197" s="57"/>
      <c r="P197" s="57"/>
      <c r="Q197" s="57"/>
    </row>
    <row r="198" spans="1:17" ht="30.2" customHeight="1" x14ac:dyDescent="0.25">
      <c r="A198" s="57"/>
      <c r="B198" s="57"/>
      <c r="C198" s="57"/>
      <c r="D198" s="57"/>
      <c r="E198" s="57"/>
      <c r="F198" s="57"/>
      <c r="G198" s="57"/>
      <c r="H198" s="282"/>
      <c r="I198" s="57"/>
      <c r="J198" s="57"/>
      <c r="K198" s="58"/>
      <c r="L198" s="52"/>
      <c r="M198" s="57"/>
      <c r="N198" s="57"/>
      <c r="O198" s="57"/>
      <c r="P198" s="57"/>
      <c r="Q198" s="57"/>
    </row>
    <row r="199" spans="1:17" ht="30.2" customHeight="1" x14ac:dyDescent="0.25">
      <c r="A199" s="57"/>
      <c r="B199" s="57"/>
      <c r="C199" s="57"/>
      <c r="D199" s="57"/>
      <c r="E199" s="57"/>
      <c r="F199" s="57"/>
      <c r="G199" s="57"/>
      <c r="H199" s="282"/>
      <c r="I199" s="57"/>
      <c r="J199" s="57"/>
      <c r="K199" s="58"/>
      <c r="L199" s="52"/>
      <c r="M199" s="57"/>
      <c r="N199" s="57"/>
      <c r="O199" s="57"/>
      <c r="P199" s="57"/>
      <c r="Q199" s="57"/>
    </row>
    <row r="200" spans="1:17" ht="30.2" customHeight="1" x14ac:dyDescent="0.25">
      <c r="A200" s="57"/>
      <c r="B200" s="57"/>
      <c r="C200" s="57"/>
      <c r="D200" s="57"/>
      <c r="E200" s="57"/>
      <c r="F200" s="57"/>
      <c r="G200" s="57"/>
      <c r="H200" s="282"/>
      <c r="I200" s="57"/>
      <c r="J200" s="57"/>
      <c r="K200" s="58"/>
      <c r="L200" s="52"/>
      <c r="M200" s="57"/>
      <c r="N200" s="57"/>
      <c r="O200" s="57"/>
      <c r="P200" s="57"/>
      <c r="Q200" s="57"/>
    </row>
    <row r="201" spans="1:17" ht="30.2" customHeight="1" x14ac:dyDescent="0.25">
      <c r="A201" s="57"/>
      <c r="B201" s="57"/>
      <c r="C201" s="57"/>
      <c r="D201" s="57"/>
      <c r="E201" s="57"/>
      <c r="F201" s="57"/>
      <c r="G201" s="57"/>
      <c r="H201" s="282"/>
      <c r="I201" s="57"/>
      <c r="J201" s="57"/>
      <c r="K201" s="58"/>
      <c r="L201" s="52"/>
      <c r="M201" s="57"/>
      <c r="N201" s="57"/>
      <c r="O201" s="57"/>
      <c r="P201" s="57"/>
      <c r="Q201" s="57"/>
    </row>
    <row r="202" spans="1:17" ht="30.2" customHeight="1" x14ac:dyDescent="0.25">
      <c r="A202" s="57"/>
      <c r="B202" s="57"/>
      <c r="C202" s="57"/>
      <c r="D202" s="57"/>
      <c r="E202" s="57"/>
      <c r="F202" s="57"/>
      <c r="G202" s="57"/>
      <c r="H202" s="282"/>
      <c r="I202" s="57"/>
      <c r="J202" s="57"/>
      <c r="K202" s="58"/>
      <c r="L202" s="52"/>
      <c r="M202" s="57"/>
      <c r="N202" s="57"/>
      <c r="O202" s="57"/>
      <c r="P202" s="57"/>
      <c r="Q202" s="57"/>
    </row>
  </sheetData>
  <sheetProtection algorithmName="SHA-512" hashValue="63dimMEJDS/TEWeSOVFfSAESHa8my66e21UZlILvuahtBUMbS9mkduY3sDKbp/86N6Oh0g3xJ6BxYAsd3loAug==" saltValue="MB06Ajqle7092+fVo62ELA==" spinCount="100000" sheet="1" objects="1" scenarios="1"/>
  <mergeCells count="102">
    <mergeCell ref="A55:J55"/>
    <mergeCell ref="A56:J56"/>
    <mergeCell ref="A58:B58"/>
    <mergeCell ref="C139:J139"/>
    <mergeCell ref="C140:J140"/>
    <mergeCell ref="I141:I142"/>
    <mergeCell ref="A136:J136"/>
    <mergeCell ref="A137:J137"/>
    <mergeCell ref="A138:J138"/>
    <mergeCell ref="A139:B139"/>
    <mergeCell ref="A131:H131"/>
    <mergeCell ref="A104:H104"/>
    <mergeCell ref="A59:B59"/>
    <mergeCell ref="A57:J57"/>
    <mergeCell ref="F114:F115"/>
    <mergeCell ref="G114:G115"/>
    <mergeCell ref="H114:H115"/>
    <mergeCell ref="I114:I115"/>
    <mergeCell ref="A82:J82"/>
    <mergeCell ref="A83:J83"/>
    <mergeCell ref="A85:B85"/>
    <mergeCell ref="A86:B86"/>
    <mergeCell ref="A111:J111"/>
    <mergeCell ref="A109:J109"/>
    <mergeCell ref="A158:H158"/>
    <mergeCell ref="A140:B140"/>
    <mergeCell ref="A141:A142"/>
    <mergeCell ref="B141:B142"/>
    <mergeCell ref="D141:D142"/>
    <mergeCell ref="E141:E142"/>
    <mergeCell ref="F141:F142"/>
    <mergeCell ref="G141:G142"/>
    <mergeCell ref="H141:H142"/>
    <mergeCell ref="C141:C142"/>
    <mergeCell ref="A50:H50"/>
    <mergeCell ref="A77:H77"/>
    <mergeCell ref="A114:A115"/>
    <mergeCell ref="B114:B115"/>
    <mergeCell ref="D114:D115"/>
    <mergeCell ref="E114:E115"/>
    <mergeCell ref="G60:G61"/>
    <mergeCell ref="H60:H61"/>
    <mergeCell ref="A84:J84"/>
    <mergeCell ref="A87:A88"/>
    <mergeCell ref="B87:B88"/>
    <mergeCell ref="I87:I88"/>
    <mergeCell ref="A60:A61"/>
    <mergeCell ref="B60:B61"/>
    <mergeCell ref="D60:D61"/>
    <mergeCell ref="E60:E61"/>
    <mergeCell ref="F60:F61"/>
    <mergeCell ref="D87:D88"/>
    <mergeCell ref="E87:E88"/>
    <mergeCell ref="F87:F88"/>
    <mergeCell ref="G87:G88"/>
    <mergeCell ref="H87:H88"/>
    <mergeCell ref="C60:C61"/>
    <mergeCell ref="C114:C115"/>
    <mergeCell ref="A5:B5"/>
    <mergeCell ref="A1:J1"/>
    <mergeCell ref="A2:J2"/>
    <mergeCell ref="A3:J3"/>
    <mergeCell ref="A4:B4"/>
    <mergeCell ref="C4:J4"/>
    <mergeCell ref="C5:J5"/>
    <mergeCell ref="A28:J28"/>
    <mergeCell ref="A29:J29"/>
    <mergeCell ref="H6:H7"/>
    <mergeCell ref="I6:I7"/>
    <mergeCell ref="A6:A7"/>
    <mergeCell ref="B6:B7"/>
    <mergeCell ref="D6:D7"/>
    <mergeCell ref="E6:E7"/>
    <mergeCell ref="F6:F7"/>
    <mergeCell ref="G6:G7"/>
    <mergeCell ref="C6:C7"/>
    <mergeCell ref="A23:H23"/>
    <mergeCell ref="A30:J30"/>
    <mergeCell ref="A31:B31"/>
    <mergeCell ref="A32:B32"/>
    <mergeCell ref="A33:A34"/>
    <mergeCell ref="B33:B34"/>
    <mergeCell ref="D33:D34"/>
    <mergeCell ref="E33:E34"/>
    <mergeCell ref="F33:F34"/>
    <mergeCell ref="G33:G34"/>
    <mergeCell ref="H33:H34"/>
    <mergeCell ref="I33:I34"/>
    <mergeCell ref="C33:C34"/>
    <mergeCell ref="C31:J31"/>
    <mergeCell ref="C32:J32"/>
    <mergeCell ref="A110:J110"/>
    <mergeCell ref="A112:B112"/>
    <mergeCell ref="A113:B113"/>
    <mergeCell ref="C58:J58"/>
    <mergeCell ref="C59:J59"/>
    <mergeCell ref="C85:J85"/>
    <mergeCell ref="C86:J86"/>
    <mergeCell ref="C112:J112"/>
    <mergeCell ref="C113:J113"/>
    <mergeCell ref="I60:I61"/>
    <mergeCell ref="C87:C88"/>
  </mergeCells>
  <dataValidations disablePrompts="1" count="3">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143:J157 J35:J49 J62:J76 J89:J103 J116:J130 J9:J22" xr:uid="{00000000-0002-0000-1000-000000000000}">
      <formula1>0</formula1>
      <formula2>M9</formula2>
    </dataValidation>
    <dataValidation type="list" allowBlank="1" showInputMessage="1" showErrorMessage="1" sqref="C8:C22 C116:C130 C89:C103 C62:C76 C35:C49 C143:C157" xr:uid="{00000000-0002-0000-1000-000001000000}">
      <formula1>$Q$1:$Q$9</formula1>
    </dataValidation>
    <dataValidation type="decimal" allowBlank="1" showInputMessage="1" showErrorMessage="1" error="Belge Tarihi ve Belge Numarası doldurulduktan sonra KDV Dahil Tutar doldurulabilir." prompt="Belge Tarihi ve Belge Numarası doldurulduktan sonra KDV Dahil Tutar doldurulabilir." sqref="J8" xr:uid="{00000000-0002-0000-1000-000002000000}">
      <formula1>0</formula1>
      <formula2>M8</formula2>
    </dataValidation>
  </dataValidations>
  <pageMargins left="0.70866141732283472" right="0.70866141732283472" top="0.74803149606299213" bottom="0.74803149606299213" header="0.31496062992125984" footer="0.31496062992125984"/>
  <pageSetup paperSize="9" scale="40" orientation="landscape" r:id="rId1"/>
  <rowBreaks count="5" manualBreakCount="5">
    <brk id="27" max="9" man="1"/>
    <brk id="54" max="9" man="1"/>
    <brk id="81" max="9" man="1"/>
    <brk id="108" max="9" man="1"/>
    <brk id="135" max="9" man="1"/>
  </rowBreaks>
  <colBreaks count="1" manualBreakCount="1">
    <brk id="10" max="1048575" man="1"/>
  </colBreaks>
  <ignoredErrors>
    <ignoredError sqref="K1:K1048576"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9"/>
  <dimension ref="A1:Q202"/>
  <sheetViews>
    <sheetView zoomScale="70" zoomScaleNormal="70" zoomScaleSheetLayoutView="50" workbookViewId="0">
      <selection activeCell="B8" sqref="B8"/>
    </sheetView>
  </sheetViews>
  <sheetFormatPr defaultColWidth="8.85546875" defaultRowHeight="30.2" customHeight="1" x14ac:dyDescent="0.25"/>
  <cols>
    <col min="1" max="1" width="6.5703125" style="29" customWidth="1"/>
    <col min="2" max="2" width="14.5703125" style="29" customWidth="1"/>
    <col min="3" max="3" width="42.7109375" style="260" customWidth="1"/>
    <col min="4" max="4" width="19.7109375" style="29" customWidth="1"/>
    <col min="5" max="5" width="45.7109375" style="29" customWidth="1"/>
    <col min="6" max="6" width="41.7109375" style="29" customWidth="1"/>
    <col min="7" max="7" width="40.7109375" style="29" customWidth="1"/>
    <col min="8" max="8" width="16.7109375" style="206" customWidth="1"/>
    <col min="9" max="9" width="30.7109375" style="29" customWidth="1"/>
    <col min="10" max="10" width="16.7109375" style="29" customWidth="1"/>
    <col min="11" max="11" width="51.28515625" style="71" customWidth="1"/>
    <col min="12" max="12" width="8.85546875" style="49" hidden="1" customWidth="1"/>
    <col min="13" max="13" width="28.7109375" style="29" hidden="1" customWidth="1"/>
    <col min="14" max="14" width="11.7109375" style="29" hidden="1" customWidth="1"/>
    <col min="15" max="15" width="8.85546875" style="29" hidden="1" customWidth="1"/>
    <col min="16" max="17" width="0" style="29" hidden="1" customWidth="1"/>
    <col min="18" max="16384" width="8.85546875" style="29"/>
  </cols>
  <sheetData>
    <row r="1" spans="1:17" ht="30.2" customHeight="1" x14ac:dyDescent="0.25">
      <c r="A1" s="529" t="s">
        <v>107</v>
      </c>
      <c r="B1" s="529"/>
      <c r="C1" s="529"/>
      <c r="D1" s="529"/>
      <c r="E1" s="529"/>
      <c r="F1" s="529"/>
      <c r="G1" s="529"/>
      <c r="H1" s="529"/>
      <c r="I1" s="529"/>
      <c r="J1" s="529"/>
      <c r="K1" s="86"/>
      <c r="L1" s="87"/>
      <c r="M1" s="57"/>
      <c r="N1" s="57"/>
      <c r="O1" s="127" t="str">
        <f>CONCATENATE("A1:J",SUM(N:N)*27)</f>
        <v>A1:J27</v>
      </c>
      <c r="P1" s="57"/>
      <c r="Q1" s="29" t="s">
        <v>180</v>
      </c>
    </row>
    <row r="2" spans="1:17" ht="30.2" customHeight="1" x14ac:dyDescent="0.25">
      <c r="A2" s="503" t="str">
        <f>IF(YilDonem&lt;&gt;"",CONCATENATE(YilDonem,". döneme aittir."),"")</f>
        <v/>
      </c>
      <c r="B2" s="503"/>
      <c r="C2" s="503"/>
      <c r="D2" s="503"/>
      <c r="E2" s="503"/>
      <c r="F2" s="503"/>
      <c r="G2" s="503"/>
      <c r="H2" s="503"/>
      <c r="I2" s="503"/>
      <c r="J2" s="503"/>
      <c r="K2" s="280"/>
      <c r="L2" s="87"/>
      <c r="M2" s="197"/>
      <c r="N2" s="57"/>
      <c r="O2" s="57"/>
      <c r="P2" s="57"/>
      <c r="Q2" s="29" t="s">
        <v>181</v>
      </c>
    </row>
    <row r="3" spans="1:17" ht="30.2" customHeight="1" thickBot="1" x14ac:dyDescent="0.3">
      <c r="A3" s="530" t="s">
        <v>111</v>
      </c>
      <c r="B3" s="530"/>
      <c r="C3" s="530"/>
      <c r="D3" s="530"/>
      <c r="E3" s="530"/>
      <c r="F3" s="530"/>
      <c r="G3" s="530"/>
      <c r="H3" s="530"/>
      <c r="I3" s="530"/>
      <c r="J3" s="530"/>
      <c r="K3" s="280"/>
      <c r="L3" s="87"/>
      <c r="M3" s="197"/>
      <c r="N3" s="57"/>
      <c r="O3" s="57"/>
      <c r="P3" s="57"/>
      <c r="Q3" s="29" t="s">
        <v>182</v>
      </c>
    </row>
    <row r="4" spans="1:17" ht="30.2" customHeight="1" thickBot="1" x14ac:dyDescent="0.3">
      <c r="A4" s="510" t="s">
        <v>1</v>
      </c>
      <c r="B4" s="512"/>
      <c r="C4" s="510" t="str">
        <f>IF(ProjeNo&gt;0,ProjeNo,"")</f>
        <v/>
      </c>
      <c r="D4" s="511"/>
      <c r="E4" s="511"/>
      <c r="F4" s="511"/>
      <c r="G4" s="511"/>
      <c r="H4" s="511"/>
      <c r="I4" s="511"/>
      <c r="J4" s="512"/>
      <c r="K4" s="58"/>
      <c r="L4" s="52"/>
      <c r="M4" s="57"/>
      <c r="N4" s="57"/>
      <c r="O4" s="57"/>
      <c r="P4" s="57"/>
      <c r="Q4" s="29" t="s">
        <v>183</v>
      </c>
    </row>
    <row r="5" spans="1:17" ht="30.2" customHeight="1" thickBot="1" x14ac:dyDescent="0.3">
      <c r="A5" s="531" t="s">
        <v>10</v>
      </c>
      <c r="B5" s="532"/>
      <c r="C5" s="519" t="str">
        <f>IF(ProjeAdi&gt;0,ProjeAdi,"")</f>
        <v/>
      </c>
      <c r="D5" s="520"/>
      <c r="E5" s="520"/>
      <c r="F5" s="520"/>
      <c r="G5" s="520"/>
      <c r="H5" s="520"/>
      <c r="I5" s="520"/>
      <c r="J5" s="521"/>
      <c r="K5" s="58"/>
      <c r="L5" s="52"/>
      <c r="M5" s="57"/>
      <c r="N5" s="57"/>
      <c r="O5" s="57"/>
      <c r="P5" s="57"/>
      <c r="Q5" s="29" t="s">
        <v>184</v>
      </c>
    </row>
    <row r="6" spans="1:17" ht="30.2" customHeight="1" thickBot="1" x14ac:dyDescent="0.3">
      <c r="A6" s="533" t="s">
        <v>6</v>
      </c>
      <c r="B6" s="533" t="s">
        <v>108</v>
      </c>
      <c r="C6" s="533" t="s">
        <v>163</v>
      </c>
      <c r="D6" s="533" t="s">
        <v>109</v>
      </c>
      <c r="E6" s="533" t="s">
        <v>106</v>
      </c>
      <c r="F6" s="533" t="s">
        <v>104</v>
      </c>
      <c r="G6" s="533" t="s">
        <v>105</v>
      </c>
      <c r="H6" s="535" t="s">
        <v>93</v>
      </c>
      <c r="I6" s="533" t="s">
        <v>94</v>
      </c>
      <c r="J6" s="85" t="s">
        <v>95</v>
      </c>
      <c r="K6" s="58"/>
      <c r="L6" s="52"/>
      <c r="M6" s="57"/>
      <c r="N6" s="275"/>
      <c r="O6" s="275"/>
      <c r="P6" s="57"/>
      <c r="Q6" s="29" t="s">
        <v>185</v>
      </c>
    </row>
    <row r="7" spans="1:17" ht="30.2" customHeight="1" thickBot="1" x14ac:dyDescent="0.3">
      <c r="A7" s="534"/>
      <c r="B7" s="534"/>
      <c r="C7" s="537"/>
      <c r="D7" s="534"/>
      <c r="E7" s="534"/>
      <c r="F7" s="534"/>
      <c r="G7" s="534"/>
      <c r="H7" s="536"/>
      <c r="I7" s="534"/>
      <c r="J7" s="85" t="s">
        <v>98</v>
      </c>
      <c r="K7" s="58"/>
      <c r="L7" s="52"/>
      <c r="M7" s="57"/>
      <c r="N7" s="57"/>
      <c r="O7" s="57"/>
      <c r="P7" s="57"/>
      <c r="Q7" s="29" t="s">
        <v>186</v>
      </c>
    </row>
    <row r="8" spans="1:17" ht="30.2" customHeight="1" x14ac:dyDescent="0.25">
      <c r="A8" s="36">
        <v>1</v>
      </c>
      <c r="B8" s="37"/>
      <c r="C8" s="232"/>
      <c r="D8" s="38"/>
      <c r="E8" s="38"/>
      <c r="F8" s="38"/>
      <c r="G8" s="38"/>
      <c r="H8" s="39"/>
      <c r="I8" s="38"/>
      <c r="J8" s="199"/>
      <c r="K8" s="133" t="str">
        <f>IF(AND(COUNTA(B8:G8)&gt;0,L8=1),"Belge Tarihi ve Belge Numarası doldurulduktan sonra KDV Dahil Tutar doldurulabilir.","")</f>
        <v/>
      </c>
      <c r="L8" s="132">
        <f>IF(COUNTA(H8:I8)=2,0,1)</f>
        <v>1</v>
      </c>
      <c r="M8" s="134">
        <f>IF(L8=1,0,100000000)</f>
        <v>0</v>
      </c>
      <c r="N8" s="57"/>
      <c r="O8" s="57"/>
      <c r="P8" s="57"/>
      <c r="Q8" s="29" t="s">
        <v>187</v>
      </c>
    </row>
    <row r="9" spans="1:17" ht="30.2" customHeight="1" x14ac:dyDescent="0.25">
      <c r="A9" s="32">
        <v>2</v>
      </c>
      <c r="B9" s="19"/>
      <c r="C9" s="259"/>
      <c r="D9" s="20"/>
      <c r="E9" s="20"/>
      <c r="F9" s="20"/>
      <c r="G9" s="20"/>
      <c r="H9" s="21"/>
      <c r="I9" s="20"/>
      <c r="J9" s="200"/>
      <c r="K9" s="133" t="str">
        <f t="shared" ref="K9:K22" si="0">IF(AND(COUNTA(B9:G9)&gt;0,L9=1),"Belge Tarihi ve Belge Numarası doldurulduktan sonra KDV Dahil Tutar doldurulabilir.","")</f>
        <v/>
      </c>
      <c r="L9" s="132">
        <f t="shared" ref="L9:L22" si="1">IF(COUNTA(H9:I9)=2,0,1)</f>
        <v>1</v>
      </c>
      <c r="M9" s="134">
        <f t="shared" ref="M9:M22" si="2">IF(L9=1,0,100000000)</f>
        <v>0</v>
      </c>
      <c r="N9" s="57"/>
      <c r="O9" s="57"/>
      <c r="P9" s="57"/>
      <c r="Q9" s="29" t="s">
        <v>188</v>
      </c>
    </row>
    <row r="10" spans="1:17" ht="30.2" customHeight="1" x14ac:dyDescent="0.25">
      <c r="A10" s="32">
        <v>3</v>
      </c>
      <c r="B10" s="19"/>
      <c r="C10" s="259"/>
      <c r="D10" s="20"/>
      <c r="E10" s="20"/>
      <c r="F10" s="20"/>
      <c r="G10" s="20"/>
      <c r="H10" s="21"/>
      <c r="I10" s="20"/>
      <c r="J10" s="200"/>
      <c r="K10" s="133" t="str">
        <f t="shared" si="0"/>
        <v/>
      </c>
      <c r="L10" s="132">
        <f t="shared" si="1"/>
        <v>1</v>
      </c>
      <c r="M10" s="134">
        <f t="shared" si="2"/>
        <v>0</v>
      </c>
      <c r="N10" s="57"/>
      <c r="O10" s="57"/>
      <c r="P10" s="57"/>
      <c r="Q10" s="57"/>
    </row>
    <row r="11" spans="1:17" ht="30.2" customHeight="1" x14ac:dyDescent="0.25">
      <c r="A11" s="32">
        <v>4</v>
      </c>
      <c r="B11" s="19"/>
      <c r="C11" s="259"/>
      <c r="D11" s="20"/>
      <c r="E11" s="20"/>
      <c r="F11" s="20"/>
      <c r="G11" s="20"/>
      <c r="H11" s="21"/>
      <c r="I11" s="20"/>
      <c r="J11" s="200"/>
      <c r="K11" s="133" t="str">
        <f t="shared" si="0"/>
        <v/>
      </c>
      <c r="L11" s="132">
        <f t="shared" si="1"/>
        <v>1</v>
      </c>
      <c r="M11" s="134">
        <f t="shared" si="2"/>
        <v>0</v>
      </c>
      <c r="N11" s="57"/>
      <c r="O11" s="57"/>
      <c r="P11" s="57"/>
      <c r="Q11" s="57"/>
    </row>
    <row r="12" spans="1:17" ht="30.2" customHeight="1" x14ac:dyDescent="0.25">
      <c r="A12" s="32">
        <v>5</v>
      </c>
      <c r="B12" s="19"/>
      <c r="C12" s="259"/>
      <c r="D12" s="20"/>
      <c r="E12" s="20"/>
      <c r="F12" s="20"/>
      <c r="G12" s="20"/>
      <c r="H12" s="21"/>
      <c r="I12" s="20"/>
      <c r="J12" s="200"/>
      <c r="K12" s="133" t="str">
        <f t="shared" si="0"/>
        <v/>
      </c>
      <c r="L12" s="132">
        <f t="shared" si="1"/>
        <v>1</v>
      </c>
      <c r="M12" s="134">
        <f t="shared" si="2"/>
        <v>0</v>
      </c>
      <c r="N12" s="57"/>
      <c r="O12" s="57"/>
      <c r="P12" s="57"/>
      <c r="Q12" s="57"/>
    </row>
    <row r="13" spans="1:17" ht="30.2" customHeight="1" x14ac:dyDescent="0.25">
      <c r="A13" s="32">
        <v>6</v>
      </c>
      <c r="B13" s="19"/>
      <c r="C13" s="259"/>
      <c r="D13" s="20"/>
      <c r="E13" s="20"/>
      <c r="F13" s="20"/>
      <c r="G13" s="20"/>
      <c r="H13" s="21"/>
      <c r="I13" s="20"/>
      <c r="J13" s="200"/>
      <c r="K13" s="133" t="str">
        <f t="shared" si="0"/>
        <v/>
      </c>
      <c r="L13" s="132">
        <f t="shared" si="1"/>
        <v>1</v>
      </c>
      <c r="M13" s="134">
        <f t="shared" si="2"/>
        <v>0</v>
      </c>
      <c r="N13" s="57"/>
      <c r="O13" s="57"/>
      <c r="P13" s="57"/>
      <c r="Q13" s="57"/>
    </row>
    <row r="14" spans="1:17" ht="30.2" customHeight="1" x14ac:dyDescent="0.25">
      <c r="A14" s="33">
        <v>7</v>
      </c>
      <c r="B14" s="22"/>
      <c r="C14" s="230"/>
      <c r="D14" s="23"/>
      <c r="E14" s="23"/>
      <c r="F14" s="23"/>
      <c r="G14" s="23"/>
      <c r="H14" s="55"/>
      <c r="I14" s="23"/>
      <c r="J14" s="203"/>
      <c r="K14" s="133" t="str">
        <f t="shared" si="0"/>
        <v/>
      </c>
      <c r="L14" s="132">
        <f t="shared" si="1"/>
        <v>1</v>
      </c>
      <c r="M14" s="134">
        <f t="shared" si="2"/>
        <v>0</v>
      </c>
      <c r="N14" s="57"/>
      <c r="O14" s="57"/>
      <c r="P14" s="57"/>
      <c r="Q14" s="57"/>
    </row>
    <row r="15" spans="1:17" ht="30.2" customHeight="1" x14ac:dyDescent="0.25">
      <c r="A15" s="33">
        <v>8</v>
      </c>
      <c r="B15" s="22"/>
      <c r="C15" s="230"/>
      <c r="D15" s="23"/>
      <c r="E15" s="23"/>
      <c r="F15" s="23"/>
      <c r="G15" s="23"/>
      <c r="H15" s="55"/>
      <c r="I15" s="23"/>
      <c r="J15" s="203"/>
      <c r="K15" s="133" t="str">
        <f t="shared" si="0"/>
        <v/>
      </c>
      <c r="L15" s="132">
        <f t="shared" si="1"/>
        <v>1</v>
      </c>
      <c r="M15" s="134">
        <f t="shared" si="2"/>
        <v>0</v>
      </c>
      <c r="N15" s="57"/>
      <c r="O15" s="57"/>
      <c r="P15" s="57"/>
      <c r="Q15" s="57"/>
    </row>
    <row r="16" spans="1:17" ht="30.2" customHeight="1" x14ac:dyDescent="0.25">
      <c r="A16" s="33">
        <v>9</v>
      </c>
      <c r="B16" s="22"/>
      <c r="C16" s="230"/>
      <c r="D16" s="23"/>
      <c r="E16" s="23"/>
      <c r="F16" s="23"/>
      <c r="G16" s="23"/>
      <c r="H16" s="55"/>
      <c r="I16" s="23"/>
      <c r="J16" s="203"/>
      <c r="K16" s="133" t="str">
        <f t="shared" si="0"/>
        <v/>
      </c>
      <c r="L16" s="132">
        <f t="shared" si="1"/>
        <v>1</v>
      </c>
      <c r="M16" s="134">
        <f t="shared" si="2"/>
        <v>0</v>
      </c>
      <c r="N16" s="57"/>
      <c r="O16" s="57"/>
      <c r="P16" s="57"/>
      <c r="Q16" s="57"/>
    </row>
    <row r="17" spans="1:17" ht="30.2" customHeight="1" x14ac:dyDescent="0.25">
      <c r="A17" s="33">
        <v>10</v>
      </c>
      <c r="B17" s="22"/>
      <c r="C17" s="230"/>
      <c r="D17" s="23"/>
      <c r="E17" s="23"/>
      <c r="F17" s="23"/>
      <c r="G17" s="23"/>
      <c r="H17" s="55"/>
      <c r="I17" s="23"/>
      <c r="J17" s="203"/>
      <c r="K17" s="133" t="str">
        <f t="shared" si="0"/>
        <v/>
      </c>
      <c r="L17" s="132">
        <f t="shared" si="1"/>
        <v>1</v>
      </c>
      <c r="M17" s="134">
        <f t="shared" si="2"/>
        <v>0</v>
      </c>
      <c r="N17" s="57"/>
      <c r="O17" s="57"/>
      <c r="P17" s="57"/>
      <c r="Q17" s="57"/>
    </row>
    <row r="18" spans="1:17" ht="30.2" customHeight="1" x14ac:dyDescent="0.25">
      <c r="A18" s="33">
        <v>11</v>
      </c>
      <c r="B18" s="22"/>
      <c r="C18" s="230"/>
      <c r="D18" s="23"/>
      <c r="E18" s="23"/>
      <c r="F18" s="23"/>
      <c r="G18" s="23"/>
      <c r="H18" s="55"/>
      <c r="I18" s="23"/>
      <c r="J18" s="203"/>
      <c r="K18" s="133" t="str">
        <f t="shared" si="0"/>
        <v/>
      </c>
      <c r="L18" s="132">
        <f t="shared" si="1"/>
        <v>1</v>
      </c>
      <c r="M18" s="134">
        <f t="shared" si="2"/>
        <v>0</v>
      </c>
      <c r="N18" s="57"/>
      <c r="O18" s="57"/>
      <c r="P18" s="57"/>
      <c r="Q18" s="57"/>
    </row>
    <row r="19" spans="1:17" ht="30.2" customHeight="1" x14ac:dyDescent="0.25">
      <c r="A19" s="33">
        <v>12</v>
      </c>
      <c r="B19" s="22"/>
      <c r="C19" s="230"/>
      <c r="D19" s="23"/>
      <c r="E19" s="23"/>
      <c r="F19" s="23"/>
      <c r="G19" s="23"/>
      <c r="H19" s="55"/>
      <c r="I19" s="23"/>
      <c r="J19" s="203"/>
      <c r="K19" s="133" t="str">
        <f t="shared" si="0"/>
        <v/>
      </c>
      <c r="L19" s="132">
        <f t="shared" si="1"/>
        <v>1</v>
      </c>
      <c r="M19" s="134">
        <f t="shared" si="2"/>
        <v>0</v>
      </c>
      <c r="N19" s="57"/>
      <c r="O19" s="57"/>
      <c r="P19" s="57"/>
      <c r="Q19" s="57"/>
    </row>
    <row r="20" spans="1:17" ht="30.2" customHeight="1" x14ac:dyDescent="0.25">
      <c r="A20" s="33">
        <v>13</v>
      </c>
      <c r="B20" s="22"/>
      <c r="C20" s="230"/>
      <c r="D20" s="23"/>
      <c r="E20" s="23"/>
      <c r="F20" s="23"/>
      <c r="G20" s="23"/>
      <c r="H20" s="55"/>
      <c r="I20" s="23"/>
      <c r="J20" s="203"/>
      <c r="K20" s="133" t="str">
        <f t="shared" si="0"/>
        <v/>
      </c>
      <c r="L20" s="132">
        <f t="shared" si="1"/>
        <v>1</v>
      </c>
      <c r="M20" s="134">
        <f t="shared" si="2"/>
        <v>0</v>
      </c>
      <c r="N20" s="57"/>
      <c r="O20" s="57"/>
      <c r="P20" s="57"/>
      <c r="Q20" s="57"/>
    </row>
    <row r="21" spans="1:17" ht="30.2" customHeight="1" x14ac:dyDescent="0.25">
      <c r="A21" s="33">
        <v>14</v>
      </c>
      <c r="B21" s="22"/>
      <c r="C21" s="230"/>
      <c r="D21" s="23"/>
      <c r="E21" s="23"/>
      <c r="F21" s="23"/>
      <c r="G21" s="23"/>
      <c r="H21" s="55"/>
      <c r="I21" s="23"/>
      <c r="J21" s="203"/>
      <c r="K21" s="133" t="str">
        <f t="shared" si="0"/>
        <v/>
      </c>
      <c r="L21" s="132">
        <f t="shared" si="1"/>
        <v>1</v>
      </c>
      <c r="M21" s="134">
        <f t="shared" si="2"/>
        <v>0</v>
      </c>
      <c r="N21" s="57"/>
      <c r="O21" s="57"/>
      <c r="P21" s="57"/>
      <c r="Q21" s="57"/>
    </row>
    <row r="22" spans="1:17" ht="30.2" customHeight="1" thickBot="1" x14ac:dyDescent="0.3">
      <c r="A22" s="34">
        <v>15</v>
      </c>
      <c r="B22" s="25"/>
      <c r="C22" s="231"/>
      <c r="D22" s="26"/>
      <c r="E22" s="26"/>
      <c r="F22" s="26"/>
      <c r="G22" s="26"/>
      <c r="H22" s="56"/>
      <c r="I22" s="26"/>
      <c r="J22" s="204"/>
      <c r="K22" s="133" t="str">
        <f t="shared" si="0"/>
        <v/>
      </c>
      <c r="L22" s="132">
        <f t="shared" si="1"/>
        <v>1</v>
      </c>
      <c r="M22" s="134">
        <f t="shared" si="2"/>
        <v>0</v>
      </c>
      <c r="N22" s="29">
        <v>1</v>
      </c>
      <c r="O22" s="57"/>
      <c r="P22" s="57"/>
      <c r="Q22" s="57"/>
    </row>
    <row r="23" spans="1:17" ht="30.2" customHeight="1" thickBot="1" x14ac:dyDescent="0.3">
      <c r="A23" s="540" t="s">
        <v>189</v>
      </c>
      <c r="B23" s="540"/>
      <c r="C23" s="540"/>
      <c r="D23" s="540"/>
      <c r="E23" s="540"/>
      <c r="F23" s="540"/>
      <c r="G23" s="540"/>
      <c r="H23" s="541"/>
      <c r="I23" s="8" t="s">
        <v>46</v>
      </c>
      <c r="J23" s="207">
        <f>SUM(J8:J22)</f>
        <v>0</v>
      </c>
      <c r="K23" s="281"/>
      <c r="L23" s="52"/>
      <c r="M23" s="57"/>
      <c r="N23" s="57"/>
      <c r="O23" s="57"/>
      <c r="P23" s="57"/>
      <c r="Q23" s="57"/>
    </row>
    <row r="24" spans="1:17" ht="30.2" customHeight="1" x14ac:dyDescent="0.25">
      <c r="A24" s="29" t="s">
        <v>141</v>
      </c>
      <c r="B24" s="57"/>
      <c r="C24" s="283"/>
      <c r="D24" s="57"/>
      <c r="E24" s="57"/>
      <c r="F24" s="57"/>
      <c r="G24" s="57"/>
      <c r="H24" s="282"/>
      <c r="I24" s="57"/>
      <c r="J24" s="57"/>
      <c r="K24" s="281"/>
      <c r="L24" s="52"/>
      <c r="M24" s="57"/>
      <c r="N24" s="57"/>
      <c r="O24" s="57"/>
      <c r="P24" s="57"/>
      <c r="Q24" s="57"/>
    </row>
    <row r="25" spans="1:17" ht="30.2" customHeight="1" x14ac:dyDescent="0.25">
      <c r="A25" s="57"/>
      <c r="B25" s="57"/>
      <c r="C25" s="283"/>
      <c r="D25" s="57"/>
      <c r="E25" s="57"/>
      <c r="F25" s="57"/>
      <c r="G25" s="57"/>
      <c r="H25" s="282"/>
      <c r="I25" s="57"/>
      <c r="J25" s="57"/>
      <c r="K25" s="58"/>
      <c r="L25" s="52"/>
      <c r="M25" s="57"/>
      <c r="N25" s="57"/>
      <c r="O25" s="57"/>
      <c r="P25" s="57"/>
      <c r="Q25" s="57"/>
    </row>
    <row r="26" spans="1:17" ht="30.2" customHeight="1" x14ac:dyDescent="0.35">
      <c r="A26" s="347" t="s">
        <v>41</v>
      </c>
      <c r="B26" s="348">
        <f ca="1">IF(imzatarihi&gt;0,imzatarihi,"")</f>
        <v>45833</v>
      </c>
      <c r="C26" s="346" t="s">
        <v>43</v>
      </c>
      <c r="D26" s="344" t="str">
        <f>IF(kurulusyetkilisi&gt;0,kurulusyetkilisi,"")</f>
        <v/>
      </c>
      <c r="G26" s="57"/>
      <c r="H26" s="282"/>
      <c r="I26" s="57"/>
      <c r="J26" s="57"/>
      <c r="K26" s="58"/>
      <c r="L26" s="52"/>
      <c r="M26" s="57"/>
      <c r="N26" s="57"/>
      <c r="O26" s="57"/>
      <c r="P26" s="57"/>
      <c r="Q26" s="57"/>
    </row>
    <row r="27" spans="1:17" ht="30.2" customHeight="1" x14ac:dyDescent="0.35">
      <c r="A27" s="57"/>
      <c r="B27" s="343"/>
      <c r="C27" s="346" t="s">
        <v>44</v>
      </c>
      <c r="F27" s="57"/>
      <c r="G27" s="57"/>
      <c r="H27" s="282"/>
      <c r="I27" s="57"/>
      <c r="J27" s="57"/>
      <c r="K27" s="58"/>
      <c r="L27" s="52"/>
      <c r="M27" s="57"/>
      <c r="N27" s="57"/>
      <c r="O27" s="57"/>
      <c r="P27" s="57"/>
      <c r="Q27" s="57"/>
    </row>
    <row r="28" spans="1:17" ht="30.2" customHeight="1" x14ac:dyDescent="0.25">
      <c r="A28" s="529" t="s">
        <v>107</v>
      </c>
      <c r="B28" s="529"/>
      <c r="C28" s="529"/>
      <c r="D28" s="529"/>
      <c r="E28" s="529"/>
      <c r="F28" s="529"/>
      <c r="G28" s="529"/>
      <c r="H28" s="529"/>
      <c r="I28" s="529"/>
      <c r="J28" s="529"/>
      <c r="K28" s="86"/>
      <c r="L28" s="87"/>
      <c r="M28" s="57"/>
      <c r="N28" s="57"/>
      <c r="O28" s="57"/>
      <c r="P28" s="57"/>
      <c r="Q28" s="57"/>
    </row>
    <row r="29" spans="1:17" ht="30.2" customHeight="1" x14ac:dyDescent="0.25">
      <c r="A29" s="503" t="str">
        <f>IF(YilDonem&lt;&gt;"",CONCATENATE(YilDonem,". döneme aittir."),"")</f>
        <v/>
      </c>
      <c r="B29" s="503"/>
      <c r="C29" s="503"/>
      <c r="D29" s="503"/>
      <c r="E29" s="503"/>
      <c r="F29" s="503"/>
      <c r="G29" s="503"/>
      <c r="H29" s="503"/>
      <c r="I29" s="503"/>
      <c r="J29" s="503"/>
      <c r="K29" s="280"/>
      <c r="L29" s="87"/>
      <c r="M29" s="197"/>
      <c r="N29" s="57"/>
      <c r="O29" s="57"/>
      <c r="P29" s="57"/>
      <c r="Q29" s="57"/>
    </row>
    <row r="30" spans="1:17" ht="30.2" customHeight="1" thickBot="1" x14ac:dyDescent="0.3">
      <c r="A30" s="530" t="s">
        <v>111</v>
      </c>
      <c r="B30" s="530"/>
      <c r="C30" s="530"/>
      <c r="D30" s="530"/>
      <c r="E30" s="530"/>
      <c r="F30" s="530"/>
      <c r="G30" s="530"/>
      <c r="H30" s="530"/>
      <c r="I30" s="530"/>
      <c r="J30" s="530"/>
      <c r="K30" s="280"/>
      <c r="L30" s="87"/>
      <c r="M30" s="197"/>
      <c r="N30" s="57"/>
      <c r="O30" s="57"/>
      <c r="P30" s="57"/>
      <c r="Q30" s="57"/>
    </row>
    <row r="31" spans="1:17" ht="30.2" customHeight="1" thickBot="1" x14ac:dyDescent="0.3">
      <c r="A31" s="510" t="s">
        <v>1</v>
      </c>
      <c r="B31" s="512"/>
      <c r="C31" s="510" t="str">
        <f>IF(ProjeNo&gt;0,ProjeNo,"")</f>
        <v/>
      </c>
      <c r="D31" s="511"/>
      <c r="E31" s="511"/>
      <c r="F31" s="511"/>
      <c r="G31" s="511"/>
      <c r="H31" s="511"/>
      <c r="I31" s="511"/>
      <c r="J31" s="512"/>
      <c r="K31" s="58"/>
      <c r="L31" s="52"/>
      <c r="M31" s="57"/>
      <c r="N31" s="57"/>
      <c r="O31" s="57"/>
      <c r="P31" s="57"/>
      <c r="Q31" s="57"/>
    </row>
    <row r="32" spans="1:17" ht="30.2" customHeight="1" thickBot="1" x14ac:dyDescent="0.3">
      <c r="A32" s="531" t="s">
        <v>10</v>
      </c>
      <c r="B32" s="532"/>
      <c r="C32" s="519" t="str">
        <f>IF(ProjeAdi&gt;0,ProjeAdi,"")</f>
        <v/>
      </c>
      <c r="D32" s="520"/>
      <c r="E32" s="520"/>
      <c r="F32" s="520"/>
      <c r="G32" s="520"/>
      <c r="H32" s="520"/>
      <c r="I32" s="520"/>
      <c r="J32" s="521"/>
      <c r="K32" s="58"/>
      <c r="L32" s="52"/>
      <c r="M32" s="57"/>
      <c r="N32" s="57"/>
      <c r="O32" s="57"/>
      <c r="P32" s="57"/>
      <c r="Q32" s="57"/>
    </row>
    <row r="33" spans="1:17" ht="30.2" customHeight="1" thickBot="1" x14ac:dyDescent="0.3">
      <c r="A33" s="533" t="s">
        <v>6</v>
      </c>
      <c r="B33" s="533" t="s">
        <v>108</v>
      </c>
      <c r="C33" s="533" t="s">
        <v>163</v>
      </c>
      <c r="D33" s="533" t="s">
        <v>109</v>
      </c>
      <c r="E33" s="533" t="s">
        <v>106</v>
      </c>
      <c r="F33" s="533" t="s">
        <v>104</v>
      </c>
      <c r="G33" s="533" t="s">
        <v>105</v>
      </c>
      <c r="H33" s="535" t="s">
        <v>93</v>
      </c>
      <c r="I33" s="533" t="s">
        <v>94</v>
      </c>
      <c r="J33" s="85" t="s">
        <v>95</v>
      </c>
      <c r="K33" s="58"/>
      <c r="L33" s="52"/>
      <c r="M33" s="57"/>
      <c r="N33" s="57"/>
      <c r="O33" s="57"/>
      <c r="P33" s="57"/>
      <c r="Q33" s="57"/>
    </row>
    <row r="34" spans="1:17" ht="30.2" customHeight="1" thickBot="1" x14ac:dyDescent="0.3">
      <c r="A34" s="534"/>
      <c r="B34" s="534"/>
      <c r="C34" s="537"/>
      <c r="D34" s="534"/>
      <c r="E34" s="534"/>
      <c r="F34" s="534"/>
      <c r="G34" s="534"/>
      <c r="H34" s="536"/>
      <c r="I34" s="534"/>
      <c r="J34" s="85" t="s">
        <v>98</v>
      </c>
      <c r="K34" s="58"/>
      <c r="L34" s="52"/>
      <c r="M34" s="57"/>
      <c r="N34" s="57"/>
      <c r="O34" s="57"/>
      <c r="P34" s="57"/>
      <c r="Q34" s="57"/>
    </row>
    <row r="35" spans="1:17" ht="30.2" customHeight="1" x14ac:dyDescent="0.25">
      <c r="A35" s="36">
        <v>16</v>
      </c>
      <c r="B35" s="37"/>
      <c r="C35" s="232"/>
      <c r="D35" s="38"/>
      <c r="E35" s="38"/>
      <c r="F35" s="38"/>
      <c r="G35" s="38"/>
      <c r="H35" s="39"/>
      <c r="I35" s="38"/>
      <c r="J35" s="199"/>
      <c r="K35" s="133" t="str">
        <f>IF(AND(COUNTA(B35:G35)&gt;0,L35=1),"Belge Tarihi ve Belge Numarası doldurulduktan sonra KDV Dahil Tutar doldurulabilir.","")</f>
        <v/>
      </c>
      <c r="L35" s="132">
        <f>IF(COUNTA(H35:I35)=2,0,1)</f>
        <v>1</v>
      </c>
      <c r="M35" s="134">
        <f>IF(L35=1,0,100000000)</f>
        <v>0</v>
      </c>
      <c r="N35" s="57"/>
      <c r="O35" s="57"/>
      <c r="P35" s="57"/>
      <c r="Q35" s="57"/>
    </row>
    <row r="36" spans="1:17" ht="30.2" customHeight="1" x14ac:dyDescent="0.25">
      <c r="A36" s="32">
        <v>17</v>
      </c>
      <c r="B36" s="19"/>
      <c r="C36" s="259"/>
      <c r="D36" s="20"/>
      <c r="E36" s="20"/>
      <c r="F36" s="20"/>
      <c r="G36" s="20"/>
      <c r="H36" s="21"/>
      <c r="I36" s="20"/>
      <c r="J36" s="200"/>
      <c r="K36" s="133" t="str">
        <f t="shared" ref="K36:K49" si="3">IF(AND(COUNTA(B36:G36)&gt;0,L36=1),"Belge Tarihi ve Belge Numarası doldurulduktan sonra KDV Dahil Tutar doldurulabilir.","")</f>
        <v/>
      </c>
      <c r="L36" s="132">
        <f t="shared" ref="L36:L49" si="4">IF(COUNTA(H36:I36)=2,0,1)</f>
        <v>1</v>
      </c>
      <c r="M36" s="134">
        <f t="shared" ref="M36:M49" si="5">IF(L36=1,0,100000000)</f>
        <v>0</v>
      </c>
      <c r="N36" s="275"/>
      <c r="O36" s="275"/>
      <c r="P36" s="57"/>
      <c r="Q36" s="57"/>
    </row>
    <row r="37" spans="1:17" ht="30.2" customHeight="1" x14ac:dyDescent="0.25">
      <c r="A37" s="32">
        <v>18</v>
      </c>
      <c r="B37" s="19"/>
      <c r="C37" s="259"/>
      <c r="D37" s="20"/>
      <c r="E37" s="20"/>
      <c r="F37" s="20"/>
      <c r="G37" s="20"/>
      <c r="H37" s="21"/>
      <c r="I37" s="20"/>
      <c r="J37" s="200"/>
      <c r="K37" s="133" t="str">
        <f t="shared" si="3"/>
        <v/>
      </c>
      <c r="L37" s="132">
        <f t="shared" si="4"/>
        <v>1</v>
      </c>
      <c r="M37" s="134">
        <f t="shared" si="5"/>
        <v>0</v>
      </c>
      <c r="N37" s="57"/>
      <c r="O37" s="57"/>
      <c r="P37" s="57"/>
      <c r="Q37" s="57"/>
    </row>
    <row r="38" spans="1:17" ht="30.2" customHeight="1" x14ac:dyDescent="0.25">
      <c r="A38" s="32">
        <v>19</v>
      </c>
      <c r="B38" s="19"/>
      <c r="C38" s="259"/>
      <c r="D38" s="20"/>
      <c r="E38" s="20"/>
      <c r="F38" s="20"/>
      <c r="G38" s="20"/>
      <c r="H38" s="21"/>
      <c r="I38" s="20"/>
      <c r="J38" s="200"/>
      <c r="K38" s="133" t="str">
        <f t="shared" si="3"/>
        <v/>
      </c>
      <c r="L38" s="132">
        <f t="shared" si="4"/>
        <v>1</v>
      </c>
      <c r="M38" s="134">
        <f t="shared" si="5"/>
        <v>0</v>
      </c>
      <c r="N38" s="57"/>
      <c r="O38" s="57"/>
      <c r="P38" s="57"/>
      <c r="Q38" s="57"/>
    </row>
    <row r="39" spans="1:17" ht="30.2" customHeight="1" x14ac:dyDescent="0.25">
      <c r="A39" s="32">
        <v>20</v>
      </c>
      <c r="B39" s="19"/>
      <c r="C39" s="259"/>
      <c r="D39" s="20"/>
      <c r="E39" s="20"/>
      <c r="F39" s="20"/>
      <c r="G39" s="20"/>
      <c r="H39" s="21"/>
      <c r="I39" s="20"/>
      <c r="J39" s="200"/>
      <c r="K39" s="133" t="str">
        <f t="shared" si="3"/>
        <v/>
      </c>
      <c r="L39" s="132">
        <f t="shared" si="4"/>
        <v>1</v>
      </c>
      <c r="M39" s="134">
        <f t="shared" si="5"/>
        <v>0</v>
      </c>
      <c r="N39" s="57"/>
      <c r="O39" s="57"/>
      <c r="P39" s="57"/>
      <c r="Q39" s="57"/>
    </row>
    <row r="40" spans="1:17" ht="30.2" customHeight="1" x14ac:dyDescent="0.25">
      <c r="A40" s="32">
        <v>21</v>
      </c>
      <c r="B40" s="19"/>
      <c r="C40" s="259"/>
      <c r="D40" s="20"/>
      <c r="E40" s="20"/>
      <c r="F40" s="20"/>
      <c r="G40" s="20"/>
      <c r="H40" s="21"/>
      <c r="I40" s="20"/>
      <c r="J40" s="200"/>
      <c r="K40" s="133" t="str">
        <f t="shared" si="3"/>
        <v/>
      </c>
      <c r="L40" s="132">
        <f t="shared" si="4"/>
        <v>1</v>
      </c>
      <c r="M40" s="134">
        <f t="shared" si="5"/>
        <v>0</v>
      </c>
      <c r="N40" s="57"/>
      <c r="O40" s="57"/>
      <c r="P40" s="57"/>
      <c r="Q40" s="57"/>
    </row>
    <row r="41" spans="1:17" ht="30.2" customHeight="1" x14ac:dyDescent="0.25">
      <c r="A41" s="33">
        <v>22</v>
      </c>
      <c r="B41" s="22"/>
      <c r="C41" s="230"/>
      <c r="D41" s="23"/>
      <c r="E41" s="23"/>
      <c r="F41" s="23"/>
      <c r="G41" s="23"/>
      <c r="H41" s="55"/>
      <c r="I41" s="23"/>
      <c r="J41" s="203"/>
      <c r="K41" s="133" t="str">
        <f t="shared" si="3"/>
        <v/>
      </c>
      <c r="L41" s="132">
        <f t="shared" si="4"/>
        <v>1</v>
      </c>
      <c r="M41" s="134">
        <f t="shared" si="5"/>
        <v>0</v>
      </c>
      <c r="N41" s="57"/>
      <c r="O41" s="57"/>
      <c r="P41" s="57"/>
      <c r="Q41" s="57"/>
    </row>
    <row r="42" spans="1:17" ht="30.2" customHeight="1" x14ac:dyDescent="0.25">
      <c r="A42" s="33">
        <v>23</v>
      </c>
      <c r="B42" s="22"/>
      <c r="C42" s="230"/>
      <c r="D42" s="23"/>
      <c r="E42" s="23"/>
      <c r="F42" s="23"/>
      <c r="G42" s="23"/>
      <c r="H42" s="55"/>
      <c r="I42" s="23"/>
      <c r="J42" s="203"/>
      <c r="K42" s="133" t="str">
        <f t="shared" si="3"/>
        <v/>
      </c>
      <c r="L42" s="132">
        <f t="shared" si="4"/>
        <v>1</v>
      </c>
      <c r="M42" s="134">
        <f t="shared" si="5"/>
        <v>0</v>
      </c>
      <c r="N42" s="57"/>
      <c r="O42" s="57"/>
      <c r="P42" s="57"/>
      <c r="Q42" s="57"/>
    </row>
    <row r="43" spans="1:17" ht="30.2" customHeight="1" x14ac:dyDescent="0.25">
      <c r="A43" s="33">
        <v>24</v>
      </c>
      <c r="B43" s="22"/>
      <c r="C43" s="230"/>
      <c r="D43" s="23"/>
      <c r="E43" s="23"/>
      <c r="F43" s="23"/>
      <c r="G43" s="23"/>
      <c r="H43" s="55"/>
      <c r="I43" s="23"/>
      <c r="J43" s="203"/>
      <c r="K43" s="133" t="str">
        <f t="shared" si="3"/>
        <v/>
      </c>
      <c r="L43" s="132">
        <f t="shared" si="4"/>
        <v>1</v>
      </c>
      <c r="M43" s="134">
        <f t="shared" si="5"/>
        <v>0</v>
      </c>
      <c r="N43" s="57"/>
      <c r="O43" s="57"/>
      <c r="P43" s="57"/>
      <c r="Q43" s="57"/>
    </row>
    <row r="44" spans="1:17" ht="30.2" customHeight="1" x14ac:dyDescent="0.25">
      <c r="A44" s="33">
        <v>25</v>
      </c>
      <c r="B44" s="22"/>
      <c r="C44" s="230"/>
      <c r="D44" s="23"/>
      <c r="E44" s="23"/>
      <c r="F44" s="23"/>
      <c r="G44" s="23"/>
      <c r="H44" s="55"/>
      <c r="I44" s="23"/>
      <c r="J44" s="203"/>
      <c r="K44" s="133" t="str">
        <f t="shared" si="3"/>
        <v/>
      </c>
      <c r="L44" s="132">
        <f t="shared" si="4"/>
        <v>1</v>
      </c>
      <c r="M44" s="134">
        <f t="shared" si="5"/>
        <v>0</v>
      </c>
      <c r="N44" s="57"/>
      <c r="O44" s="57"/>
      <c r="P44" s="57"/>
      <c r="Q44" s="57"/>
    </row>
    <row r="45" spans="1:17" ht="30.2" customHeight="1" x14ac:dyDescent="0.25">
      <c r="A45" s="33">
        <v>26</v>
      </c>
      <c r="B45" s="22"/>
      <c r="C45" s="230"/>
      <c r="D45" s="23"/>
      <c r="E45" s="23"/>
      <c r="F45" s="23"/>
      <c r="G45" s="23"/>
      <c r="H45" s="55"/>
      <c r="I45" s="23"/>
      <c r="J45" s="203"/>
      <c r="K45" s="133" t="str">
        <f t="shared" si="3"/>
        <v/>
      </c>
      <c r="L45" s="132">
        <f t="shared" si="4"/>
        <v>1</v>
      </c>
      <c r="M45" s="134">
        <f t="shared" si="5"/>
        <v>0</v>
      </c>
      <c r="N45" s="57"/>
      <c r="O45" s="57"/>
      <c r="P45" s="57"/>
      <c r="Q45" s="57"/>
    </row>
    <row r="46" spans="1:17" ht="30.2" customHeight="1" x14ac:dyDescent="0.25">
      <c r="A46" s="33">
        <v>27</v>
      </c>
      <c r="B46" s="22"/>
      <c r="C46" s="230"/>
      <c r="D46" s="23"/>
      <c r="E46" s="23"/>
      <c r="F46" s="23"/>
      <c r="G46" s="23"/>
      <c r="H46" s="55"/>
      <c r="I46" s="23"/>
      <c r="J46" s="203"/>
      <c r="K46" s="133" t="str">
        <f t="shared" si="3"/>
        <v/>
      </c>
      <c r="L46" s="132">
        <f t="shared" si="4"/>
        <v>1</v>
      </c>
      <c r="M46" s="134">
        <f t="shared" si="5"/>
        <v>0</v>
      </c>
      <c r="N46" s="57"/>
      <c r="O46" s="57"/>
      <c r="P46" s="57"/>
      <c r="Q46" s="57"/>
    </row>
    <row r="47" spans="1:17" ht="30.2" customHeight="1" x14ac:dyDescent="0.25">
      <c r="A47" s="33">
        <v>28</v>
      </c>
      <c r="B47" s="22"/>
      <c r="C47" s="230"/>
      <c r="D47" s="23"/>
      <c r="E47" s="23"/>
      <c r="F47" s="23"/>
      <c r="G47" s="23"/>
      <c r="H47" s="55"/>
      <c r="I47" s="23"/>
      <c r="J47" s="203"/>
      <c r="K47" s="133" t="str">
        <f t="shared" si="3"/>
        <v/>
      </c>
      <c r="L47" s="132">
        <f t="shared" si="4"/>
        <v>1</v>
      </c>
      <c r="M47" s="134">
        <f t="shared" si="5"/>
        <v>0</v>
      </c>
      <c r="N47" s="57"/>
      <c r="O47" s="57"/>
      <c r="P47" s="57"/>
      <c r="Q47" s="57"/>
    </row>
    <row r="48" spans="1:17" ht="30.2" customHeight="1" x14ac:dyDescent="0.25">
      <c r="A48" s="33">
        <v>29</v>
      </c>
      <c r="B48" s="22"/>
      <c r="C48" s="230"/>
      <c r="D48" s="23"/>
      <c r="E48" s="23"/>
      <c r="F48" s="23"/>
      <c r="G48" s="23"/>
      <c r="H48" s="55"/>
      <c r="I48" s="23"/>
      <c r="J48" s="203"/>
      <c r="K48" s="133" t="str">
        <f t="shared" si="3"/>
        <v/>
      </c>
      <c r="L48" s="132">
        <f t="shared" si="4"/>
        <v>1</v>
      </c>
      <c r="M48" s="134">
        <f t="shared" si="5"/>
        <v>0</v>
      </c>
      <c r="N48" s="57"/>
      <c r="O48" s="57"/>
      <c r="P48" s="57"/>
      <c r="Q48" s="57"/>
    </row>
    <row r="49" spans="1:17" ht="30.2" customHeight="1" thickBot="1" x14ac:dyDescent="0.3">
      <c r="A49" s="34">
        <v>30</v>
      </c>
      <c r="B49" s="25"/>
      <c r="C49" s="231"/>
      <c r="D49" s="26"/>
      <c r="E49" s="26"/>
      <c r="F49" s="26"/>
      <c r="G49" s="26"/>
      <c r="H49" s="56"/>
      <c r="I49" s="26"/>
      <c r="J49" s="204"/>
      <c r="K49" s="133" t="str">
        <f t="shared" si="3"/>
        <v/>
      </c>
      <c r="L49" s="132">
        <f t="shared" si="4"/>
        <v>1</v>
      </c>
      <c r="M49" s="134">
        <f t="shared" si="5"/>
        <v>0</v>
      </c>
      <c r="N49" s="135">
        <f>IF(COUNTA(H35:J49)&gt;0,1,0)</f>
        <v>0</v>
      </c>
      <c r="O49" s="57"/>
      <c r="P49" s="57"/>
      <c r="Q49" s="57"/>
    </row>
    <row r="50" spans="1:17" ht="30.2" customHeight="1" thickBot="1" x14ac:dyDescent="0.3">
      <c r="A50" s="538" t="s">
        <v>189</v>
      </c>
      <c r="B50" s="538"/>
      <c r="C50" s="538"/>
      <c r="D50" s="538"/>
      <c r="E50" s="538"/>
      <c r="F50" s="538"/>
      <c r="G50" s="538"/>
      <c r="H50" s="539"/>
      <c r="I50" s="9" t="s">
        <v>46</v>
      </c>
      <c r="J50" s="207">
        <f>SUM(J35:J49)+J23</f>
        <v>0</v>
      </c>
      <c r="K50" s="281"/>
      <c r="L50" s="52"/>
      <c r="M50" s="57"/>
      <c r="N50" s="57"/>
      <c r="O50" s="57"/>
      <c r="P50" s="57"/>
      <c r="Q50" s="57"/>
    </row>
    <row r="51" spans="1:17" ht="30.2" customHeight="1" x14ac:dyDescent="0.25">
      <c r="A51" s="29" t="s">
        <v>141</v>
      </c>
      <c r="B51" s="57"/>
      <c r="C51" s="283"/>
      <c r="D51" s="57"/>
      <c r="E51" s="57"/>
      <c r="F51" s="57"/>
      <c r="G51" s="57"/>
      <c r="H51" s="282"/>
      <c r="I51" s="57"/>
      <c r="J51" s="57"/>
      <c r="K51" s="281"/>
      <c r="L51" s="52"/>
      <c r="M51" s="57"/>
      <c r="N51" s="57"/>
      <c r="O51" s="57"/>
      <c r="P51" s="57"/>
      <c r="Q51" s="57"/>
    </row>
    <row r="52" spans="1:17" ht="30.2" customHeight="1" x14ac:dyDescent="0.25">
      <c r="A52" s="57"/>
      <c r="B52" s="57"/>
      <c r="C52" s="283"/>
      <c r="D52" s="57"/>
      <c r="E52" s="57"/>
      <c r="F52" s="57"/>
      <c r="G52" s="57"/>
      <c r="H52" s="282"/>
      <c r="I52" s="57"/>
      <c r="J52" s="57"/>
      <c r="K52" s="58"/>
      <c r="L52" s="52"/>
      <c r="M52" s="57"/>
      <c r="N52" s="57"/>
      <c r="O52" s="57"/>
      <c r="P52" s="57"/>
      <c r="Q52" s="57"/>
    </row>
    <row r="53" spans="1:17" ht="30.2" customHeight="1" x14ac:dyDescent="0.35">
      <c r="A53" s="347" t="s">
        <v>41</v>
      </c>
      <c r="B53" s="348">
        <f ca="1">IF(imzatarihi&gt;0,imzatarihi,"")</f>
        <v>45833</v>
      </c>
      <c r="C53" s="346" t="s">
        <v>43</v>
      </c>
      <c r="D53" s="344" t="str">
        <f>IF(kurulusyetkilisi&gt;0,kurulusyetkilisi,"")</f>
        <v/>
      </c>
      <c r="G53" s="57"/>
      <c r="H53" s="282"/>
      <c r="I53" s="57"/>
      <c r="J53" s="57"/>
      <c r="K53" s="58"/>
      <c r="L53" s="52"/>
      <c r="M53" s="57"/>
      <c r="N53" s="57"/>
      <c r="O53" s="57"/>
      <c r="P53" s="57"/>
      <c r="Q53" s="57"/>
    </row>
    <row r="54" spans="1:17" ht="30.2" customHeight="1" x14ac:dyDescent="0.35">
      <c r="A54" s="57"/>
      <c r="B54" s="343"/>
      <c r="C54" s="346" t="s">
        <v>44</v>
      </c>
      <c r="F54" s="57"/>
      <c r="G54" s="57"/>
      <c r="H54" s="282"/>
      <c r="I54" s="57"/>
      <c r="J54" s="57"/>
      <c r="K54" s="58"/>
      <c r="L54" s="52"/>
      <c r="M54" s="57"/>
      <c r="N54" s="57"/>
      <c r="O54" s="57"/>
      <c r="P54" s="57"/>
      <c r="Q54" s="57"/>
    </row>
    <row r="55" spans="1:17" ht="30.2" customHeight="1" x14ac:dyDescent="0.25">
      <c r="A55" s="529" t="s">
        <v>107</v>
      </c>
      <c r="B55" s="529"/>
      <c r="C55" s="529"/>
      <c r="D55" s="529"/>
      <c r="E55" s="529"/>
      <c r="F55" s="529"/>
      <c r="G55" s="529"/>
      <c r="H55" s="529"/>
      <c r="I55" s="529"/>
      <c r="J55" s="529"/>
      <c r="K55" s="86"/>
      <c r="L55" s="87"/>
      <c r="M55" s="57"/>
      <c r="N55" s="57"/>
      <c r="O55" s="57"/>
      <c r="P55" s="57"/>
      <c r="Q55" s="57"/>
    </row>
    <row r="56" spans="1:17" ht="30.2" customHeight="1" x14ac:dyDescent="0.25">
      <c r="A56" s="503" t="str">
        <f>IF(YilDonem&lt;&gt;"",CONCATENATE(YilDonem,". döneme aittir."),"")</f>
        <v/>
      </c>
      <c r="B56" s="503"/>
      <c r="C56" s="503"/>
      <c r="D56" s="503"/>
      <c r="E56" s="503"/>
      <c r="F56" s="503"/>
      <c r="G56" s="503"/>
      <c r="H56" s="503"/>
      <c r="I56" s="503"/>
      <c r="J56" s="503"/>
      <c r="K56" s="280"/>
      <c r="L56" s="87"/>
      <c r="M56" s="197"/>
      <c r="N56" s="57"/>
      <c r="O56" s="57"/>
      <c r="P56" s="57"/>
      <c r="Q56" s="57"/>
    </row>
    <row r="57" spans="1:17" ht="30.2" customHeight="1" thickBot="1" x14ac:dyDescent="0.3">
      <c r="A57" s="530" t="s">
        <v>111</v>
      </c>
      <c r="B57" s="530"/>
      <c r="C57" s="530"/>
      <c r="D57" s="530"/>
      <c r="E57" s="530"/>
      <c r="F57" s="530"/>
      <c r="G57" s="530"/>
      <c r="H57" s="530"/>
      <c r="I57" s="530"/>
      <c r="J57" s="530"/>
      <c r="K57" s="280"/>
      <c r="L57" s="87"/>
      <c r="M57" s="197"/>
      <c r="N57" s="57"/>
      <c r="O57" s="57"/>
      <c r="P57" s="57"/>
      <c r="Q57" s="57"/>
    </row>
    <row r="58" spans="1:17" ht="30.2" customHeight="1" thickBot="1" x14ac:dyDescent="0.3">
      <c r="A58" s="510" t="s">
        <v>1</v>
      </c>
      <c r="B58" s="512"/>
      <c r="C58" s="510" t="str">
        <f>IF(ProjeNo&gt;0,ProjeNo,"")</f>
        <v/>
      </c>
      <c r="D58" s="511"/>
      <c r="E58" s="511"/>
      <c r="F58" s="511"/>
      <c r="G58" s="511"/>
      <c r="H58" s="511"/>
      <c r="I58" s="511"/>
      <c r="J58" s="512"/>
      <c r="K58" s="58"/>
      <c r="L58" s="52"/>
      <c r="M58" s="57"/>
      <c r="N58" s="57"/>
      <c r="O58" s="57"/>
      <c r="P58" s="57"/>
      <c r="Q58" s="57"/>
    </row>
    <row r="59" spans="1:17" ht="30.2" customHeight="1" thickBot="1" x14ac:dyDescent="0.3">
      <c r="A59" s="531" t="s">
        <v>10</v>
      </c>
      <c r="B59" s="532"/>
      <c r="C59" s="519" t="str">
        <f>IF(ProjeAdi&gt;0,ProjeAdi,"")</f>
        <v/>
      </c>
      <c r="D59" s="520"/>
      <c r="E59" s="520"/>
      <c r="F59" s="520"/>
      <c r="G59" s="520"/>
      <c r="H59" s="520"/>
      <c r="I59" s="520"/>
      <c r="J59" s="521"/>
      <c r="K59" s="58"/>
      <c r="L59" s="52"/>
      <c r="M59" s="57"/>
      <c r="N59" s="57"/>
      <c r="O59" s="57"/>
      <c r="P59" s="57"/>
      <c r="Q59" s="57"/>
    </row>
    <row r="60" spans="1:17" ht="30.2" customHeight="1" thickBot="1" x14ac:dyDescent="0.3">
      <c r="A60" s="533" t="s">
        <v>6</v>
      </c>
      <c r="B60" s="533" t="s">
        <v>108</v>
      </c>
      <c r="C60" s="533" t="s">
        <v>163</v>
      </c>
      <c r="D60" s="533" t="s">
        <v>109</v>
      </c>
      <c r="E60" s="533" t="s">
        <v>106</v>
      </c>
      <c r="F60" s="533" t="s">
        <v>104</v>
      </c>
      <c r="G60" s="533" t="s">
        <v>105</v>
      </c>
      <c r="H60" s="535" t="s">
        <v>93</v>
      </c>
      <c r="I60" s="533" t="s">
        <v>94</v>
      </c>
      <c r="J60" s="85" t="s">
        <v>95</v>
      </c>
      <c r="K60" s="58"/>
      <c r="L60" s="52"/>
      <c r="M60" s="57"/>
      <c r="N60" s="57"/>
      <c r="O60" s="57"/>
      <c r="P60" s="57"/>
      <c r="Q60" s="57"/>
    </row>
    <row r="61" spans="1:17" ht="30.2" customHeight="1" thickBot="1" x14ac:dyDescent="0.3">
      <c r="A61" s="534"/>
      <c r="B61" s="534"/>
      <c r="C61" s="537"/>
      <c r="D61" s="534"/>
      <c r="E61" s="534"/>
      <c r="F61" s="534"/>
      <c r="G61" s="534"/>
      <c r="H61" s="536"/>
      <c r="I61" s="534"/>
      <c r="J61" s="85" t="s">
        <v>98</v>
      </c>
      <c r="K61" s="58"/>
      <c r="L61" s="52"/>
      <c r="M61" s="57"/>
      <c r="N61" s="57"/>
      <c r="O61" s="57"/>
      <c r="P61" s="57"/>
      <c r="Q61" s="57"/>
    </row>
    <row r="62" spans="1:17" ht="30.2" customHeight="1" x14ac:dyDescent="0.25">
      <c r="A62" s="36">
        <v>31</v>
      </c>
      <c r="B62" s="37"/>
      <c r="C62" s="232"/>
      <c r="D62" s="38"/>
      <c r="E62" s="38"/>
      <c r="F62" s="38"/>
      <c r="G62" s="38"/>
      <c r="H62" s="39"/>
      <c r="I62" s="38"/>
      <c r="J62" s="199"/>
      <c r="K62" s="133" t="str">
        <f>IF(AND(COUNTA(B62:G62)&gt;0,L62=1),"Belge Tarihi ve Belge Numarası doldurulduktan sonra KDV Dahil Tutar doldurulabilir.","")</f>
        <v/>
      </c>
      <c r="L62" s="132">
        <f>IF(COUNTA(H62:I62)=2,0,1)</f>
        <v>1</v>
      </c>
      <c r="M62" s="134">
        <f>IF(L62=1,0,100000000)</f>
        <v>0</v>
      </c>
      <c r="N62" s="57"/>
      <c r="O62" s="57"/>
      <c r="P62" s="57"/>
      <c r="Q62" s="57"/>
    </row>
    <row r="63" spans="1:17" ht="30.2" customHeight="1" x14ac:dyDescent="0.25">
      <c r="A63" s="32">
        <v>32</v>
      </c>
      <c r="B63" s="19"/>
      <c r="C63" s="259"/>
      <c r="D63" s="20"/>
      <c r="E63" s="20"/>
      <c r="F63" s="20"/>
      <c r="G63" s="20"/>
      <c r="H63" s="21"/>
      <c r="I63" s="20"/>
      <c r="J63" s="200"/>
      <c r="K63" s="133" t="str">
        <f t="shared" ref="K63:K76" si="6">IF(AND(COUNTA(B63:G63)&gt;0,L63=1),"Belge Tarihi ve Belge Numarası doldurulduktan sonra KDV Dahil Tutar doldurulabilir.","")</f>
        <v/>
      </c>
      <c r="L63" s="132">
        <f t="shared" ref="L63:L76" si="7">IF(COUNTA(H63:I63)=2,0,1)</f>
        <v>1</v>
      </c>
      <c r="M63" s="134">
        <f t="shared" ref="M63:M76" si="8">IF(L63=1,0,100000000)</f>
        <v>0</v>
      </c>
      <c r="N63" s="57"/>
      <c r="O63" s="57"/>
      <c r="P63" s="57"/>
      <c r="Q63" s="57"/>
    </row>
    <row r="64" spans="1:17" ht="30.2" customHeight="1" x14ac:dyDescent="0.25">
      <c r="A64" s="32">
        <v>33</v>
      </c>
      <c r="B64" s="19"/>
      <c r="C64" s="259"/>
      <c r="D64" s="20"/>
      <c r="E64" s="20"/>
      <c r="F64" s="20"/>
      <c r="G64" s="20"/>
      <c r="H64" s="21"/>
      <c r="I64" s="20"/>
      <c r="J64" s="200"/>
      <c r="K64" s="133" t="str">
        <f t="shared" si="6"/>
        <v/>
      </c>
      <c r="L64" s="132">
        <f t="shared" si="7"/>
        <v>1</v>
      </c>
      <c r="M64" s="134">
        <f t="shared" si="8"/>
        <v>0</v>
      </c>
      <c r="N64" s="57"/>
      <c r="O64" s="57"/>
      <c r="P64" s="57"/>
      <c r="Q64" s="57"/>
    </row>
    <row r="65" spans="1:17" ht="30.2" customHeight="1" x14ac:dyDescent="0.25">
      <c r="A65" s="32">
        <v>34</v>
      </c>
      <c r="B65" s="19"/>
      <c r="C65" s="259"/>
      <c r="D65" s="20"/>
      <c r="E65" s="20"/>
      <c r="F65" s="20"/>
      <c r="G65" s="20"/>
      <c r="H65" s="21"/>
      <c r="I65" s="20"/>
      <c r="J65" s="200"/>
      <c r="K65" s="133" t="str">
        <f t="shared" si="6"/>
        <v/>
      </c>
      <c r="L65" s="132">
        <f t="shared" si="7"/>
        <v>1</v>
      </c>
      <c r="M65" s="134">
        <f t="shared" si="8"/>
        <v>0</v>
      </c>
      <c r="N65" s="57"/>
      <c r="O65" s="57"/>
      <c r="P65" s="57"/>
      <c r="Q65" s="57"/>
    </row>
    <row r="66" spans="1:17" ht="30.2" customHeight="1" x14ac:dyDescent="0.25">
      <c r="A66" s="32">
        <v>35</v>
      </c>
      <c r="B66" s="19"/>
      <c r="C66" s="259"/>
      <c r="D66" s="20"/>
      <c r="E66" s="20"/>
      <c r="F66" s="20"/>
      <c r="G66" s="20"/>
      <c r="H66" s="21"/>
      <c r="I66" s="20"/>
      <c r="J66" s="200"/>
      <c r="K66" s="133" t="str">
        <f t="shared" si="6"/>
        <v/>
      </c>
      <c r="L66" s="132">
        <f t="shared" si="7"/>
        <v>1</v>
      </c>
      <c r="M66" s="134">
        <f t="shared" si="8"/>
        <v>0</v>
      </c>
      <c r="N66" s="275"/>
      <c r="O66" s="275"/>
      <c r="P66" s="57"/>
      <c r="Q66" s="57"/>
    </row>
    <row r="67" spans="1:17" ht="30.2" customHeight="1" x14ac:dyDescent="0.25">
      <c r="A67" s="32">
        <v>36</v>
      </c>
      <c r="B67" s="19"/>
      <c r="C67" s="259"/>
      <c r="D67" s="20"/>
      <c r="E67" s="20"/>
      <c r="F67" s="20"/>
      <c r="G67" s="20"/>
      <c r="H67" s="21"/>
      <c r="I67" s="20"/>
      <c r="J67" s="200"/>
      <c r="K67" s="133" t="str">
        <f t="shared" si="6"/>
        <v/>
      </c>
      <c r="L67" s="132">
        <f t="shared" si="7"/>
        <v>1</v>
      </c>
      <c r="M67" s="134">
        <f t="shared" si="8"/>
        <v>0</v>
      </c>
      <c r="N67" s="57"/>
      <c r="O67" s="57"/>
      <c r="P67" s="57"/>
      <c r="Q67" s="57"/>
    </row>
    <row r="68" spans="1:17" ht="30.2" customHeight="1" x14ac:dyDescent="0.25">
      <c r="A68" s="32">
        <v>37</v>
      </c>
      <c r="B68" s="22"/>
      <c r="C68" s="230"/>
      <c r="D68" s="23"/>
      <c r="E68" s="23"/>
      <c r="F68" s="23"/>
      <c r="G68" s="23"/>
      <c r="H68" s="55"/>
      <c r="I68" s="23"/>
      <c r="J68" s="203"/>
      <c r="K68" s="133" t="str">
        <f t="shared" si="6"/>
        <v/>
      </c>
      <c r="L68" s="132">
        <f t="shared" si="7"/>
        <v>1</v>
      </c>
      <c r="M68" s="134">
        <f t="shared" si="8"/>
        <v>0</v>
      </c>
      <c r="N68" s="57"/>
      <c r="O68" s="57"/>
      <c r="P68" s="57"/>
      <c r="Q68" s="57"/>
    </row>
    <row r="69" spans="1:17" ht="30.2" customHeight="1" x14ac:dyDescent="0.25">
      <c r="A69" s="33">
        <v>38</v>
      </c>
      <c r="B69" s="22"/>
      <c r="C69" s="230"/>
      <c r="D69" s="23"/>
      <c r="E69" s="23"/>
      <c r="F69" s="23"/>
      <c r="G69" s="23"/>
      <c r="H69" s="55"/>
      <c r="I69" s="23"/>
      <c r="J69" s="203"/>
      <c r="K69" s="133" t="str">
        <f t="shared" si="6"/>
        <v/>
      </c>
      <c r="L69" s="132">
        <f t="shared" si="7"/>
        <v>1</v>
      </c>
      <c r="M69" s="134">
        <f t="shared" si="8"/>
        <v>0</v>
      </c>
      <c r="N69" s="57"/>
      <c r="O69" s="57"/>
      <c r="P69" s="57"/>
      <c r="Q69" s="57"/>
    </row>
    <row r="70" spans="1:17" ht="30.2" customHeight="1" x14ac:dyDescent="0.25">
      <c r="A70" s="33">
        <v>39</v>
      </c>
      <c r="B70" s="22"/>
      <c r="C70" s="230"/>
      <c r="D70" s="23"/>
      <c r="E70" s="23"/>
      <c r="F70" s="23"/>
      <c r="G70" s="23"/>
      <c r="H70" s="55"/>
      <c r="I70" s="23"/>
      <c r="J70" s="203"/>
      <c r="K70" s="133" t="str">
        <f t="shared" si="6"/>
        <v/>
      </c>
      <c r="L70" s="132">
        <f t="shared" si="7"/>
        <v>1</v>
      </c>
      <c r="M70" s="134">
        <f t="shared" si="8"/>
        <v>0</v>
      </c>
      <c r="N70" s="57"/>
      <c r="O70" s="57"/>
      <c r="P70" s="57"/>
      <c r="Q70" s="57"/>
    </row>
    <row r="71" spans="1:17" ht="30.2" customHeight="1" x14ac:dyDescent="0.25">
      <c r="A71" s="33">
        <v>40</v>
      </c>
      <c r="B71" s="22"/>
      <c r="C71" s="230"/>
      <c r="D71" s="23"/>
      <c r="E71" s="23"/>
      <c r="F71" s="23"/>
      <c r="G71" s="23"/>
      <c r="H71" s="55"/>
      <c r="I71" s="23"/>
      <c r="J71" s="203"/>
      <c r="K71" s="133" t="str">
        <f t="shared" si="6"/>
        <v/>
      </c>
      <c r="L71" s="132">
        <f t="shared" si="7"/>
        <v>1</v>
      </c>
      <c r="M71" s="134">
        <f t="shared" si="8"/>
        <v>0</v>
      </c>
      <c r="N71" s="57"/>
      <c r="O71" s="57"/>
      <c r="P71" s="57"/>
      <c r="Q71" s="57"/>
    </row>
    <row r="72" spans="1:17" ht="30.2" customHeight="1" x14ac:dyDescent="0.25">
      <c r="A72" s="33">
        <v>41</v>
      </c>
      <c r="B72" s="22"/>
      <c r="C72" s="230"/>
      <c r="D72" s="23"/>
      <c r="E72" s="23"/>
      <c r="F72" s="23"/>
      <c r="G72" s="23"/>
      <c r="H72" s="55"/>
      <c r="I72" s="23"/>
      <c r="J72" s="203"/>
      <c r="K72" s="133" t="str">
        <f t="shared" si="6"/>
        <v/>
      </c>
      <c r="L72" s="132">
        <f t="shared" si="7"/>
        <v>1</v>
      </c>
      <c r="M72" s="134">
        <f t="shared" si="8"/>
        <v>0</v>
      </c>
      <c r="N72" s="57"/>
      <c r="O72" s="57"/>
      <c r="P72" s="57"/>
      <c r="Q72" s="57"/>
    </row>
    <row r="73" spans="1:17" ht="30.2" customHeight="1" x14ac:dyDescent="0.25">
      <c r="A73" s="33">
        <v>42</v>
      </c>
      <c r="B73" s="22"/>
      <c r="C73" s="230"/>
      <c r="D73" s="23"/>
      <c r="E73" s="23"/>
      <c r="F73" s="23"/>
      <c r="G73" s="23"/>
      <c r="H73" s="55"/>
      <c r="I73" s="23"/>
      <c r="J73" s="203"/>
      <c r="K73" s="133" t="str">
        <f t="shared" si="6"/>
        <v/>
      </c>
      <c r="L73" s="132">
        <f t="shared" si="7"/>
        <v>1</v>
      </c>
      <c r="M73" s="134">
        <f t="shared" si="8"/>
        <v>0</v>
      </c>
      <c r="N73" s="57"/>
      <c r="O73" s="57"/>
      <c r="P73" s="57"/>
      <c r="Q73" s="57"/>
    </row>
    <row r="74" spans="1:17" ht="30.2" customHeight="1" x14ac:dyDescent="0.25">
      <c r="A74" s="33">
        <v>43</v>
      </c>
      <c r="B74" s="22"/>
      <c r="C74" s="230"/>
      <c r="D74" s="23"/>
      <c r="E74" s="23"/>
      <c r="F74" s="23"/>
      <c r="G74" s="23"/>
      <c r="H74" s="55"/>
      <c r="I74" s="23"/>
      <c r="J74" s="203"/>
      <c r="K74" s="133" t="str">
        <f t="shared" si="6"/>
        <v/>
      </c>
      <c r="L74" s="132">
        <f t="shared" si="7"/>
        <v>1</v>
      </c>
      <c r="M74" s="134">
        <f t="shared" si="8"/>
        <v>0</v>
      </c>
      <c r="N74" s="57"/>
      <c r="O74" s="57"/>
      <c r="P74" s="57"/>
      <c r="Q74" s="57"/>
    </row>
    <row r="75" spans="1:17" ht="30.2" customHeight="1" x14ac:dyDescent="0.25">
      <c r="A75" s="33">
        <v>44</v>
      </c>
      <c r="B75" s="22"/>
      <c r="C75" s="230"/>
      <c r="D75" s="23"/>
      <c r="E75" s="23"/>
      <c r="F75" s="23"/>
      <c r="G75" s="23"/>
      <c r="H75" s="55"/>
      <c r="I75" s="23"/>
      <c r="J75" s="203"/>
      <c r="K75" s="133" t="str">
        <f t="shared" si="6"/>
        <v/>
      </c>
      <c r="L75" s="132">
        <f t="shared" si="7"/>
        <v>1</v>
      </c>
      <c r="M75" s="134">
        <f t="shared" si="8"/>
        <v>0</v>
      </c>
      <c r="N75" s="57"/>
      <c r="O75" s="57"/>
      <c r="P75" s="57"/>
      <c r="Q75" s="57"/>
    </row>
    <row r="76" spans="1:17" ht="30.2" customHeight="1" thickBot="1" x14ac:dyDescent="0.3">
      <c r="A76" s="34">
        <v>45</v>
      </c>
      <c r="B76" s="25"/>
      <c r="C76" s="231"/>
      <c r="D76" s="26"/>
      <c r="E76" s="26"/>
      <c r="F76" s="26"/>
      <c r="G76" s="26"/>
      <c r="H76" s="56"/>
      <c r="I76" s="26"/>
      <c r="J76" s="204"/>
      <c r="K76" s="133" t="str">
        <f t="shared" si="6"/>
        <v/>
      </c>
      <c r="L76" s="132">
        <f t="shared" si="7"/>
        <v>1</v>
      </c>
      <c r="M76" s="134">
        <f t="shared" si="8"/>
        <v>0</v>
      </c>
      <c r="N76" s="135">
        <f>IF(COUNTA(H62:J76)&gt;0,1,0)</f>
        <v>0</v>
      </c>
      <c r="O76" s="57"/>
      <c r="P76" s="57"/>
      <c r="Q76" s="57"/>
    </row>
    <row r="77" spans="1:17" ht="30.2" customHeight="1" thickBot="1" x14ac:dyDescent="0.3">
      <c r="A77" s="538" t="s">
        <v>189</v>
      </c>
      <c r="B77" s="538"/>
      <c r="C77" s="538"/>
      <c r="D77" s="538"/>
      <c r="E77" s="538"/>
      <c r="F77" s="538"/>
      <c r="G77" s="538"/>
      <c r="H77" s="539"/>
      <c r="I77" s="9" t="s">
        <v>46</v>
      </c>
      <c r="J77" s="207">
        <f>SUM(J62:J76)+J50</f>
        <v>0</v>
      </c>
      <c r="K77" s="281"/>
      <c r="L77" s="52"/>
      <c r="M77" s="57"/>
      <c r="N77" s="57"/>
      <c r="O77" s="57"/>
      <c r="P77" s="57"/>
      <c r="Q77" s="57"/>
    </row>
    <row r="78" spans="1:17" ht="30.2" customHeight="1" x14ac:dyDescent="0.25">
      <c r="A78" s="29" t="s">
        <v>141</v>
      </c>
      <c r="B78" s="57"/>
      <c r="C78" s="283"/>
      <c r="D78" s="57"/>
      <c r="E78" s="57"/>
      <c r="F78" s="57"/>
      <c r="G78" s="57"/>
      <c r="H78" s="282"/>
      <c r="I78" s="57"/>
      <c r="J78" s="57"/>
      <c r="K78" s="281"/>
      <c r="L78" s="52"/>
      <c r="M78" s="57"/>
      <c r="N78" s="57"/>
      <c r="O78" s="57"/>
      <c r="P78" s="57"/>
      <c r="Q78" s="57"/>
    </row>
    <row r="79" spans="1:17" ht="30.2" customHeight="1" x14ac:dyDescent="0.25">
      <c r="A79" s="57"/>
      <c r="B79" s="57"/>
      <c r="C79" s="283"/>
      <c r="D79" s="57"/>
      <c r="E79" s="57"/>
      <c r="F79" s="57"/>
      <c r="G79" s="57"/>
      <c r="H79" s="282"/>
      <c r="I79" s="57"/>
      <c r="J79" s="57"/>
      <c r="K79" s="58"/>
      <c r="L79" s="52"/>
      <c r="M79" s="57"/>
      <c r="N79" s="57"/>
      <c r="O79" s="57"/>
      <c r="P79" s="57"/>
      <c r="Q79" s="57"/>
    </row>
    <row r="80" spans="1:17" ht="30.2" customHeight="1" x14ac:dyDescent="0.35">
      <c r="A80" s="347" t="s">
        <v>41</v>
      </c>
      <c r="B80" s="348">
        <f ca="1">IF(imzatarihi&gt;0,imzatarihi,"")</f>
        <v>45833</v>
      </c>
      <c r="C80" s="346" t="s">
        <v>43</v>
      </c>
      <c r="D80" s="344" t="str">
        <f>IF(kurulusyetkilisi&gt;0,kurulusyetkilisi,"")</f>
        <v/>
      </c>
      <c r="G80" s="57"/>
      <c r="H80" s="282"/>
      <c r="I80" s="57"/>
      <c r="J80" s="57"/>
      <c r="K80" s="58"/>
      <c r="L80" s="52"/>
      <c r="M80" s="57"/>
      <c r="N80" s="57"/>
      <c r="O80" s="57"/>
      <c r="P80" s="57"/>
      <c r="Q80" s="57"/>
    </row>
    <row r="81" spans="1:17" ht="30.2" customHeight="1" x14ac:dyDescent="0.35">
      <c r="A81" s="57"/>
      <c r="B81" s="343"/>
      <c r="C81" s="346" t="s">
        <v>44</v>
      </c>
      <c r="F81" s="57"/>
      <c r="G81" s="57"/>
      <c r="H81" s="282"/>
      <c r="I81" s="57"/>
      <c r="J81" s="57"/>
      <c r="K81" s="58"/>
      <c r="L81" s="52"/>
      <c r="M81" s="57"/>
      <c r="N81" s="57"/>
      <c r="O81" s="57"/>
      <c r="P81" s="57"/>
      <c r="Q81" s="57"/>
    </row>
    <row r="82" spans="1:17" ht="30.2" customHeight="1" x14ac:dyDescent="0.25">
      <c r="A82" s="529" t="s">
        <v>107</v>
      </c>
      <c r="B82" s="529"/>
      <c r="C82" s="529"/>
      <c r="D82" s="529"/>
      <c r="E82" s="529"/>
      <c r="F82" s="529"/>
      <c r="G82" s="529"/>
      <c r="H82" s="529"/>
      <c r="I82" s="529"/>
      <c r="J82" s="529"/>
      <c r="K82" s="86"/>
      <c r="L82" s="87"/>
      <c r="M82" s="57"/>
      <c r="N82" s="57"/>
      <c r="O82" s="57"/>
      <c r="P82" s="57"/>
      <c r="Q82" s="57"/>
    </row>
    <row r="83" spans="1:17" ht="30.2" customHeight="1" x14ac:dyDescent="0.25">
      <c r="A83" s="503" t="str">
        <f>IF(YilDonem&lt;&gt;"",CONCATENATE(YilDonem,". döneme aittir."),"")</f>
        <v/>
      </c>
      <c r="B83" s="503"/>
      <c r="C83" s="503"/>
      <c r="D83" s="503"/>
      <c r="E83" s="503"/>
      <c r="F83" s="503"/>
      <c r="G83" s="503"/>
      <c r="H83" s="503"/>
      <c r="I83" s="503"/>
      <c r="J83" s="503"/>
      <c r="K83" s="280"/>
      <c r="L83" s="87"/>
      <c r="M83" s="197"/>
      <c r="N83" s="57"/>
      <c r="O83" s="57"/>
      <c r="P83" s="57"/>
      <c r="Q83" s="57"/>
    </row>
    <row r="84" spans="1:17" ht="30.2" customHeight="1" thickBot="1" x14ac:dyDescent="0.3">
      <c r="A84" s="530" t="s">
        <v>111</v>
      </c>
      <c r="B84" s="530"/>
      <c r="C84" s="530"/>
      <c r="D84" s="530"/>
      <c r="E84" s="530"/>
      <c r="F84" s="530"/>
      <c r="G84" s="530"/>
      <c r="H84" s="530"/>
      <c r="I84" s="530"/>
      <c r="J84" s="530"/>
      <c r="K84" s="280"/>
      <c r="L84" s="87"/>
      <c r="M84" s="197"/>
      <c r="N84" s="57"/>
      <c r="O84" s="57"/>
      <c r="P84" s="57"/>
      <c r="Q84" s="57"/>
    </row>
    <row r="85" spans="1:17" ht="30.2" customHeight="1" thickBot="1" x14ac:dyDescent="0.3">
      <c r="A85" s="510" t="s">
        <v>1</v>
      </c>
      <c r="B85" s="512"/>
      <c r="C85" s="510" t="str">
        <f>IF(ProjeNo&gt;0,ProjeNo,"")</f>
        <v/>
      </c>
      <c r="D85" s="511"/>
      <c r="E85" s="511"/>
      <c r="F85" s="511"/>
      <c r="G85" s="511"/>
      <c r="H85" s="511"/>
      <c r="I85" s="511"/>
      <c r="J85" s="512"/>
      <c r="K85" s="58"/>
      <c r="L85" s="52"/>
      <c r="M85" s="57"/>
      <c r="N85" s="57"/>
      <c r="O85" s="57"/>
      <c r="P85" s="57"/>
      <c r="Q85" s="57"/>
    </row>
    <row r="86" spans="1:17" ht="30.2" customHeight="1" thickBot="1" x14ac:dyDescent="0.3">
      <c r="A86" s="531" t="s">
        <v>10</v>
      </c>
      <c r="B86" s="532"/>
      <c r="C86" s="519" t="str">
        <f>IF(ProjeAdi&gt;0,ProjeAdi,"")</f>
        <v/>
      </c>
      <c r="D86" s="520"/>
      <c r="E86" s="520"/>
      <c r="F86" s="520"/>
      <c r="G86" s="520"/>
      <c r="H86" s="520"/>
      <c r="I86" s="520"/>
      <c r="J86" s="521"/>
      <c r="K86" s="58"/>
      <c r="L86" s="52"/>
      <c r="M86" s="57"/>
      <c r="N86" s="57"/>
      <c r="O86" s="57"/>
      <c r="P86" s="57"/>
      <c r="Q86" s="57"/>
    </row>
    <row r="87" spans="1:17" ht="30.2" customHeight="1" thickBot="1" x14ac:dyDescent="0.3">
      <c r="A87" s="533" t="s">
        <v>6</v>
      </c>
      <c r="B87" s="533" t="s">
        <v>108</v>
      </c>
      <c r="C87" s="533" t="s">
        <v>163</v>
      </c>
      <c r="D87" s="533" t="s">
        <v>109</v>
      </c>
      <c r="E87" s="533" t="s">
        <v>106</v>
      </c>
      <c r="F87" s="533" t="s">
        <v>104</v>
      </c>
      <c r="G87" s="533" t="s">
        <v>105</v>
      </c>
      <c r="H87" s="535" t="s">
        <v>93</v>
      </c>
      <c r="I87" s="533" t="s">
        <v>94</v>
      </c>
      <c r="J87" s="85" t="s">
        <v>95</v>
      </c>
      <c r="K87" s="58"/>
      <c r="L87" s="52"/>
      <c r="M87" s="57"/>
      <c r="N87" s="57"/>
      <c r="O87" s="57"/>
      <c r="P87" s="57"/>
      <c r="Q87" s="57"/>
    </row>
    <row r="88" spans="1:17" ht="30.2" customHeight="1" thickBot="1" x14ac:dyDescent="0.3">
      <c r="A88" s="534"/>
      <c r="B88" s="534"/>
      <c r="C88" s="537"/>
      <c r="D88" s="534"/>
      <c r="E88" s="534"/>
      <c r="F88" s="534"/>
      <c r="G88" s="534"/>
      <c r="H88" s="536"/>
      <c r="I88" s="534"/>
      <c r="J88" s="218" t="s">
        <v>98</v>
      </c>
      <c r="K88" s="58"/>
      <c r="L88" s="52"/>
      <c r="M88" s="57"/>
      <c r="N88" s="57"/>
      <c r="O88" s="57"/>
      <c r="P88" s="57"/>
      <c r="Q88" s="57"/>
    </row>
    <row r="89" spans="1:17" ht="30.2" customHeight="1" x14ac:dyDescent="0.25">
      <c r="A89" s="36">
        <v>46</v>
      </c>
      <c r="B89" s="37"/>
      <c r="C89" s="232"/>
      <c r="D89" s="38"/>
      <c r="E89" s="38"/>
      <c r="F89" s="38"/>
      <c r="G89" s="38"/>
      <c r="H89" s="39"/>
      <c r="I89" s="38"/>
      <c r="J89" s="199"/>
      <c r="K89" s="133" t="str">
        <f>IF(AND(COUNTA(B89:G89)&gt;0,L89=1),"Belge Tarihi ve Belge Numarası doldurulduktan sonra KDV Dahil Tutar doldurulabilir.","")</f>
        <v/>
      </c>
      <c r="L89" s="132">
        <f>IF(COUNTA(H89:I89)=2,0,1)</f>
        <v>1</v>
      </c>
      <c r="M89" s="134">
        <f>IF(L89=1,0,100000000)</f>
        <v>0</v>
      </c>
      <c r="N89" s="57"/>
      <c r="O89" s="57"/>
      <c r="P89" s="57"/>
      <c r="Q89" s="57"/>
    </row>
    <row r="90" spans="1:17" ht="30.2" customHeight="1" x14ac:dyDescent="0.25">
      <c r="A90" s="32">
        <v>47</v>
      </c>
      <c r="B90" s="19"/>
      <c r="C90" s="259"/>
      <c r="D90" s="20"/>
      <c r="E90" s="20"/>
      <c r="F90" s="20"/>
      <c r="G90" s="20"/>
      <c r="H90" s="21"/>
      <c r="I90" s="20"/>
      <c r="J90" s="200"/>
      <c r="K90" s="133" t="str">
        <f t="shared" ref="K90:K103" si="9">IF(AND(COUNTA(B90:G90)&gt;0,L90=1),"Belge Tarihi ve Belge Numarası doldurulduktan sonra KDV Dahil Tutar doldurulabilir.","")</f>
        <v/>
      </c>
      <c r="L90" s="132">
        <f t="shared" ref="L90:L103" si="10">IF(COUNTA(H90:I90)=2,0,1)</f>
        <v>1</v>
      </c>
      <c r="M90" s="134">
        <f t="shared" ref="M90:M103" si="11">IF(L90=1,0,100000000)</f>
        <v>0</v>
      </c>
      <c r="N90" s="57"/>
      <c r="O90" s="57"/>
      <c r="P90" s="57"/>
      <c r="Q90" s="57"/>
    </row>
    <row r="91" spans="1:17" ht="30.2" customHeight="1" x14ac:dyDescent="0.25">
      <c r="A91" s="32">
        <v>48</v>
      </c>
      <c r="B91" s="19"/>
      <c r="C91" s="259"/>
      <c r="D91" s="20"/>
      <c r="E91" s="20"/>
      <c r="F91" s="20"/>
      <c r="G91" s="20"/>
      <c r="H91" s="21"/>
      <c r="I91" s="20"/>
      <c r="J91" s="200"/>
      <c r="K91" s="133" t="str">
        <f t="shared" si="9"/>
        <v/>
      </c>
      <c r="L91" s="132">
        <f t="shared" si="10"/>
        <v>1</v>
      </c>
      <c r="M91" s="134">
        <f t="shared" si="11"/>
        <v>0</v>
      </c>
      <c r="N91" s="57"/>
      <c r="O91" s="57"/>
      <c r="P91" s="57"/>
      <c r="Q91" s="57"/>
    </row>
    <row r="92" spans="1:17" ht="30.2" customHeight="1" x14ac:dyDescent="0.25">
      <c r="A92" s="32">
        <v>49</v>
      </c>
      <c r="B92" s="19"/>
      <c r="C92" s="259"/>
      <c r="D92" s="20"/>
      <c r="E92" s="20"/>
      <c r="F92" s="20"/>
      <c r="G92" s="20"/>
      <c r="H92" s="21"/>
      <c r="I92" s="20"/>
      <c r="J92" s="200"/>
      <c r="K92" s="133" t="str">
        <f t="shared" si="9"/>
        <v/>
      </c>
      <c r="L92" s="132">
        <f t="shared" si="10"/>
        <v>1</v>
      </c>
      <c r="M92" s="134">
        <f t="shared" si="11"/>
        <v>0</v>
      </c>
      <c r="N92" s="57"/>
      <c r="O92" s="57"/>
      <c r="P92" s="57"/>
      <c r="Q92" s="57"/>
    </row>
    <row r="93" spans="1:17" ht="30.2" customHeight="1" x14ac:dyDescent="0.25">
      <c r="A93" s="32">
        <v>50</v>
      </c>
      <c r="B93" s="19"/>
      <c r="C93" s="259"/>
      <c r="D93" s="20"/>
      <c r="E93" s="20"/>
      <c r="F93" s="20"/>
      <c r="G93" s="20"/>
      <c r="H93" s="21"/>
      <c r="I93" s="20"/>
      <c r="J93" s="200"/>
      <c r="K93" s="133" t="str">
        <f t="shared" si="9"/>
        <v/>
      </c>
      <c r="L93" s="132">
        <f t="shared" si="10"/>
        <v>1</v>
      </c>
      <c r="M93" s="134">
        <f t="shared" si="11"/>
        <v>0</v>
      </c>
      <c r="N93" s="57"/>
      <c r="O93" s="57"/>
      <c r="P93" s="57"/>
      <c r="Q93" s="57"/>
    </row>
    <row r="94" spans="1:17" ht="30.2" customHeight="1" x14ac:dyDescent="0.25">
      <c r="A94" s="32">
        <v>51</v>
      </c>
      <c r="B94" s="19"/>
      <c r="C94" s="259"/>
      <c r="D94" s="20"/>
      <c r="E94" s="20"/>
      <c r="F94" s="20"/>
      <c r="G94" s="20"/>
      <c r="H94" s="21"/>
      <c r="I94" s="20"/>
      <c r="J94" s="200"/>
      <c r="K94" s="133" t="str">
        <f t="shared" si="9"/>
        <v/>
      </c>
      <c r="L94" s="132">
        <f t="shared" si="10"/>
        <v>1</v>
      </c>
      <c r="M94" s="134">
        <f t="shared" si="11"/>
        <v>0</v>
      </c>
      <c r="N94" s="57"/>
      <c r="O94" s="57"/>
      <c r="P94" s="57"/>
      <c r="Q94" s="57"/>
    </row>
    <row r="95" spans="1:17" ht="30.2" customHeight="1" x14ac:dyDescent="0.25">
      <c r="A95" s="33">
        <v>52</v>
      </c>
      <c r="B95" s="22"/>
      <c r="C95" s="230"/>
      <c r="D95" s="23"/>
      <c r="E95" s="23"/>
      <c r="F95" s="23"/>
      <c r="G95" s="23"/>
      <c r="H95" s="55"/>
      <c r="I95" s="23"/>
      <c r="J95" s="203"/>
      <c r="K95" s="133" t="str">
        <f t="shared" si="9"/>
        <v/>
      </c>
      <c r="L95" s="132">
        <f t="shared" si="10"/>
        <v>1</v>
      </c>
      <c r="M95" s="134">
        <f t="shared" si="11"/>
        <v>0</v>
      </c>
      <c r="N95" s="57"/>
      <c r="O95" s="57"/>
      <c r="P95" s="57"/>
      <c r="Q95" s="57"/>
    </row>
    <row r="96" spans="1:17" ht="30.2" customHeight="1" x14ac:dyDescent="0.25">
      <c r="A96" s="33">
        <v>53</v>
      </c>
      <c r="B96" s="22"/>
      <c r="C96" s="230"/>
      <c r="D96" s="23"/>
      <c r="E96" s="23"/>
      <c r="F96" s="23"/>
      <c r="G96" s="23"/>
      <c r="H96" s="55"/>
      <c r="I96" s="23"/>
      <c r="J96" s="203"/>
      <c r="K96" s="133" t="str">
        <f t="shared" si="9"/>
        <v/>
      </c>
      <c r="L96" s="132">
        <f t="shared" si="10"/>
        <v>1</v>
      </c>
      <c r="M96" s="134">
        <f t="shared" si="11"/>
        <v>0</v>
      </c>
      <c r="N96" s="275"/>
      <c r="O96" s="275"/>
      <c r="P96" s="57"/>
      <c r="Q96" s="57"/>
    </row>
    <row r="97" spans="1:17" ht="30.2" customHeight="1" x14ac:dyDescent="0.25">
      <c r="A97" s="33">
        <v>54</v>
      </c>
      <c r="B97" s="22"/>
      <c r="C97" s="230"/>
      <c r="D97" s="23"/>
      <c r="E97" s="23"/>
      <c r="F97" s="23"/>
      <c r="G97" s="23"/>
      <c r="H97" s="55"/>
      <c r="I97" s="23"/>
      <c r="J97" s="203"/>
      <c r="K97" s="133" t="str">
        <f t="shared" si="9"/>
        <v/>
      </c>
      <c r="L97" s="132">
        <f t="shared" si="10"/>
        <v>1</v>
      </c>
      <c r="M97" s="134">
        <f t="shared" si="11"/>
        <v>0</v>
      </c>
      <c r="N97" s="57"/>
      <c r="O97" s="57"/>
      <c r="P97" s="57"/>
      <c r="Q97" s="57"/>
    </row>
    <row r="98" spans="1:17" ht="30.2" customHeight="1" x14ac:dyDescent="0.25">
      <c r="A98" s="33">
        <v>55</v>
      </c>
      <c r="B98" s="22"/>
      <c r="C98" s="230"/>
      <c r="D98" s="23"/>
      <c r="E98" s="23"/>
      <c r="F98" s="23"/>
      <c r="G98" s="23"/>
      <c r="H98" s="55"/>
      <c r="I98" s="23"/>
      <c r="J98" s="203"/>
      <c r="K98" s="133" t="str">
        <f t="shared" si="9"/>
        <v/>
      </c>
      <c r="L98" s="132">
        <f t="shared" si="10"/>
        <v>1</v>
      </c>
      <c r="M98" s="134">
        <f t="shared" si="11"/>
        <v>0</v>
      </c>
      <c r="N98" s="57"/>
      <c r="O98" s="57"/>
      <c r="P98" s="57"/>
      <c r="Q98" s="57"/>
    </row>
    <row r="99" spans="1:17" ht="30.2" customHeight="1" x14ac:dyDescent="0.25">
      <c r="A99" s="33">
        <v>56</v>
      </c>
      <c r="B99" s="22"/>
      <c r="C99" s="230"/>
      <c r="D99" s="23"/>
      <c r="E99" s="23"/>
      <c r="F99" s="23"/>
      <c r="G99" s="23"/>
      <c r="H99" s="55"/>
      <c r="I99" s="23"/>
      <c r="J99" s="203"/>
      <c r="K99" s="133" t="str">
        <f t="shared" si="9"/>
        <v/>
      </c>
      <c r="L99" s="132">
        <f t="shared" si="10"/>
        <v>1</v>
      </c>
      <c r="M99" s="134">
        <f t="shared" si="11"/>
        <v>0</v>
      </c>
      <c r="N99" s="57"/>
      <c r="O99" s="57"/>
      <c r="P99" s="57"/>
      <c r="Q99" s="57"/>
    </row>
    <row r="100" spans="1:17" ht="30.2" customHeight="1" x14ac:dyDescent="0.25">
      <c r="A100" s="33">
        <v>57</v>
      </c>
      <c r="B100" s="22"/>
      <c r="C100" s="230"/>
      <c r="D100" s="23"/>
      <c r="E100" s="23"/>
      <c r="F100" s="23"/>
      <c r="G100" s="23"/>
      <c r="H100" s="55"/>
      <c r="I100" s="23"/>
      <c r="J100" s="203"/>
      <c r="K100" s="133" t="str">
        <f t="shared" si="9"/>
        <v/>
      </c>
      <c r="L100" s="132">
        <f t="shared" si="10"/>
        <v>1</v>
      </c>
      <c r="M100" s="134">
        <f t="shared" si="11"/>
        <v>0</v>
      </c>
      <c r="N100" s="57"/>
      <c r="O100" s="57"/>
      <c r="P100" s="57"/>
      <c r="Q100" s="57"/>
    </row>
    <row r="101" spans="1:17" ht="30.2" customHeight="1" x14ac:dyDescent="0.25">
      <c r="A101" s="33">
        <v>58</v>
      </c>
      <c r="B101" s="22"/>
      <c r="C101" s="230"/>
      <c r="D101" s="23"/>
      <c r="E101" s="23"/>
      <c r="F101" s="23"/>
      <c r="G101" s="23"/>
      <c r="H101" s="55"/>
      <c r="I101" s="23"/>
      <c r="J101" s="203"/>
      <c r="K101" s="133" t="str">
        <f t="shared" si="9"/>
        <v/>
      </c>
      <c r="L101" s="132">
        <f t="shared" si="10"/>
        <v>1</v>
      </c>
      <c r="M101" s="134">
        <f t="shared" si="11"/>
        <v>0</v>
      </c>
      <c r="N101" s="57"/>
      <c r="O101" s="57"/>
      <c r="P101" s="57"/>
      <c r="Q101" s="57"/>
    </row>
    <row r="102" spans="1:17" ht="30.2" customHeight="1" x14ac:dyDescent="0.25">
      <c r="A102" s="33">
        <v>59</v>
      </c>
      <c r="B102" s="22"/>
      <c r="C102" s="230"/>
      <c r="D102" s="23"/>
      <c r="E102" s="23"/>
      <c r="F102" s="23"/>
      <c r="G102" s="23"/>
      <c r="H102" s="55"/>
      <c r="I102" s="23"/>
      <c r="J102" s="203"/>
      <c r="K102" s="133" t="str">
        <f t="shared" si="9"/>
        <v/>
      </c>
      <c r="L102" s="132">
        <f t="shared" si="10"/>
        <v>1</v>
      </c>
      <c r="M102" s="134">
        <f t="shared" si="11"/>
        <v>0</v>
      </c>
      <c r="N102" s="57"/>
      <c r="O102" s="57"/>
      <c r="P102" s="57"/>
      <c r="Q102" s="57"/>
    </row>
    <row r="103" spans="1:17" ht="30.2" customHeight="1" thickBot="1" x14ac:dyDescent="0.3">
      <c r="A103" s="34">
        <v>60</v>
      </c>
      <c r="B103" s="25"/>
      <c r="C103" s="231"/>
      <c r="D103" s="26"/>
      <c r="E103" s="26"/>
      <c r="F103" s="26"/>
      <c r="G103" s="26"/>
      <c r="H103" s="56"/>
      <c r="I103" s="26"/>
      <c r="J103" s="204"/>
      <c r="K103" s="133" t="str">
        <f t="shared" si="9"/>
        <v/>
      </c>
      <c r="L103" s="132">
        <f t="shared" si="10"/>
        <v>1</v>
      </c>
      <c r="M103" s="134">
        <f t="shared" si="11"/>
        <v>0</v>
      </c>
      <c r="N103" s="135">
        <f>IF(COUNTA(H89:J103)&gt;0,1,0)</f>
        <v>0</v>
      </c>
      <c r="O103" s="57"/>
      <c r="P103" s="57"/>
      <c r="Q103" s="57"/>
    </row>
    <row r="104" spans="1:17" ht="30.2" customHeight="1" thickBot="1" x14ac:dyDescent="0.3">
      <c r="A104" s="538" t="s">
        <v>189</v>
      </c>
      <c r="B104" s="538"/>
      <c r="C104" s="538"/>
      <c r="D104" s="538"/>
      <c r="E104" s="538"/>
      <c r="F104" s="538"/>
      <c r="G104" s="538"/>
      <c r="H104" s="539"/>
      <c r="I104" s="9" t="s">
        <v>46</v>
      </c>
      <c r="J104" s="207">
        <f>SUM(J89:J103)+J77</f>
        <v>0</v>
      </c>
      <c r="K104" s="281"/>
      <c r="L104" s="52"/>
      <c r="M104" s="57"/>
      <c r="N104" s="57"/>
      <c r="O104" s="57"/>
      <c r="P104" s="57"/>
      <c r="Q104" s="57"/>
    </row>
    <row r="105" spans="1:17" ht="30.2" customHeight="1" x14ac:dyDescent="0.25">
      <c r="A105" s="29" t="s">
        <v>141</v>
      </c>
      <c r="B105" s="57"/>
      <c r="C105" s="283"/>
      <c r="D105" s="57"/>
      <c r="E105" s="57"/>
      <c r="F105" s="57"/>
      <c r="G105" s="57"/>
      <c r="H105" s="282"/>
      <c r="I105" s="57"/>
      <c r="J105" s="57"/>
      <c r="K105" s="281"/>
      <c r="L105" s="52"/>
      <c r="M105" s="57"/>
      <c r="N105" s="57"/>
      <c r="O105" s="57"/>
      <c r="P105" s="57"/>
      <c r="Q105" s="57"/>
    </row>
    <row r="106" spans="1:17" ht="30.2" customHeight="1" x14ac:dyDescent="0.25">
      <c r="A106" s="57"/>
      <c r="B106" s="57"/>
      <c r="C106" s="283"/>
      <c r="D106" s="57"/>
      <c r="E106" s="57"/>
      <c r="F106" s="57"/>
      <c r="G106" s="57"/>
      <c r="H106" s="282"/>
      <c r="I106" s="57"/>
      <c r="J106" s="57"/>
      <c r="K106" s="58"/>
      <c r="L106" s="52"/>
      <c r="M106" s="57"/>
      <c r="N106" s="57"/>
      <c r="O106" s="57"/>
      <c r="P106" s="57"/>
      <c r="Q106" s="57"/>
    </row>
    <row r="107" spans="1:17" ht="30.2" customHeight="1" x14ac:dyDescent="0.35">
      <c r="A107" s="347" t="s">
        <v>41</v>
      </c>
      <c r="B107" s="348">
        <f ca="1">IF(imzatarihi&gt;0,imzatarihi,"")</f>
        <v>45833</v>
      </c>
      <c r="C107" s="346" t="s">
        <v>43</v>
      </c>
      <c r="D107" s="344" t="str">
        <f>IF(kurulusyetkilisi&gt;0,kurulusyetkilisi,"")</f>
        <v/>
      </c>
      <c r="G107" s="57"/>
      <c r="H107" s="282"/>
      <c r="I107" s="57"/>
      <c r="J107" s="57"/>
      <c r="K107" s="58"/>
      <c r="L107" s="52"/>
      <c r="M107" s="57"/>
      <c r="N107" s="57"/>
      <c r="O107" s="57"/>
      <c r="P107" s="57"/>
      <c r="Q107" s="57"/>
    </row>
    <row r="108" spans="1:17" ht="30.2" customHeight="1" x14ac:dyDescent="0.35">
      <c r="A108" s="57"/>
      <c r="B108" s="343"/>
      <c r="C108" s="346" t="s">
        <v>44</v>
      </c>
      <c r="F108" s="57"/>
      <c r="G108" s="57"/>
      <c r="H108" s="282"/>
      <c r="I108" s="57"/>
      <c r="J108" s="57"/>
      <c r="K108" s="58"/>
      <c r="L108" s="52"/>
      <c r="M108" s="57"/>
      <c r="N108" s="57"/>
      <c r="O108" s="57"/>
      <c r="P108" s="57"/>
      <c r="Q108" s="57"/>
    </row>
    <row r="109" spans="1:17" ht="30.2" customHeight="1" x14ac:dyDescent="0.25">
      <c r="A109" s="529" t="s">
        <v>107</v>
      </c>
      <c r="B109" s="529"/>
      <c r="C109" s="529"/>
      <c r="D109" s="529"/>
      <c r="E109" s="529"/>
      <c r="F109" s="529"/>
      <c r="G109" s="529"/>
      <c r="H109" s="529"/>
      <c r="I109" s="529"/>
      <c r="J109" s="529"/>
      <c r="K109" s="86"/>
      <c r="L109" s="87"/>
      <c r="M109" s="57"/>
      <c r="N109" s="57"/>
      <c r="O109" s="57"/>
      <c r="P109" s="57"/>
      <c r="Q109" s="57"/>
    </row>
    <row r="110" spans="1:17" ht="30.2" customHeight="1" x14ac:dyDescent="0.25">
      <c r="A110" s="503" t="str">
        <f>IF(YilDonem&lt;&gt;"",CONCATENATE(YilDonem,". döneme aittir."),"")</f>
        <v/>
      </c>
      <c r="B110" s="503"/>
      <c r="C110" s="503"/>
      <c r="D110" s="503"/>
      <c r="E110" s="503"/>
      <c r="F110" s="503"/>
      <c r="G110" s="503"/>
      <c r="H110" s="503"/>
      <c r="I110" s="503"/>
      <c r="J110" s="503"/>
      <c r="K110" s="280"/>
      <c r="L110" s="87"/>
      <c r="M110" s="197"/>
      <c r="N110" s="57"/>
      <c r="O110" s="57"/>
      <c r="P110" s="57"/>
      <c r="Q110" s="57"/>
    </row>
    <row r="111" spans="1:17" ht="30.2" customHeight="1" thickBot="1" x14ac:dyDescent="0.3">
      <c r="A111" s="530" t="s">
        <v>111</v>
      </c>
      <c r="B111" s="530"/>
      <c r="C111" s="530"/>
      <c r="D111" s="530"/>
      <c r="E111" s="530"/>
      <c r="F111" s="530"/>
      <c r="G111" s="530"/>
      <c r="H111" s="530"/>
      <c r="I111" s="530"/>
      <c r="J111" s="530"/>
      <c r="K111" s="280"/>
      <c r="L111" s="87"/>
      <c r="M111" s="197"/>
      <c r="N111" s="57"/>
      <c r="O111" s="57"/>
      <c r="P111" s="57"/>
      <c r="Q111" s="57"/>
    </row>
    <row r="112" spans="1:17" ht="30.2" customHeight="1" thickBot="1" x14ac:dyDescent="0.3">
      <c r="A112" s="510" t="s">
        <v>1</v>
      </c>
      <c r="B112" s="512"/>
      <c r="C112" s="510" t="str">
        <f>IF(ProjeNo&gt;0,ProjeNo,"")</f>
        <v/>
      </c>
      <c r="D112" s="511"/>
      <c r="E112" s="511"/>
      <c r="F112" s="511"/>
      <c r="G112" s="511"/>
      <c r="H112" s="511"/>
      <c r="I112" s="511"/>
      <c r="J112" s="512"/>
      <c r="K112" s="58"/>
      <c r="L112" s="52"/>
      <c r="M112" s="57"/>
      <c r="N112" s="57"/>
      <c r="O112" s="57"/>
      <c r="P112" s="57"/>
      <c r="Q112" s="57"/>
    </row>
    <row r="113" spans="1:17" ht="30.2" customHeight="1" thickBot="1" x14ac:dyDescent="0.3">
      <c r="A113" s="531" t="s">
        <v>10</v>
      </c>
      <c r="B113" s="532"/>
      <c r="C113" s="519" t="str">
        <f>IF(ProjeAdi&gt;0,ProjeAdi,"")</f>
        <v/>
      </c>
      <c r="D113" s="520"/>
      <c r="E113" s="520"/>
      <c r="F113" s="520"/>
      <c r="G113" s="520"/>
      <c r="H113" s="520"/>
      <c r="I113" s="520"/>
      <c r="J113" s="521"/>
      <c r="K113" s="58"/>
      <c r="L113" s="52"/>
      <c r="M113" s="57"/>
      <c r="N113" s="57"/>
      <c r="O113" s="57"/>
      <c r="P113" s="57"/>
      <c r="Q113" s="57"/>
    </row>
    <row r="114" spans="1:17" ht="30.2" customHeight="1" thickBot="1" x14ac:dyDescent="0.3">
      <c r="A114" s="533" t="s">
        <v>6</v>
      </c>
      <c r="B114" s="533" t="s">
        <v>108</v>
      </c>
      <c r="C114" s="533" t="s">
        <v>163</v>
      </c>
      <c r="D114" s="533" t="s">
        <v>109</v>
      </c>
      <c r="E114" s="533" t="s">
        <v>106</v>
      </c>
      <c r="F114" s="533" t="s">
        <v>104</v>
      </c>
      <c r="G114" s="533" t="s">
        <v>105</v>
      </c>
      <c r="H114" s="535" t="s">
        <v>93</v>
      </c>
      <c r="I114" s="533" t="s">
        <v>94</v>
      </c>
      <c r="J114" s="85" t="s">
        <v>95</v>
      </c>
      <c r="K114" s="58"/>
      <c r="L114" s="52"/>
      <c r="M114" s="57"/>
      <c r="N114" s="57"/>
      <c r="O114" s="57"/>
      <c r="P114" s="57"/>
      <c r="Q114" s="57"/>
    </row>
    <row r="115" spans="1:17" ht="30.2" customHeight="1" thickBot="1" x14ac:dyDescent="0.3">
      <c r="A115" s="534"/>
      <c r="B115" s="534"/>
      <c r="C115" s="537"/>
      <c r="D115" s="534"/>
      <c r="E115" s="534"/>
      <c r="F115" s="534"/>
      <c r="G115" s="534"/>
      <c r="H115" s="536"/>
      <c r="I115" s="534"/>
      <c r="J115" s="218" t="s">
        <v>98</v>
      </c>
      <c r="K115" s="58"/>
      <c r="L115" s="52"/>
      <c r="M115" s="57"/>
      <c r="N115" s="57"/>
      <c r="O115" s="57"/>
      <c r="P115" s="57"/>
      <c r="Q115" s="57"/>
    </row>
    <row r="116" spans="1:17" ht="30.2" customHeight="1" x14ac:dyDescent="0.25">
      <c r="A116" s="36">
        <v>61</v>
      </c>
      <c r="B116" s="37"/>
      <c r="C116" s="232"/>
      <c r="D116" s="38"/>
      <c r="E116" s="38"/>
      <c r="F116" s="38"/>
      <c r="G116" s="38"/>
      <c r="H116" s="39"/>
      <c r="I116" s="38"/>
      <c r="J116" s="199"/>
      <c r="K116" s="133" t="str">
        <f>IF(AND(COUNTA(B116:G116)&gt;0,L116=1),"Belge Tarihi ve Belge Numarası doldurulduktan sonra KDV Dahil Tutar doldurulabilir.","")</f>
        <v/>
      </c>
      <c r="L116" s="132">
        <f>IF(COUNTA(H116:I116)=2,0,1)</f>
        <v>1</v>
      </c>
      <c r="M116" s="134">
        <f>IF(L116=1,0,100000000)</f>
        <v>0</v>
      </c>
      <c r="N116" s="57"/>
      <c r="O116" s="57"/>
      <c r="P116" s="57"/>
      <c r="Q116" s="57"/>
    </row>
    <row r="117" spans="1:17" ht="30.2" customHeight="1" x14ac:dyDescent="0.25">
      <c r="A117" s="32">
        <v>62</v>
      </c>
      <c r="B117" s="19"/>
      <c r="C117" s="259"/>
      <c r="D117" s="20"/>
      <c r="E117" s="20"/>
      <c r="F117" s="20"/>
      <c r="G117" s="20"/>
      <c r="H117" s="21"/>
      <c r="I117" s="20"/>
      <c r="J117" s="200"/>
      <c r="K117" s="133" t="str">
        <f t="shared" ref="K117:K130" si="12">IF(AND(COUNTA(B117:G117)&gt;0,L117=1),"Belge Tarihi ve Belge Numarası doldurulduktan sonra KDV Dahil Tutar doldurulabilir.","")</f>
        <v/>
      </c>
      <c r="L117" s="132">
        <f t="shared" ref="L117:L130" si="13">IF(COUNTA(H117:I117)=2,0,1)</f>
        <v>1</v>
      </c>
      <c r="M117" s="134">
        <f t="shared" ref="M117:M130" si="14">IF(L117=1,0,100000000)</f>
        <v>0</v>
      </c>
      <c r="N117" s="57"/>
      <c r="O117" s="57"/>
      <c r="P117" s="57"/>
      <c r="Q117" s="57"/>
    </row>
    <row r="118" spans="1:17" ht="30.2" customHeight="1" x14ac:dyDescent="0.25">
      <c r="A118" s="32">
        <v>63</v>
      </c>
      <c r="B118" s="19"/>
      <c r="C118" s="259"/>
      <c r="D118" s="20"/>
      <c r="E118" s="20"/>
      <c r="F118" s="20"/>
      <c r="G118" s="20"/>
      <c r="H118" s="21"/>
      <c r="I118" s="20"/>
      <c r="J118" s="200"/>
      <c r="K118" s="133" t="str">
        <f t="shared" si="12"/>
        <v/>
      </c>
      <c r="L118" s="132">
        <f t="shared" si="13"/>
        <v>1</v>
      </c>
      <c r="M118" s="134">
        <f t="shared" si="14"/>
        <v>0</v>
      </c>
      <c r="N118" s="57"/>
      <c r="O118" s="57"/>
      <c r="P118" s="57"/>
      <c r="Q118" s="57"/>
    </row>
    <row r="119" spans="1:17" ht="30.2" customHeight="1" x14ac:dyDescent="0.25">
      <c r="A119" s="32">
        <v>64</v>
      </c>
      <c r="B119" s="19"/>
      <c r="C119" s="259"/>
      <c r="D119" s="20"/>
      <c r="E119" s="20"/>
      <c r="F119" s="20"/>
      <c r="G119" s="20"/>
      <c r="H119" s="21"/>
      <c r="I119" s="20"/>
      <c r="J119" s="200"/>
      <c r="K119" s="133" t="str">
        <f t="shared" si="12"/>
        <v/>
      </c>
      <c r="L119" s="132">
        <f t="shared" si="13"/>
        <v>1</v>
      </c>
      <c r="M119" s="134">
        <f t="shared" si="14"/>
        <v>0</v>
      </c>
      <c r="N119" s="57"/>
      <c r="O119" s="57"/>
      <c r="P119" s="57"/>
      <c r="Q119" s="57"/>
    </row>
    <row r="120" spans="1:17" ht="30.2" customHeight="1" x14ac:dyDescent="0.25">
      <c r="A120" s="32">
        <v>65</v>
      </c>
      <c r="B120" s="19"/>
      <c r="C120" s="259"/>
      <c r="D120" s="20"/>
      <c r="E120" s="20"/>
      <c r="F120" s="20"/>
      <c r="G120" s="20"/>
      <c r="H120" s="21"/>
      <c r="I120" s="20"/>
      <c r="J120" s="200"/>
      <c r="K120" s="133" t="str">
        <f t="shared" si="12"/>
        <v/>
      </c>
      <c r="L120" s="132">
        <f t="shared" si="13"/>
        <v>1</v>
      </c>
      <c r="M120" s="134">
        <f t="shared" si="14"/>
        <v>0</v>
      </c>
      <c r="N120" s="57"/>
      <c r="O120" s="57"/>
      <c r="P120" s="57"/>
      <c r="Q120" s="57"/>
    </row>
    <row r="121" spans="1:17" ht="30.2" customHeight="1" x14ac:dyDescent="0.25">
      <c r="A121" s="32">
        <v>66</v>
      </c>
      <c r="B121" s="19"/>
      <c r="C121" s="259"/>
      <c r="D121" s="20"/>
      <c r="E121" s="20"/>
      <c r="F121" s="20"/>
      <c r="G121" s="20"/>
      <c r="H121" s="21"/>
      <c r="I121" s="20"/>
      <c r="J121" s="200"/>
      <c r="K121" s="133" t="str">
        <f t="shared" si="12"/>
        <v/>
      </c>
      <c r="L121" s="132">
        <f t="shared" si="13"/>
        <v>1</v>
      </c>
      <c r="M121" s="134">
        <f t="shared" si="14"/>
        <v>0</v>
      </c>
      <c r="N121" s="57"/>
      <c r="O121" s="57"/>
      <c r="P121" s="57"/>
      <c r="Q121" s="57"/>
    </row>
    <row r="122" spans="1:17" ht="30.2" customHeight="1" x14ac:dyDescent="0.25">
      <c r="A122" s="33">
        <v>67</v>
      </c>
      <c r="B122" s="22"/>
      <c r="C122" s="230"/>
      <c r="D122" s="23"/>
      <c r="E122" s="23"/>
      <c r="F122" s="23"/>
      <c r="G122" s="23"/>
      <c r="H122" s="55"/>
      <c r="I122" s="23"/>
      <c r="J122" s="203"/>
      <c r="K122" s="133" t="str">
        <f t="shared" si="12"/>
        <v/>
      </c>
      <c r="L122" s="132">
        <f t="shared" si="13"/>
        <v>1</v>
      </c>
      <c r="M122" s="134">
        <f t="shared" si="14"/>
        <v>0</v>
      </c>
      <c r="N122" s="57"/>
      <c r="O122" s="57"/>
      <c r="P122" s="57"/>
      <c r="Q122" s="57"/>
    </row>
    <row r="123" spans="1:17" ht="30.2" customHeight="1" x14ac:dyDescent="0.25">
      <c r="A123" s="33">
        <v>68</v>
      </c>
      <c r="B123" s="22"/>
      <c r="C123" s="230"/>
      <c r="D123" s="23"/>
      <c r="E123" s="23"/>
      <c r="F123" s="23"/>
      <c r="G123" s="23"/>
      <c r="H123" s="55"/>
      <c r="I123" s="23"/>
      <c r="J123" s="203"/>
      <c r="K123" s="133" t="str">
        <f t="shared" si="12"/>
        <v/>
      </c>
      <c r="L123" s="132">
        <f t="shared" si="13"/>
        <v>1</v>
      </c>
      <c r="M123" s="134">
        <f t="shared" si="14"/>
        <v>0</v>
      </c>
      <c r="N123" s="57"/>
      <c r="O123" s="57"/>
      <c r="P123" s="57"/>
      <c r="Q123" s="57"/>
    </row>
    <row r="124" spans="1:17" ht="30.2" customHeight="1" x14ac:dyDescent="0.25">
      <c r="A124" s="33">
        <v>69</v>
      </c>
      <c r="B124" s="22"/>
      <c r="C124" s="230"/>
      <c r="D124" s="23"/>
      <c r="E124" s="23"/>
      <c r="F124" s="23"/>
      <c r="G124" s="23"/>
      <c r="H124" s="55"/>
      <c r="I124" s="23"/>
      <c r="J124" s="203"/>
      <c r="K124" s="133" t="str">
        <f t="shared" si="12"/>
        <v/>
      </c>
      <c r="L124" s="132">
        <f t="shared" si="13"/>
        <v>1</v>
      </c>
      <c r="M124" s="134">
        <f t="shared" si="14"/>
        <v>0</v>
      </c>
      <c r="N124" s="57"/>
      <c r="O124" s="57"/>
      <c r="P124" s="57"/>
      <c r="Q124" s="57"/>
    </row>
    <row r="125" spans="1:17" ht="30.2" customHeight="1" x14ac:dyDescent="0.25">
      <c r="A125" s="33">
        <v>70</v>
      </c>
      <c r="B125" s="22"/>
      <c r="C125" s="230"/>
      <c r="D125" s="23"/>
      <c r="E125" s="23"/>
      <c r="F125" s="23"/>
      <c r="G125" s="23"/>
      <c r="H125" s="55"/>
      <c r="I125" s="23"/>
      <c r="J125" s="203"/>
      <c r="K125" s="133" t="str">
        <f t="shared" si="12"/>
        <v/>
      </c>
      <c r="L125" s="132">
        <f t="shared" si="13"/>
        <v>1</v>
      </c>
      <c r="M125" s="134">
        <f t="shared" si="14"/>
        <v>0</v>
      </c>
      <c r="N125" s="57"/>
      <c r="O125" s="57"/>
      <c r="P125" s="57"/>
      <c r="Q125" s="57"/>
    </row>
    <row r="126" spans="1:17" ht="30.2" customHeight="1" x14ac:dyDescent="0.25">
      <c r="A126" s="33">
        <v>71</v>
      </c>
      <c r="B126" s="22"/>
      <c r="C126" s="230"/>
      <c r="D126" s="23"/>
      <c r="E126" s="23"/>
      <c r="F126" s="23"/>
      <c r="G126" s="23"/>
      <c r="H126" s="55"/>
      <c r="I126" s="23"/>
      <c r="J126" s="203"/>
      <c r="K126" s="133" t="str">
        <f t="shared" si="12"/>
        <v/>
      </c>
      <c r="L126" s="132">
        <f t="shared" si="13"/>
        <v>1</v>
      </c>
      <c r="M126" s="134">
        <f t="shared" si="14"/>
        <v>0</v>
      </c>
      <c r="N126" s="275"/>
      <c r="O126" s="275"/>
      <c r="P126" s="57"/>
      <c r="Q126" s="57"/>
    </row>
    <row r="127" spans="1:17" ht="30.2" customHeight="1" x14ac:dyDescent="0.25">
      <c r="A127" s="33">
        <v>72</v>
      </c>
      <c r="B127" s="22"/>
      <c r="C127" s="230"/>
      <c r="D127" s="23"/>
      <c r="E127" s="23"/>
      <c r="F127" s="23"/>
      <c r="G127" s="23"/>
      <c r="H127" s="55"/>
      <c r="I127" s="23"/>
      <c r="J127" s="203"/>
      <c r="K127" s="133" t="str">
        <f t="shared" si="12"/>
        <v/>
      </c>
      <c r="L127" s="132">
        <f t="shared" si="13"/>
        <v>1</v>
      </c>
      <c r="M127" s="134">
        <f t="shared" si="14"/>
        <v>0</v>
      </c>
      <c r="N127" s="57"/>
      <c r="O127" s="57"/>
      <c r="P127" s="57"/>
      <c r="Q127" s="57"/>
    </row>
    <row r="128" spans="1:17" ht="30.2" customHeight="1" x14ac:dyDescent="0.25">
      <c r="A128" s="33">
        <v>73</v>
      </c>
      <c r="B128" s="22"/>
      <c r="C128" s="230"/>
      <c r="D128" s="23"/>
      <c r="E128" s="23"/>
      <c r="F128" s="23"/>
      <c r="G128" s="23"/>
      <c r="H128" s="55"/>
      <c r="I128" s="23"/>
      <c r="J128" s="203"/>
      <c r="K128" s="133" t="str">
        <f t="shared" si="12"/>
        <v/>
      </c>
      <c r="L128" s="132">
        <f t="shared" si="13"/>
        <v>1</v>
      </c>
      <c r="M128" s="134">
        <f t="shared" si="14"/>
        <v>0</v>
      </c>
      <c r="N128" s="57"/>
      <c r="O128" s="57"/>
      <c r="P128" s="57"/>
      <c r="Q128" s="57"/>
    </row>
    <row r="129" spans="1:17" ht="30.2" customHeight="1" x14ac:dyDescent="0.25">
      <c r="A129" s="33">
        <v>74</v>
      </c>
      <c r="B129" s="22"/>
      <c r="C129" s="230"/>
      <c r="D129" s="23"/>
      <c r="E129" s="23"/>
      <c r="F129" s="23"/>
      <c r="G129" s="23"/>
      <c r="H129" s="55"/>
      <c r="I129" s="23"/>
      <c r="J129" s="203"/>
      <c r="K129" s="133" t="str">
        <f t="shared" si="12"/>
        <v/>
      </c>
      <c r="L129" s="132">
        <f t="shared" si="13"/>
        <v>1</v>
      </c>
      <c r="M129" s="134">
        <f t="shared" si="14"/>
        <v>0</v>
      </c>
      <c r="N129" s="57"/>
      <c r="O129" s="57"/>
      <c r="P129" s="57"/>
      <c r="Q129" s="57"/>
    </row>
    <row r="130" spans="1:17" ht="30.2" customHeight="1" thickBot="1" x14ac:dyDescent="0.3">
      <c r="A130" s="34">
        <v>75</v>
      </c>
      <c r="B130" s="25"/>
      <c r="C130" s="231"/>
      <c r="D130" s="26"/>
      <c r="E130" s="26"/>
      <c r="F130" s="26"/>
      <c r="G130" s="26"/>
      <c r="H130" s="56"/>
      <c r="I130" s="26"/>
      <c r="J130" s="204"/>
      <c r="K130" s="133" t="str">
        <f t="shared" si="12"/>
        <v/>
      </c>
      <c r="L130" s="132">
        <f t="shared" si="13"/>
        <v>1</v>
      </c>
      <c r="M130" s="134">
        <f t="shared" si="14"/>
        <v>0</v>
      </c>
      <c r="N130" s="135">
        <f>IF(COUNTA(H116:J130)&gt;0,1,0)</f>
        <v>0</v>
      </c>
      <c r="O130" s="57"/>
      <c r="P130" s="57"/>
      <c r="Q130" s="57"/>
    </row>
    <row r="131" spans="1:17" ht="30.2" customHeight="1" thickBot="1" x14ac:dyDescent="0.3">
      <c r="A131" s="538" t="s">
        <v>189</v>
      </c>
      <c r="B131" s="538"/>
      <c r="C131" s="538"/>
      <c r="D131" s="538"/>
      <c r="E131" s="538"/>
      <c r="F131" s="538"/>
      <c r="G131" s="538"/>
      <c r="H131" s="539"/>
      <c r="I131" s="9" t="s">
        <v>46</v>
      </c>
      <c r="J131" s="207">
        <f>SUM(J116:J130)+J104</f>
        <v>0</v>
      </c>
      <c r="K131" s="281"/>
      <c r="L131" s="52"/>
      <c r="M131" s="57"/>
      <c r="N131" s="57"/>
      <c r="O131" s="57"/>
      <c r="P131" s="57"/>
      <c r="Q131" s="57"/>
    </row>
    <row r="132" spans="1:17" ht="30.2" customHeight="1" x14ac:dyDescent="0.25">
      <c r="A132" s="29" t="s">
        <v>141</v>
      </c>
      <c r="B132" s="57"/>
      <c r="C132" s="283"/>
      <c r="D132" s="57"/>
      <c r="E132" s="57"/>
      <c r="F132" s="57"/>
      <c r="G132" s="57"/>
      <c r="H132" s="282"/>
      <c r="I132" s="57"/>
      <c r="J132" s="57"/>
      <c r="K132" s="281"/>
      <c r="L132" s="52"/>
      <c r="M132" s="57"/>
      <c r="N132" s="57"/>
      <c r="O132" s="57"/>
      <c r="P132" s="57"/>
      <c r="Q132" s="57"/>
    </row>
    <row r="133" spans="1:17" ht="30.2" customHeight="1" x14ac:dyDescent="0.25">
      <c r="A133" s="57"/>
      <c r="B133" s="57"/>
      <c r="C133" s="283"/>
      <c r="D133" s="57"/>
      <c r="E133" s="57"/>
      <c r="F133" s="57"/>
      <c r="G133" s="57"/>
      <c r="H133" s="282"/>
      <c r="I133" s="57"/>
      <c r="J133" s="57"/>
      <c r="K133" s="58"/>
      <c r="L133" s="52"/>
      <c r="M133" s="57"/>
      <c r="N133" s="57"/>
      <c r="O133" s="57"/>
      <c r="P133" s="57"/>
      <c r="Q133" s="57"/>
    </row>
    <row r="134" spans="1:17" ht="30.2" customHeight="1" x14ac:dyDescent="0.35">
      <c r="A134" s="347" t="s">
        <v>41</v>
      </c>
      <c r="B134" s="348">
        <f ca="1">IF(imzatarihi&gt;0,imzatarihi,"")</f>
        <v>45833</v>
      </c>
      <c r="C134" s="346" t="s">
        <v>43</v>
      </c>
      <c r="D134" s="344" t="str">
        <f>IF(kurulusyetkilisi&gt;0,kurulusyetkilisi,"")</f>
        <v/>
      </c>
      <c r="G134" s="57"/>
      <c r="H134" s="282"/>
      <c r="I134" s="57"/>
      <c r="J134" s="57"/>
      <c r="K134" s="58"/>
      <c r="L134" s="52"/>
      <c r="M134" s="57"/>
      <c r="N134" s="57"/>
      <c r="O134" s="57"/>
      <c r="P134" s="57"/>
      <c r="Q134" s="57"/>
    </row>
    <row r="135" spans="1:17" ht="30.2" customHeight="1" x14ac:dyDescent="0.35">
      <c r="A135" s="57"/>
      <c r="B135" s="343"/>
      <c r="C135" s="346" t="s">
        <v>44</v>
      </c>
      <c r="F135" s="57"/>
      <c r="G135" s="57"/>
      <c r="H135" s="282"/>
      <c r="I135" s="57"/>
      <c r="J135" s="57"/>
      <c r="K135" s="58"/>
      <c r="L135" s="52"/>
      <c r="M135" s="57"/>
      <c r="N135" s="57"/>
      <c r="O135" s="57"/>
      <c r="P135" s="57"/>
      <c r="Q135" s="57"/>
    </row>
    <row r="136" spans="1:17" ht="30.2" customHeight="1" x14ac:dyDescent="0.25">
      <c r="A136" s="529" t="s">
        <v>107</v>
      </c>
      <c r="B136" s="529"/>
      <c r="C136" s="529"/>
      <c r="D136" s="529"/>
      <c r="E136" s="529"/>
      <c r="F136" s="529"/>
      <c r="G136" s="529"/>
      <c r="H136" s="529"/>
      <c r="I136" s="529"/>
      <c r="J136" s="529"/>
      <c r="K136" s="86"/>
      <c r="L136" s="87"/>
      <c r="M136" s="57"/>
      <c r="N136" s="57"/>
      <c r="O136" s="57"/>
      <c r="P136" s="57"/>
      <c r="Q136" s="57"/>
    </row>
    <row r="137" spans="1:17" ht="30.2" customHeight="1" x14ac:dyDescent="0.25">
      <c r="A137" s="503" t="str">
        <f>IF(YilDonem&lt;&gt;"",CONCATENATE(YilDonem,". döneme aittir."),"")</f>
        <v/>
      </c>
      <c r="B137" s="503"/>
      <c r="C137" s="503"/>
      <c r="D137" s="503"/>
      <c r="E137" s="503"/>
      <c r="F137" s="503"/>
      <c r="G137" s="503"/>
      <c r="H137" s="503"/>
      <c r="I137" s="503"/>
      <c r="J137" s="503"/>
      <c r="K137" s="280"/>
      <c r="L137" s="87"/>
      <c r="M137" s="197"/>
      <c r="N137" s="57"/>
      <c r="O137" s="57"/>
      <c r="P137" s="57"/>
      <c r="Q137" s="57"/>
    </row>
    <row r="138" spans="1:17" ht="30.2" customHeight="1" thickBot="1" x14ac:dyDescent="0.3">
      <c r="A138" s="530" t="s">
        <v>111</v>
      </c>
      <c r="B138" s="530"/>
      <c r="C138" s="530"/>
      <c r="D138" s="530"/>
      <c r="E138" s="530"/>
      <c r="F138" s="530"/>
      <c r="G138" s="530"/>
      <c r="H138" s="530"/>
      <c r="I138" s="530"/>
      <c r="J138" s="530"/>
      <c r="K138" s="280"/>
      <c r="L138" s="87"/>
      <c r="M138" s="197"/>
      <c r="N138" s="57"/>
      <c r="O138" s="57"/>
      <c r="P138" s="57"/>
      <c r="Q138" s="57"/>
    </row>
    <row r="139" spans="1:17" ht="30.2" customHeight="1" thickBot="1" x14ac:dyDescent="0.3">
      <c r="A139" s="510" t="s">
        <v>1</v>
      </c>
      <c r="B139" s="512"/>
      <c r="C139" s="510" t="str">
        <f>IF(ProjeNo&gt;0,ProjeNo,"")</f>
        <v/>
      </c>
      <c r="D139" s="511"/>
      <c r="E139" s="511"/>
      <c r="F139" s="511"/>
      <c r="G139" s="511"/>
      <c r="H139" s="511"/>
      <c r="I139" s="511"/>
      <c r="J139" s="512"/>
      <c r="K139" s="58"/>
      <c r="L139" s="52"/>
      <c r="M139" s="57"/>
      <c r="N139" s="57"/>
      <c r="O139" s="57"/>
      <c r="P139" s="57"/>
      <c r="Q139" s="57"/>
    </row>
    <row r="140" spans="1:17" ht="30.2" customHeight="1" thickBot="1" x14ac:dyDescent="0.3">
      <c r="A140" s="531" t="s">
        <v>10</v>
      </c>
      <c r="B140" s="532"/>
      <c r="C140" s="519" t="str">
        <f>IF(ProjeAdi&gt;0,ProjeAdi,"")</f>
        <v/>
      </c>
      <c r="D140" s="520"/>
      <c r="E140" s="520"/>
      <c r="F140" s="520"/>
      <c r="G140" s="520"/>
      <c r="H140" s="520"/>
      <c r="I140" s="520"/>
      <c r="J140" s="521"/>
      <c r="K140" s="58"/>
      <c r="L140" s="52"/>
      <c r="M140" s="57"/>
      <c r="N140" s="57"/>
      <c r="O140" s="57"/>
      <c r="P140" s="57"/>
      <c r="Q140" s="57"/>
    </row>
    <row r="141" spans="1:17" ht="30.2" customHeight="1" thickBot="1" x14ac:dyDescent="0.3">
      <c r="A141" s="533" t="s">
        <v>6</v>
      </c>
      <c r="B141" s="533" t="s">
        <v>108</v>
      </c>
      <c r="C141" s="533" t="s">
        <v>163</v>
      </c>
      <c r="D141" s="533" t="s">
        <v>109</v>
      </c>
      <c r="E141" s="533" t="s">
        <v>106</v>
      </c>
      <c r="F141" s="533" t="s">
        <v>104</v>
      </c>
      <c r="G141" s="533" t="s">
        <v>105</v>
      </c>
      <c r="H141" s="535" t="s">
        <v>93</v>
      </c>
      <c r="I141" s="533" t="s">
        <v>94</v>
      </c>
      <c r="J141" s="85" t="s">
        <v>95</v>
      </c>
      <c r="K141" s="58"/>
      <c r="L141" s="52"/>
      <c r="M141" s="57"/>
      <c r="N141" s="57"/>
      <c r="O141" s="57"/>
      <c r="P141" s="57"/>
      <c r="Q141" s="57"/>
    </row>
    <row r="142" spans="1:17" ht="30.2" customHeight="1" thickBot="1" x14ac:dyDescent="0.3">
      <c r="A142" s="534"/>
      <c r="B142" s="534"/>
      <c r="C142" s="537"/>
      <c r="D142" s="534"/>
      <c r="E142" s="534"/>
      <c r="F142" s="534"/>
      <c r="G142" s="534"/>
      <c r="H142" s="536"/>
      <c r="I142" s="534"/>
      <c r="J142" s="218" t="s">
        <v>98</v>
      </c>
      <c r="K142" s="58"/>
      <c r="L142" s="52"/>
      <c r="M142" s="57"/>
      <c r="N142" s="57"/>
      <c r="O142" s="57"/>
      <c r="P142" s="57"/>
      <c r="Q142" s="57"/>
    </row>
    <row r="143" spans="1:17" ht="30.2" customHeight="1" x14ac:dyDescent="0.25">
      <c r="A143" s="36">
        <v>76</v>
      </c>
      <c r="B143" s="37"/>
      <c r="C143" s="232"/>
      <c r="D143" s="38"/>
      <c r="E143" s="38"/>
      <c r="F143" s="38"/>
      <c r="G143" s="38"/>
      <c r="H143" s="39"/>
      <c r="I143" s="38"/>
      <c r="J143" s="199"/>
      <c r="K143" s="133" t="str">
        <f>IF(AND(COUNTA(B143:G143)&gt;0,L143=1),"Belge Tarihi ve Belge Numarası doldurulduktan sonra KDV Dahil Tutar doldurulabilir.","")</f>
        <v/>
      </c>
      <c r="L143" s="132">
        <f>IF(COUNTA(H143:I143)=2,0,1)</f>
        <v>1</v>
      </c>
      <c r="M143" s="134">
        <f>IF(L143=1,0,100000000)</f>
        <v>0</v>
      </c>
      <c r="N143" s="57"/>
      <c r="O143" s="57"/>
      <c r="P143" s="57"/>
      <c r="Q143" s="57"/>
    </row>
    <row r="144" spans="1:17" ht="30.2" customHeight="1" x14ac:dyDescent="0.25">
      <c r="A144" s="32">
        <v>77</v>
      </c>
      <c r="B144" s="19"/>
      <c r="C144" s="259"/>
      <c r="D144" s="20"/>
      <c r="E144" s="20"/>
      <c r="F144" s="20"/>
      <c r="G144" s="20"/>
      <c r="H144" s="21"/>
      <c r="I144" s="20"/>
      <c r="J144" s="200"/>
      <c r="K144" s="133" t="str">
        <f t="shared" ref="K144:K157" si="15">IF(AND(COUNTA(B144:G144)&gt;0,L144=1),"Belge Tarihi ve Belge Numarası doldurulduktan sonra KDV Dahil Tutar doldurulabilir.","")</f>
        <v/>
      </c>
      <c r="L144" s="132">
        <f t="shared" ref="L144:L157" si="16">IF(COUNTA(H144:I144)=2,0,1)</f>
        <v>1</v>
      </c>
      <c r="M144" s="134">
        <f t="shared" ref="M144:M157" si="17">IF(L144=1,0,100000000)</f>
        <v>0</v>
      </c>
      <c r="N144" s="57"/>
      <c r="O144" s="57"/>
      <c r="P144" s="57"/>
      <c r="Q144" s="57"/>
    </row>
    <row r="145" spans="1:17" ht="30.2" customHeight="1" x14ac:dyDescent="0.25">
      <c r="A145" s="32">
        <v>78</v>
      </c>
      <c r="B145" s="19"/>
      <c r="C145" s="259"/>
      <c r="D145" s="20"/>
      <c r="E145" s="20"/>
      <c r="F145" s="20"/>
      <c r="G145" s="20"/>
      <c r="H145" s="21"/>
      <c r="I145" s="20"/>
      <c r="J145" s="200"/>
      <c r="K145" s="133" t="str">
        <f t="shared" si="15"/>
        <v/>
      </c>
      <c r="L145" s="132">
        <f t="shared" si="16"/>
        <v>1</v>
      </c>
      <c r="M145" s="134">
        <f t="shared" si="17"/>
        <v>0</v>
      </c>
      <c r="N145" s="57"/>
      <c r="O145" s="57"/>
      <c r="P145" s="57"/>
      <c r="Q145" s="57"/>
    </row>
    <row r="146" spans="1:17" ht="30.2" customHeight="1" x14ac:dyDescent="0.25">
      <c r="A146" s="32">
        <v>79</v>
      </c>
      <c r="B146" s="19"/>
      <c r="C146" s="259"/>
      <c r="D146" s="20"/>
      <c r="E146" s="20"/>
      <c r="F146" s="20"/>
      <c r="G146" s="20"/>
      <c r="H146" s="21"/>
      <c r="I146" s="20"/>
      <c r="J146" s="200"/>
      <c r="K146" s="133" t="str">
        <f t="shared" si="15"/>
        <v/>
      </c>
      <c r="L146" s="132">
        <f t="shared" si="16"/>
        <v>1</v>
      </c>
      <c r="M146" s="134">
        <f t="shared" si="17"/>
        <v>0</v>
      </c>
      <c r="N146" s="57"/>
      <c r="O146" s="57"/>
      <c r="P146" s="57"/>
      <c r="Q146" s="57"/>
    </row>
    <row r="147" spans="1:17" ht="30.2" customHeight="1" x14ac:dyDescent="0.25">
      <c r="A147" s="32">
        <v>80</v>
      </c>
      <c r="B147" s="19"/>
      <c r="C147" s="259"/>
      <c r="D147" s="20"/>
      <c r="E147" s="20"/>
      <c r="F147" s="20"/>
      <c r="G147" s="20"/>
      <c r="H147" s="21"/>
      <c r="I147" s="20"/>
      <c r="J147" s="200"/>
      <c r="K147" s="133" t="str">
        <f t="shared" si="15"/>
        <v/>
      </c>
      <c r="L147" s="132">
        <f t="shared" si="16"/>
        <v>1</v>
      </c>
      <c r="M147" s="134">
        <f t="shared" si="17"/>
        <v>0</v>
      </c>
      <c r="N147" s="57"/>
      <c r="O147" s="57"/>
      <c r="P147" s="57"/>
      <c r="Q147" s="57"/>
    </row>
    <row r="148" spans="1:17" ht="30.2" customHeight="1" x14ac:dyDescent="0.25">
      <c r="A148" s="32">
        <v>81</v>
      </c>
      <c r="B148" s="19"/>
      <c r="C148" s="259"/>
      <c r="D148" s="20"/>
      <c r="E148" s="20"/>
      <c r="F148" s="20"/>
      <c r="G148" s="20"/>
      <c r="H148" s="21"/>
      <c r="I148" s="20"/>
      <c r="J148" s="200"/>
      <c r="K148" s="133" t="str">
        <f t="shared" si="15"/>
        <v/>
      </c>
      <c r="L148" s="132">
        <f t="shared" si="16"/>
        <v>1</v>
      </c>
      <c r="M148" s="134">
        <f t="shared" si="17"/>
        <v>0</v>
      </c>
      <c r="N148" s="57"/>
      <c r="O148" s="57"/>
      <c r="P148" s="57"/>
      <c r="Q148" s="57"/>
    </row>
    <row r="149" spans="1:17" ht="30.2" customHeight="1" x14ac:dyDescent="0.25">
      <c r="A149" s="33">
        <v>82</v>
      </c>
      <c r="B149" s="22"/>
      <c r="C149" s="230"/>
      <c r="D149" s="23"/>
      <c r="E149" s="23"/>
      <c r="F149" s="23"/>
      <c r="G149" s="23"/>
      <c r="H149" s="55"/>
      <c r="I149" s="23"/>
      <c r="J149" s="203"/>
      <c r="K149" s="133" t="str">
        <f t="shared" si="15"/>
        <v/>
      </c>
      <c r="L149" s="132">
        <f t="shared" si="16"/>
        <v>1</v>
      </c>
      <c r="M149" s="134">
        <f t="shared" si="17"/>
        <v>0</v>
      </c>
      <c r="N149" s="57"/>
      <c r="O149" s="57"/>
      <c r="P149" s="57"/>
      <c r="Q149" s="57"/>
    </row>
    <row r="150" spans="1:17" ht="30.2" customHeight="1" x14ac:dyDescent="0.25">
      <c r="A150" s="33">
        <v>83</v>
      </c>
      <c r="B150" s="22"/>
      <c r="C150" s="230"/>
      <c r="D150" s="23"/>
      <c r="E150" s="23"/>
      <c r="F150" s="23"/>
      <c r="G150" s="23"/>
      <c r="H150" s="55"/>
      <c r="I150" s="23"/>
      <c r="J150" s="203"/>
      <c r="K150" s="133" t="str">
        <f t="shared" si="15"/>
        <v/>
      </c>
      <c r="L150" s="132">
        <f t="shared" si="16"/>
        <v>1</v>
      </c>
      <c r="M150" s="134">
        <f t="shared" si="17"/>
        <v>0</v>
      </c>
      <c r="N150" s="57"/>
      <c r="O150" s="57"/>
      <c r="P150" s="57"/>
      <c r="Q150" s="57"/>
    </row>
    <row r="151" spans="1:17" ht="30.2" customHeight="1" x14ac:dyDescent="0.25">
      <c r="A151" s="33">
        <v>84</v>
      </c>
      <c r="B151" s="22"/>
      <c r="C151" s="230"/>
      <c r="D151" s="23"/>
      <c r="E151" s="23"/>
      <c r="F151" s="23"/>
      <c r="G151" s="23"/>
      <c r="H151" s="55"/>
      <c r="I151" s="23"/>
      <c r="J151" s="203"/>
      <c r="K151" s="133" t="str">
        <f t="shared" si="15"/>
        <v/>
      </c>
      <c r="L151" s="132">
        <f t="shared" si="16"/>
        <v>1</v>
      </c>
      <c r="M151" s="134">
        <f t="shared" si="17"/>
        <v>0</v>
      </c>
      <c r="N151" s="57"/>
      <c r="O151" s="57"/>
      <c r="P151" s="57"/>
      <c r="Q151" s="57"/>
    </row>
    <row r="152" spans="1:17" ht="30.2" customHeight="1" x14ac:dyDescent="0.25">
      <c r="A152" s="33">
        <v>85</v>
      </c>
      <c r="B152" s="22"/>
      <c r="C152" s="230"/>
      <c r="D152" s="23"/>
      <c r="E152" s="23"/>
      <c r="F152" s="23"/>
      <c r="G152" s="23"/>
      <c r="H152" s="55"/>
      <c r="I152" s="23"/>
      <c r="J152" s="203"/>
      <c r="K152" s="133" t="str">
        <f t="shared" si="15"/>
        <v/>
      </c>
      <c r="L152" s="132">
        <f t="shared" si="16"/>
        <v>1</v>
      </c>
      <c r="M152" s="134">
        <f t="shared" si="17"/>
        <v>0</v>
      </c>
      <c r="N152" s="57"/>
      <c r="O152" s="57"/>
      <c r="P152" s="57"/>
      <c r="Q152" s="57"/>
    </row>
    <row r="153" spans="1:17" ht="30.2" customHeight="1" x14ac:dyDescent="0.25">
      <c r="A153" s="33">
        <v>86</v>
      </c>
      <c r="B153" s="22"/>
      <c r="C153" s="230"/>
      <c r="D153" s="23"/>
      <c r="E153" s="23"/>
      <c r="F153" s="23"/>
      <c r="G153" s="23"/>
      <c r="H153" s="55"/>
      <c r="I153" s="23"/>
      <c r="J153" s="203"/>
      <c r="K153" s="133" t="str">
        <f t="shared" si="15"/>
        <v/>
      </c>
      <c r="L153" s="132">
        <f t="shared" si="16"/>
        <v>1</v>
      </c>
      <c r="M153" s="134">
        <f t="shared" si="17"/>
        <v>0</v>
      </c>
      <c r="N153" s="57"/>
      <c r="O153" s="57"/>
      <c r="P153" s="57"/>
      <c r="Q153" s="57"/>
    </row>
    <row r="154" spans="1:17" ht="30.2" customHeight="1" x14ac:dyDescent="0.25">
      <c r="A154" s="33">
        <v>87</v>
      </c>
      <c r="B154" s="22"/>
      <c r="C154" s="230"/>
      <c r="D154" s="23"/>
      <c r="E154" s="23"/>
      <c r="F154" s="23"/>
      <c r="G154" s="23"/>
      <c r="H154" s="55"/>
      <c r="I154" s="23"/>
      <c r="J154" s="203"/>
      <c r="K154" s="133" t="str">
        <f t="shared" si="15"/>
        <v/>
      </c>
      <c r="L154" s="132">
        <f t="shared" si="16"/>
        <v>1</v>
      </c>
      <c r="M154" s="134">
        <f t="shared" si="17"/>
        <v>0</v>
      </c>
      <c r="N154" s="57"/>
      <c r="O154" s="57"/>
      <c r="P154" s="57"/>
      <c r="Q154" s="57"/>
    </row>
    <row r="155" spans="1:17" ht="30.2" customHeight="1" x14ac:dyDescent="0.25">
      <c r="A155" s="33">
        <v>88</v>
      </c>
      <c r="B155" s="22"/>
      <c r="C155" s="230"/>
      <c r="D155" s="23"/>
      <c r="E155" s="23"/>
      <c r="F155" s="23"/>
      <c r="G155" s="23"/>
      <c r="H155" s="55"/>
      <c r="I155" s="23"/>
      <c r="J155" s="203"/>
      <c r="K155" s="133" t="str">
        <f t="shared" si="15"/>
        <v/>
      </c>
      <c r="L155" s="132">
        <f t="shared" si="16"/>
        <v>1</v>
      </c>
      <c r="M155" s="134">
        <f t="shared" si="17"/>
        <v>0</v>
      </c>
      <c r="N155" s="57"/>
      <c r="O155" s="57"/>
      <c r="P155" s="57"/>
      <c r="Q155" s="57"/>
    </row>
    <row r="156" spans="1:17" ht="30.2" customHeight="1" x14ac:dyDescent="0.25">
      <c r="A156" s="33">
        <v>89</v>
      </c>
      <c r="B156" s="22"/>
      <c r="C156" s="230"/>
      <c r="D156" s="23"/>
      <c r="E156" s="23"/>
      <c r="F156" s="23"/>
      <c r="G156" s="23"/>
      <c r="H156" s="55"/>
      <c r="I156" s="23"/>
      <c r="J156" s="203"/>
      <c r="K156" s="133" t="str">
        <f t="shared" si="15"/>
        <v/>
      </c>
      <c r="L156" s="132">
        <f t="shared" si="16"/>
        <v>1</v>
      </c>
      <c r="M156" s="134">
        <f t="shared" si="17"/>
        <v>0</v>
      </c>
      <c r="N156" s="275"/>
      <c r="O156" s="275"/>
      <c r="P156" s="57"/>
      <c r="Q156" s="57"/>
    </row>
    <row r="157" spans="1:17" ht="30.2" customHeight="1" thickBot="1" x14ac:dyDescent="0.3">
      <c r="A157" s="34">
        <v>90</v>
      </c>
      <c r="B157" s="25"/>
      <c r="C157" s="231"/>
      <c r="D157" s="26"/>
      <c r="E157" s="26"/>
      <c r="F157" s="26"/>
      <c r="G157" s="26"/>
      <c r="H157" s="56"/>
      <c r="I157" s="26"/>
      <c r="J157" s="204"/>
      <c r="K157" s="133" t="str">
        <f t="shared" si="15"/>
        <v/>
      </c>
      <c r="L157" s="132">
        <f t="shared" si="16"/>
        <v>1</v>
      </c>
      <c r="M157" s="134">
        <f t="shared" si="17"/>
        <v>0</v>
      </c>
      <c r="N157" s="135">
        <f>IF(COUNTA(H143:J157)&gt;0,1,0)</f>
        <v>0</v>
      </c>
      <c r="O157" s="57"/>
      <c r="P157" s="57"/>
      <c r="Q157" s="57"/>
    </row>
    <row r="158" spans="1:17" ht="30.2" customHeight="1" thickBot="1" x14ac:dyDescent="0.3">
      <c r="A158" s="538" t="s">
        <v>189</v>
      </c>
      <c r="B158" s="538"/>
      <c r="C158" s="538"/>
      <c r="D158" s="538"/>
      <c r="E158" s="538"/>
      <c r="F158" s="538"/>
      <c r="G158" s="538"/>
      <c r="H158" s="539"/>
      <c r="I158" s="9" t="s">
        <v>46</v>
      </c>
      <c r="J158" s="207">
        <f>SUM(J143:J157)+J131</f>
        <v>0</v>
      </c>
      <c r="K158" s="281"/>
      <c r="L158" s="129">
        <f>IF(J158&gt;J131,ROW(A162),0)</f>
        <v>0</v>
      </c>
      <c r="M158" s="57"/>
      <c r="N158" s="57"/>
      <c r="O158" s="57"/>
      <c r="P158" s="57"/>
      <c r="Q158" s="57"/>
    </row>
    <row r="159" spans="1:17" ht="30.2" customHeight="1" x14ac:dyDescent="0.25">
      <c r="A159" s="29" t="s">
        <v>141</v>
      </c>
      <c r="B159" s="57"/>
      <c r="C159" s="283"/>
      <c r="D159" s="57"/>
      <c r="E159" s="57"/>
      <c r="F159" s="57"/>
      <c r="G159" s="57"/>
      <c r="H159" s="282"/>
      <c r="I159" s="57"/>
      <c r="J159" s="57"/>
      <c r="K159" s="281"/>
      <c r="L159" s="52"/>
      <c r="M159" s="57"/>
      <c r="N159" s="57"/>
      <c r="O159" s="57"/>
      <c r="P159" s="57"/>
      <c r="Q159" s="57"/>
    </row>
    <row r="160" spans="1:17" ht="30.2" customHeight="1" x14ac:dyDescent="0.25">
      <c r="A160" s="57"/>
      <c r="B160" s="57"/>
      <c r="C160" s="283"/>
      <c r="D160" s="57"/>
      <c r="E160" s="57"/>
      <c r="F160" s="57"/>
      <c r="G160" s="57"/>
      <c r="H160" s="282"/>
      <c r="I160" s="57"/>
      <c r="J160" s="57"/>
      <c r="K160" s="58"/>
      <c r="L160" s="52"/>
      <c r="M160" s="57"/>
      <c r="N160" s="57"/>
      <c r="O160" s="57"/>
      <c r="P160" s="57"/>
      <c r="Q160" s="57"/>
    </row>
    <row r="161" spans="1:17" ht="30.2" customHeight="1" x14ac:dyDescent="0.35">
      <c r="A161" s="347" t="s">
        <v>41</v>
      </c>
      <c r="B161" s="348">
        <f ca="1">IF(imzatarihi&gt;0,imzatarihi,"")</f>
        <v>45833</v>
      </c>
      <c r="C161" s="346" t="s">
        <v>43</v>
      </c>
      <c r="D161" s="344" t="str">
        <f>IF(kurulusyetkilisi&gt;0,kurulusyetkilisi,"")</f>
        <v/>
      </c>
      <c r="E161" s="339"/>
      <c r="G161" s="57"/>
      <c r="H161" s="282"/>
      <c r="I161" s="57"/>
      <c r="J161" s="57"/>
      <c r="K161" s="58"/>
      <c r="L161" s="52"/>
      <c r="M161" s="57"/>
      <c r="N161" s="57"/>
      <c r="O161" s="57"/>
      <c r="P161" s="57"/>
      <c r="Q161" s="57"/>
    </row>
    <row r="162" spans="1:17" ht="30.2" customHeight="1" x14ac:dyDescent="0.35">
      <c r="A162" s="57"/>
      <c r="B162" s="343"/>
      <c r="C162" s="346" t="s">
        <v>44</v>
      </c>
      <c r="D162" s="339"/>
      <c r="E162" s="339"/>
      <c r="F162" s="57"/>
      <c r="G162" s="57"/>
      <c r="H162" s="282"/>
      <c r="I162" s="57"/>
      <c r="J162" s="57"/>
      <c r="K162" s="58"/>
      <c r="L162" s="52"/>
      <c r="M162" s="57"/>
      <c r="N162" s="57"/>
      <c r="O162" s="57"/>
      <c r="P162" s="57"/>
      <c r="Q162" s="57"/>
    </row>
    <row r="163" spans="1:17" ht="30.2" customHeight="1" x14ac:dyDescent="0.25">
      <c r="A163" s="57"/>
      <c r="B163" s="57"/>
      <c r="C163" s="283"/>
      <c r="D163" s="57"/>
      <c r="E163" s="57"/>
      <c r="F163" s="57"/>
      <c r="G163" s="57"/>
      <c r="H163" s="282"/>
      <c r="I163" s="57"/>
      <c r="J163" s="57"/>
      <c r="K163" s="58"/>
      <c r="L163" s="52"/>
      <c r="M163" s="57"/>
      <c r="N163" s="57"/>
      <c r="O163" s="57"/>
      <c r="P163" s="57"/>
      <c r="Q163" s="57"/>
    </row>
    <row r="164" spans="1:17" ht="30.2" customHeight="1" x14ac:dyDescent="0.25">
      <c r="A164" s="57"/>
      <c r="B164" s="57"/>
      <c r="C164" s="283"/>
      <c r="D164" s="57"/>
      <c r="E164" s="57"/>
      <c r="F164" s="57"/>
      <c r="G164" s="57"/>
      <c r="H164" s="282"/>
      <c r="I164" s="57"/>
      <c r="J164" s="57"/>
      <c r="K164" s="58"/>
      <c r="L164" s="52"/>
      <c r="M164" s="57"/>
      <c r="N164" s="57"/>
      <c r="O164" s="57"/>
      <c r="P164" s="57"/>
      <c r="Q164" s="57"/>
    </row>
    <row r="165" spans="1:17" ht="30.2" customHeight="1" x14ac:dyDescent="0.25">
      <c r="A165" s="57"/>
      <c r="B165" s="57"/>
      <c r="C165" s="283"/>
      <c r="D165" s="57"/>
      <c r="E165" s="57"/>
      <c r="F165" s="57"/>
      <c r="G165" s="57"/>
      <c r="H165" s="282"/>
      <c r="I165" s="57"/>
      <c r="J165" s="57"/>
      <c r="K165" s="58"/>
      <c r="L165" s="52"/>
      <c r="M165" s="57"/>
      <c r="N165" s="57"/>
      <c r="O165" s="57"/>
      <c r="P165" s="57"/>
      <c r="Q165" s="57"/>
    </row>
    <row r="166" spans="1:17" ht="30.2" customHeight="1" x14ac:dyDescent="0.25">
      <c r="A166" s="57"/>
      <c r="B166" s="57"/>
      <c r="C166" s="283"/>
      <c r="D166" s="57"/>
      <c r="E166" s="57"/>
      <c r="F166" s="57"/>
      <c r="G166" s="57"/>
      <c r="H166" s="282"/>
      <c r="I166" s="57"/>
      <c r="J166" s="57"/>
      <c r="K166" s="58"/>
      <c r="L166" s="52"/>
      <c r="M166" s="57"/>
      <c r="N166" s="57"/>
      <c r="O166" s="57"/>
      <c r="P166" s="57"/>
      <c r="Q166" s="57"/>
    </row>
    <row r="167" spans="1:17" ht="30.2" customHeight="1" x14ac:dyDescent="0.25">
      <c r="A167" s="57"/>
      <c r="B167" s="57"/>
      <c r="C167" s="283"/>
      <c r="D167" s="57"/>
      <c r="E167" s="57"/>
      <c r="F167" s="57"/>
      <c r="G167" s="57"/>
      <c r="H167" s="282"/>
      <c r="I167" s="57"/>
      <c r="J167" s="57"/>
      <c r="K167" s="58"/>
      <c r="L167" s="52"/>
      <c r="M167" s="57"/>
      <c r="N167" s="57"/>
      <c r="O167" s="57"/>
      <c r="P167" s="57"/>
      <c r="Q167" s="57"/>
    </row>
    <row r="168" spans="1:17" ht="30.2" customHeight="1" x14ac:dyDescent="0.25">
      <c r="A168" s="57"/>
      <c r="B168" s="57"/>
      <c r="C168" s="283"/>
      <c r="D168" s="57"/>
      <c r="E168" s="57"/>
      <c r="F168" s="57"/>
      <c r="G168" s="57"/>
      <c r="H168" s="282"/>
      <c r="I168" s="57"/>
      <c r="J168" s="57"/>
      <c r="K168" s="58"/>
      <c r="L168" s="52"/>
      <c r="M168" s="57"/>
      <c r="N168" s="57"/>
      <c r="O168" s="57"/>
      <c r="P168" s="57"/>
      <c r="Q168" s="57"/>
    </row>
    <row r="169" spans="1:17" ht="30.2" customHeight="1" x14ac:dyDescent="0.25">
      <c r="A169" s="57"/>
      <c r="B169" s="57"/>
      <c r="C169" s="283"/>
      <c r="D169" s="57"/>
      <c r="E169" s="57"/>
      <c r="F169" s="57"/>
      <c r="G169" s="57"/>
      <c r="H169" s="282"/>
      <c r="I169" s="57"/>
      <c r="J169" s="57"/>
      <c r="K169" s="58"/>
      <c r="L169" s="52"/>
      <c r="M169" s="57"/>
      <c r="N169" s="57"/>
      <c r="O169" s="57"/>
      <c r="P169" s="57"/>
      <c r="Q169" s="57"/>
    </row>
    <row r="170" spans="1:17" ht="30.2" customHeight="1" x14ac:dyDescent="0.25">
      <c r="A170" s="57"/>
      <c r="B170" s="57"/>
      <c r="C170" s="283"/>
      <c r="D170" s="57"/>
      <c r="E170" s="57"/>
      <c r="F170" s="57"/>
      <c r="G170" s="57"/>
      <c r="H170" s="282"/>
      <c r="I170" s="57"/>
      <c r="J170" s="57"/>
      <c r="K170" s="58"/>
      <c r="L170" s="52"/>
      <c r="M170" s="57"/>
      <c r="N170" s="57"/>
      <c r="O170" s="57"/>
      <c r="P170" s="57"/>
      <c r="Q170" s="57"/>
    </row>
    <row r="171" spans="1:17" ht="30.2" customHeight="1" x14ac:dyDescent="0.25">
      <c r="A171" s="57"/>
      <c r="B171" s="57"/>
      <c r="C171" s="283"/>
      <c r="D171" s="57"/>
      <c r="E171" s="57"/>
      <c r="F171" s="57"/>
      <c r="G171" s="57"/>
      <c r="H171" s="282"/>
      <c r="I171" s="57"/>
      <c r="J171" s="57"/>
      <c r="K171" s="58"/>
      <c r="L171" s="52"/>
      <c r="M171" s="57"/>
      <c r="N171" s="57"/>
      <c r="O171" s="57"/>
      <c r="P171" s="57"/>
      <c r="Q171" s="57"/>
    </row>
    <row r="172" spans="1:17" ht="30.2" customHeight="1" x14ac:dyDescent="0.25">
      <c r="A172" s="57"/>
      <c r="B172" s="57"/>
      <c r="C172" s="283"/>
      <c r="D172" s="57"/>
      <c r="E172" s="57"/>
      <c r="F172" s="57"/>
      <c r="G172" s="57"/>
      <c r="H172" s="282"/>
      <c r="I172" s="57"/>
      <c r="J172" s="57"/>
      <c r="K172" s="58"/>
      <c r="L172" s="52"/>
      <c r="M172" s="57"/>
      <c r="N172" s="57"/>
      <c r="O172" s="57"/>
      <c r="P172" s="57"/>
      <c r="Q172" s="57"/>
    </row>
    <row r="173" spans="1:17" ht="30.2" customHeight="1" x14ac:dyDescent="0.25">
      <c r="A173" s="57"/>
      <c r="B173" s="57"/>
      <c r="C173" s="283"/>
      <c r="D173" s="57"/>
      <c r="E173" s="57"/>
      <c r="F173" s="57"/>
      <c r="G173" s="57"/>
      <c r="H173" s="282"/>
      <c r="I173" s="57"/>
      <c r="J173" s="57"/>
      <c r="K173" s="58"/>
      <c r="L173" s="52"/>
      <c r="M173" s="57"/>
      <c r="N173" s="57"/>
      <c r="O173" s="57"/>
      <c r="P173" s="57"/>
      <c r="Q173" s="57"/>
    </row>
    <row r="174" spans="1:17" ht="30.2" customHeight="1" x14ac:dyDescent="0.25">
      <c r="A174" s="57"/>
      <c r="B174" s="57"/>
      <c r="C174" s="283"/>
      <c r="D174" s="57"/>
      <c r="E174" s="57"/>
      <c r="F174" s="57"/>
      <c r="G174" s="57"/>
      <c r="H174" s="282"/>
      <c r="I174" s="57"/>
      <c r="J174" s="57"/>
      <c r="K174" s="58"/>
      <c r="L174" s="52"/>
      <c r="M174" s="57"/>
      <c r="N174" s="57"/>
      <c r="O174" s="57"/>
      <c r="P174" s="57"/>
      <c r="Q174" s="57"/>
    </row>
    <row r="175" spans="1:17" ht="30.2" customHeight="1" x14ac:dyDescent="0.25">
      <c r="A175" s="57"/>
      <c r="B175" s="57"/>
      <c r="C175" s="283"/>
      <c r="D175" s="57"/>
      <c r="E175" s="57"/>
      <c r="F175" s="57"/>
      <c r="G175" s="57"/>
      <c r="H175" s="282"/>
      <c r="I175" s="57"/>
      <c r="J175" s="57"/>
      <c r="K175" s="58"/>
      <c r="L175" s="52"/>
      <c r="M175" s="57"/>
      <c r="N175" s="57"/>
      <c r="O175" s="57"/>
      <c r="P175" s="57"/>
      <c r="Q175" s="57"/>
    </row>
    <row r="176" spans="1:17" ht="30.2" customHeight="1" x14ac:dyDescent="0.25">
      <c r="A176" s="57"/>
      <c r="B176" s="57"/>
      <c r="C176" s="283"/>
      <c r="D176" s="57"/>
      <c r="E176" s="57"/>
      <c r="F176" s="57"/>
      <c r="G176" s="57"/>
      <c r="H176" s="282"/>
      <c r="I176" s="57"/>
      <c r="J176" s="57"/>
      <c r="K176" s="58"/>
      <c r="L176" s="52"/>
      <c r="M176" s="57"/>
      <c r="N176" s="57"/>
      <c r="O176" s="57"/>
      <c r="P176" s="57"/>
      <c r="Q176" s="57"/>
    </row>
    <row r="177" spans="1:17" ht="30.2" customHeight="1" x14ac:dyDescent="0.25">
      <c r="A177" s="57"/>
      <c r="B177" s="57"/>
      <c r="C177" s="283"/>
      <c r="D177" s="57"/>
      <c r="E177" s="57"/>
      <c r="F177" s="57"/>
      <c r="G177" s="57"/>
      <c r="H177" s="282"/>
      <c r="I177" s="57"/>
      <c r="J177" s="57"/>
      <c r="K177" s="58"/>
      <c r="L177" s="52"/>
      <c r="M177" s="57"/>
      <c r="N177" s="57"/>
      <c r="O177" s="57"/>
      <c r="P177" s="57"/>
      <c r="Q177" s="57"/>
    </row>
    <row r="178" spans="1:17" ht="30.2" customHeight="1" x14ac:dyDescent="0.25">
      <c r="A178" s="57"/>
      <c r="B178" s="57"/>
      <c r="C178" s="283"/>
      <c r="D178" s="57"/>
      <c r="E178" s="57"/>
      <c r="F178" s="57"/>
      <c r="G178" s="57"/>
      <c r="H178" s="282"/>
      <c r="I178" s="57"/>
      <c r="J178" s="57"/>
      <c r="K178" s="58"/>
      <c r="L178" s="52"/>
      <c r="M178" s="57"/>
      <c r="N178" s="57"/>
      <c r="O178" s="57"/>
      <c r="P178" s="57"/>
      <c r="Q178" s="57"/>
    </row>
    <row r="179" spans="1:17" ht="30.2" customHeight="1" x14ac:dyDescent="0.25">
      <c r="A179" s="57"/>
      <c r="B179" s="57"/>
      <c r="C179" s="283"/>
      <c r="D179" s="57"/>
      <c r="E179" s="57"/>
      <c r="F179" s="57"/>
      <c r="G179" s="57"/>
      <c r="H179" s="282"/>
      <c r="I179" s="57"/>
      <c r="J179" s="57"/>
      <c r="K179" s="58"/>
      <c r="L179" s="52"/>
      <c r="M179" s="57"/>
      <c r="N179" s="57"/>
      <c r="O179" s="57"/>
      <c r="P179" s="57"/>
      <c r="Q179" s="57"/>
    </row>
    <row r="180" spans="1:17" ht="30.2" customHeight="1" x14ac:dyDescent="0.25">
      <c r="A180" s="57"/>
      <c r="B180" s="57"/>
      <c r="C180" s="283"/>
      <c r="D180" s="57"/>
      <c r="E180" s="57"/>
      <c r="F180" s="57"/>
      <c r="G180" s="57"/>
      <c r="H180" s="282"/>
      <c r="I180" s="57"/>
      <c r="J180" s="57"/>
      <c r="K180" s="58"/>
      <c r="L180" s="52"/>
      <c r="M180" s="57"/>
      <c r="N180" s="57"/>
      <c r="O180" s="57"/>
      <c r="P180" s="57"/>
      <c r="Q180" s="57"/>
    </row>
    <row r="181" spans="1:17" ht="30.2" customHeight="1" x14ac:dyDescent="0.25">
      <c r="A181" s="57"/>
      <c r="B181" s="57"/>
      <c r="C181" s="283"/>
      <c r="D181" s="57"/>
      <c r="E181" s="57"/>
      <c r="F181" s="57"/>
      <c r="G181" s="57"/>
      <c r="H181" s="282"/>
      <c r="I181" s="57"/>
      <c r="J181" s="57"/>
      <c r="K181" s="58"/>
      <c r="L181" s="52"/>
      <c r="M181" s="57"/>
      <c r="N181" s="57"/>
      <c r="O181" s="57"/>
      <c r="P181" s="57"/>
      <c r="Q181" s="57"/>
    </row>
    <row r="182" spans="1:17" ht="30.2" customHeight="1" x14ac:dyDescent="0.25">
      <c r="A182" s="57"/>
      <c r="B182" s="57"/>
      <c r="C182" s="283"/>
      <c r="D182" s="57"/>
      <c r="E182" s="57"/>
      <c r="F182" s="57"/>
      <c r="G182" s="57"/>
      <c r="H182" s="282"/>
      <c r="I182" s="57"/>
      <c r="J182" s="57"/>
      <c r="K182" s="58"/>
      <c r="L182" s="52"/>
      <c r="M182" s="57"/>
      <c r="N182" s="57"/>
      <c r="O182" s="57"/>
      <c r="P182" s="57"/>
      <c r="Q182" s="57"/>
    </row>
    <row r="183" spans="1:17" ht="30.2" customHeight="1" x14ac:dyDescent="0.25">
      <c r="A183" s="57"/>
      <c r="B183" s="57"/>
      <c r="C183" s="283"/>
      <c r="D183" s="57"/>
      <c r="E183" s="57"/>
      <c r="F183" s="57"/>
      <c r="G183" s="57"/>
      <c r="H183" s="282"/>
      <c r="I183" s="57"/>
      <c r="J183" s="57"/>
      <c r="K183" s="58"/>
      <c r="L183" s="52"/>
      <c r="M183" s="57"/>
      <c r="N183" s="57"/>
      <c r="O183" s="57"/>
      <c r="P183" s="57"/>
      <c r="Q183" s="57"/>
    </row>
    <row r="184" spans="1:17" ht="30.2" customHeight="1" x14ac:dyDescent="0.25">
      <c r="A184" s="57"/>
      <c r="B184" s="57"/>
      <c r="C184" s="283"/>
      <c r="D184" s="57"/>
      <c r="E184" s="57"/>
      <c r="F184" s="57"/>
      <c r="G184" s="57"/>
      <c r="H184" s="282"/>
      <c r="I184" s="57"/>
      <c r="J184" s="57"/>
      <c r="K184" s="58"/>
      <c r="L184" s="52"/>
      <c r="M184" s="57"/>
      <c r="N184" s="57"/>
      <c r="O184" s="57"/>
      <c r="P184" s="57"/>
      <c r="Q184" s="57"/>
    </row>
    <row r="185" spans="1:17" ht="30.2" customHeight="1" x14ac:dyDescent="0.25">
      <c r="A185" s="57"/>
      <c r="B185" s="57"/>
      <c r="C185" s="283"/>
      <c r="D185" s="57"/>
      <c r="E185" s="57"/>
      <c r="F185" s="57"/>
      <c r="G185" s="57"/>
      <c r="H185" s="282"/>
      <c r="I185" s="57"/>
      <c r="J185" s="57"/>
      <c r="K185" s="58"/>
      <c r="L185" s="52"/>
      <c r="M185" s="57"/>
      <c r="N185" s="57"/>
      <c r="O185" s="57"/>
      <c r="P185" s="57"/>
      <c r="Q185" s="57"/>
    </row>
    <row r="186" spans="1:17" ht="30.2" customHeight="1" x14ac:dyDescent="0.25">
      <c r="A186" s="57"/>
      <c r="B186" s="57"/>
      <c r="C186" s="283"/>
      <c r="D186" s="57"/>
      <c r="E186" s="57"/>
      <c r="F186" s="57"/>
      <c r="G186" s="57"/>
      <c r="H186" s="282"/>
      <c r="I186" s="57"/>
      <c r="J186" s="57"/>
      <c r="K186" s="58"/>
      <c r="L186" s="52"/>
      <c r="M186" s="57"/>
      <c r="N186" s="275"/>
      <c r="O186" s="275"/>
      <c r="P186" s="57"/>
      <c r="Q186" s="57"/>
    </row>
    <row r="187" spans="1:17" ht="30.2" customHeight="1" x14ac:dyDescent="0.25">
      <c r="A187" s="57"/>
      <c r="B187" s="57"/>
      <c r="C187" s="283"/>
      <c r="D187" s="57"/>
      <c r="E187" s="57"/>
      <c r="F187" s="57"/>
      <c r="G187" s="57"/>
      <c r="H187" s="282"/>
      <c r="I187" s="57"/>
      <c r="J187" s="57"/>
      <c r="K187" s="58"/>
      <c r="L187" s="52"/>
      <c r="M187" s="57"/>
      <c r="N187" s="57"/>
      <c r="O187" s="57"/>
      <c r="P187" s="57"/>
      <c r="Q187" s="57"/>
    </row>
    <row r="188" spans="1:17" ht="30.2" customHeight="1" x14ac:dyDescent="0.25">
      <c r="A188" s="57"/>
      <c r="B188" s="57"/>
      <c r="C188" s="283"/>
      <c r="D188" s="57"/>
      <c r="E188" s="57"/>
      <c r="F188" s="57"/>
      <c r="G188" s="57"/>
      <c r="H188" s="282"/>
      <c r="I188" s="57"/>
      <c r="J188" s="57"/>
      <c r="K188" s="58"/>
      <c r="L188" s="52"/>
      <c r="M188" s="57"/>
      <c r="N188" s="57"/>
      <c r="O188" s="57"/>
      <c r="P188" s="57"/>
      <c r="Q188" s="57"/>
    </row>
    <row r="189" spans="1:17" ht="30.2" customHeight="1" x14ac:dyDescent="0.25">
      <c r="A189" s="57"/>
      <c r="B189" s="57"/>
      <c r="C189" s="283"/>
      <c r="D189" s="57"/>
      <c r="E189" s="57"/>
      <c r="F189" s="57"/>
      <c r="G189" s="57"/>
      <c r="H189" s="282"/>
      <c r="I189" s="57"/>
      <c r="J189" s="57"/>
      <c r="K189" s="58"/>
      <c r="L189" s="52"/>
      <c r="M189" s="57"/>
      <c r="N189" s="57"/>
      <c r="O189" s="57"/>
      <c r="P189" s="57"/>
      <c r="Q189" s="57"/>
    </row>
    <row r="190" spans="1:17" ht="30.2" customHeight="1" x14ac:dyDescent="0.25">
      <c r="A190" s="57"/>
      <c r="B190" s="57"/>
      <c r="C190" s="283"/>
      <c r="D190" s="57"/>
      <c r="E190" s="57"/>
      <c r="F190" s="57"/>
      <c r="G190" s="57"/>
      <c r="H190" s="282"/>
      <c r="I190" s="57"/>
      <c r="J190" s="57"/>
      <c r="K190" s="58"/>
      <c r="L190" s="52"/>
      <c r="M190" s="57"/>
      <c r="N190" s="57"/>
      <c r="O190" s="57"/>
      <c r="P190" s="57"/>
      <c r="Q190" s="57"/>
    </row>
    <row r="191" spans="1:17" ht="30.2" customHeight="1" x14ac:dyDescent="0.25">
      <c r="A191" s="57"/>
      <c r="B191" s="57"/>
      <c r="C191" s="283"/>
      <c r="D191" s="57"/>
      <c r="E191" s="57"/>
      <c r="F191" s="57"/>
      <c r="G191" s="57"/>
      <c r="H191" s="282"/>
      <c r="I191" s="57"/>
      <c r="J191" s="57"/>
      <c r="K191" s="58"/>
      <c r="L191" s="52"/>
      <c r="M191" s="57"/>
      <c r="N191" s="57"/>
      <c r="O191" s="57"/>
      <c r="P191" s="57"/>
      <c r="Q191" s="57"/>
    </row>
    <row r="192" spans="1:17" ht="30.2" customHeight="1" x14ac:dyDescent="0.25">
      <c r="A192" s="57"/>
      <c r="B192" s="57"/>
      <c r="C192" s="283"/>
      <c r="D192" s="57"/>
      <c r="E192" s="57"/>
      <c r="F192" s="57"/>
      <c r="G192" s="57"/>
      <c r="H192" s="282"/>
      <c r="I192" s="57"/>
      <c r="J192" s="57"/>
      <c r="K192" s="58"/>
      <c r="L192" s="52"/>
      <c r="M192" s="57"/>
      <c r="N192" s="57"/>
      <c r="O192" s="57"/>
      <c r="P192" s="57"/>
      <c r="Q192" s="57"/>
    </row>
    <row r="193" spans="1:17" ht="30.2" customHeight="1" x14ac:dyDescent="0.25">
      <c r="A193" s="57"/>
      <c r="B193" s="57"/>
      <c r="C193" s="283"/>
      <c r="D193" s="57"/>
      <c r="E193" s="57"/>
      <c r="F193" s="57"/>
      <c r="G193" s="57"/>
      <c r="H193" s="282"/>
      <c r="I193" s="57"/>
      <c r="J193" s="57"/>
      <c r="K193" s="58"/>
      <c r="L193" s="52"/>
      <c r="M193" s="57"/>
      <c r="N193" s="57"/>
      <c r="O193" s="57"/>
      <c r="P193" s="57"/>
      <c r="Q193" s="57"/>
    </row>
    <row r="194" spans="1:17" ht="30.2" customHeight="1" x14ac:dyDescent="0.25">
      <c r="A194" s="57"/>
      <c r="B194" s="57"/>
      <c r="C194" s="283"/>
      <c r="D194" s="57"/>
      <c r="E194" s="57"/>
      <c r="F194" s="57"/>
      <c r="G194" s="57"/>
      <c r="H194" s="282"/>
      <c r="I194" s="57"/>
      <c r="J194" s="57"/>
      <c r="K194" s="58"/>
      <c r="L194" s="52"/>
      <c r="M194" s="57"/>
      <c r="N194" s="57"/>
      <c r="O194" s="57"/>
      <c r="P194" s="57"/>
      <c r="Q194" s="57"/>
    </row>
    <row r="195" spans="1:17" ht="30.2" customHeight="1" x14ac:dyDescent="0.25">
      <c r="A195" s="57"/>
      <c r="B195" s="57"/>
      <c r="C195" s="283"/>
      <c r="D195" s="57"/>
      <c r="E195" s="57"/>
      <c r="F195" s="57"/>
      <c r="G195" s="57"/>
      <c r="H195" s="282"/>
      <c r="I195" s="57"/>
      <c r="J195" s="57"/>
      <c r="K195" s="58"/>
      <c r="L195" s="52"/>
      <c r="M195" s="57"/>
      <c r="N195" s="57"/>
      <c r="O195" s="57"/>
      <c r="P195" s="57"/>
      <c r="Q195" s="57"/>
    </row>
    <row r="196" spans="1:17" ht="30.2" customHeight="1" x14ac:dyDescent="0.25">
      <c r="A196" s="57"/>
      <c r="B196" s="57"/>
      <c r="C196" s="283"/>
      <c r="D196" s="57"/>
      <c r="E196" s="57"/>
      <c r="F196" s="57"/>
      <c r="G196" s="57"/>
      <c r="H196" s="282"/>
      <c r="I196" s="57"/>
      <c r="J196" s="57"/>
      <c r="K196" s="58"/>
      <c r="L196" s="52"/>
      <c r="M196" s="57"/>
      <c r="N196" s="57"/>
      <c r="O196" s="57"/>
      <c r="P196" s="57"/>
      <c r="Q196" s="57"/>
    </row>
    <row r="197" spans="1:17" ht="30.2" customHeight="1" x14ac:dyDescent="0.25">
      <c r="A197" s="57"/>
      <c r="B197" s="57"/>
      <c r="C197" s="283"/>
      <c r="D197" s="57"/>
      <c r="E197" s="57"/>
      <c r="F197" s="57"/>
      <c r="G197" s="57"/>
      <c r="H197" s="282"/>
      <c r="I197" s="57"/>
      <c r="J197" s="57"/>
      <c r="K197" s="58"/>
      <c r="L197" s="52"/>
      <c r="M197" s="57"/>
      <c r="N197" s="57"/>
      <c r="O197" s="57"/>
      <c r="P197" s="57"/>
      <c r="Q197" s="57"/>
    </row>
    <row r="198" spans="1:17" ht="30.2" customHeight="1" x14ac:dyDescent="0.25">
      <c r="A198" s="57"/>
      <c r="B198" s="57"/>
      <c r="C198" s="283"/>
      <c r="D198" s="57"/>
      <c r="E198" s="57"/>
      <c r="F198" s="57"/>
      <c r="G198" s="57"/>
      <c r="H198" s="282"/>
      <c r="I198" s="57"/>
      <c r="J198" s="57"/>
      <c r="K198" s="58"/>
      <c r="L198" s="52"/>
      <c r="M198" s="57"/>
      <c r="N198" s="57"/>
      <c r="O198" s="57"/>
      <c r="P198" s="57"/>
      <c r="Q198" s="57"/>
    </row>
    <row r="199" spans="1:17" ht="30.2" customHeight="1" x14ac:dyDescent="0.25">
      <c r="A199" s="57"/>
      <c r="B199" s="57"/>
      <c r="C199" s="283"/>
      <c r="D199" s="57"/>
      <c r="E199" s="57"/>
      <c r="F199" s="57"/>
      <c r="G199" s="57"/>
      <c r="H199" s="282"/>
      <c r="I199" s="57"/>
      <c r="J199" s="57"/>
      <c r="K199" s="58"/>
      <c r="L199" s="52"/>
      <c r="M199" s="57"/>
      <c r="N199" s="57"/>
      <c r="O199" s="57"/>
      <c r="P199" s="57"/>
      <c r="Q199" s="57"/>
    </row>
    <row r="200" spans="1:17" ht="30.2" customHeight="1" x14ac:dyDescent="0.25">
      <c r="A200" s="57"/>
      <c r="B200" s="57"/>
      <c r="C200" s="283"/>
      <c r="D200" s="57"/>
      <c r="E200" s="57"/>
      <c r="F200" s="57"/>
      <c r="G200" s="57"/>
      <c r="H200" s="282"/>
      <c r="I200" s="57"/>
      <c r="J200" s="57"/>
      <c r="K200" s="58"/>
      <c r="L200" s="52"/>
      <c r="M200" s="57"/>
      <c r="N200" s="57"/>
      <c r="O200" s="57"/>
      <c r="P200" s="57"/>
      <c r="Q200" s="57"/>
    </row>
    <row r="201" spans="1:17" ht="30.2" customHeight="1" x14ac:dyDescent="0.25">
      <c r="A201" s="57"/>
      <c r="B201" s="57"/>
      <c r="C201" s="283"/>
      <c r="D201" s="57"/>
      <c r="E201" s="57"/>
      <c r="F201" s="57"/>
      <c r="G201" s="57"/>
      <c r="H201" s="282"/>
      <c r="I201" s="57"/>
      <c r="J201" s="57"/>
      <c r="K201" s="58"/>
      <c r="L201" s="52"/>
      <c r="M201" s="57"/>
      <c r="N201" s="57"/>
      <c r="O201" s="57"/>
      <c r="P201" s="57"/>
      <c r="Q201" s="57"/>
    </row>
    <row r="202" spans="1:17" ht="30.2" customHeight="1" x14ac:dyDescent="0.25">
      <c r="A202" s="57"/>
      <c r="B202" s="57"/>
      <c r="C202" s="283"/>
      <c r="D202" s="57"/>
      <c r="E202" s="57"/>
      <c r="F202" s="57"/>
      <c r="G202" s="57"/>
      <c r="H202" s="282"/>
      <c r="I202" s="57"/>
      <c r="J202" s="57"/>
      <c r="K202" s="58"/>
      <c r="L202" s="52"/>
      <c r="M202" s="57"/>
      <c r="N202" s="57"/>
      <c r="O202" s="57"/>
      <c r="P202" s="57"/>
      <c r="Q202" s="57"/>
    </row>
  </sheetData>
  <sheetProtection algorithmName="SHA-512" hashValue="gnQtTgLrtKRwxJyByHL7y2ceLHVcykS7CjQtUM/ydpNlEhTUnpXwjeAb5VP1Ido4MAOsvyQWf5g6o2JY0etDuQ==" saltValue="2fK8Pbn751ABeXudxakZIQ==" spinCount="100000" sheet="1" objects="1" scenarios="1"/>
  <mergeCells count="102">
    <mergeCell ref="A158:H158"/>
    <mergeCell ref="I6:I7"/>
    <mergeCell ref="A23:H23"/>
    <mergeCell ref="I33:I34"/>
    <mergeCell ref="A50:H50"/>
    <mergeCell ref="I60:I61"/>
    <mergeCell ref="A140:B140"/>
    <mergeCell ref="C140:J140"/>
    <mergeCell ref="A141:A142"/>
    <mergeCell ref="B141:B142"/>
    <mergeCell ref="C141:C142"/>
    <mergeCell ref="D141:D142"/>
    <mergeCell ref="E141:E142"/>
    <mergeCell ref="F141:F142"/>
    <mergeCell ref="G141:G142"/>
    <mergeCell ref="H141:H142"/>
    <mergeCell ref="A136:J136"/>
    <mergeCell ref="A137:J137"/>
    <mergeCell ref="A138:J138"/>
    <mergeCell ref="A139:B139"/>
    <mergeCell ref="A131:H131"/>
    <mergeCell ref="A109:J109"/>
    <mergeCell ref="A110:J110"/>
    <mergeCell ref="A112:B112"/>
    <mergeCell ref="C112:J112"/>
    <mergeCell ref="C139:J139"/>
    <mergeCell ref="A113:B113"/>
    <mergeCell ref="C113:J113"/>
    <mergeCell ref="G114:G115"/>
    <mergeCell ref="H114:H115"/>
    <mergeCell ref="I114:I115"/>
    <mergeCell ref="I141:I142"/>
    <mergeCell ref="A104:H104"/>
    <mergeCell ref="A114:A115"/>
    <mergeCell ref="B114:B115"/>
    <mergeCell ref="C114:C115"/>
    <mergeCell ref="D114:D115"/>
    <mergeCell ref="E114:E115"/>
    <mergeCell ref="F114:F115"/>
    <mergeCell ref="A111:J111"/>
    <mergeCell ref="A82:J82"/>
    <mergeCell ref="A83:J83"/>
    <mergeCell ref="A84:J84"/>
    <mergeCell ref="A85:B85"/>
    <mergeCell ref="C85:J85"/>
    <mergeCell ref="A86:B86"/>
    <mergeCell ref="C86:J86"/>
    <mergeCell ref="A87:A88"/>
    <mergeCell ref="B87:B88"/>
    <mergeCell ref="C87:C88"/>
    <mergeCell ref="D87:D88"/>
    <mergeCell ref="E87:E88"/>
    <mergeCell ref="F87:F88"/>
    <mergeCell ref="G87:G88"/>
    <mergeCell ref="H87:H88"/>
    <mergeCell ref="I87:I88"/>
    <mergeCell ref="A77:H77"/>
    <mergeCell ref="A59:B59"/>
    <mergeCell ref="C59:J59"/>
    <mergeCell ref="A60:A61"/>
    <mergeCell ref="B60:B61"/>
    <mergeCell ref="C60:C61"/>
    <mergeCell ref="D60:D61"/>
    <mergeCell ref="E60:E61"/>
    <mergeCell ref="F60:F61"/>
    <mergeCell ref="G60:G61"/>
    <mergeCell ref="H60:H61"/>
    <mergeCell ref="A55:J55"/>
    <mergeCell ref="A56:J56"/>
    <mergeCell ref="A57:J57"/>
    <mergeCell ref="A58:B58"/>
    <mergeCell ref="C58:J58"/>
    <mergeCell ref="C32:J32"/>
    <mergeCell ref="A33:A34"/>
    <mergeCell ref="B33:B34"/>
    <mergeCell ref="C33:C34"/>
    <mergeCell ref="D33:D34"/>
    <mergeCell ref="E33:E34"/>
    <mergeCell ref="F33:F34"/>
    <mergeCell ref="G33:G34"/>
    <mergeCell ref="H33:H34"/>
    <mergeCell ref="A28:J28"/>
    <mergeCell ref="A29:J29"/>
    <mergeCell ref="A30:J30"/>
    <mergeCell ref="A31:B31"/>
    <mergeCell ref="C31:J31"/>
    <mergeCell ref="A32:B32"/>
    <mergeCell ref="A5:B5"/>
    <mergeCell ref="C5:J5"/>
    <mergeCell ref="A1:J1"/>
    <mergeCell ref="A2:J2"/>
    <mergeCell ref="A3:J3"/>
    <mergeCell ref="A4:B4"/>
    <mergeCell ref="C4:J4"/>
    <mergeCell ref="F6:F7"/>
    <mergeCell ref="G6:G7"/>
    <mergeCell ref="H6:H7"/>
    <mergeCell ref="A6:A7"/>
    <mergeCell ref="B6:B7"/>
    <mergeCell ref="C6:C7"/>
    <mergeCell ref="D6:D7"/>
    <mergeCell ref="E6:E7"/>
  </mergeCells>
  <dataValidations count="3">
    <dataValidation type="decimal" allowBlank="1" showInputMessage="1" showErrorMessage="1" error="Belge Tarihi ve Belge Numarası doldurulduktan sonra KDV Dahil Tutar doldurulabilir." prompt="Belge Tarihi ve Belge Numarası doldurulduktan sonra KDV Dahil Tutar doldurulabilir." sqref="J8" xr:uid="{00000000-0002-0000-1100-000000000000}">
      <formula1>0</formula1>
      <formula2>M8</formula2>
    </dataValidation>
    <dataValidation type="list" allowBlank="1" showInputMessage="1" showErrorMessage="1" sqref="C8:C22 C143:C157 C116:C130 C89:C103 C62:C76 C35:C49" xr:uid="{00000000-0002-0000-1100-000001000000}">
      <formula1>$Q$1:$Q$9</formula1>
    </dataValidation>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143:J157 J35:J49 J62:J76 J89:J103 J116:J130 J9:J22" xr:uid="{00000000-0002-0000-1100-000002000000}">
      <formula1>0</formula1>
      <formula2>M9</formula2>
    </dataValidation>
  </dataValidations>
  <pageMargins left="0.7" right="0.7" top="0.75" bottom="0.75" header="0.3" footer="0.3"/>
  <pageSetup paperSize="9" scale="41" orientation="landscape" r:id="rId1"/>
  <rowBreaks count="5" manualBreakCount="5">
    <brk id="27" max="9" man="1"/>
    <brk id="54" max="9" man="1"/>
    <brk id="81" max="9" man="1"/>
    <brk id="108" max="9" man="1"/>
    <brk id="135" max="9" man="1"/>
  </rowBreaks>
  <colBreaks count="1" manualBreakCount="1">
    <brk id="10" max="1048575" man="1"/>
  </colBreaks>
  <ignoredErrors>
    <ignoredError sqref="K8:K22 K35:K49 K62:K76 K89:K103 K116:K130 K143:K157"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20"/>
  <dimension ref="A1:P850"/>
  <sheetViews>
    <sheetView zoomScale="80" zoomScaleNormal="80" zoomScaleSheetLayoutView="100" workbookViewId="0">
      <selection activeCell="B8" sqref="B8"/>
    </sheetView>
  </sheetViews>
  <sheetFormatPr defaultColWidth="8.85546875" defaultRowHeight="30.2" customHeight="1" x14ac:dyDescent="0.25"/>
  <cols>
    <col min="1" max="1" width="6.5703125" style="29" customWidth="1"/>
    <col min="2" max="2" width="14.140625" style="29" customWidth="1"/>
    <col min="3" max="3" width="64" style="29" customWidth="1"/>
    <col min="4" max="4" width="45.7109375" style="29" customWidth="1"/>
    <col min="5" max="6" width="16.7109375" style="29" customWidth="1"/>
    <col min="7" max="7" width="30.7109375" style="29" customWidth="1"/>
    <col min="8" max="8" width="16.7109375" style="29" customWidth="1"/>
    <col min="9" max="9" width="45.28515625" style="75" customWidth="1"/>
    <col min="10" max="10" width="8.85546875" style="49" hidden="1" customWidth="1"/>
    <col min="11" max="11" width="34.5703125" style="49" hidden="1" customWidth="1"/>
    <col min="12" max="12" width="8.85546875" style="77" hidden="1" customWidth="1"/>
    <col min="13" max="13" width="9.5703125" style="77" hidden="1" customWidth="1"/>
    <col min="14" max="16" width="8.85546875" style="29" hidden="1" customWidth="1"/>
    <col min="17" max="16384" width="8.85546875" style="29"/>
  </cols>
  <sheetData>
    <row r="1" spans="1:16" ht="30.2" customHeight="1" x14ac:dyDescent="0.25">
      <c r="A1" s="542" t="s">
        <v>115</v>
      </c>
      <c r="B1" s="542"/>
      <c r="C1" s="542"/>
      <c r="D1" s="542"/>
      <c r="E1" s="542"/>
      <c r="F1" s="542"/>
      <c r="G1" s="542"/>
      <c r="H1" s="542"/>
      <c r="I1" s="72"/>
      <c r="J1" s="52"/>
      <c r="K1" s="129" t="str">
        <f>CONCATENATE("A1:H",MAX(J:J))</f>
        <v>A1:H34</v>
      </c>
      <c r="M1" s="127" t="str">
        <f>CONCATENATE("A1:H",MAX(L:L))</f>
        <v>A1:H34</v>
      </c>
      <c r="N1" s="57"/>
      <c r="O1" s="57"/>
      <c r="P1" s="226" t="s">
        <v>190</v>
      </c>
    </row>
    <row r="2" spans="1:16" ht="30.2" customHeight="1" x14ac:dyDescent="0.25">
      <c r="A2" s="503" t="str">
        <f>IF(YilDonem&lt;&gt;"",CONCATENATE(YilDonem,". döneme aittir."),"")</f>
        <v/>
      </c>
      <c r="B2" s="503"/>
      <c r="C2" s="503"/>
      <c r="D2" s="503"/>
      <c r="E2" s="503"/>
      <c r="F2" s="503"/>
      <c r="G2" s="503"/>
      <c r="H2" s="503"/>
      <c r="I2" s="72"/>
      <c r="J2" s="52"/>
      <c r="K2" s="52"/>
      <c r="N2" s="57"/>
      <c r="O2" s="57"/>
      <c r="P2" s="226" t="s">
        <v>191</v>
      </c>
    </row>
    <row r="3" spans="1:16" ht="30.2" customHeight="1" thickBot="1" x14ac:dyDescent="0.3">
      <c r="A3" s="546" t="s">
        <v>134</v>
      </c>
      <c r="B3" s="546"/>
      <c r="C3" s="546"/>
      <c r="D3" s="546"/>
      <c r="E3" s="546"/>
      <c r="F3" s="546"/>
      <c r="G3" s="546"/>
      <c r="H3" s="546"/>
      <c r="I3" s="72"/>
      <c r="J3" s="52"/>
      <c r="K3" s="52"/>
      <c r="N3" s="57"/>
      <c r="O3" s="57"/>
      <c r="P3" s="226" t="s">
        <v>192</v>
      </c>
    </row>
    <row r="4" spans="1:16" ht="30.2" customHeight="1" thickBot="1" x14ac:dyDescent="0.3">
      <c r="A4" s="547" t="s">
        <v>1</v>
      </c>
      <c r="B4" s="548"/>
      <c r="C4" s="510" t="str">
        <f>IF(ProjeNo&gt;0,ProjeNo,"")</f>
        <v/>
      </c>
      <c r="D4" s="511"/>
      <c r="E4" s="511"/>
      <c r="F4" s="511"/>
      <c r="G4" s="511"/>
      <c r="H4" s="512"/>
      <c r="I4" s="72"/>
      <c r="J4" s="52"/>
      <c r="K4" s="52"/>
      <c r="N4" s="57"/>
      <c r="O4" s="57"/>
      <c r="P4" s="226" t="s">
        <v>193</v>
      </c>
    </row>
    <row r="5" spans="1:16" ht="30.2" customHeight="1" thickBot="1" x14ac:dyDescent="0.3">
      <c r="A5" s="549" t="s">
        <v>10</v>
      </c>
      <c r="B5" s="550"/>
      <c r="C5" s="513" t="str">
        <f>IF(ProjeAdi&gt;0,ProjeAdi,"")</f>
        <v/>
      </c>
      <c r="D5" s="514"/>
      <c r="E5" s="514"/>
      <c r="F5" s="514"/>
      <c r="G5" s="514"/>
      <c r="H5" s="515"/>
      <c r="I5" s="72"/>
      <c r="J5" s="52"/>
      <c r="K5" s="52"/>
      <c r="N5" s="57"/>
      <c r="O5" s="57"/>
      <c r="P5" s="226" t="s">
        <v>194</v>
      </c>
    </row>
    <row r="6" spans="1:16" s="31" customFormat="1" ht="30.2" customHeight="1" thickBot="1" x14ac:dyDescent="0.3">
      <c r="A6" s="543" t="s">
        <v>6</v>
      </c>
      <c r="B6" s="543" t="s">
        <v>112</v>
      </c>
      <c r="C6" s="543" t="s">
        <v>163</v>
      </c>
      <c r="D6" s="543" t="s">
        <v>113</v>
      </c>
      <c r="E6" s="543" t="s">
        <v>114</v>
      </c>
      <c r="F6" s="543" t="s">
        <v>93</v>
      </c>
      <c r="G6" s="543" t="s">
        <v>94</v>
      </c>
      <c r="H6" s="85" t="s">
        <v>95</v>
      </c>
      <c r="I6" s="73"/>
      <c r="J6" s="53"/>
      <c r="K6" s="53"/>
      <c r="L6" s="77"/>
      <c r="M6" s="77"/>
      <c r="N6" s="275"/>
      <c r="O6" s="275"/>
      <c r="P6" s="226" t="s">
        <v>195</v>
      </c>
    </row>
    <row r="7" spans="1:16" ht="30.2" customHeight="1" thickBot="1" x14ac:dyDescent="0.3">
      <c r="A7" s="544"/>
      <c r="B7" s="544"/>
      <c r="C7" s="545"/>
      <c r="D7" s="545"/>
      <c r="E7" s="544"/>
      <c r="F7" s="544"/>
      <c r="G7" s="544"/>
      <c r="H7" s="218" t="s">
        <v>98</v>
      </c>
      <c r="I7" s="72"/>
      <c r="J7" s="52"/>
      <c r="K7" s="52"/>
      <c r="L7" s="78"/>
      <c r="M7" s="78"/>
      <c r="N7" s="57"/>
      <c r="O7" s="57"/>
      <c r="P7" s="226" t="s">
        <v>196</v>
      </c>
    </row>
    <row r="8" spans="1:16" ht="30.2" customHeight="1" x14ac:dyDescent="0.25">
      <c r="A8" s="276">
        <v>1</v>
      </c>
      <c r="B8" s="37"/>
      <c r="C8" s="230"/>
      <c r="D8" s="57"/>
      <c r="E8" s="54"/>
      <c r="F8" s="39"/>
      <c r="G8" s="208"/>
      <c r="H8" s="199"/>
      <c r="I8" s="130" t="str">
        <f t="shared" ref="I8:I27" si="0">IF(AND(COUNTA(B8:E8)&gt;0,J8=1),"Belge Tarihi ve Belge Numarası doldurulduktan sonra KDV Dahil Tutar doldurulabilir.","")</f>
        <v/>
      </c>
      <c r="J8" s="132">
        <f>IF(COUNTA(F8:G8)=2,0,1)</f>
        <v>1</v>
      </c>
      <c r="K8" s="131">
        <f t="shared" ref="K8" si="1">IF(J8=1,0,100000000)</f>
        <v>0</v>
      </c>
      <c r="N8" s="57"/>
      <c r="O8" s="57"/>
      <c r="P8" s="226" t="s">
        <v>197</v>
      </c>
    </row>
    <row r="9" spans="1:16" ht="30.2" customHeight="1" x14ac:dyDescent="0.25">
      <c r="A9" s="277">
        <v>2</v>
      </c>
      <c r="B9" s="22"/>
      <c r="C9" s="230"/>
      <c r="D9" s="23"/>
      <c r="E9" s="24"/>
      <c r="F9" s="55"/>
      <c r="G9" s="92"/>
      <c r="H9" s="203"/>
      <c r="I9" s="130" t="str">
        <f t="shared" si="0"/>
        <v/>
      </c>
      <c r="J9" s="132">
        <f>IF(COUNTA(F9:G9)=2,0,1)</f>
        <v>1</v>
      </c>
      <c r="K9" s="131">
        <f t="shared" ref="K9:K27" si="2">IF(J9=1,0,100000000)</f>
        <v>0</v>
      </c>
      <c r="N9" s="57"/>
      <c r="O9" s="57"/>
      <c r="P9" s="226" t="s">
        <v>198</v>
      </c>
    </row>
    <row r="10" spans="1:16" ht="30.2" customHeight="1" x14ac:dyDescent="0.25">
      <c r="A10" s="277">
        <v>3</v>
      </c>
      <c r="B10" s="22"/>
      <c r="C10" s="230"/>
      <c r="D10" s="23"/>
      <c r="E10" s="24"/>
      <c r="F10" s="55"/>
      <c r="G10" s="92"/>
      <c r="H10" s="203"/>
      <c r="I10" s="130" t="str">
        <f t="shared" si="0"/>
        <v/>
      </c>
      <c r="J10" s="132">
        <f t="shared" ref="J10:J27" si="3">IF(COUNTA(F10:G10)=2,0,1)</f>
        <v>1</v>
      </c>
      <c r="K10" s="131">
        <f t="shared" si="2"/>
        <v>0</v>
      </c>
      <c r="N10" s="57"/>
      <c r="O10" s="57"/>
      <c r="P10" s="226" t="s">
        <v>199</v>
      </c>
    </row>
    <row r="11" spans="1:16" ht="30.2" customHeight="1" x14ac:dyDescent="0.25">
      <c r="A11" s="277">
        <v>4</v>
      </c>
      <c r="B11" s="22"/>
      <c r="C11" s="230"/>
      <c r="D11" s="23"/>
      <c r="E11" s="24"/>
      <c r="F11" s="55"/>
      <c r="G11" s="92"/>
      <c r="H11" s="203"/>
      <c r="I11" s="130" t="str">
        <f t="shared" si="0"/>
        <v/>
      </c>
      <c r="J11" s="132">
        <f t="shared" si="3"/>
        <v>1</v>
      </c>
      <c r="K11" s="131">
        <f t="shared" si="2"/>
        <v>0</v>
      </c>
      <c r="N11" s="57"/>
      <c r="O11" s="57"/>
      <c r="P11" s="226" t="s">
        <v>200</v>
      </c>
    </row>
    <row r="12" spans="1:16" ht="30.2" customHeight="1" x14ac:dyDescent="0.25">
      <c r="A12" s="277">
        <v>5</v>
      </c>
      <c r="B12" s="22"/>
      <c r="C12" s="230"/>
      <c r="D12" s="23"/>
      <c r="E12" s="24"/>
      <c r="F12" s="55"/>
      <c r="G12" s="92"/>
      <c r="H12" s="203"/>
      <c r="I12" s="130" t="str">
        <f t="shared" si="0"/>
        <v/>
      </c>
      <c r="J12" s="132">
        <f t="shared" si="3"/>
        <v>1</v>
      </c>
      <c r="K12" s="131">
        <f t="shared" si="2"/>
        <v>0</v>
      </c>
      <c r="N12" s="57"/>
      <c r="O12" s="57"/>
      <c r="P12" s="226" t="s">
        <v>201</v>
      </c>
    </row>
    <row r="13" spans="1:16" ht="30.2" customHeight="1" x14ac:dyDescent="0.25">
      <c r="A13" s="277">
        <v>6</v>
      </c>
      <c r="B13" s="22"/>
      <c r="C13" s="230"/>
      <c r="D13" s="23"/>
      <c r="E13" s="24"/>
      <c r="F13" s="55"/>
      <c r="G13" s="92"/>
      <c r="H13" s="203"/>
      <c r="I13" s="130" t="str">
        <f t="shared" si="0"/>
        <v/>
      </c>
      <c r="J13" s="132">
        <f t="shared" si="3"/>
        <v>1</v>
      </c>
      <c r="K13" s="131">
        <f t="shared" si="2"/>
        <v>0</v>
      </c>
      <c r="N13" s="57"/>
      <c r="O13" s="57"/>
      <c r="P13" s="226" t="s">
        <v>202</v>
      </c>
    </row>
    <row r="14" spans="1:16" ht="30.2" customHeight="1" x14ac:dyDescent="0.25">
      <c r="A14" s="277">
        <v>7</v>
      </c>
      <c r="B14" s="22"/>
      <c r="C14" s="230"/>
      <c r="D14" s="23"/>
      <c r="E14" s="24"/>
      <c r="F14" s="55"/>
      <c r="G14" s="92"/>
      <c r="H14" s="203"/>
      <c r="I14" s="130" t="str">
        <f t="shared" si="0"/>
        <v/>
      </c>
      <c r="J14" s="132">
        <f t="shared" si="3"/>
        <v>1</v>
      </c>
      <c r="K14" s="131">
        <f t="shared" si="2"/>
        <v>0</v>
      </c>
      <c r="N14" s="57"/>
      <c r="O14" s="57"/>
      <c r="P14" s="226" t="s">
        <v>203</v>
      </c>
    </row>
    <row r="15" spans="1:16" ht="30.2" customHeight="1" x14ac:dyDescent="0.25">
      <c r="A15" s="277">
        <v>8</v>
      </c>
      <c r="B15" s="22"/>
      <c r="C15" s="230"/>
      <c r="D15" s="23"/>
      <c r="E15" s="24"/>
      <c r="F15" s="55"/>
      <c r="G15" s="92"/>
      <c r="H15" s="203"/>
      <c r="I15" s="130" t="str">
        <f t="shared" si="0"/>
        <v/>
      </c>
      <c r="J15" s="132">
        <f t="shared" si="3"/>
        <v>1</v>
      </c>
      <c r="K15" s="131">
        <f t="shared" si="2"/>
        <v>0</v>
      </c>
      <c r="N15" s="57"/>
      <c r="O15" s="57"/>
      <c r="P15" s="226" t="s">
        <v>204</v>
      </c>
    </row>
    <row r="16" spans="1:16" ht="30.2" customHeight="1" x14ac:dyDescent="0.25">
      <c r="A16" s="277">
        <v>9</v>
      </c>
      <c r="B16" s="22"/>
      <c r="C16" s="230"/>
      <c r="D16" s="23"/>
      <c r="E16" s="24"/>
      <c r="F16" s="55"/>
      <c r="G16" s="92"/>
      <c r="H16" s="203"/>
      <c r="I16" s="130" t="str">
        <f t="shared" si="0"/>
        <v/>
      </c>
      <c r="J16" s="132">
        <f t="shared" si="3"/>
        <v>1</v>
      </c>
      <c r="K16" s="131">
        <f t="shared" si="2"/>
        <v>0</v>
      </c>
      <c r="N16" s="57"/>
      <c r="O16" s="57"/>
      <c r="P16" s="226" t="s">
        <v>205</v>
      </c>
    </row>
    <row r="17" spans="1:16" ht="30.2" customHeight="1" x14ac:dyDescent="0.25">
      <c r="A17" s="277">
        <v>10</v>
      </c>
      <c r="B17" s="22"/>
      <c r="C17" s="230"/>
      <c r="D17" s="23"/>
      <c r="E17" s="24"/>
      <c r="F17" s="55"/>
      <c r="G17" s="92"/>
      <c r="H17" s="203"/>
      <c r="I17" s="130" t="str">
        <f t="shared" si="0"/>
        <v/>
      </c>
      <c r="J17" s="132">
        <f t="shared" si="3"/>
        <v>1</v>
      </c>
      <c r="K17" s="131">
        <f t="shared" si="2"/>
        <v>0</v>
      </c>
      <c r="N17" s="57"/>
      <c r="O17" s="57"/>
      <c r="P17" s="57"/>
    </row>
    <row r="18" spans="1:16" ht="30.2" customHeight="1" x14ac:dyDescent="0.25">
      <c r="A18" s="277">
        <v>11</v>
      </c>
      <c r="B18" s="22"/>
      <c r="C18" s="230"/>
      <c r="D18" s="23"/>
      <c r="E18" s="24"/>
      <c r="F18" s="55"/>
      <c r="G18" s="92"/>
      <c r="H18" s="203"/>
      <c r="I18" s="130" t="str">
        <f t="shared" si="0"/>
        <v/>
      </c>
      <c r="J18" s="132">
        <f t="shared" si="3"/>
        <v>1</v>
      </c>
      <c r="K18" s="131">
        <f t="shared" si="2"/>
        <v>0</v>
      </c>
      <c r="N18" s="57"/>
      <c r="O18" s="57"/>
      <c r="P18" s="57"/>
    </row>
    <row r="19" spans="1:16" ht="30.2" customHeight="1" x14ac:dyDescent="0.25">
      <c r="A19" s="277">
        <v>12</v>
      </c>
      <c r="B19" s="22"/>
      <c r="C19" s="230"/>
      <c r="D19" s="23"/>
      <c r="E19" s="24"/>
      <c r="F19" s="55"/>
      <c r="G19" s="92"/>
      <c r="H19" s="203"/>
      <c r="I19" s="130" t="str">
        <f t="shared" si="0"/>
        <v/>
      </c>
      <c r="J19" s="132">
        <f t="shared" si="3"/>
        <v>1</v>
      </c>
      <c r="K19" s="131">
        <f t="shared" si="2"/>
        <v>0</v>
      </c>
      <c r="N19" s="57"/>
      <c r="O19" s="57"/>
      <c r="P19" s="57"/>
    </row>
    <row r="20" spans="1:16" ht="30.2" customHeight="1" x14ac:dyDescent="0.25">
      <c r="A20" s="277">
        <v>13</v>
      </c>
      <c r="B20" s="22"/>
      <c r="C20" s="230"/>
      <c r="D20" s="23"/>
      <c r="E20" s="24"/>
      <c r="F20" s="55"/>
      <c r="G20" s="92"/>
      <c r="H20" s="203"/>
      <c r="I20" s="130" t="str">
        <f t="shared" si="0"/>
        <v/>
      </c>
      <c r="J20" s="132">
        <f t="shared" si="3"/>
        <v>1</v>
      </c>
      <c r="K20" s="131">
        <f t="shared" si="2"/>
        <v>0</v>
      </c>
      <c r="N20" s="57"/>
      <c r="O20" s="57"/>
      <c r="P20" s="57"/>
    </row>
    <row r="21" spans="1:16" ht="30.2" customHeight="1" x14ac:dyDescent="0.25">
      <c r="A21" s="277">
        <v>14</v>
      </c>
      <c r="B21" s="22"/>
      <c r="C21" s="230"/>
      <c r="D21" s="23"/>
      <c r="E21" s="24"/>
      <c r="F21" s="55"/>
      <c r="G21" s="92"/>
      <c r="H21" s="203"/>
      <c r="I21" s="130" t="str">
        <f t="shared" si="0"/>
        <v/>
      </c>
      <c r="J21" s="132">
        <f t="shared" si="3"/>
        <v>1</v>
      </c>
      <c r="K21" s="131">
        <f t="shared" si="2"/>
        <v>0</v>
      </c>
      <c r="N21" s="57"/>
      <c r="O21" s="57"/>
      <c r="P21" s="57"/>
    </row>
    <row r="22" spans="1:16" ht="30.2" customHeight="1" x14ac:dyDescent="0.25">
      <c r="A22" s="277">
        <v>15</v>
      </c>
      <c r="B22" s="22"/>
      <c r="C22" s="230"/>
      <c r="D22" s="23"/>
      <c r="E22" s="24"/>
      <c r="F22" s="55"/>
      <c r="G22" s="92"/>
      <c r="H22" s="203"/>
      <c r="I22" s="130" t="str">
        <f t="shared" si="0"/>
        <v/>
      </c>
      <c r="J22" s="132">
        <f t="shared" si="3"/>
        <v>1</v>
      </c>
      <c r="K22" s="131">
        <f t="shared" si="2"/>
        <v>0</v>
      </c>
      <c r="N22" s="57"/>
      <c r="O22" s="57"/>
      <c r="P22" s="57"/>
    </row>
    <row r="23" spans="1:16" ht="30.2" customHeight="1" x14ac:dyDescent="0.25">
      <c r="A23" s="277">
        <v>16</v>
      </c>
      <c r="B23" s="22"/>
      <c r="C23" s="230"/>
      <c r="D23" s="23"/>
      <c r="E23" s="24"/>
      <c r="F23" s="55"/>
      <c r="G23" s="92"/>
      <c r="H23" s="203"/>
      <c r="I23" s="130" t="str">
        <f t="shared" si="0"/>
        <v/>
      </c>
      <c r="J23" s="132">
        <f t="shared" si="3"/>
        <v>1</v>
      </c>
      <c r="K23" s="131">
        <f t="shared" si="2"/>
        <v>0</v>
      </c>
      <c r="N23" s="57"/>
      <c r="O23" s="57"/>
      <c r="P23" s="57"/>
    </row>
    <row r="24" spans="1:16" ht="30.2" customHeight="1" x14ac:dyDescent="0.25">
      <c r="A24" s="277">
        <v>17</v>
      </c>
      <c r="B24" s="22"/>
      <c r="C24" s="230"/>
      <c r="D24" s="23"/>
      <c r="E24" s="24"/>
      <c r="F24" s="55"/>
      <c r="G24" s="92"/>
      <c r="H24" s="203"/>
      <c r="I24" s="130" t="str">
        <f t="shared" si="0"/>
        <v/>
      </c>
      <c r="J24" s="132">
        <f t="shared" si="3"/>
        <v>1</v>
      </c>
      <c r="K24" s="131">
        <f t="shared" si="2"/>
        <v>0</v>
      </c>
      <c r="N24" s="57"/>
      <c r="O24" s="57"/>
      <c r="P24" s="57"/>
    </row>
    <row r="25" spans="1:16" ht="30.2" customHeight="1" x14ac:dyDescent="0.25">
      <c r="A25" s="277">
        <v>18</v>
      </c>
      <c r="B25" s="22"/>
      <c r="C25" s="230"/>
      <c r="D25" s="23"/>
      <c r="E25" s="24"/>
      <c r="F25" s="55"/>
      <c r="G25" s="92"/>
      <c r="H25" s="203"/>
      <c r="I25" s="130" t="str">
        <f t="shared" si="0"/>
        <v/>
      </c>
      <c r="J25" s="132">
        <f t="shared" si="3"/>
        <v>1</v>
      </c>
      <c r="K25" s="131">
        <f t="shared" si="2"/>
        <v>0</v>
      </c>
      <c r="N25" s="57"/>
      <c r="O25" s="57"/>
      <c r="P25" s="57"/>
    </row>
    <row r="26" spans="1:16" ht="30.2" customHeight="1" x14ac:dyDescent="0.25">
      <c r="A26" s="277">
        <v>19</v>
      </c>
      <c r="B26" s="22"/>
      <c r="C26" s="230"/>
      <c r="D26" s="23"/>
      <c r="E26" s="24"/>
      <c r="F26" s="55"/>
      <c r="G26" s="92"/>
      <c r="H26" s="203"/>
      <c r="I26" s="130" t="str">
        <f t="shared" si="0"/>
        <v/>
      </c>
      <c r="J26" s="132">
        <f t="shared" si="3"/>
        <v>1</v>
      </c>
      <c r="K26" s="131">
        <f t="shared" si="2"/>
        <v>0</v>
      </c>
      <c r="N26" s="57"/>
      <c r="O26" s="57"/>
      <c r="P26" s="57"/>
    </row>
    <row r="27" spans="1:16" ht="30.2" customHeight="1" thickBot="1" x14ac:dyDescent="0.3">
      <c r="A27" s="278">
        <v>20</v>
      </c>
      <c r="B27" s="25"/>
      <c r="C27" s="231"/>
      <c r="D27" s="26"/>
      <c r="E27" s="27"/>
      <c r="F27" s="56"/>
      <c r="G27" s="209"/>
      <c r="H27" s="204"/>
      <c r="I27" s="130" t="str">
        <f t="shared" si="0"/>
        <v/>
      </c>
      <c r="J27" s="132">
        <f t="shared" si="3"/>
        <v>1</v>
      </c>
      <c r="K27" s="131">
        <f t="shared" si="2"/>
        <v>0</v>
      </c>
      <c r="N27" s="57"/>
      <c r="O27" s="57"/>
      <c r="P27" s="57"/>
    </row>
    <row r="28" spans="1:16" ht="30.2" customHeight="1" thickBot="1" x14ac:dyDescent="0.3">
      <c r="A28" s="57"/>
      <c r="B28" s="57"/>
      <c r="C28" s="57"/>
      <c r="D28" s="57"/>
      <c r="E28" s="57"/>
      <c r="F28" s="57"/>
      <c r="G28" s="279" t="s">
        <v>46</v>
      </c>
      <c r="H28" s="205">
        <f>SUM(H8:H27)</f>
        <v>0</v>
      </c>
      <c r="I28" s="74"/>
      <c r="J28" s="129">
        <f>IF(H28&gt;0,ROW(A34),34)</f>
        <v>34</v>
      </c>
      <c r="K28" s="52"/>
      <c r="L28" s="76">
        <v>34</v>
      </c>
      <c r="N28" s="57"/>
      <c r="O28" s="57"/>
      <c r="P28" s="57"/>
    </row>
    <row r="29" spans="1:16" ht="30.2" customHeight="1" x14ac:dyDescent="0.25">
      <c r="A29" s="57"/>
      <c r="B29" s="57"/>
      <c r="C29" s="57"/>
      <c r="D29" s="57"/>
      <c r="E29" s="57"/>
      <c r="F29" s="57"/>
      <c r="G29" s="57"/>
      <c r="H29" s="57"/>
      <c r="I29" s="74"/>
      <c r="J29" s="52"/>
      <c r="K29" s="52"/>
      <c r="N29" s="57"/>
      <c r="O29" s="57"/>
      <c r="P29" s="57"/>
    </row>
    <row r="30" spans="1:16" ht="30.2" customHeight="1" x14ac:dyDescent="0.25">
      <c r="A30" s="70" t="s">
        <v>141</v>
      </c>
      <c r="B30" s="57"/>
      <c r="C30" s="57"/>
      <c r="D30" s="57"/>
      <c r="E30" s="57"/>
      <c r="F30" s="57"/>
      <c r="G30" s="57"/>
      <c r="H30" s="57"/>
      <c r="I30" s="74"/>
      <c r="J30" s="52"/>
      <c r="K30" s="52"/>
      <c r="N30" s="57"/>
      <c r="O30" s="57"/>
      <c r="P30" s="57"/>
    </row>
    <row r="31" spans="1:16" ht="30.2" customHeight="1" x14ac:dyDescent="0.25">
      <c r="A31" s="57"/>
      <c r="B31" s="57"/>
      <c r="C31" s="57"/>
      <c r="D31" s="57"/>
      <c r="E31" s="57"/>
      <c r="F31" s="57"/>
      <c r="G31" s="57"/>
      <c r="H31" s="57"/>
      <c r="I31" s="74"/>
      <c r="J31" s="52"/>
      <c r="K31" s="52"/>
      <c r="N31" s="57"/>
      <c r="O31" s="57"/>
      <c r="P31" s="57"/>
    </row>
    <row r="32" spans="1:16" ht="30.2" customHeight="1" x14ac:dyDescent="0.35">
      <c r="A32" s="347" t="s">
        <v>41</v>
      </c>
      <c r="B32" s="348">
        <f ca="1">IF(imzatarihi&gt;0,imzatarihi,"")</f>
        <v>45833</v>
      </c>
      <c r="C32" s="346" t="s">
        <v>43</v>
      </c>
      <c r="D32" s="344" t="str">
        <f>IF(kurulusyetkilisi&gt;0,kurulusyetkilisi,"")</f>
        <v/>
      </c>
      <c r="E32" s="57"/>
      <c r="F32" s="57"/>
      <c r="G32" s="57"/>
      <c r="H32" s="57"/>
      <c r="I32" s="74"/>
      <c r="J32" s="52"/>
      <c r="K32" s="52"/>
      <c r="N32" s="57"/>
      <c r="O32" s="57"/>
      <c r="P32" s="57"/>
    </row>
    <row r="33" spans="1:16" ht="30.2" customHeight="1" x14ac:dyDescent="0.35">
      <c r="A33" s="57"/>
      <c r="B33" s="343"/>
      <c r="C33" s="346" t="s">
        <v>44</v>
      </c>
      <c r="E33" s="57"/>
      <c r="F33" s="57"/>
      <c r="G33" s="57"/>
      <c r="H33" s="57"/>
      <c r="I33" s="74"/>
      <c r="J33" s="52"/>
      <c r="K33" s="52"/>
      <c r="N33" s="57"/>
      <c r="O33" s="57"/>
      <c r="P33" s="57"/>
    </row>
    <row r="34" spans="1:16" ht="30.2" customHeight="1" x14ac:dyDescent="0.25">
      <c r="A34" s="57"/>
      <c r="B34" s="57"/>
      <c r="C34" s="57"/>
      <c r="D34" s="57"/>
      <c r="E34" s="57"/>
      <c r="F34" s="57"/>
      <c r="G34" s="57"/>
      <c r="H34" s="57"/>
      <c r="I34" s="74"/>
      <c r="J34" s="52"/>
      <c r="K34" s="52"/>
      <c r="N34" s="57"/>
      <c r="O34" s="57"/>
      <c r="P34" s="57"/>
    </row>
    <row r="35" spans="1:16" ht="30.2" customHeight="1" x14ac:dyDescent="0.25">
      <c r="A35" s="542" t="s">
        <v>115</v>
      </c>
      <c r="B35" s="542"/>
      <c r="C35" s="542"/>
      <c r="D35" s="542"/>
      <c r="E35" s="542"/>
      <c r="F35" s="542"/>
      <c r="G35" s="542"/>
      <c r="H35" s="542"/>
      <c r="I35" s="72"/>
      <c r="J35" s="52"/>
      <c r="K35" s="52"/>
      <c r="N35" s="57"/>
      <c r="O35" s="57"/>
      <c r="P35" s="57"/>
    </row>
    <row r="36" spans="1:16" ht="30.2" customHeight="1" x14ac:dyDescent="0.25">
      <c r="A36" s="503" t="str">
        <f>IF(YilDonem&lt;&gt;"",CONCATENATE(YilDonem,". döneme aittir."),"")</f>
        <v/>
      </c>
      <c r="B36" s="503"/>
      <c r="C36" s="503"/>
      <c r="D36" s="503"/>
      <c r="E36" s="503"/>
      <c r="F36" s="503"/>
      <c r="G36" s="503"/>
      <c r="H36" s="503"/>
      <c r="I36" s="72"/>
      <c r="J36" s="52"/>
      <c r="K36" s="52"/>
      <c r="N36" s="57"/>
      <c r="O36" s="57"/>
      <c r="P36" s="57"/>
    </row>
    <row r="37" spans="1:16" ht="30.2" customHeight="1" thickBot="1" x14ac:dyDescent="0.3">
      <c r="A37" s="546" t="s">
        <v>134</v>
      </c>
      <c r="B37" s="546"/>
      <c r="C37" s="546"/>
      <c r="D37" s="546"/>
      <c r="E37" s="546"/>
      <c r="F37" s="546"/>
      <c r="G37" s="546"/>
      <c r="H37" s="546"/>
      <c r="I37" s="72"/>
      <c r="J37" s="52"/>
      <c r="K37" s="52"/>
      <c r="N37" s="57"/>
      <c r="O37" s="57"/>
      <c r="P37" s="57"/>
    </row>
    <row r="38" spans="1:16" ht="30.2" customHeight="1" thickBot="1" x14ac:dyDescent="0.3">
      <c r="A38" s="547" t="s">
        <v>1</v>
      </c>
      <c r="B38" s="548"/>
      <c r="C38" s="510" t="str">
        <f>IF(ProjeNo&gt;0,ProjeNo,"")</f>
        <v/>
      </c>
      <c r="D38" s="511"/>
      <c r="E38" s="511"/>
      <c r="F38" s="511"/>
      <c r="G38" s="511"/>
      <c r="H38" s="512"/>
      <c r="I38" s="72"/>
      <c r="J38" s="52"/>
      <c r="K38" s="52"/>
      <c r="N38" s="57"/>
      <c r="O38" s="57"/>
      <c r="P38" s="57"/>
    </row>
    <row r="39" spans="1:16" ht="30.2" customHeight="1" thickBot="1" x14ac:dyDescent="0.3">
      <c r="A39" s="549" t="s">
        <v>10</v>
      </c>
      <c r="B39" s="550"/>
      <c r="C39" s="513" t="str">
        <f>IF(ProjeAdi&gt;0,ProjeAdi,"")</f>
        <v/>
      </c>
      <c r="D39" s="514"/>
      <c r="E39" s="514"/>
      <c r="F39" s="514"/>
      <c r="G39" s="514"/>
      <c r="H39" s="515"/>
      <c r="I39" s="72"/>
      <c r="J39" s="52"/>
      <c r="K39" s="52"/>
      <c r="N39" s="57"/>
      <c r="O39" s="57"/>
      <c r="P39" s="57"/>
    </row>
    <row r="40" spans="1:16" s="31" customFormat="1" ht="30.2" customHeight="1" thickBot="1" x14ac:dyDescent="0.3">
      <c r="A40" s="543" t="s">
        <v>6</v>
      </c>
      <c r="B40" s="543" t="s">
        <v>112</v>
      </c>
      <c r="C40" s="543" t="s">
        <v>163</v>
      </c>
      <c r="D40" s="543" t="s">
        <v>113</v>
      </c>
      <c r="E40" s="543" t="s">
        <v>114</v>
      </c>
      <c r="F40" s="543" t="s">
        <v>93</v>
      </c>
      <c r="G40" s="543" t="s">
        <v>94</v>
      </c>
      <c r="H40" s="85" t="s">
        <v>95</v>
      </c>
      <c r="I40" s="73"/>
      <c r="J40" s="53"/>
      <c r="K40" s="53"/>
      <c r="L40" s="77"/>
      <c r="M40" s="77"/>
      <c r="N40" s="275"/>
      <c r="O40" s="275"/>
      <c r="P40" s="275"/>
    </row>
    <row r="41" spans="1:16" ht="30.2" customHeight="1" thickBot="1" x14ac:dyDescent="0.3">
      <c r="A41" s="544"/>
      <c r="B41" s="544"/>
      <c r="C41" s="545"/>
      <c r="D41" s="545"/>
      <c r="E41" s="544"/>
      <c r="F41" s="544"/>
      <c r="G41" s="544"/>
      <c r="H41" s="218" t="s">
        <v>98</v>
      </c>
      <c r="I41" s="72"/>
      <c r="J41" s="52"/>
      <c r="K41" s="52"/>
      <c r="N41" s="57"/>
      <c r="O41" s="57"/>
      <c r="P41" s="57"/>
    </row>
    <row r="42" spans="1:16" ht="30.2" customHeight="1" x14ac:dyDescent="0.25">
      <c r="A42" s="276">
        <v>21</v>
      </c>
      <c r="B42" s="37"/>
      <c r="C42" s="232"/>
      <c r="D42" s="38"/>
      <c r="E42" s="54"/>
      <c r="F42" s="39"/>
      <c r="G42" s="210"/>
      <c r="H42" s="199"/>
      <c r="I42" s="130" t="str">
        <f t="shared" ref="I42:I61" si="4">IF(AND(COUNTA(B42:E42)&gt;0,J42=1),"Belge Tarihi ve Belge Numarası doldurulduktan sonra KDV Dahil Tutar doldurulabilir.","")</f>
        <v/>
      </c>
      <c r="J42" s="132">
        <f>IF(COUNTA(F42:G42)=2,0,1)</f>
        <v>1</v>
      </c>
      <c r="K42" s="131">
        <f t="shared" ref="K42" si="5">IF(J42=1,0,100000000)</f>
        <v>0</v>
      </c>
      <c r="L42" s="78"/>
      <c r="M42" s="78"/>
      <c r="N42" s="57"/>
      <c r="O42" s="57"/>
      <c r="P42" s="57"/>
    </row>
    <row r="43" spans="1:16" ht="30.2" customHeight="1" x14ac:dyDescent="0.25">
      <c r="A43" s="277">
        <v>22</v>
      </c>
      <c r="B43" s="22"/>
      <c r="C43" s="230"/>
      <c r="D43" s="23"/>
      <c r="E43" s="24"/>
      <c r="F43" s="55"/>
      <c r="G43" s="92"/>
      <c r="H43" s="203"/>
      <c r="I43" s="130" t="str">
        <f t="shared" si="4"/>
        <v/>
      </c>
      <c r="J43" s="132">
        <f>IF(COUNTA(F43:G43)=2,0,1)</f>
        <v>1</v>
      </c>
      <c r="K43" s="131">
        <f t="shared" ref="K43:K61" si="6">IF(J43=1,0,100000000)</f>
        <v>0</v>
      </c>
      <c r="N43" s="57"/>
      <c r="O43" s="57"/>
      <c r="P43" s="57"/>
    </row>
    <row r="44" spans="1:16" ht="30.2" customHeight="1" x14ac:dyDescent="0.25">
      <c r="A44" s="277">
        <v>23</v>
      </c>
      <c r="B44" s="22"/>
      <c r="C44" s="230"/>
      <c r="D44" s="23"/>
      <c r="E44" s="24"/>
      <c r="F44" s="55"/>
      <c r="G44" s="92"/>
      <c r="H44" s="203"/>
      <c r="I44" s="130" t="str">
        <f t="shared" si="4"/>
        <v/>
      </c>
      <c r="J44" s="132">
        <f t="shared" ref="J44:J61" si="7">IF(COUNTA(F44:G44)=2,0,1)</f>
        <v>1</v>
      </c>
      <c r="K44" s="131">
        <f t="shared" si="6"/>
        <v>0</v>
      </c>
      <c r="N44" s="57"/>
      <c r="O44" s="57"/>
      <c r="P44" s="57"/>
    </row>
    <row r="45" spans="1:16" ht="30.2" customHeight="1" x14ac:dyDescent="0.25">
      <c r="A45" s="277">
        <v>24</v>
      </c>
      <c r="B45" s="22"/>
      <c r="C45" s="230"/>
      <c r="D45" s="23"/>
      <c r="E45" s="24"/>
      <c r="F45" s="55"/>
      <c r="G45" s="92"/>
      <c r="H45" s="203"/>
      <c r="I45" s="130" t="str">
        <f t="shared" si="4"/>
        <v/>
      </c>
      <c r="J45" s="132">
        <f t="shared" si="7"/>
        <v>1</v>
      </c>
      <c r="K45" s="131">
        <f t="shared" si="6"/>
        <v>0</v>
      </c>
      <c r="N45" s="57"/>
      <c r="O45" s="57"/>
      <c r="P45" s="57"/>
    </row>
    <row r="46" spans="1:16" ht="30.2" customHeight="1" x14ac:dyDescent="0.25">
      <c r="A46" s="277">
        <v>25</v>
      </c>
      <c r="B46" s="22"/>
      <c r="C46" s="230"/>
      <c r="D46" s="23"/>
      <c r="E46" s="24"/>
      <c r="F46" s="55"/>
      <c r="G46" s="92"/>
      <c r="H46" s="203"/>
      <c r="I46" s="130" t="str">
        <f t="shared" si="4"/>
        <v/>
      </c>
      <c r="J46" s="132">
        <f t="shared" si="7"/>
        <v>1</v>
      </c>
      <c r="K46" s="131">
        <f t="shared" si="6"/>
        <v>0</v>
      </c>
      <c r="N46" s="57"/>
      <c r="O46" s="57"/>
      <c r="P46" s="57"/>
    </row>
    <row r="47" spans="1:16" ht="30.2" customHeight="1" x14ac:dyDescent="0.25">
      <c r="A47" s="277">
        <v>26</v>
      </c>
      <c r="B47" s="22"/>
      <c r="C47" s="230"/>
      <c r="D47" s="23"/>
      <c r="E47" s="24"/>
      <c r="F47" s="55"/>
      <c r="G47" s="92"/>
      <c r="H47" s="203"/>
      <c r="I47" s="130" t="str">
        <f t="shared" si="4"/>
        <v/>
      </c>
      <c r="J47" s="132">
        <f t="shared" si="7"/>
        <v>1</v>
      </c>
      <c r="K47" s="131">
        <f t="shared" si="6"/>
        <v>0</v>
      </c>
      <c r="N47" s="57"/>
      <c r="O47" s="57"/>
      <c r="P47" s="57"/>
    </row>
    <row r="48" spans="1:16" ht="30.2" customHeight="1" x14ac:dyDescent="0.25">
      <c r="A48" s="277">
        <v>27</v>
      </c>
      <c r="B48" s="22"/>
      <c r="C48" s="230"/>
      <c r="D48" s="23"/>
      <c r="E48" s="24"/>
      <c r="F48" s="55"/>
      <c r="G48" s="92"/>
      <c r="H48" s="203"/>
      <c r="I48" s="130" t="str">
        <f t="shared" si="4"/>
        <v/>
      </c>
      <c r="J48" s="132">
        <f t="shared" si="7"/>
        <v>1</v>
      </c>
      <c r="K48" s="131">
        <f t="shared" si="6"/>
        <v>0</v>
      </c>
      <c r="N48" s="57"/>
      <c r="O48" s="57"/>
      <c r="P48" s="57"/>
    </row>
    <row r="49" spans="1:16" ht="30.2" customHeight="1" x14ac:dyDescent="0.25">
      <c r="A49" s="277">
        <v>28</v>
      </c>
      <c r="B49" s="22"/>
      <c r="C49" s="230"/>
      <c r="D49" s="23"/>
      <c r="E49" s="24"/>
      <c r="F49" s="55"/>
      <c r="G49" s="92"/>
      <c r="H49" s="203"/>
      <c r="I49" s="130" t="str">
        <f t="shared" si="4"/>
        <v/>
      </c>
      <c r="J49" s="132">
        <f t="shared" si="7"/>
        <v>1</v>
      </c>
      <c r="K49" s="131">
        <f t="shared" si="6"/>
        <v>0</v>
      </c>
      <c r="N49" s="57"/>
      <c r="O49" s="57"/>
      <c r="P49" s="57"/>
    </row>
    <row r="50" spans="1:16" ht="30.2" customHeight="1" x14ac:dyDescent="0.25">
      <c r="A50" s="277">
        <v>29</v>
      </c>
      <c r="B50" s="22"/>
      <c r="C50" s="230"/>
      <c r="D50" s="23"/>
      <c r="E50" s="24"/>
      <c r="F50" s="55"/>
      <c r="G50" s="92"/>
      <c r="H50" s="203"/>
      <c r="I50" s="130" t="str">
        <f t="shared" si="4"/>
        <v/>
      </c>
      <c r="J50" s="132">
        <f t="shared" si="7"/>
        <v>1</v>
      </c>
      <c r="K50" s="131">
        <f t="shared" si="6"/>
        <v>0</v>
      </c>
      <c r="N50" s="57"/>
      <c r="O50" s="57"/>
      <c r="P50" s="57"/>
    </row>
    <row r="51" spans="1:16" ht="30.2" customHeight="1" x14ac:dyDescent="0.25">
      <c r="A51" s="277">
        <v>30</v>
      </c>
      <c r="B51" s="22"/>
      <c r="C51" s="230"/>
      <c r="D51" s="23"/>
      <c r="E51" s="24"/>
      <c r="F51" s="55"/>
      <c r="G51" s="92"/>
      <c r="H51" s="203"/>
      <c r="I51" s="130" t="str">
        <f t="shared" si="4"/>
        <v/>
      </c>
      <c r="J51" s="132">
        <f t="shared" si="7"/>
        <v>1</v>
      </c>
      <c r="K51" s="131">
        <f t="shared" si="6"/>
        <v>0</v>
      </c>
      <c r="N51" s="57"/>
      <c r="O51" s="57"/>
      <c r="P51" s="57"/>
    </row>
    <row r="52" spans="1:16" ht="30.2" customHeight="1" x14ac:dyDescent="0.25">
      <c r="A52" s="277">
        <v>31</v>
      </c>
      <c r="B52" s="22"/>
      <c r="C52" s="230"/>
      <c r="D52" s="23"/>
      <c r="E52" s="24"/>
      <c r="F52" s="55"/>
      <c r="G52" s="92"/>
      <c r="H52" s="203"/>
      <c r="I52" s="130" t="str">
        <f t="shared" si="4"/>
        <v/>
      </c>
      <c r="J52" s="132">
        <f t="shared" si="7"/>
        <v>1</v>
      </c>
      <c r="K52" s="131">
        <f t="shared" si="6"/>
        <v>0</v>
      </c>
      <c r="N52" s="57"/>
      <c r="O52" s="57"/>
      <c r="P52" s="57"/>
    </row>
    <row r="53" spans="1:16" ht="30.2" customHeight="1" x14ac:dyDescent="0.25">
      <c r="A53" s="277">
        <v>32</v>
      </c>
      <c r="B53" s="22"/>
      <c r="C53" s="230"/>
      <c r="D53" s="23"/>
      <c r="E53" s="24"/>
      <c r="F53" s="55"/>
      <c r="G53" s="92"/>
      <c r="H53" s="203"/>
      <c r="I53" s="130" t="str">
        <f t="shared" si="4"/>
        <v/>
      </c>
      <c r="J53" s="132">
        <f t="shared" si="7"/>
        <v>1</v>
      </c>
      <c r="K53" s="131">
        <f t="shared" si="6"/>
        <v>0</v>
      </c>
      <c r="N53" s="57"/>
      <c r="O53" s="57"/>
      <c r="P53" s="57"/>
    </row>
    <row r="54" spans="1:16" ht="30.2" customHeight="1" x14ac:dyDescent="0.25">
      <c r="A54" s="277">
        <v>33</v>
      </c>
      <c r="B54" s="22"/>
      <c r="C54" s="230"/>
      <c r="D54" s="23"/>
      <c r="E54" s="24"/>
      <c r="F54" s="55"/>
      <c r="G54" s="92"/>
      <c r="H54" s="203"/>
      <c r="I54" s="130" t="str">
        <f t="shared" si="4"/>
        <v/>
      </c>
      <c r="J54" s="132">
        <f t="shared" si="7"/>
        <v>1</v>
      </c>
      <c r="K54" s="131">
        <f t="shared" si="6"/>
        <v>0</v>
      </c>
      <c r="N54" s="57"/>
      <c r="O54" s="57"/>
      <c r="P54" s="57"/>
    </row>
    <row r="55" spans="1:16" ht="30.2" customHeight="1" x14ac:dyDescent="0.25">
      <c r="A55" s="277">
        <v>34</v>
      </c>
      <c r="B55" s="22"/>
      <c r="C55" s="230"/>
      <c r="D55" s="23"/>
      <c r="E55" s="24"/>
      <c r="F55" s="55"/>
      <c r="G55" s="92"/>
      <c r="H55" s="203"/>
      <c r="I55" s="130" t="str">
        <f t="shared" si="4"/>
        <v/>
      </c>
      <c r="J55" s="132">
        <f t="shared" si="7"/>
        <v>1</v>
      </c>
      <c r="K55" s="131">
        <f t="shared" si="6"/>
        <v>0</v>
      </c>
      <c r="N55" s="57"/>
      <c r="O55" s="57"/>
      <c r="P55" s="57"/>
    </row>
    <row r="56" spans="1:16" ht="30.2" customHeight="1" x14ac:dyDescent="0.25">
      <c r="A56" s="277">
        <v>35</v>
      </c>
      <c r="B56" s="22"/>
      <c r="C56" s="230"/>
      <c r="D56" s="23"/>
      <c r="E56" s="24"/>
      <c r="F56" s="55"/>
      <c r="G56" s="92"/>
      <c r="H56" s="203"/>
      <c r="I56" s="130" t="str">
        <f t="shared" si="4"/>
        <v/>
      </c>
      <c r="J56" s="132">
        <f t="shared" si="7"/>
        <v>1</v>
      </c>
      <c r="K56" s="131">
        <f t="shared" si="6"/>
        <v>0</v>
      </c>
      <c r="N56" s="57"/>
      <c r="O56" s="57"/>
      <c r="P56" s="57"/>
    </row>
    <row r="57" spans="1:16" ht="30.2" customHeight="1" x14ac:dyDescent="0.25">
      <c r="A57" s="277">
        <v>36</v>
      </c>
      <c r="B57" s="22"/>
      <c r="C57" s="230"/>
      <c r="D57" s="23"/>
      <c r="E57" s="24"/>
      <c r="F57" s="55"/>
      <c r="G57" s="92"/>
      <c r="H57" s="203"/>
      <c r="I57" s="130" t="str">
        <f t="shared" si="4"/>
        <v/>
      </c>
      <c r="J57" s="132">
        <f t="shared" si="7"/>
        <v>1</v>
      </c>
      <c r="K57" s="131">
        <f t="shared" si="6"/>
        <v>0</v>
      </c>
      <c r="N57" s="57"/>
      <c r="O57" s="57"/>
      <c r="P57" s="57"/>
    </row>
    <row r="58" spans="1:16" ht="30.2" customHeight="1" x14ac:dyDescent="0.25">
      <c r="A58" s="277">
        <v>37</v>
      </c>
      <c r="B58" s="22"/>
      <c r="C58" s="230"/>
      <c r="D58" s="23"/>
      <c r="E58" s="24"/>
      <c r="F58" s="55"/>
      <c r="G58" s="92"/>
      <c r="H58" s="203"/>
      <c r="I58" s="130" t="str">
        <f t="shared" si="4"/>
        <v/>
      </c>
      <c r="J58" s="132">
        <f t="shared" si="7"/>
        <v>1</v>
      </c>
      <c r="K58" s="131">
        <f t="shared" si="6"/>
        <v>0</v>
      </c>
      <c r="N58" s="57"/>
      <c r="O58" s="57"/>
      <c r="P58" s="57"/>
    </row>
    <row r="59" spans="1:16" ht="30.2" customHeight="1" x14ac:dyDescent="0.25">
      <c r="A59" s="277">
        <v>38</v>
      </c>
      <c r="B59" s="22"/>
      <c r="C59" s="230"/>
      <c r="D59" s="23"/>
      <c r="E59" s="24"/>
      <c r="F59" s="55"/>
      <c r="G59" s="92"/>
      <c r="H59" s="203"/>
      <c r="I59" s="130" t="str">
        <f t="shared" si="4"/>
        <v/>
      </c>
      <c r="J59" s="132">
        <f t="shared" si="7"/>
        <v>1</v>
      </c>
      <c r="K59" s="131">
        <f t="shared" si="6"/>
        <v>0</v>
      </c>
      <c r="N59" s="57"/>
      <c r="O59" s="57"/>
      <c r="P59" s="57"/>
    </row>
    <row r="60" spans="1:16" ht="30.2" customHeight="1" x14ac:dyDescent="0.25">
      <c r="A60" s="277">
        <v>39</v>
      </c>
      <c r="B60" s="22"/>
      <c r="C60" s="230"/>
      <c r="D60" s="23"/>
      <c r="E60" s="24"/>
      <c r="F60" s="55"/>
      <c r="G60" s="92"/>
      <c r="H60" s="203"/>
      <c r="I60" s="130" t="str">
        <f t="shared" si="4"/>
        <v/>
      </c>
      <c r="J60" s="132">
        <f t="shared" si="7"/>
        <v>1</v>
      </c>
      <c r="K60" s="131">
        <f t="shared" si="6"/>
        <v>0</v>
      </c>
      <c r="N60" s="57"/>
      <c r="O60" s="57"/>
      <c r="P60" s="57"/>
    </row>
    <row r="61" spans="1:16" ht="30.2" customHeight="1" thickBot="1" x14ac:dyDescent="0.3">
      <c r="A61" s="278">
        <v>40</v>
      </c>
      <c r="B61" s="25"/>
      <c r="C61" s="231"/>
      <c r="D61" s="26"/>
      <c r="E61" s="27"/>
      <c r="F61" s="56"/>
      <c r="G61" s="209"/>
      <c r="H61" s="204"/>
      <c r="I61" s="130" t="str">
        <f t="shared" si="4"/>
        <v/>
      </c>
      <c r="J61" s="132">
        <f t="shared" si="7"/>
        <v>1</v>
      </c>
      <c r="K61" s="131">
        <f t="shared" si="6"/>
        <v>0</v>
      </c>
      <c r="N61" s="57"/>
      <c r="O61" s="57"/>
      <c r="P61" s="57"/>
    </row>
    <row r="62" spans="1:16" ht="30.2" customHeight="1" thickBot="1" x14ac:dyDescent="0.3">
      <c r="A62" s="57"/>
      <c r="B62" s="57"/>
      <c r="C62" s="57"/>
      <c r="D62" s="57"/>
      <c r="E62" s="57"/>
      <c r="F62" s="57"/>
      <c r="G62" s="279" t="s">
        <v>46</v>
      </c>
      <c r="H62" s="205">
        <f>SUM(H42:H61)+H28</f>
        <v>0</v>
      </c>
      <c r="I62" s="74"/>
      <c r="J62" s="129">
        <f>IF(H62&gt;H28,ROW(A68),0)</f>
        <v>0</v>
      </c>
      <c r="K62" s="52"/>
      <c r="L62" s="127">
        <f>IF(H62&gt;H28,ROW(A68),0)</f>
        <v>0</v>
      </c>
      <c r="N62" s="57"/>
      <c r="O62" s="57"/>
      <c r="P62" s="57"/>
    </row>
    <row r="63" spans="1:16" ht="30.2" customHeight="1" x14ac:dyDescent="0.25">
      <c r="A63" s="57"/>
      <c r="B63" s="57"/>
      <c r="C63" s="57"/>
      <c r="D63" s="57"/>
      <c r="E63" s="57"/>
      <c r="F63" s="57"/>
      <c r="G63" s="57"/>
      <c r="H63" s="57"/>
      <c r="I63" s="74"/>
      <c r="J63" s="52"/>
      <c r="K63" s="52"/>
      <c r="N63" s="57"/>
      <c r="O63" s="57"/>
      <c r="P63" s="57"/>
    </row>
    <row r="64" spans="1:16" ht="30.2" customHeight="1" x14ac:dyDescent="0.25">
      <c r="A64" s="70" t="s">
        <v>141</v>
      </c>
      <c r="B64" s="57"/>
      <c r="C64" s="57"/>
      <c r="D64" s="57"/>
      <c r="E64" s="57"/>
      <c r="F64" s="57"/>
      <c r="G64" s="57"/>
      <c r="H64" s="57"/>
      <c r="I64" s="74"/>
      <c r="J64" s="52"/>
      <c r="K64" s="52"/>
      <c r="N64" s="57"/>
      <c r="O64" s="57"/>
      <c r="P64" s="57"/>
    </row>
    <row r="65" spans="1:16" ht="30.2" customHeight="1" x14ac:dyDescent="0.25">
      <c r="A65" s="57"/>
      <c r="B65" s="57"/>
      <c r="C65" s="57"/>
      <c r="D65" s="57"/>
      <c r="E65" s="57"/>
      <c r="F65" s="57"/>
      <c r="G65" s="57"/>
      <c r="H65" s="57"/>
      <c r="I65" s="74"/>
      <c r="J65" s="52"/>
      <c r="K65" s="52"/>
      <c r="N65" s="57"/>
      <c r="O65" s="57"/>
      <c r="P65" s="57"/>
    </row>
    <row r="66" spans="1:16" ht="30.2" customHeight="1" x14ac:dyDescent="0.35">
      <c r="A66" s="347" t="s">
        <v>41</v>
      </c>
      <c r="B66" s="348">
        <f ca="1">IF(imzatarihi&gt;0,imzatarihi,"")</f>
        <v>45833</v>
      </c>
      <c r="C66" s="346" t="s">
        <v>43</v>
      </c>
      <c r="D66" s="344" t="str">
        <f>IF(kurulusyetkilisi&gt;0,kurulusyetkilisi,"")</f>
        <v/>
      </c>
      <c r="E66" s="57"/>
      <c r="F66" s="57"/>
      <c r="G66" s="57"/>
      <c r="H66" s="57"/>
      <c r="I66" s="74"/>
      <c r="J66" s="52"/>
      <c r="K66" s="52"/>
      <c r="N66" s="57"/>
      <c r="O66" s="57"/>
      <c r="P66" s="57"/>
    </row>
    <row r="67" spans="1:16" ht="30.2" customHeight="1" x14ac:dyDescent="0.35">
      <c r="A67" s="57"/>
      <c r="B67" s="343"/>
      <c r="C67" s="346" t="s">
        <v>44</v>
      </c>
      <c r="E67" s="57"/>
      <c r="F67" s="57"/>
      <c r="G67" s="57"/>
      <c r="H67" s="57"/>
      <c r="I67" s="74"/>
      <c r="J67" s="52"/>
      <c r="K67" s="52"/>
      <c r="N67" s="57"/>
      <c r="O67" s="57"/>
      <c r="P67" s="57"/>
    </row>
    <row r="68" spans="1:16" ht="30.2" customHeight="1" x14ac:dyDescent="0.25">
      <c r="A68" s="57"/>
      <c r="B68" s="57"/>
      <c r="C68" s="57"/>
      <c r="D68" s="57"/>
      <c r="E68" s="57"/>
      <c r="F68" s="57"/>
      <c r="G68" s="57"/>
      <c r="H68" s="57"/>
      <c r="I68" s="74"/>
      <c r="J68" s="52"/>
      <c r="K68" s="52"/>
      <c r="N68" s="57"/>
      <c r="O68" s="57"/>
      <c r="P68" s="57"/>
    </row>
    <row r="69" spans="1:16" ht="30.2" customHeight="1" x14ac:dyDescent="0.25">
      <c r="A69" s="542" t="s">
        <v>115</v>
      </c>
      <c r="B69" s="542"/>
      <c r="C69" s="542"/>
      <c r="D69" s="542"/>
      <c r="E69" s="542"/>
      <c r="F69" s="542"/>
      <c r="G69" s="542"/>
      <c r="H69" s="542"/>
      <c r="I69" s="72"/>
      <c r="J69" s="52"/>
      <c r="K69" s="52"/>
      <c r="N69" s="57"/>
      <c r="O69" s="57"/>
      <c r="P69" s="57"/>
    </row>
    <row r="70" spans="1:16" ht="30.2" customHeight="1" x14ac:dyDescent="0.25">
      <c r="A70" s="503" t="str">
        <f>IF(YilDonem&lt;&gt;"",CONCATENATE(YilDonem,". döneme aittir."),"")</f>
        <v/>
      </c>
      <c r="B70" s="503"/>
      <c r="C70" s="503"/>
      <c r="D70" s="503"/>
      <c r="E70" s="503"/>
      <c r="F70" s="503"/>
      <c r="G70" s="503"/>
      <c r="H70" s="503"/>
      <c r="I70" s="72"/>
      <c r="J70" s="52"/>
      <c r="K70" s="52"/>
      <c r="N70" s="57"/>
      <c r="O70" s="57"/>
      <c r="P70" s="57"/>
    </row>
    <row r="71" spans="1:16" ht="30.2" customHeight="1" thickBot="1" x14ac:dyDescent="0.3">
      <c r="A71" s="546" t="s">
        <v>134</v>
      </c>
      <c r="B71" s="546"/>
      <c r="C71" s="546"/>
      <c r="D71" s="546"/>
      <c r="E71" s="546"/>
      <c r="F71" s="546"/>
      <c r="G71" s="546"/>
      <c r="H71" s="546"/>
      <c r="I71" s="72"/>
      <c r="J71" s="52"/>
      <c r="K71" s="52"/>
      <c r="N71" s="57"/>
      <c r="O71" s="57"/>
      <c r="P71" s="57"/>
    </row>
    <row r="72" spans="1:16" ht="30.2" customHeight="1" thickBot="1" x14ac:dyDescent="0.3">
      <c r="A72" s="547" t="s">
        <v>1</v>
      </c>
      <c r="B72" s="548"/>
      <c r="C72" s="510" t="str">
        <f>IF(ProjeNo&gt;0,ProjeNo,"")</f>
        <v/>
      </c>
      <c r="D72" s="511"/>
      <c r="E72" s="511"/>
      <c r="F72" s="511"/>
      <c r="G72" s="511"/>
      <c r="H72" s="512"/>
      <c r="I72" s="72"/>
      <c r="J72" s="52"/>
      <c r="K72" s="52"/>
      <c r="N72" s="57"/>
      <c r="O72" s="57"/>
      <c r="P72" s="57"/>
    </row>
    <row r="73" spans="1:16" ht="30.2" customHeight="1" thickBot="1" x14ac:dyDescent="0.3">
      <c r="A73" s="549" t="s">
        <v>10</v>
      </c>
      <c r="B73" s="550"/>
      <c r="C73" s="513" t="str">
        <f>IF(ProjeAdi&gt;0,ProjeAdi,"")</f>
        <v/>
      </c>
      <c r="D73" s="514"/>
      <c r="E73" s="514"/>
      <c r="F73" s="514"/>
      <c r="G73" s="514"/>
      <c r="H73" s="515"/>
      <c r="I73" s="72"/>
      <c r="J73" s="52"/>
      <c r="K73" s="52"/>
      <c r="N73" s="57"/>
      <c r="O73" s="57"/>
      <c r="P73" s="57"/>
    </row>
    <row r="74" spans="1:16" s="31" customFormat="1" ht="30.2" customHeight="1" thickBot="1" x14ac:dyDescent="0.3">
      <c r="A74" s="543" t="s">
        <v>6</v>
      </c>
      <c r="B74" s="543" t="s">
        <v>112</v>
      </c>
      <c r="C74" s="543" t="s">
        <v>163</v>
      </c>
      <c r="D74" s="543" t="s">
        <v>113</v>
      </c>
      <c r="E74" s="543" t="s">
        <v>114</v>
      </c>
      <c r="F74" s="543" t="s">
        <v>93</v>
      </c>
      <c r="G74" s="543" t="s">
        <v>94</v>
      </c>
      <c r="H74" s="85" t="s">
        <v>95</v>
      </c>
      <c r="I74" s="73"/>
      <c r="J74" s="53"/>
      <c r="K74" s="53"/>
      <c r="L74" s="77"/>
      <c r="M74" s="77"/>
      <c r="N74" s="275"/>
      <c r="O74" s="275"/>
      <c r="P74" s="275"/>
    </row>
    <row r="75" spans="1:16" ht="30.2" customHeight="1" thickBot="1" x14ac:dyDescent="0.3">
      <c r="A75" s="544"/>
      <c r="B75" s="544"/>
      <c r="C75" s="545"/>
      <c r="D75" s="545"/>
      <c r="E75" s="544"/>
      <c r="F75" s="544"/>
      <c r="G75" s="544"/>
      <c r="H75" s="218" t="s">
        <v>98</v>
      </c>
      <c r="I75" s="72"/>
      <c r="J75" s="52"/>
      <c r="K75" s="52"/>
      <c r="N75" s="57"/>
      <c r="O75" s="57"/>
      <c r="P75" s="57"/>
    </row>
    <row r="76" spans="1:16" ht="30.2" customHeight="1" x14ac:dyDescent="0.25">
      <c r="A76" s="37">
        <v>41</v>
      </c>
      <c r="B76" s="37"/>
      <c r="C76" s="232"/>
      <c r="D76" s="38"/>
      <c r="E76" s="54"/>
      <c r="F76" s="39"/>
      <c r="G76" s="210"/>
      <c r="H76" s="199"/>
      <c r="I76" s="130" t="str">
        <f t="shared" ref="I76:I95" si="8">IF(AND(COUNTA(B76:E76)&gt;0,J76=1),"Belge Tarihi ve Belge Numarası doldurulduktan sonra KDV Dahil Tutar doldurulabilir.","")</f>
        <v/>
      </c>
      <c r="J76" s="132">
        <f>IF(COUNTA(F76:G76)=2,0,1)</f>
        <v>1</v>
      </c>
      <c r="K76" s="131">
        <f t="shared" ref="K76:K95" si="9">IF(J76=1,0,100000000)</f>
        <v>0</v>
      </c>
      <c r="N76" s="57"/>
      <c r="O76" s="57"/>
      <c r="P76" s="57"/>
    </row>
    <row r="77" spans="1:16" ht="30.2" customHeight="1" x14ac:dyDescent="0.25">
      <c r="A77" s="22">
        <v>42</v>
      </c>
      <c r="B77" s="22"/>
      <c r="C77" s="230"/>
      <c r="D77" s="23"/>
      <c r="E77" s="24"/>
      <c r="F77" s="55"/>
      <c r="G77" s="92"/>
      <c r="H77" s="203"/>
      <c r="I77" s="130" t="str">
        <f t="shared" si="8"/>
        <v/>
      </c>
      <c r="J77" s="132">
        <f>IF(COUNTA(F77:G77)=2,0,1)</f>
        <v>1</v>
      </c>
      <c r="K77" s="131">
        <f t="shared" si="9"/>
        <v>0</v>
      </c>
      <c r="L77" s="78"/>
      <c r="M77" s="78"/>
      <c r="N77" s="57"/>
      <c r="O77" s="57"/>
      <c r="P77" s="57"/>
    </row>
    <row r="78" spans="1:16" ht="30.2" customHeight="1" x14ac:dyDescent="0.25">
      <c r="A78" s="22">
        <v>43</v>
      </c>
      <c r="B78" s="22"/>
      <c r="C78" s="230"/>
      <c r="D78" s="23"/>
      <c r="E78" s="24"/>
      <c r="F78" s="55"/>
      <c r="G78" s="92"/>
      <c r="H78" s="203"/>
      <c r="I78" s="130" t="str">
        <f t="shared" si="8"/>
        <v/>
      </c>
      <c r="J78" s="132">
        <f t="shared" ref="J78:J95" si="10">IF(COUNTA(F78:G78)=2,0,1)</f>
        <v>1</v>
      </c>
      <c r="K78" s="131">
        <f t="shared" si="9"/>
        <v>0</v>
      </c>
      <c r="N78" s="57"/>
      <c r="O78" s="57"/>
      <c r="P78" s="57"/>
    </row>
    <row r="79" spans="1:16" ht="30.2" customHeight="1" x14ac:dyDescent="0.25">
      <c r="A79" s="22">
        <v>44</v>
      </c>
      <c r="B79" s="22"/>
      <c r="C79" s="230"/>
      <c r="D79" s="23"/>
      <c r="E79" s="24"/>
      <c r="F79" s="55"/>
      <c r="G79" s="92"/>
      <c r="H79" s="203"/>
      <c r="I79" s="130" t="str">
        <f t="shared" si="8"/>
        <v/>
      </c>
      <c r="J79" s="132">
        <f t="shared" si="10"/>
        <v>1</v>
      </c>
      <c r="K79" s="131">
        <f t="shared" si="9"/>
        <v>0</v>
      </c>
      <c r="N79" s="57"/>
      <c r="O79" s="57"/>
      <c r="P79" s="57"/>
    </row>
    <row r="80" spans="1:16" ht="30.2" customHeight="1" x14ac:dyDescent="0.25">
      <c r="A80" s="22">
        <v>45</v>
      </c>
      <c r="B80" s="22"/>
      <c r="C80" s="230"/>
      <c r="D80" s="23"/>
      <c r="E80" s="24"/>
      <c r="F80" s="55"/>
      <c r="G80" s="92"/>
      <c r="H80" s="203"/>
      <c r="I80" s="130" t="str">
        <f t="shared" si="8"/>
        <v/>
      </c>
      <c r="J80" s="132">
        <f t="shared" si="10"/>
        <v>1</v>
      </c>
      <c r="K80" s="131">
        <f t="shared" si="9"/>
        <v>0</v>
      </c>
      <c r="N80" s="57"/>
      <c r="O80" s="57"/>
      <c r="P80" s="57"/>
    </row>
    <row r="81" spans="1:16" ht="30.2" customHeight="1" x14ac:dyDescent="0.25">
      <c r="A81" s="22">
        <v>46</v>
      </c>
      <c r="B81" s="22"/>
      <c r="C81" s="230"/>
      <c r="D81" s="23"/>
      <c r="E81" s="24"/>
      <c r="F81" s="55"/>
      <c r="G81" s="92"/>
      <c r="H81" s="203"/>
      <c r="I81" s="130" t="str">
        <f t="shared" si="8"/>
        <v/>
      </c>
      <c r="J81" s="132">
        <f t="shared" si="10"/>
        <v>1</v>
      </c>
      <c r="K81" s="131">
        <f t="shared" si="9"/>
        <v>0</v>
      </c>
      <c r="N81" s="57"/>
      <c r="O81" s="57"/>
      <c r="P81" s="57"/>
    </row>
    <row r="82" spans="1:16" ht="30.2" customHeight="1" x14ac:dyDescent="0.25">
      <c r="A82" s="22">
        <v>47</v>
      </c>
      <c r="B82" s="22"/>
      <c r="C82" s="230"/>
      <c r="D82" s="23"/>
      <c r="E82" s="24"/>
      <c r="F82" s="55"/>
      <c r="G82" s="92"/>
      <c r="H82" s="203"/>
      <c r="I82" s="130" t="str">
        <f t="shared" si="8"/>
        <v/>
      </c>
      <c r="J82" s="132">
        <f t="shared" si="10"/>
        <v>1</v>
      </c>
      <c r="K82" s="131">
        <f t="shared" si="9"/>
        <v>0</v>
      </c>
      <c r="N82" s="57"/>
      <c r="O82" s="57"/>
      <c r="P82" s="57"/>
    </row>
    <row r="83" spans="1:16" ht="30.2" customHeight="1" x14ac:dyDescent="0.25">
      <c r="A83" s="22">
        <v>48</v>
      </c>
      <c r="B83" s="22"/>
      <c r="C83" s="230"/>
      <c r="D83" s="23"/>
      <c r="E83" s="24"/>
      <c r="F83" s="55"/>
      <c r="G83" s="92"/>
      <c r="H83" s="203"/>
      <c r="I83" s="130" t="str">
        <f t="shared" si="8"/>
        <v/>
      </c>
      <c r="J83" s="132">
        <f t="shared" si="10"/>
        <v>1</v>
      </c>
      <c r="K83" s="131">
        <f t="shared" si="9"/>
        <v>0</v>
      </c>
      <c r="N83" s="57"/>
      <c r="O83" s="57"/>
      <c r="P83" s="57"/>
    </row>
    <row r="84" spans="1:16" ht="30.2" customHeight="1" x14ac:dyDescent="0.25">
      <c r="A84" s="22">
        <v>49</v>
      </c>
      <c r="B84" s="22"/>
      <c r="C84" s="230"/>
      <c r="D84" s="23"/>
      <c r="E84" s="24"/>
      <c r="F84" s="55"/>
      <c r="G84" s="92"/>
      <c r="H84" s="203"/>
      <c r="I84" s="130" t="str">
        <f t="shared" si="8"/>
        <v/>
      </c>
      <c r="J84" s="132">
        <f t="shared" si="10"/>
        <v>1</v>
      </c>
      <c r="K84" s="131">
        <f t="shared" si="9"/>
        <v>0</v>
      </c>
      <c r="N84" s="57"/>
      <c r="O84" s="57"/>
      <c r="P84" s="57"/>
    </row>
    <row r="85" spans="1:16" ht="30.2" customHeight="1" x14ac:dyDescent="0.25">
      <c r="A85" s="22">
        <v>50</v>
      </c>
      <c r="B85" s="22"/>
      <c r="C85" s="230"/>
      <c r="D85" s="23"/>
      <c r="E85" s="24"/>
      <c r="F85" s="55"/>
      <c r="G85" s="92"/>
      <c r="H85" s="203"/>
      <c r="I85" s="130" t="str">
        <f t="shared" si="8"/>
        <v/>
      </c>
      <c r="J85" s="132">
        <f t="shared" si="10"/>
        <v>1</v>
      </c>
      <c r="K85" s="131">
        <f t="shared" si="9"/>
        <v>0</v>
      </c>
      <c r="N85" s="57"/>
      <c r="O85" s="57"/>
      <c r="P85" s="57"/>
    </row>
    <row r="86" spans="1:16" ht="30.2" customHeight="1" x14ac:dyDescent="0.25">
      <c r="A86" s="22">
        <v>51</v>
      </c>
      <c r="B86" s="22"/>
      <c r="C86" s="230"/>
      <c r="D86" s="23"/>
      <c r="E86" s="24"/>
      <c r="F86" s="55"/>
      <c r="G86" s="92"/>
      <c r="H86" s="203"/>
      <c r="I86" s="130" t="str">
        <f t="shared" si="8"/>
        <v/>
      </c>
      <c r="J86" s="132">
        <f t="shared" si="10"/>
        <v>1</v>
      </c>
      <c r="K86" s="131">
        <f t="shared" si="9"/>
        <v>0</v>
      </c>
      <c r="N86" s="57"/>
      <c r="O86" s="57"/>
      <c r="P86" s="57"/>
    </row>
    <row r="87" spans="1:16" ht="30.2" customHeight="1" x14ac:dyDescent="0.25">
      <c r="A87" s="22">
        <v>52</v>
      </c>
      <c r="B87" s="22"/>
      <c r="C87" s="230"/>
      <c r="D87" s="23"/>
      <c r="E87" s="24"/>
      <c r="F87" s="55"/>
      <c r="G87" s="92"/>
      <c r="H87" s="203"/>
      <c r="I87" s="130" t="str">
        <f t="shared" si="8"/>
        <v/>
      </c>
      <c r="J87" s="132">
        <f t="shared" si="10"/>
        <v>1</v>
      </c>
      <c r="K87" s="131">
        <f t="shared" si="9"/>
        <v>0</v>
      </c>
      <c r="N87" s="57"/>
      <c r="O87" s="57"/>
      <c r="P87" s="57"/>
    </row>
    <row r="88" spans="1:16" ht="30.2" customHeight="1" x14ac:dyDescent="0.25">
      <c r="A88" s="22">
        <v>53</v>
      </c>
      <c r="B88" s="22"/>
      <c r="C88" s="230"/>
      <c r="D88" s="23"/>
      <c r="E88" s="24"/>
      <c r="F88" s="55"/>
      <c r="G88" s="92"/>
      <c r="H88" s="203"/>
      <c r="I88" s="130" t="str">
        <f t="shared" si="8"/>
        <v/>
      </c>
      <c r="J88" s="132">
        <f t="shared" si="10"/>
        <v>1</v>
      </c>
      <c r="K88" s="131">
        <f t="shared" si="9"/>
        <v>0</v>
      </c>
      <c r="N88" s="57"/>
      <c r="O88" s="57"/>
      <c r="P88" s="57"/>
    </row>
    <row r="89" spans="1:16" ht="30.2" customHeight="1" x14ac:dyDescent="0.25">
      <c r="A89" s="22">
        <v>54</v>
      </c>
      <c r="B89" s="22"/>
      <c r="C89" s="230"/>
      <c r="D89" s="23"/>
      <c r="E89" s="24"/>
      <c r="F89" s="55"/>
      <c r="G89" s="92"/>
      <c r="H89" s="203"/>
      <c r="I89" s="130" t="str">
        <f t="shared" si="8"/>
        <v/>
      </c>
      <c r="J89" s="132">
        <f t="shared" si="10"/>
        <v>1</v>
      </c>
      <c r="K89" s="131">
        <f t="shared" si="9"/>
        <v>0</v>
      </c>
      <c r="N89" s="57"/>
      <c r="O89" s="57"/>
      <c r="P89" s="57"/>
    </row>
    <row r="90" spans="1:16" ht="30.2" customHeight="1" x14ac:dyDescent="0.25">
      <c r="A90" s="22">
        <v>55</v>
      </c>
      <c r="B90" s="22"/>
      <c r="C90" s="230"/>
      <c r="D90" s="23"/>
      <c r="E90" s="24"/>
      <c r="F90" s="55"/>
      <c r="G90" s="92"/>
      <c r="H90" s="203"/>
      <c r="I90" s="130" t="str">
        <f t="shared" si="8"/>
        <v/>
      </c>
      <c r="J90" s="132">
        <f t="shared" si="10"/>
        <v>1</v>
      </c>
      <c r="K90" s="131">
        <f t="shared" si="9"/>
        <v>0</v>
      </c>
      <c r="N90" s="57"/>
      <c r="O90" s="57"/>
      <c r="P90" s="57"/>
    </row>
    <row r="91" spans="1:16" ht="30.2" customHeight="1" x14ac:dyDescent="0.25">
      <c r="A91" s="22">
        <v>56</v>
      </c>
      <c r="B91" s="22"/>
      <c r="C91" s="230"/>
      <c r="D91" s="23"/>
      <c r="E91" s="24"/>
      <c r="F91" s="55"/>
      <c r="G91" s="92"/>
      <c r="H91" s="203"/>
      <c r="I91" s="130" t="str">
        <f t="shared" si="8"/>
        <v/>
      </c>
      <c r="J91" s="132">
        <f t="shared" si="10"/>
        <v>1</v>
      </c>
      <c r="K91" s="131">
        <f t="shared" si="9"/>
        <v>0</v>
      </c>
      <c r="N91" s="57"/>
      <c r="O91" s="57"/>
      <c r="P91" s="57"/>
    </row>
    <row r="92" spans="1:16" ht="30.2" customHeight="1" x14ac:dyDescent="0.25">
      <c r="A92" s="22">
        <v>57</v>
      </c>
      <c r="B92" s="22"/>
      <c r="C92" s="230"/>
      <c r="D92" s="23"/>
      <c r="E92" s="24"/>
      <c r="F92" s="55"/>
      <c r="G92" s="92"/>
      <c r="H92" s="203"/>
      <c r="I92" s="130" t="str">
        <f t="shared" si="8"/>
        <v/>
      </c>
      <c r="J92" s="132">
        <f t="shared" si="10"/>
        <v>1</v>
      </c>
      <c r="K92" s="131">
        <f t="shared" si="9"/>
        <v>0</v>
      </c>
      <c r="N92" s="57"/>
      <c r="O92" s="57"/>
      <c r="P92" s="57"/>
    </row>
    <row r="93" spans="1:16" ht="30.2" customHeight="1" x14ac:dyDescent="0.25">
      <c r="A93" s="22">
        <v>58</v>
      </c>
      <c r="B93" s="22"/>
      <c r="C93" s="230"/>
      <c r="D93" s="23"/>
      <c r="E93" s="24"/>
      <c r="F93" s="55"/>
      <c r="G93" s="92"/>
      <c r="H93" s="203"/>
      <c r="I93" s="130" t="str">
        <f t="shared" si="8"/>
        <v/>
      </c>
      <c r="J93" s="132">
        <f t="shared" si="10"/>
        <v>1</v>
      </c>
      <c r="K93" s="131">
        <f t="shared" si="9"/>
        <v>0</v>
      </c>
      <c r="N93" s="57"/>
      <c r="O93" s="57"/>
      <c r="P93" s="57"/>
    </row>
    <row r="94" spans="1:16" ht="30.2" customHeight="1" x14ac:dyDescent="0.25">
      <c r="A94" s="22">
        <v>59</v>
      </c>
      <c r="B94" s="22"/>
      <c r="C94" s="230"/>
      <c r="D94" s="23"/>
      <c r="E94" s="24"/>
      <c r="F94" s="55"/>
      <c r="G94" s="92"/>
      <c r="H94" s="203"/>
      <c r="I94" s="130" t="str">
        <f t="shared" si="8"/>
        <v/>
      </c>
      <c r="J94" s="132">
        <f t="shared" si="10"/>
        <v>1</v>
      </c>
      <c r="K94" s="131">
        <f t="shared" si="9"/>
        <v>0</v>
      </c>
      <c r="N94" s="57"/>
      <c r="O94" s="57"/>
      <c r="P94" s="57"/>
    </row>
    <row r="95" spans="1:16" ht="30.2" customHeight="1" thickBot="1" x14ac:dyDescent="0.3">
      <c r="A95" s="25">
        <v>60</v>
      </c>
      <c r="B95" s="25"/>
      <c r="C95" s="231"/>
      <c r="D95" s="26"/>
      <c r="E95" s="27"/>
      <c r="F95" s="56"/>
      <c r="G95" s="209"/>
      <c r="H95" s="204"/>
      <c r="I95" s="130" t="str">
        <f t="shared" si="8"/>
        <v/>
      </c>
      <c r="J95" s="132">
        <f t="shared" si="10"/>
        <v>1</v>
      </c>
      <c r="K95" s="131">
        <f t="shared" si="9"/>
        <v>0</v>
      </c>
      <c r="N95" s="57"/>
      <c r="O95" s="57"/>
      <c r="P95" s="57"/>
    </row>
    <row r="96" spans="1:16" ht="30.2" customHeight="1" thickBot="1" x14ac:dyDescent="0.3">
      <c r="A96" s="57"/>
      <c r="B96" s="57"/>
      <c r="C96" s="57"/>
      <c r="D96" s="57"/>
      <c r="E96" s="57"/>
      <c r="F96" s="57"/>
      <c r="G96" s="279" t="s">
        <v>46</v>
      </c>
      <c r="H96" s="205">
        <f>SUM(H76:H95)+H62</f>
        <v>0</v>
      </c>
      <c r="I96" s="74"/>
      <c r="J96" s="129">
        <f>IF(H96&gt;H62,ROW(A102),0)</f>
        <v>0</v>
      </c>
      <c r="K96" s="52"/>
      <c r="L96" s="127">
        <f>IF(H96&gt;H62,ROW(A102),0)</f>
        <v>0</v>
      </c>
      <c r="N96" s="57"/>
      <c r="O96" s="57"/>
      <c r="P96" s="57"/>
    </row>
    <row r="97" spans="1:16" ht="30.2" customHeight="1" x14ac:dyDescent="0.25">
      <c r="A97" s="57"/>
      <c r="B97" s="57"/>
      <c r="C97" s="57"/>
      <c r="D97" s="57"/>
      <c r="E97" s="57"/>
      <c r="F97" s="57"/>
      <c r="G97" s="57"/>
      <c r="H97" s="57"/>
      <c r="I97" s="74"/>
      <c r="J97" s="52"/>
      <c r="K97" s="52"/>
      <c r="N97" s="57"/>
      <c r="O97" s="57"/>
      <c r="P97" s="57"/>
    </row>
    <row r="98" spans="1:16" ht="30.2" customHeight="1" x14ac:dyDescent="0.25">
      <c r="A98" s="70" t="s">
        <v>141</v>
      </c>
      <c r="B98" s="57"/>
      <c r="C98" s="57"/>
      <c r="D98" s="57"/>
      <c r="E98" s="57"/>
      <c r="F98" s="57"/>
      <c r="G98" s="57"/>
      <c r="H98" s="57"/>
      <c r="I98" s="74"/>
      <c r="J98" s="52"/>
      <c r="K98" s="52"/>
      <c r="N98" s="57"/>
      <c r="O98" s="57"/>
      <c r="P98" s="57"/>
    </row>
    <row r="99" spans="1:16" ht="30.2" customHeight="1" x14ac:dyDescent="0.25">
      <c r="A99" s="57"/>
      <c r="B99" s="57"/>
      <c r="C99" s="57"/>
      <c r="D99" s="57"/>
      <c r="E99" s="57"/>
      <c r="F99" s="57"/>
      <c r="G99" s="57"/>
      <c r="H99" s="57"/>
      <c r="I99" s="74"/>
      <c r="J99" s="52"/>
      <c r="K99" s="52"/>
      <c r="N99" s="57"/>
      <c r="O99" s="57"/>
      <c r="P99" s="57"/>
    </row>
    <row r="100" spans="1:16" ht="30.2" customHeight="1" x14ac:dyDescent="0.35">
      <c r="A100" s="347" t="s">
        <v>41</v>
      </c>
      <c r="B100" s="348">
        <f ca="1">IF(imzatarihi&gt;0,imzatarihi,"")</f>
        <v>45833</v>
      </c>
      <c r="C100" s="346" t="s">
        <v>43</v>
      </c>
      <c r="D100" s="344" t="str">
        <f>IF(kurulusyetkilisi&gt;0,kurulusyetkilisi,"")</f>
        <v/>
      </c>
      <c r="E100" s="57"/>
      <c r="F100" s="57"/>
      <c r="G100" s="57"/>
      <c r="H100" s="57"/>
      <c r="I100" s="74"/>
      <c r="J100" s="52"/>
      <c r="K100" s="52"/>
      <c r="N100" s="57"/>
      <c r="O100" s="57"/>
      <c r="P100" s="57"/>
    </row>
    <row r="101" spans="1:16" ht="30.2" customHeight="1" x14ac:dyDescent="0.35">
      <c r="A101" s="57"/>
      <c r="B101" s="343"/>
      <c r="C101" s="346" t="s">
        <v>44</v>
      </c>
      <c r="E101" s="57"/>
      <c r="F101" s="57"/>
      <c r="G101" s="57"/>
      <c r="H101" s="57"/>
      <c r="I101" s="74"/>
      <c r="J101" s="52"/>
      <c r="K101" s="52"/>
      <c r="N101" s="57"/>
      <c r="O101" s="57"/>
      <c r="P101" s="57"/>
    </row>
    <row r="102" spans="1:16" ht="30.2" customHeight="1" x14ac:dyDescent="0.25">
      <c r="A102" s="57"/>
      <c r="B102" s="57"/>
      <c r="C102" s="57"/>
      <c r="D102" s="57"/>
      <c r="E102" s="57"/>
      <c r="F102" s="57"/>
      <c r="G102" s="57"/>
      <c r="H102" s="57"/>
      <c r="I102" s="74"/>
      <c r="J102" s="52"/>
      <c r="K102" s="52"/>
      <c r="N102" s="57"/>
      <c r="O102" s="57"/>
      <c r="P102" s="57"/>
    </row>
    <row r="103" spans="1:16" ht="30.2" customHeight="1" x14ac:dyDescent="0.25">
      <c r="A103" s="542" t="s">
        <v>115</v>
      </c>
      <c r="B103" s="542"/>
      <c r="C103" s="542"/>
      <c r="D103" s="542"/>
      <c r="E103" s="542"/>
      <c r="F103" s="542"/>
      <c r="G103" s="542"/>
      <c r="H103" s="542"/>
      <c r="I103" s="72"/>
      <c r="J103" s="52"/>
      <c r="K103" s="52"/>
      <c r="N103" s="57"/>
      <c r="O103" s="57"/>
      <c r="P103" s="57"/>
    </row>
    <row r="104" spans="1:16" ht="30.2" customHeight="1" x14ac:dyDescent="0.25">
      <c r="A104" s="503" t="str">
        <f>IF(YilDonem&lt;&gt;"",CONCATENATE(YilDonem,". döneme aittir."),"")</f>
        <v/>
      </c>
      <c r="B104" s="503"/>
      <c r="C104" s="503"/>
      <c r="D104" s="503"/>
      <c r="E104" s="503"/>
      <c r="F104" s="503"/>
      <c r="G104" s="503"/>
      <c r="H104" s="503"/>
      <c r="I104" s="72"/>
      <c r="J104" s="52"/>
      <c r="K104" s="52"/>
      <c r="N104" s="57"/>
      <c r="O104" s="57"/>
      <c r="P104" s="57"/>
    </row>
    <row r="105" spans="1:16" ht="30.2" customHeight="1" thickBot="1" x14ac:dyDescent="0.3">
      <c r="A105" s="546" t="s">
        <v>134</v>
      </c>
      <c r="B105" s="546"/>
      <c r="C105" s="546"/>
      <c r="D105" s="546"/>
      <c r="E105" s="546"/>
      <c r="F105" s="546"/>
      <c r="G105" s="546"/>
      <c r="H105" s="546"/>
      <c r="I105" s="72"/>
      <c r="J105" s="52"/>
      <c r="K105" s="52"/>
      <c r="N105" s="57"/>
      <c r="O105" s="57"/>
      <c r="P105" s="57"/>
    </row>
    <row r="106" spans="1:16" ht="30.2" customHeight="1" thickBot="1" x14ac:dyDescent="0.3">
      <c r="A106" s="547" t="s">
        <v>1</v>
      </c>
      <c r="B106" s="548"/>
      <c r="C106" s="510" t="str">
        <f>IF(ProjeNo&gt;0,ProjeNo,"")</f>
        <v/>
      </c>
      <c r="D106" s="511"/>
      <c r="E106" s="511"/>
      <c r="F106" s="511"/>
      <c r="G106" s="511"/>
      <c r="H106" s="512"/>
      <c r="I106" s="72"/>
      <c r="J106" s="52"/>
      <c r="K106" s="52"/>
      <c r="N106" s="57"/>
      <c r="O106" s="57"/>
      <c r="P106" s="57"/>
    </row>
    <row r="107" spans="1:16" ht="30.2" customHeight="1" thickBot="1" x14ac:dyDescent="0.3">
      <c r="A107" s="549" t="s">
        <v>10</v>
      </c>
      <c r="B107" s="550"/>
      <c r="C107" s="513" t="str">
        <f>IF(ProjeAdi&gt;0,ProjeAdi,"")</f>
        <v/>
      </c>
      <c r="D107" s="514"/>
      <c r="E107" s="514"/>
      <c r="F107" s="514"/>
      <c r="G107" s="514"/>
      <c r="H107" s="515"/>
      <c r="I107" s="72"/>
      <c r="J107" s="52"/>
      <c r="K107" s="52"/>
      <c r="N107" s="57"/>
      <c r="O107" s="57"/>
      <c r="P107" s="57"/>
    </row>
    <row r="108" spans="1:16" s="31" customFormat="1" ht="30.2" customHeight="1" thickBot="1" x14ac:dyDescent="0.3">
      <c r="A108" s="543" t="s">
        <v>6</v>
      </c>
      <c r="B108" s="543" t="s">
        <v>112</v>
      </c>
      <c r="C108" s="543" t="s">
        <v>163</v>
      </c>
      <c r="D108" s="543" t="s">
        <v>113</v>
      </c>
      <c r="E108" s="543" t="s">
        <v>114</v>
      </c>
      <c r="F108" s="543" t="s">
        <v>93</v>
      </c>
      <c r="G108" s="543" t="s">
        <v>94</v>
      </c>
      <c r="H108" s="85" t="s">
        <v>95</v>
      </c>
      <c r="I108" s="73"/>
      <c r="J108" s="53"/>
      <c r="K108" s="53"/>
      <c r="L108" s="77"/>
      <c r="M108" s="77"/>
      <c r="N108" s="275"/>
      <c r="O108" s="275"/>
      <c r="P108" s="275"/>
    </row>
    <row r="109" spans="1:16" ht="30.2" customHeight="1" thickBot="1" x14ac:dyDescent="0.3">
      <c r="A109" s="544"/>
      <c r="B109" s="544"/>
      <c r="C109" s="545"/>
      <c r="D109" s="545"/>
      <c r="E109" s="544"/>
      <c r="F109" s="544"/>
      <c r="G109" s="544"/>
      <c r="H109" s="218" t="s">
        <v>98</v>
      </c>
      <c r="I109" s="72"/>
      <c r="J109" s="52"/>
      <c r="K109" s="52"/>
      <c r="N109" s="57"/>
      <c r="O109" s="57"/>
      <c r="P109" s="57"/>
    </row>
    <row r="110" spans="1:16" ht="30.2" customHeight="1" x14ac:dyDescent="0.25">
      <c r="A110" s="37">
        <v>61</v>
      </c>
      <c r="B110" s="37"/>
      <c r="C110" s="232"/>
      <c r="D110" s="38"/>
      <c r="E110" s="54"/>
      <c r="F110" s="39"/>
      <c r="G110" s="210"/>
      <c r="H110" s="199"/>
      <c r="I110" s="130" t="str">
        <f t="shared" ref="I110:I129" si="11">IF(AND(COUNTA(B110:E110)&gt;0,J110=1),"Belge Tarihi ve Belge Numarası doldurulduktan sonra KDV Dahil Tutar doldurulabilir.","")</f>
        <v/>
      </c>
      <c r="J110" s="132">
        <f>IF(COUNTA(F110:G110)=2,0,1)</f>
        <v>1</v>
      </c>
      <c r="K110" s="131">
        <f t="shared" ref="K110:K129" si="12">IF(J110=1,0,100000000)</f>
        <v>0</v>
      </c>
      <c r="N110" s="57"/>
      <c r="O110" s="57"/>
      <c r="P110" s="57"/>
    </row>
    <row r="111" spans="1:16" ht="30.2" customHeight="1" x14ac:dyDescent="0.25">
      <c r="A111" s="22">
        <v>62</v>
      </c>
      <c r="B111" s="22"/>
      <c r="C111" s="230"/>
      <c r="D111" s="23"/>
      <c r="E111" s="24"/>
      <c r="F111" s="55"/>
      <c r="G111" s="92"/>
      <c r="H111" s="203"/>
      <c r="I111" s="130" t="str">
        <f t="shared" si="11"/>
        <v/>
      </c>
      <c r="J111" s="132">
        <f>IF(COUNTA(F111:G111)=2,0,1)</f>
        <v>1</v>
      </c>
      <c r="K111" s="131">
        <f t="shared" si="12"/>
        <v>0</v>
      </c>
      <c r="N111" s="57"/>
      <c r="O111" s="57"/>
      <c r="P111" s="57"/>
    </row>
    <row r="112" spans="1:16" ht="30.2" customHeight="1" x14ac:dyDescent="0.25">
      <c r="A112" s="22">
        <v>63</v>
      </c>
      <c r="B112" s="22"/>
      <c r="C112" s="230"/>
      <c r="D112" s="23"/>
      <c r="E112" s="24"/>
      <c r="F112" s="55"/>
      <c r="G112" s="92"/>
      <c r="H112" s="203"/>
      <c r="I112" s="130" t="str">
        <f t="shared" si="11"/>
        <v/>
      </c>
      <c r="J112" s="132">
        <f t="shared" ref="J112:J129" si="13">IF(COUNTA(F112:G112)=2,0,1)</f>
        <v>1</v>
      </c>
      <c r="K112" s="131">
        <f t="shared" si="12"/>
        <v>0</v>
      </c>
      <c r="L112" s="78"/>
      <c r="M112" s="78"/>
      <c r="N112" s="57"/>
      <c r="O112" s="57"/>
      <c r="P112" s="57"/>
    </row>
    <row r="113" spans="1:16" ht="30.2" customHeight="1" x14ac:dyDescent="0.25">
      <c r="A113" s="22">
        <v>64</v>
      </c>
      <c r="B113" s="22"/>
      <c r="C113" s="230"/>
      <c r="D113" s="23"/>
      <c r="E113" s="24"/>
      <c r="F113" s="55"/>
      <c r="G113" s="92"/>
      <c r="H113" s="203"/>
      <c r="I113" s="130" t="str">
        <f t="shared" si="11"/>
        <v/>
      </c>
      <c r="J113" s="132">
        <f t="shared" si="13"/>
        <v>1</v>
      </c>
      <c r="K113" s="131">
        <f t="shared" si="12"/>
        <v>0</v>
      </c>
      <c r="N113" s="57"/>
      <c r="O113" s="57"/>
      <c r="P113" s="57"/>
    </row>
    <row r="114" spans="1:16" ht="30.2" customHeight="1" x14ac:dyDescent="0.25">
      <c r="A114" s="22">
        <v>65</v>
      </c>
      <c r="B114" s="22"/>
      <c r="C114" s="230"/>
      <c r="D114" s="23"/>
      <c r="E114" s="24"/>
      <c r="F114" s="55"/>
      <c r="G114" s="92"/>
      <c r="H114" s="203"/>
      <c r="I114" s="130" t="str">
        <f t="shared" si="11"/>
        <v/>
      </c>
      <c r="J114" s="132">
        <f t="shared" si="13"/>
        <v>1</v>
      </c>
      <c r="K114" s="131">
        <f t="shared" si="12"/>
        <v>0</v>
      </c>
      <c r="N114" s="57"/>
      <c r="O114" s="57"/>
      <c r="P114" s="57"/>
    </row>
    <row r="115" spans="1:16" ht="30.2" customHeight="1" x14ac:dyDescent="0.25">
      <c r="A115" s="22">
        <v>66</v>
      </c>
      <c r="B115" s="22"/>
      <c r="C115" s="230"/>
      <c r="D115" s="23"/>
      <c r="E115" s="24"/>
      <c r="F115" s="55"/>
      <c r="G115" s="92"/>
      <c r="H115" s="203"/>
      <c r="I115" s="130" t="str">
        <f t="shared" si="11"/>
        <v/>
      </c>
      <c r="J115" s="132">
        <f t="shared" si="13"/>
        <v>1</v>
      </c>
      <c r="K115" s="131">
        <f t="shared" si="12"/>
        <v>0</v>
      </c>
      <c r="N115" s="57"/>
      <c r="O115" s="57"/>
      <c r="P115" s="57"/>
    </row>
    <row r="116" spans="1:16" ht="30.2" customHeight="1" x14ac:dyDescent="0.25">
      <c r="A116" s="22">
        <v>67</v>
      </c>
      <c r="B116" s="22"/>
      <c r="C116" s="230"/>
      <c r="D116" s="23"/>
      <c r="E116" s="24"/>
      <c r="F116" s="55"/>
      <c r="G116" s="92"/>
      <c r="H116" s="203"/>
      <c r="I116" s="130" t="str">
        <f t="shared" si="11"/>
        <v/>
      </c>
      <c r="J116" s="132">
        <f t="shared" si="13"/>
        <v>1</v>
      </c>
      <c r="K116" s="131">
        <f t="shared" si="12"/>
        <v>0</v>
      </c>
      <c r="N116" s="57"/>
      <c r="O116" s="57"/>
      <c r="P116" s="57"/>
    </row>
    <row r="117" spans="1:16" ht="30.2" customHeight="1" x14ac:dyDescent="0.25">
      <c r="A117" s="22">
        <v>68</v>
      </c>
      <c r="B117" s="22"/>
      <c r="C117" s="230"/>
      <c r="D117" s="23"/>
      <c r="E117" s="24"/>
      <c r="F117" s="55"/>
      <c r="G117" s="92"/>
      <c r="H117" s="203"/>
      <c r="I117" s="130" t="str">
        <f t="shared" si="11"/>
        <v/>
      </c>
      <c r="J117" s="132">
        <f t="shared" si="13"/>
        <v>1</v>
      </c>
      <c r="K117" s="131">
        <f t="shared" si="12"/>
        <v>0</v>
      </c>
      <c r="N117" s="57"/>
      <c r="O117" s="57"/>
      <c r="P117" s="57"/>
    </row>
    <row r="118" spans="1:16" ht="30.2" customHeight="1" x14ac:dyDescent="0.25">
      <c r="A118" s="22">
        <v>69</v>
      </c>
      <c r="B118" s="22"/>
      <c r="C118" s="230"/>
      <c r="D118" s="23"/>
      <c r="E118" s="24"/>
      <c r="F118" s="55"/>
      <c r="G118" s="92"/>
      <c r="H118" s="203"/>
      <c r="I118" s="130" t="str">
        <f t="shared" si="11"/>
        <v/>
      </c>
      <c r="J118" s="132">
        <f t="shared" si="13"/>
        <v>1</v>
      </c>
      <c r="K118" s="131">
        <f t="shared" si="12"/>
        <v>0</v>
      </c>
      <c r="N118" s="57"/>
      <c r="O118" s="57"/>
      <c r="P118" s="57"/>
    </row>
    <row r="119" spans="1:16" ht="30.2" customHeight="1" x14ac:dyDescent="0.25">
      <c r="A119" s="22">
        <v>70</v>
      </c>
      <c r="B119" s="22"/>
      <c r="C119" s="230"/>
      <c r="D119" s="23"/>
      <c r="E119" s="24"/>
      <c r="F119" s="55"/>
      <c r="G119" s="92"/>
      <c r="H119" s="203"/>
      <c r="I119" s="130" t="str">
        <f t="shared" si="11"/>
        <v/>
      </c>
      <c r="J119" s="132">
        <f t="shared" si="13"/>
        <v>1</v>
      </c>
      <c r="K119" s="131">
        <f t="shared" si="12"/>
        <v>0</v>
      </c>
      <c r="N119" s="57"/>
      <c r="O119" s="57"/>
      <c r="P119" s="57"/>
    </row>
    <row r="120" spans="1:16" ht="30.2" customHeight="1" x14ac:dyDescent="0.25">
      <c r="A120" s="22">
        <v>71</v>
      </c>
      <c r="B120" s="22"/>
      <c r="C120" s="230"/>
      <c r="D120" s="23"/>
      <c r="E120" s="24"/>
      <c r="F120" s="55"/>
      <c r="G120" s="92"/>
      <c r="H120" s="203"/>
      <c r="I120" s="130" t="str">
        <f t="shared" si="11"/>
        <v/>
      </c>
      <c r="J120" s="132">
        <f t="shared" si="13"/>
        <v>1</v>
      </c>
      <c r="K120" s="131">
        <f t="shared" si="12"/>
        <v>0</v>
      </c>
      <c r="N120" s="57"/>
      <c r="O120" s="57"/>
      <c r="P120" s="57"/>
    </row>
    <row r="121" spans="1:16" ht="30.2" customHeight="1" x14ac:dyDescent="0.25">
      <c r="A121" s="22">
        <v>72</v>
      </c>
      <c r="B121" s="22"/>
      <c r="C121" s="230"/>
      <c r="D121" s="23"/>
      <c r="E121" s="24"/>
      <c r="F121" s="55"/>
      <c r="G121" s="92"/>
      <c r="H121" s="203"/>
      <c r="I121" s="130" t="str">
        <f t="shared" si="11"/>
        <v/>
      </c>
      <c r="J121" s="132">
        <f t="shared" si="13"/>
        <v>1</v>
      </c>
      <c r="K121" s="131">
        <f t="shared" si="12"/>
        <v>0</v>
      </c>
      <c r="N121" s="57"/>
      <c r="O121" s="57"/>
      <c r="P121" s="57"/>
    </row>
    <row r="122" spans="1:16" ht="30.2" customHeight="1" x14ac:dyDescent="0.25">
      <c r="A122" s="22">
        <v>73</v>
      </c>
      <c r="B122" s="22"/>
      <c r="C122" s="230"/>
      <c r="D122" s="23"/>
      <c r="E122" s="24"/>
      <c r="F122" s="55"/>
      <c r="G122" s="92"/>
      <c r="H122" s="203"/>
      <c r="I122" s="130" t="str">
        <f t="shared" si="11"/>
        <v/>
      </c>
      <c r="J122" s="132">
        <f t="shared" si="13"/>
        <v>1</v>
      </c>
      <c r="K122" s="131">
        <f t="shared" si="12"/>
        <v>0</v>
      </c>
      <c r="N122" s="57"/>
      <c r="O122" s="57"/>
      <c r="P122" s="57"/>
    </row>
    <row r="123" spans="1:16" ht="30.2" customHeight="1" x14ac:dyDescent="0.25">
      <c r="A123" s="22">
        <v>74</v>
      </c>
      <c r="B123" s="22"/>
      <c r="C123" s="230"/>
      <c r="D123" s="23"/>
      <c r="E123" s="24"/>
      <c r="F123" s="55"/>
      <c r="G123" s="92"/>
      <c r="H123" s="203"/>
      <c r="I123" s="130" t="str">
        <f t="shared" si="11"/>
        <v/>
      </c>
      <c r="J123" s="132">
        <f t="shared" si="13"/>
        <v>1</v>
      </c>
      <c r="K123" s="131">
        <f t="shared" si="12"/>
        <v>0</v>
      </c>
      <c r="N123" s="57"/>
      <c r="O123" s="57"/>
      <c r="P123" s="57"/>
    </row>
    <row r="124" spans="1:16" ht="30.2" customHeight="1" x14ac:dyDescent="0.25">
      <c r="A124" s="22">
        <v>75</v>
      </c>
      <c r="B124" s="22"/>
      <c r="C124" s="230"/>
      <c r="D124" s="23"/>
      <c r="E124" s="24"/>
      <c r="F124" s="55"/>
      <c r="G124" s="92"/>
      <c r="H124" s="203"/>
      <c r="I124" s="130" t="str">
        <f t="shared" si="11"/>
        <v/>
      </c>
      <c r="J124" s="132">
        <f t="shared" si="13"/>
        <v>1</v>
      </c>
      <c r="K124" s="131">
        <f t="shared" si="12"/>
        <v>0</v>
      </c>
      <c r="N124" s="57"/>
      <c r="O124" s="57"/>
      <c r="P124" s="57"/>
    </row>
    <row r="125" spans="1:16" ht="30.2" customHeight="1" x14ac:dyDescent="0.25">
      <c r="A125" s="22">
        <v>76</v>
      </c>
      <c r="B125" s="22"/>
      <c r="C125" s="230"/>
      <c r="D125" s="23"/>
      <c r="E125" s="24"/>
      <c r="F125" s="55"/>
      <c r="G125" s="92"/>
      <c r="H125" s="203"/>
      <c r="I125" s="130" t="str">
        <f t="shared" si="11"/>
        <v/>
      </c>
      <c r="J125" s="132">
        <f t="shared" si="13"/>
        <v>1</v>
      </c>
      <c r="K125" s="131">
        <f t="shared" si="12"/>
        <v>0</v>
      </c>
      <c r="N125" s="57"/>
      <c r="O125" s="57"/>
      <c r="P125" s="57"/>
    </row>
    <row r="126" spans="1:16" ht="30.2" customHeight="1" x14ac:dyDescent="0.25">
      <c r="A126" s="22">
        <v>77</v>
      </c>
      <c r="B126" s="22"/>
      <c r="C126" s="230"/>
      <c r="D126" s="23"/>
      <c r="E126" s="24"/>
      <c r="F126" s="55"/>
      <c r="G126" s="92"/>
      <c r="H126" s="203"/>
      <c r="I126" s="130" t="str">
        <f t="shared" si="11"/>
        <v/>
      </c>
      <c r="J126" s="132">
        <f t="shared" si="13"/>
        <v>1</v>
      </c>
      <c r="K126" s="131">
        <f t="shared" si="12"/>
        <v>0</v>
      </c>
      <c r="N126" s="57"/>
      <c r="O126" s="57"/>
      <c r="P126" s="57"/>
    </row>
    <row r="127" spans="1:16" ht="30.2" customHeight="1" x14ac:dyDescent="0.25">
      <c r="A127" s="22">
        <v>78</v>
      </c>
      <c r="B127" s="22"/>
      <c r="C127" s="230"/>
      <c r="D127" s="23"/>
      <c r="E127" s="24"/>
      <c r="F127" s="55"/>
      <c r="G127" s="92"/>
      <c r="H127" s="203"/>
      <c r="I127" s="130" t="str">
        <f t="shared" si="11"/>
        <v/>
      </c>
      <c r="J127" s="132">
        <f t="shared" si="13"/>
        <v>1</v>
      </c>
      <c r="K127" s="131">
        <f t="shared" si="12"/>
        <v>0</v>
      </c>
      <c r="N127" s="57"/>
      <c r="O127" s="57"/>
      <c r="P127" s="57"/>
    </row>
    <row r="128" spans="1:16" ht="30.2" customHeight="1" x14ac:dyDescent="0.25">
      <c r="A128" s="22">
        <v>79</v>
      </c>
      <c r="B128" s="22"/>
      <c r="C128" s="230"/>
      <c r="D128" s="23"/>
      <c r="E128" s="24"/>
      <c r="F128" s="55"/>
      <c r="G128" s="92"/>
      <c r="H128" s="203"/>
      <c r="I128" s="130" t="str">
        <f t="shared" si="11"/>
        <v/>
      </c>
      <c r="J128" s="132">
        <f t="shared" si="13"/>
        <v>1</v>
      </c>
      <c r="K128" s="131">
        <f t="shared" si="12"/>
        <v>0</v>
      </c>
      <c r="N128" s="57"/>
      <c r="O128" s="57"/>
      <c r="P128" s="57"/>
    </row>
    <row r="129" spans="1:16" ht="30.2" customHeight="1" thickBot="1" x14ac:dyDescent="0.3">
      <c r="A129" s="25">
        <v>80</v>
      </c>
      <c r="B129" s="25"/>
      <c r="C129" s="231"/>
      <c r="D129" s="26"/>
      <c r="E129" s="27"/>
      <c r="F129" s="56"/>
      <c r="G129" s="209"/>
      <c r="H129" s="204"/>
      <c r="I129" s="130" t="str">
        <f t="shared" si="11"/>
        <v/>
      </c>
      <c r="J129" s="132">
        <f t="shared" si="13"/>
        <v>1</v>
      </c>
      <c r="K129" s="131">
        <f t="shared" si="12"/>
        <v>0</v>
      </c>
      <c r="N129" s="57"/>
      <c r="O129" s="57"/>
      <c r="P129" s="57"/>
    </row>
    <row r="130" spans="1:16" ht="30.2" customHeight="1" thickBot="1" x14ac:dyDescent="0.3">
      <c r="A130" s="57"/>
      <c r="B130" s="57"/>
      <c r="C130" s="57"/>
      <c r="D130" s="57"/>
      <c r="E130" s="57"/>
      <c r="F130" s="57"/>
      <c r="G130" s="279" t="s">
        <v>46</v>
      </c>
      <c r="H130" s="205">
        <f>SUM(H110:H129)+H96</f>
        <v>0</v>
      </c>
      <c r="I130" s="74"/>
      <c r="J130" s="129">
        <f>IF(H130&gt;H96,ROW(A136),0)</f>
        <v>0</v>
      </c>
      <c r="K130" s="52"/>
      <c r="L130" s="127">
        <f>IF(H130&gt;H96,ROW(A136),0)</f>
        <v>0</v>
      </c>
      <c r="N130" s="57"/>
      <c r="O130" s="57"/>
      <c r="P130" s="57"/>
    </row>
    <row r="131" spans="1:16" ht="30.2" customHeight="1" x14ac:dyDescent="0.25">
      <c r="A131" s="57"/>
      <c r="B131" s="57"/>
      <c r="C131" s="57"/>
      <c r="D131" s="57"/>
      <c r="E131" s="57"/>
      <c r="F131" s="57"/>
      <c r="G131" s="57"/>
      <c r="H131" s="57"/>
      <c r="I131" s="74"/>
      <c r="J131" s="52"/>
      <c r="K131" s="52"/>
      <c r="N131" s="57"/>
      <c r="O131" s="57"/>
      <c r="P131" s="57"/>
    </row>
    <row r="132" spans="1:16" ht="30.2" customHeight="1" x14ac:dyDescent="0.25">
      <c r="A132" s="70" t="s">
        <v>141</v>
      </c>
      <c r="B132" s="57"/>
      <c r="C132" s="57"/>
      <c r="D132" s="57"/>
      <c r="E132" s="57"/>
      <c r="F132" s="57"/>
      <c r="G132" s="57"/>
      <c r="H132" s="57"/>
      <c r="I132" s="74"/>
      <c r="J132" s="52"/>
      <c r="K132" s="52"/>
      <c r="N132" s="57"/>
      <c r="O132" s="57"/>
      <c r="P132" s="57"/>
    </row>
    <row r="133" spans="1:16" ht="30.2" customHeight="1" x14ac:dyDescent="0.25">
      <c r="A133" s="57"/>
      <c r="B133" s="57"/>
      <c r="C133" s="57"/>
      <c r="D133" s="57"/>
      <c r="E133" s="57"/>
      <c r="F133" s="57"/>
      <c r="G133" s="57"/>
      <c r="H133" s="57"/>
      <c r="I133" s="74"/>
      <c r="J133" s="52"/>
      <c r="K133" s="52"/>
      <c r="N133" s="57"/>
      <c r="O133" s="57"/>
      <c r="P133" s="57"/>
    </row>
    <row r="134" spans="1:16" ht="30.2" customHeight="1" x14ac:dyDescent="0.35">
      <c r="A134" s="347" t="s">
        <v>41</v>
      </c>
      <c r="B134" s="348">
        <f ca="1">IF(imzatarihi&gt;0,imzatarihi,"")</f>
        <v>45833</v>
      </c>
      <c r="C134" s="346" t="s">
        <v>43</v>
      </c>
      <c r="D134" s="344" t="str">
        <f>IF(kurulusyetkilisi&gt;0,kurulusyetkilisi,"")</f>
        <v/>
      </c>
      <c r="E134" s="57"/>
      <c r="F134" s="57"/>
      <c r="G134" s="57"/>
      <c r="H134" s="57"/>
      <c r="I134" s="74"/>
      <c r="J134" s="52"/>
      <c r="K134" s="52"/>
      <c r="N134" s="57"/>
      <c r="O134" s="57"/>
      <c r="P134" s="57"/>
    </row>
    <row r="135" spans="1:16" ht="30.2" customHeight="1" x14ac:dyDescent="0.35">
      <c r="A135" s="57"/>
      <c r="B135" s="343"/>
      <c r="C135" s="346" t="s">
        <v>44</v>
      </c>
      <c r="E135" s="57"/>
      <c r="F135" s="57"/>
      <c r="G135" s="57"/>
      <c r="H135" s="57"/>
      <c r="I135" s="74"/>
      <c r="J135" s="52"/>
      <c r="K135" s="52"/>
      <c r="N135" s="57"/>
      <c r="O135" s="57"/>
      <c r="P135" s="57"/>
    </row>
    <row r="136" spans="1:16" ht="30.2" customHeight="1" x14ac:dyDescent="0.25">
      <c r="A136" s="57"/>
      <c r="B136" s="57"/>
      <c r="C136" s="57"/>
      <c r="D136" s="57"/>
      <c r="E136" s="57"/>
      <c r="F136" s="57"/>
      <c r="G136" s="57"/>
      <c r="H136" s="57"/>
      <c r="I136" s="74"/>
      <c r="J136" s="52"/>
      <c r="K136" s="52"/>
      <c r="N136" s="57"/>
      <c r="O136" s="57"/>
      <c r="P136" s="57"/>
    </row>
    <row r="137" spans="1:16" ht="30.2" customHeight="1" x14ac:dyDescent="0.25">
      <c r="A137" s="542" t="s">
        <v>115</v>
      </c>
      <c r="B137" s="542"/>
      <c r="C137" s="542"/>
      <c r="D137" s="542"/>
      <c r="E137" s="542"/>
      <c r="F137" s="542"/>
      <c r="G137" s="542"/>
      <c r="H137" s="542"/>
      <c r="I137" s="72"/>
      <c r="J137" s="52"/>
      <c r="K137" s="52"/>
      <c r="N137" s="57"/>
      <c r="O137" s="57"/>
      <c r="P137" s="57"/>
    </row>
    <row r="138" spans="1:16" ht="30.2" customHeight="1" x14ac:dyDescent="0.25">
      <c r="A138" s="503" t="str">
        <f>IF(YilDonem&lt;&gt;"",CONCATENATE(YilDonem,". döneme aittir."),"")</f>
        <v/>
      </c>
      <c r="B138" s="503"/>
      <c r="C138" s="503"/>
      <c r="D138" s="503"/>
      <c r="E138" s="503"/>
      <c r="F138" s="503"/>
      <c r="G138" s="503"/>
      <c r="H138" s="503"/>
      <c r="I138" s="72"/>
      <c r="J138" s="52"/>
      <c r="K138" s="52"/>
      <c r="N138" s="57"/>
      <c r="O138" s="57"/>
      <c r="P138" s="57"/>
    </row>
    <row r="139" spans="1:16" ht="30.2" customHeight="1" thickBot="1" x14ac:dyDescent="0.3">
      <c r="A139" s="546" t="s">
        <v>134</v>
      </c>
      <c r="B139" s="546"/>
      <c r="C139" s="546"/>
      <c r="D139" s="546"/>
      <c r="E139" s="546"/>
      <c r="F139" s="546"/>
      <c r="G139" s="546"/>
      <c r="H139" s="546"/>
      <c r="I139" s="72"/>
      <c r="J139" s="52"/>
      <c r="K139" s="52"/>
      <c r="N139" s="57"/>
      <c r="O139" s="57"/>
      <c r="P139" s="57"/>
    </row>
    <row r="140" spans="1:16" ht="30.2" customHeight="1" thickBot="1" x14ac:dyDescent="0.3">
      <c r="A140" s="547" t="s">
        <v>1</v>
      </c>
      <c r="B140" s="548"/>
      <c r="C140" s="510" t="str">
        <f>IF(ProjeNo&gt;0,ProjeNo,"")</f>
        <v/>
      </c>
      <c r="D140" s="511"/>
      <c r="E140" s="511"/>
      <c r="F140" s="511"/>
      <c r="G140" s="511"/>
      <c r="H140" s="512"/>
      <c r="I140" s="72"/>
      <c r="J140" s="52"/>
      <c r="K140" s="52"/>
      <c r="N140" s="57"/>
      <c r="O140" s="57"/>
      <c r="P140" s="57"/>
    </row>
    <row r="141" spans="1:16" ht="30.2" customHeight="1" thickBot="1" x14ac:dyDescent="0.3">
      <c r="A141" s="549" t="s">
        <v>10</v>
      </c>
      <c r="B141" s="550"/>
      <c r="C141" s="513" t="str">
        <f>IF(ProjeAdi&gt;0,ProjeAdi,"")</f>
        <v/>
      </c>
      <c r="D141" s="514"/>
      <c r="E141" s="514"/>
      <c r="F141" s="514"/>
      <c r="G141" s="514"/>
      <c r="H141" s="515"/>
      <c r="I141" s="72"/>
      <c r="J141" s="52"/>
      <c r="K141" s="52"/>
      <c r="N141" s="57"/>
      <c r="O141" s="57"/>
      <c r="P141" s="57"/>
    </row>
    <row r="142" spans="1:16" s="31" customFormat="1" ht="30.2" customHeight="1" thickBot="1" x14ac:dyDescent="0.3">
      <c r="A142" s="543" t="s">
        <v>6</v>
      </c>
      <c r="B142" s="543" t="s">
        <v>112</v>
      </c>
      <c r="C142" s="543" t="s">
        <v>163</v>
      </c>
      <c r="D142" s="543" t="s">
        <v>113</v>
      </c>
      <c r="E142" s="543" t="s">
        <v>114</v>
      </c>
      <c r="F142" s="543" t="s">
        <v>93</v>
      </c>
      <c r="G142" s="543" t="s">
        <v>94</v>
      </c>
      <c r="H142" s="85" t="s">
        <v>95</v>
      </c>
      <c r="I142" s="73"/>
      <c r="J142" s="53"/>
      <c r="K142" s="53"/>
      <c r="L142" s="77"/>
      <c r="M142" s="77"/>
      <c r="N142" s="275"/>
      <c r="O142" s="275"/>
      <c r="P142" s="275"/>
    </row>
    <row r="143" spans="1:16" ht="30.2" customHeight="1" thickBot="1" x14ac:dyDescent="0.3">
      <c r="A143" s="544"/>
      <c r="B143" s="544"/>
      <c r="C143" s="545"/>
      <c r="D143" s="545"/>
      <c r="E143" s="544"/>
      <c r="F143" s="544"/>
      <c r="G143" s="544"/>
      <c r="H143" s="218" t="s">
        <v>98</v>
      </c>
      <c r="I143" s="72"/>
      <c r="J143" s="52"/>
      <c r="K143" s="52"/>
      <c r="N143" s="57"/>
      <c r="O143" s="57"/>
      <c r="P143" s="57"/>
    </row>
    <row r="144" spans="1:16" ht="30.2" customHeight="1" x14ac:dyDescent="0.25">
      <c r="A144" s="37">
        <v>81</v>
      </c>
      <c r="B144" s="37"/>
      <c r="C144" s="232"/>
      <c r="D144" s="38"/>
      <c r="E144" s="54"/>
      <c r="F144" s="39"/>
      <c r="G144" s="210"/>
      <c r="H144" s="199"/>
      <c r="I144" s="130" t="str">
        <f t="shared" ref="I144:I163" si="14">IF(AND(COUNTA(B144:E144)&gt;0,J144=1),"Belge Tarihi ve Belge Numarası doldurulduktan sonra KDV Dahil Tutar doldurulabilir.","")</f>
        <v/>
      </c>
      <c r="J144" s="132">
        <f>IF(COUNTA(F144:G144)=2,0,1)</f>
        <v>1</v>
      </c>
      <c r="K144" s="131">
        <f t="shared" ref="K144:K163" si="15">IF(J144=1,0,100000000)</f>
        <v>0</v>
      </c>
      <c r="N144" s="57"/>
      <c r="O144" s="57"/>
      <c r="P144" s="57"/>
    </row>
    <row r="145" spans="1:16" ht="30.2" customHeight="1" x14ac:dyDescent="0.25">
      <c r="A145" s="22">
        <v>82</v>
      </c>
      <c r="B145" s="22"/>
      <c r="C145" s="230"/>
      <c r="D145" s="23"/>
      <c r="E145" s="24"/>
      <c r="F145" s="55"/>
      <c r="G145" s="92"/>
      <c r="H145" s="203"/>
      <c r="I145" s="130" t="str">
        <f t="shared" si="14"/>
        <v/>
      </c>
      <c r="J145" s="132">
        <f>IF(COUNTA(F145:G145)=2,0,1)</f>
        <v>1</v>
      </c>
      <c r="K145" s="131">
        <f t="shared" si="15"/>
        <v>0</v>
      </c>
      <c r="N145" s="57"/>
      <c r="O145" s="57"/>
      <c r="P145" s="57"/>
    </row>
    <row r="146" spans="1:16" ht="30.2" customHeight="1" x14ac:dyDescent="0.25">
      <c r="A146" s="22">
        <v>83</v>
      </c>
      <c r="B146" s="22"/>
      <c r="C146" s="230"/>
      <c r="D146" s="23"/>
      <c r="E146" s="24"/>
      <c r="F146" s="55"/>
      <c r="G146" s="92"/>
      <c r="H146" s="203"/>
      <c r="I146" s="130" t="str">
        <f t="shared" si="14"/>
        <v/>
      </c>
      <c r="J146" s="132">
        <f t="shared" ref="J146:J163" si="16">IF(COUNTA(F146:G146)=2,0,1)</f>
        <v>1</v>
      </c>
      <c r="K146" s="131">
        <f t="shared" si="15"/>
        <v>0</v>
      </c>
      <c r="N146" s="57"/>
      <c r="O146" s="57"/>
      <c r="P146" s="57"/>
    </row>
    <row r="147" spans="1:16" ht="30.2" customHeight="1" x14ac:dyDescent="0.25">
      <c r="A147" s="22">
        <v>84</v>
      </c>
      <c r="B147" s="22"/>
      <c r="C147" s="230"/>
      <c r="D147" s="23"/>
      <c r="E147" s="24"/>
      <c r="F147" s="55"/>
      <c r="G147" s="92"/>
      <c r="H147" s="203"/>
      <c r="I147" s="130" t="str">
        <f t="shared" si="14"/>
        <v/>
      </c>
      <c r="J147" s="132">
        <f t="shared" si="16"/>
        <v>1</v>
      </c>
      <c r="K147" s="131">
        <f t="shared" si="15"/>
        <v>0</v>
      </c>
      <c r="L147" s="78"/>
      <c r="M147" s="78"/>
      <c r="N147" s="57"/>
      <c r="O147" s="57"/>
      <c r="P147" s="57"/>
    </row>
    <row r="148" spans="1:16" ht="30.2" customHeight="1" x14ac:dyDescent="0.25">
      <c r="A148" s="22">
        <v>85</v>
      </c>
      <c r="B148" s="22"/>
      <c r="C148" s="230"/>
      <c r="D148" s="23"/>
      <c r="E148" s="24"/>
      <c r="F148" s="55"/>
      <c r="G148" s="92"/>
      <c r="H148" s="203"/>
      <c r="I148" s="130" t="str">
        <f t="shared" si="14"/>
        <v/>
      </c>
      <c r="J148" s="132">
        <f t="shared" si="16"/>
        <v>1</v>
      </c>
      <c r="K148" s="131">
        <f t="shared" si="15"/>
        <v>0</v>
      </c>
      <c r="N148" s="57"/>
      <c r="O148" s="57"/>
      <c r="P148" s="57"/>
    </row>
    <row r="149" spans="1:16" ht="30.2" customHeight="1" x14ac:dyDescent="0.25">
      <c r="A149" s="22">
        <v>86</v>
      </c>
      <c r="B149" s="22"/>
      <c r="C149" s="230"/>
      <c r="D149" s="23"/>
      <c r="E149" s="24"/>
      <c r="F149" s="55"/>
      <c r="G149" s="92"/>
      <c r="H149" s="203"/>
      <c r="I149" s="130" t="str">
        <f t="shared" si="14"/>
        <v/>
      </c>
      <c r="J149" s="132">
        <f t="shared" si="16"/>
        <v>1</v>
      </c>
      <c r="K149" s="131">
        <f t="shared" si="15"/>
        <v>0</v>
      </c>
      <c r="N149" s="57"/>
      <c r="O149" s="57"/>
      <c r="P149" s="57"/>
    </row>
    <row r="150" spans="1:16" ht="30.2" customHeight="1" x14ac:dyDescent="0.25">
      <c r="A150" s="22">
        <v>87</v>
      </c>
      <c r="B150" s="22"/>
      <c r="C150" s="230"/>
      <c r="D150" s="23"/>
      <c r="E150" s="24"/>
      <c r="F150" s="55"/>
      <c r="G150" s="92"/>
      <c r="H150" s="203"/>
      <c r="I150" s="130" t="str">
        <f t="shared" si="14"/>
        <v/>
      </c>
      <c r="J150" s="132">
        <f t="shared" si="16"/>
        <v>1</v>
      </c>
      <c r="K150" s="131">
        <f t="shared" si="15"/>
        <v>0</v>
      </c>
      <c r="N150" s="57"/>
      <c r="O150" s="57"/>
      <c r="P150" s="57"/>
    </row>
    <row r="151" spans="1:16" ht="30.2" customHeight="1" x14ac:dyDescent="0.25">
      <c r="A151" s="22">
        <v>88</v>
      </c>
      <c r="B151" s="22"/>
      <c r="C151" s="230"/>
      <c r="D151" s="23"/>
      <c r="E151" s="24"/>
      <c r="F151" s="55"/>
      <c r="G151" s="92"/>
      <c r="H151" s="203"/>
      <c r="I151" s="130" t="str">
        <f t="shared" si="14"/>
        <v/>
      </c>
      <c r="J151" s="132">
        <f t="shared" si="16"/>
        <v>1</v>
      </c>
      <c r="K151" s="131">
        <f t="shared" si="15"/>
        <v>0</v>
      </c>
      <c r="N151" s="57"/>
      <c r="O151" s="57"/>
      <c r="P151" s="57"/>
    </row>
    <row r="152" spans="1:16" ht="30.2" customHeight="1" x14ac:dyDescent="0.25">
      <c r="A152" s="22">
        <v>89</v>
      </c>
      <c r="B152" s="22"/>
      <c r="C152" s="230"/>
      <c r="D152" s="23"/>
      <c r="E152" s="24"/>
      <c r="F152" s="55"/>
      <c r="G152" s="92"/>
      <c r="H152" s="203"/>
      <c r="I152" s="130" t="str">
        <f t="shared" si="14"/>
        <v/>
      </c>
      <c r="J152" s="132">
        <f t="shared" si="16"/>
        <v>1</v>
      </c>
      <c r="K152" s="131">
        <f t="shared" si="15"/>
        <v>0</v>
      </c>
      <c r="N152" s="57"/>
      <c r="O152" s="57"/>
      <c r="P152" s="57"/>
    </row>
    <row r="153" spans="1:16" ht="30.2" customHeight="1" x14ac:dyDescent="0.25">
      <c r="A153" s="22">
        <v>90</v>
      </c>
      <c r="B153" s="22"/>
      <c r="C153" s="230"/>
      <c r="D153" s="23"/>
      <c r="E153" s="24"/>
      <c r="F153" s="55"/>
      <c r="G153" s="92"/>
      <c r="H153" s="203"/>
      <c r="I153" s="130" t="str">
        <f t="shared" si="14"/>
        <v/>
      </c>
      <c r="J153" s="132">
        <f t="shared" si="16"/>
        <v>1</v>
      </c>
      <c r="K153" s="131">
        <f t="shared" si="15"/>
        <v>0</v>
      </c>
      <c r="N153" s="57"/>
      <c r="O153" s="57"/>
      <c r="P153" s="57"/>
    </row>
    <row r="154" spans="1:16" ht="30.2" customHeight="1" x14ac:dyDescent="0.25">
      <c r="A154" s="22">
        <v>91</v>
      </c>
      <c r="B154" s="22"/>
      <c r="C154" s="230"/>
      <c r="D154" s="23"/>
      <c r="E154" s="24"/>
      <c r="F154" s="55"/>
      <c r="G154" s="92"/>
      <c r="H154" s="203"/>
      <c r="I154" s="130" t="str">
        <f t="shared" si="14"/>
        <v/>
      </c>
      <c r="J154" s="132">
        <f t="shared" si="16"/>
        <v>1</v>
      </c>
      <c r="K154" s="131">
        <f t="shared" si="15"/>
        <v>0</v>
      </c>
      <c r="N154" s="57"/>
      <c r="O154" s="57"/>
      <c r="P154" s="57"/>
    </row>
    <row r="155" spans="1:16" ht="30.2" customHeight="1" x14ac:dyDescent="0.25">
      <c r="A155" s="22">
        <v>92</v>
      </c>
      <c r="B155" s="22"/>
      <c r="C155" s="230"/>
      <c r="D155" s="23"/>
      <c r="E155" s="24"/>
      <c r="F155" s="55"/>
      <c r="G155" s="92"/>
      <c r="H155" s="203"/>
      <c r="I155" s="130" t="str">
        <f t="shared" si="14"/>
        <v/>
      </c>
      <c r="J155" s="132">
        <f t="shared" si="16"/>
        <v>1</v>
      </c>
      <c r="K155" s="131">
        <f t="shared" si="15"/>
        <v>0</v>
      </c>
      <c r="N155" s="57"/>
      <c r="O155" s="57"/>
      <c r="P155" s="57"/>
    </row>
    <row r="156" spans="1:16" ht="30.2" customHeight="1" x14ac:dyDescent="0.25">
      <c r="A156" s="22">
        <v>93</v>
      </c>
      <c r="B156" s="22"/>
      <c r="C156" s="230"/>
      <c r="D156" s="23"/>
      <c r="E156" s="24"/>
      <c r="F156" s="55"/>
      <c r="G156" s="92"/>
      <c r="H156" s="203"/>
      <c r="I156" s="130" t="str">
        <f t="shared" si="14"/>
        <v/>
      </c>
      <c r="J156" s="132">
        <f t="shared" si="16"/>
        <v>1</v>
      </c>
      <c r="K156" s="131">
        <f t="shared" si="15"/>
        <v>0</v>
      </c>
      <c r="N156" s="57"/>
      <c r="O156" s="57"/>
      <c r="P156" s="57"/>
    </row>
    <row r="157" spans="1:16" ht="30.2" customHeight="1" x14ac:dyDescent="0.25">
      <c r="A157" s="22">
        <v>94</v>
      </c>
      <c r="B157" s="22"/>
      <c r="C157" s="230"/>
      <c r="D157" s="23"/>
      <c r="E157" s="24"/>
      <c r="F157" s="55"/>
      <c r="G157" s="92"/>
      <c r="H157" s="203"/>
      <c r="I157" s="130" t="str">
        <f t="shared" si="14"/>
        <v/>
      </c>
      <c r="J157" s="132">
        <f t="shared" si="16"/>
        <v>1</v>
      </c>
      <c r="K157" s="131">
        <f t="shared" si="15"/>
        <v>0</v>
      </c>
      <c r="N157" s="57"/>
      <c r="O157" s="57"/>
      <c r="P157" s="57"/>
    </row>
    <row r="158" spans="1:16" ht="30.2" customHeight="1" x14ac:dyDescent="0.25">
      <c r="A158" s="22">
        <v>95</v>
      </c>
      <c r="B158" s="22"/>
      <c r="C158" s="230"/>
      <c r="D158" s="23"/>
      <c r="E158" s="24"/>
      <c r="F158" s="55"/>
      <c r="G158" s="92"/>
      <c r="H158" s="203"/>
      <c r="I158" s="130" t="str">
        <f t="shared" si="14"/>
        <v/>
      </c>
      <c r="J158" s="132">
        <f t="shared" si="16"/>
        <v>1</v>
      </c>
      <c r="K158" s="131">
        <f t="shared" si="15"/>
        <v>0</v>
      </c>
      <c r="N158" s="57"/>
      <c r="O158" s="57"/>
      <c r="P158" s="57"/>
    </row>
    <row r="159" spans="1:16" ht="30.2" customHeight="1" x14ac:dyDescent="0.25">
      <c r="A159" s="22">
        <v>96</v>
      </c>
      <c r="B159" s="22"/>
      <c r="C159" s="230"/>
      <c r="D159" s="23"/>
      <c r="E159" s="24"/>
      <c r="F159" s="55"/>
      <c r="G159" s="92"/>
      <c r="H159" s="203"/>
      <c r="I159" s="130" t="str">
        <f t="shared" si="14"/>
        <v/>
      </c>
      <c r="J159" s="132">
        <f t="shared" si="16"/>
        <v>1</v>
      </c>
      <c r="K159" s="131">
        <f t="shared" si="15"/>
        <v>0</v>
      </c>
      <c r="N159" s="57"/>
      <c r="O159" s="57"/>
      <c r="P159" s="57"/>
    </row>
    <row r="160" spans="1:16" ht="30.2" customHeight="1" x14ac:dyDescent="0.25">
      <c r="A160" s="22">
        <v>97</v>
      </c>
      <c r="B160" s="22"/>
      <c r="C160" s="230"/>
      <c r="D160" s="23"/>
      <c r="E160" s="24"/>
      <c r="F160" s="55"/>
      <c r="G160" s="92"/>
      <c r="H160" s="203"/>
      <c r="I160" s="130" t="str">
        <f t="shared" si="14"/>
        <v/>
      </c>
      <c r="J160" s="132">
        <f t="shared" si="16"/>
        <v>1</v>
      </c>
      <c r="K160" s="131">
        <f t="shared" si="15"/>
        <v>0</v>
      </c>
      <c r="N160" s="57"/>
      <c r="O160" s="57"/>
      <c r="P160" s="57"/>
    </row>
    <row r="161" spans="1:16" ht="30.2" customHeight="1" x14ac:dyDescent="0.25">
      <c r="A161" s="22">
        <v>98</v>
      </c>
      <c r="B161" s="22"/>
      <c r="C161" s="230"/>
      <c r="D161" s="23"/>
      <c r="E161" s="24"/>
      <c r="F161" s="55"/>
      <c r="G161" s="92"/>
      <c r="H161" s="203"/>
      <c r="I161" s="130" t="str">
        <f t="shared" si="14"/>
        <v/>
      </c>
      <c r="J161" s="132">
        <f t="shared" si="16"/>
        <v>1</v>
      </c>
      <c r="K161" s="131">
        <f t="shared" si="15"/>
        <v>0</v>
      </c>
      <c r="N161" s="57"/>
      <c r="O161" s="57"/>
      <c r="P161" s="57"/>
    </row>
    <row r="162" spans="1:16" ht="30.2" customHeight="1" x14ac:dyDescent="0.25">
      <c r="A162" s="22">
        <v>99</v>
      </c>
      <c r="B162" s="22"/>
      <c r="C162" s="230"/>
      <c r="D162" s="23"/>
      <c r="E162" s="24"/>
      <c r="F162" s="55"/>
      <c r="G162" s="92"/>
      <c r="H162" s="203"/>
      <c r="I162" s="130" t="str">
        <f t="shared" si="14"/>
        <v/>
      </c>
      <c r="J162" s="132">
        <f t="shared" si="16"/>
        <v>1</v>
      </c>
      <c r="K162" s="131">
        <f t="shared" si="15"/>
        <v>0</v>
      </c>
      <c r="N162" s="57"/>
      <c r="O162" s="57"/>
      <c r="P162" s="57"/>
    </row>
    <row r="163" spans="1:16" ht="30.2" customHeight="1" thickBot="1" x14ac:dyDescent="0.3">
      <c r="A163" s="25">
        <v>100</v>
      </c>
      <c r="B163" s="25"/>
      <c r="C163" s="231"/>
      <c r="D163" s="26"/>
      <c r="E163" s="27"/>
      <c r="F163" s="56"/>
      <c r="G163" s="209"/>
      <c r="H163" s="204"/>
      <c r="I163" s="130" t="str">
        <f t="shared" si="14"/>
        <v/>
      </c>
      <c r="J163" s="132">
        <f t="shared" si="16"/>
        <v>1</v>
      </c>
      <c r="K163" s="131">
        <f t="shared" si="15"/>
        <v>0</v>
      </c>
      <c r="N163" s="57"/>
      <c r="O163" s="57"/>
      <c r="P163" s="57"/>
    </row>
    <row r="164" spans="1:16" ht="30.2" customHeight="1" thickBot="1" x14ac:dyDescent="0.3">
      <c r="A164" s="57"/>
      <c r="B164" s="57"/>
      <c r="C164" s="57"/>
      <c r="D164" s="57"/>
      <c r="E164" s="57"/>
      <c r="F164" s="57"/>
      <c r="G164" s="279" t="s">
        <v>46</v>
      </c>
      <c r="H164" s="205">
        <f>SUM(H144:H163)+H130</f>
        <v>0</v>
      </c>
      <c r="I164" s="74"/>
      <c r="J164" s="129">
        <f>IF(H164&gt;H130,ROW(A170),0)</f>
        <v>0</v>
      </c>
      <c r="K164" s="52"/>
      <c r="L164" s="127">
        <f>IF(H164&gt;H130,ROW(A170),0)</f>
        <v>0</v>
      </c>
      <c r="N164" s="57"/>
      <c r="O164" s="57"/>
      <c r="P164" s="57"/>
    </row>
    <row r="165" spans="1:16" ht="30.2" customHeight="1" x14ac:dyDescent="0.25">
      <c r="A165" s="57"/>
      <c r="B165" s="57"/>
      <c r="C165" s="57"/>
      <c r="D165" s="57"/>
      <c r="E165" s="57"/>
      <c r="F165" s="57"/>
      <c r="G165" s="57"/>
      <c r="H165" s="57"/>
      <c r="I165" s="74"/>
      <c r="J165" s="52"/>
      <c r="K165" s="52"/>
      <c r="N165" s="57"/>
      <c r="O165" s="57"/>
      <c r="P165" s="57"/>
    </row>
    <row r="166" spans="1:16" ht="30.2" customHeight="1" x14ac:dyDescent="0.25">
      <c r="A166" s="70" t="s">
        <v>141</v>
      </c>
      <c r="B166" s="57"/>
      <c r="C166" s="57"/>
      <c r="D166" s="57"/>
      <c r="E166" s="57"/>
      <c r="F166" s="57"/>
      <c r="G166" s="57"/>
      <c r="H166" s="57"/>
      <c r="I166" s="74"/>
      <c r="J166" s="52"/>
      <c r="K166" s="52"/>
      <c r="N166" s="57"/>
      <c r="O166" s="57"/>
      <c r="P166" s="57"/>
    </row>
    <row r="167" spans="1:16" ht="30.2" customHeight="1" x14ac:dyDescent="0.25">
      <c r="A167" s="57"/>
      <c r="B167" s="57"/>
      <c r="C167" s="57"/>
      <c r="D167" s="57"/>
      <c r="E167" s="57"/>
      <c r="F167" s="57"/>
      <c r="G167" s="57"/>
      <c r="H167" s="57"/>
      <c r="I167" s="74"/>
      <c r="J167" s="52"/>
      <c r="K167" s="52"/>
      <c r="N167" s="57"/>
      <c r="O167" s="57"/>
      <c r="P167" s="57"/>
    </row>
    <row r="168" spans="1:16" ht="30.2" customHeight="1" x14ac:dyDescent="0.35">
      <c r="A168" s="347" t="s">
        <v>41</v>
      </c>
      <c r="B168" s="348">
        <f ca="1">IF(imzatarihi&gt;0,imzatarihi,"")</f>
        <v>45833</v>
      </c>
      <c r="C168" s="346" t="s">
        <v>43</v>
      </c>
      <c r="D168" s="344" t="str">
        <f>IF(kurulusyetkilisi&gt;0,kurulusyetkilisi,"")</f>
        <v/>
      </c>
      <c r="E168" s="57"/>
      <c r="F168" s="57"/>
      <c r="G168" s="57"/>
      <c r="H168" s="57"/>
      <c r="I168" s="74"/>
      <c r="J168" s="52"/>
      <c r="K168" s="52"/>
      <c r="N168" s="57"/>
      <c r="O168" s="57"/>
      <c r="P168" s="57"/>
    </row>
    <row r="169" spans="1:16" ht="30.2" customHeight="1" x14ac:dyDescent="0.35">
      <c r="A169" s="57"/>
      <c r="B169" s="343"/>
      <c r="C169" s="346" t="s">
        <v>44</v>
      </c>
      <c r="E169" s="57"/>
      <c r="F169" s="57"/>
      <c r="G169" s="57"/>
      <c r="H169" s="57"/>
      <c r="I169" s="74"/>
      <c r="J169" s="52"/>
      <c r="K169" s="52"/>
      <c r="N169" s="57"/>
      <c r="O169" s="57"/>
      <c r="P169" s="57"/>
    </row>
    <row r="170" spans="1:16" ht="30.2" customHeight="1" x14ac:dyDescent="0.25">
      <c r="A170" s="57"/>
      <c r="B170" s="57"/>
      <c r="C170" s="57"/>
      <c r="D170" s="57"/>
      <c r="E170" s="57"/>
      <c r="F170" s="57"/>
      <c r="G170" s="57"/>
      <c r="H170" s="57"/>
      <c r="I170" s="74"/>
      <c r="J170" s="52"/>
      <c r="K170" s="52"/>
      <c r="N170" s="57"/>
      <c r="O170" s="57"/>
      <c r="P170" s="57"/>
    </row>
    <row r="171" spans="1:16" ht="30.2" customHeight="1" x14ac:dyDescent="0.25">
      <c r="A171" s="542" t="s">
        <v>115</v>
      </c>
      <c r="B171" s="542"/>
      <c r="C171" s="542"/>
      <c r="D171" s="542"/>
      <c r="E171" s="542"/>
      <c r="F171" s="542"/>
      <c r="G171" s="542"/>
      <c r="H171" s="542"/>
      <c r="I171" s="72"/>
      <c r="J171" s="52"/>
      <c r="K171" s="52"/>
      <c r="N171" s="57"/>
      <c r="O171" s="57"/>
      <c r="P171" s="57"/>
    </row>
    <row r="172" spans="1:16" ht="30.2" customHeight="1" x14ac:dyDescent="0.25">
      <c r="A172" s="503" t="str">
        <f>IF(YilDonem&lt;&gt;"",CONCATENATE(YilDonem,". döneme aittir."),"")</f>
        <v/>
      </c>
      <c r="B172" s="503"/>
      <c r="C172" s="503"/>
      <c r="D172" s="503"/>
      <c r="E172" s="503"/>
      <c r="F172" s="503"/>
      <c r="G172" s="503"/>
      <c r="H172" s="503"/>
      <c r="I172" s="72"/>
      <c r="J172" s="52"/>
      <c r="K172" s="52"/>
      <c r="N172" s="57"/>
      <c r="O172" s="57"/>
      <c r="P172" s="57"/>
    </row>
    <row r="173" spans="1:16" ht="30.2" customHeight="1" thickBot="1" x14ac:dyDescent="0.3">
      <c r="A173" s="546" t="s">
        <v>134</v>
      </c>
      <c r="B173" s="546"/>
      <c r="C173" s="546"/>
      <c r="D173" s="546"/>
      <c r="E173" s="546"/>
      <c r="F173" s="546"/>
      <c r="G173" s="546"/>
      <c r="H173" s="546"/>
      <c r="I173" s="72"/>
      <c r="J173" s="52"/>
      <c r="K173" s="52"/>
      <c r="N173" s="57"/>
      <c r="O173" s="57"/>
      <c r="P173" s="57"/>
    </row>
    <row r="174" spans="1:16" ht="30.2" customHeight="1" thickBot="1" x14ac:dyDescent="0.3">
      <c r="A174" s="547" t="s">
        <v>1</v>
      </c>
      <c r="B174" s="548"/>
      <c r="C174" s="510" t="str">
        <f>IF(ProjeNo&gt;0,ProjeNo,"")</f>
        <v/>
      </c>
      <c r="D174" s="511"/>
      <c r="E174" s="511"/>
      <c r="F174" s="511"/>
      <c r="G174" s="511"/>
      <c r="H174" s="512"/>
      <c r="I174" s="72"/>
      <c r="J174" s="52"/>
      <c r="K174" s="52"/>
      <c r="N174" s="57"/>
      <c r="O174" s="57"/>
      <c r="P174" s="57"/>
    </row>
    <row r="175" spans="1:16" ht="30.2" customHeight="1" thickBot="1" x14ac:dyDescent="0.3">
      <c r="A175" s="549" t="s">
        <v>10</v>
      </c>
      <c r="B175" s="550"/>
      <c r="C175" s="513" t="str">
        <f>IF(ProjeAdi&gt;0,ProjeAdi,"")</f>
        <v/>
      </c>
      <c r="D175" s="514"/>
      <c r="E175" s="514"/>
      <c r="F175" s="514"/>
      <c r="G175" s="514"/>
      <c r="H175" s="515"/>
      <c r="I175" s="72"/>
      <c r="J175" s="52"/>
      <c r="K175" s="52"/>
      <c r="N175" s="57"/>
      <c r="O175" s="57"/>
      <c r="P175" s="57"/>
    </row>
    <row r="176" spans="1:16" s="31" customFormat="1" ht="30.2" customHeight="1" thickBot="1" x14ac:dyDescent="0.3">
      <c r="A176" s="543" t="s">
        <v>6</v>
      </c>
      <c r="B176" s="543" t="s">
        <v>112</v>
      </c>
      <c r="C176" s="543" t="s">
        <v>163</v>
      </c>
      <c r="D176" s="543" t="s">
        <v>113</v>
      </c>
      <c r="E176" s="543" t="s">
        <v>114</v>
      </c>
      <c r="F176" s="543" t="s">
        <v>93</v>
      </c>
      <c r="G176" s="543" t="s">
        <v>94</v>
      </c>
      <c r="H176" s="85" t="s">
        <v>95</v>
      </c>
      <c r="I176" s="73"/>
      <c r="J176" s="53"/>
      <c r="K176" s="53"/>
      <c r="L176" s="77"/>
      <c r="M176" s="77"/>
      <c r="N176" s="275"/>
      <c r="O176" s="275"/>
      <c r="P176" s="275"/>
    </row>
    <row r="177" spans="1:16" ht="30.2" customHeight="1" thickBot="1" x14ac:dyDescent="0.3">
      <c r="A177" s="544"/>
      <c r="B177" s="544"/>
      <c r="C177" s="545"/>
      <c r="D177" s="545"/>
      <c r="E177" s="544"/>
      <c r="F177" s="544"/>
      <c r="G177" s="544"/>
      <c r="H177" s="218" t="s">
        <v>98</v>
      </c>
      <c r="I177" s="72"/>
      <c r="J177" s="52"/>
      <c r="K177" s="52"/>
      <c r="N177" s="57"/>
      <c r="O177" s="57"/>
      <c r="P177" s="57"/>
    </row>
    <row r="178" spans="1:16" ht="30.2" customHeight="1" x14ac:dyDescent="0.25">
      <c r="A178" s="37">
        <v>101</v>
      </c>
      <c r="B178" s="37"/>
      <c r="C178" s="232"/>
      <c r="D178" s="38"/>
      <c r="E178" s="54"/>
      <c r="F178" s="39"/>
      <c r="G178" s="210"/>
      <c r="H178" s="199"/>
      <c r="I178" s="130" t="str">
        <f t="shared" ref="I178:I197" si="17">IF(AND(COUNTA(B178:E178)&gt;0,J178=1),"Belge Tarihi ve Belge Numarası doldurulduktan sonra KDV Dahil Tutar doldurulabilir.","")</f>
        <v/>
      </c>
      <c r="J178" s="132">
        <f>IF(COUNTA(F178:G178)=2,0,1)</f>
        <v>1</v>
      </c>
      <c r="K178" s="131">
        <f t="shared" ref="K178:K197" si="18">IF(J178=1,0,100000000)</f>
        <v>0</v>
      </c>
      <c r="N178" s="57"/>
      <c r="O178" s="57"/>
      <c r="P178" s="57"/>
    </row>
    <row r="179" spans="1:16" ht="30.2" customHeight="1" x14ac:dyDescent="0.25">
      <c r="A179" s="22">
        <v>102</v>
      </c>
      <c r="B179" s="22"/>
      <c r="C179" s="230"/>
      <c r="D179" s="23"/>
      <c r="E179" s="24"/>
      <c r="F179" s="55"/>
      <c r="G179" s="92"/>
      <c r="H179" s="203"/>
      <c r="I179" s="130" t="str">
        <f t="shared" si="17"/>
        <v/>
      </c>
      <c r="J179" s="132">
        <f>IF(COUNTA(F179:G179)=2,0,1)</f>
        <v>1</v>
      </c>
      <c r="K179" s="131">
        <f t="shared" si="18"/>
        <v>0</v>
      </c>
      <c r="N179" s="57"/>
      <c r="O179" s="57"/>
      <c r="P179" s="57"/>
    </row>
    <row r="180" spans="1:16" ht="30.2" customHeight="1" x14ac:dyDescent="0.25">
      <c r="A180" s="22">
        <v>103</v>
      </c>
      <c r="B180" s="22"/>
      <c r="C180" s="230"/>
      <c r="D180" s="23"/>
      <c r="E180" s="24"/>
      <c r="F180" s="55"/>
      <c r="G180" s="92"/>
      <c r="H180" s="203"/>
      <c r="I180" s="130" t="str">
        <f t="shared" si="17"/>
        <v/>
      </c>
      <c r="J180" s="132">
        <f t="shared" ref="J180:J197" si="19">IF(COUNTA(F180:G180)=2,0,1)</f>
        <v>1</v>
      </c>
      <c r="K180" s="131">
        <f t="shared" si="18"/>
        <v>0</v>
      </c>
      <c r="N180" s="57"/>
      <c r="O180" s="57"/>
      <c r="P180" s="57"/>
    </row>
    <row r="181" spans="1:16" ht="30.2" customHeight="1" x14ac:dyDescent="0.25">
      <c r="A181" s="22">
        <v>104</v>
      </c>
      <c r="B181" s="22"/>
      <c r="C181" s="230"/>
      <c r="D181" s="23"/>
      <c r="E181" s="24"/>
      <c r="F181" s="55"/>
      <c r="G181" s="92"/>
      <c r="H181" s="203"/>
      <c r="I181" s="130" t="str">
        <f t="shared" si="17"/>
        <v/>
      </c>
      <c r="J181" s="132">
        <f t="shared" si="19"/>
        <v>1</v>
      </c>
      <c r="K181" s="131">
        <f t="shared" si="18"/>
        <v>0</v>
      </c>
      <c r="N181" s="57"/>
      <c r="O181" s="57"/>
      <c r="P181" s="57"/>
    </row>
    <row r="182" spans="1:16" ht="30.2" customHeight="1" x14ac:dyDescent="0.25">
      <c r="A182" s="22">
        <v>105</v>
      </c>
      <c r="B182" s="22"/>
      <c r="C182" s="230"/>
      <c r="D182" s="23"/>
      <c r="E182" s="24"/>
      <c r="F182" s="55"/>
      <c r="G182" s="92"/>
      <c r="H182" s="203"/>
      <c r="I182" s="130" t="str">
        <f t="shared" si="17"/>
        <v/>
      </c>
      <c r="J182" s="132">
        <f t="shared" si="19"/>
        <v>1</v>
      </c>
      <c r="K182" s="131">
        <f t="shared" si="18"/>
        <v>0</v>
      </c>
      <c r="L182" s="78"/>
      <c r="M182" s="78"/>
      <c r="N182" s="57"/>
      <c r="O182" s="57"/>
      <c r="P182" s="57"/>
    </row>
    <row r="183" spans="1:16" ht="30.2" customHeight="1" x14ac:dyDescent="0.25">
      <c r="A183" s="22">
        <v>106</v>
      </c>
      <c r="B183" s="22"/>
      <c r="C183" s="230"/>
      <c r="D183" s="23"/>
      <c r="E183" s="24"/>
      <c r="F183" s="55"/>
      <c r="G183" s="92"/>
      <c r="H183" s="203"/>
      <c r="I183" s="130" t="str">
        <f t="shared" si="17"/>
        <v/>
      </c>
      <c r="J183" s="132">
        <f t="shared" si="19"/>
        <v>1</v>
      </c>
      <c r="K183" s="131">
        <f t="shared" si="18"/>
        <v>0</v>
      </c>
      <c r="N183" s="57"/>
      <c r="O183" s="57"/>
      <c r="P183" s="57"/>
    </row>
    <row r="184" spans="1:16" ht="30.2" customHeight="1" x14ac:dyDescent="0.25">
      <c r="A184" s="22">
        <v>107</v>
      </c>
      <c r="B184" s="22"/>
      <c r="C184" s="230"/>
      <c r="D184" s="23"/>
      <c r="E184" s="24"/>
      <c r="F184" s="55"/>
      <c r="G184" s="92"/>
      <c r="H184" s="203"/>
      <c r="I184" s="130" t="str">
        <f t="shared" si="17"/>
        <v/>
      </c>
      <c r="J184" s="132">
        <f t="shared" si="19"/>
        <v>1</v>
      </c>
      <c r="K184" s="131">
        <f t="shared" si="18"/>
        <v>0</v>
      </c>
      <c r="N184" s="57"/>
      <c r="O184" s="57"/>
      <c r="P184" s="57"/>
    </row>
    <row r="185" spans="1:16" ht="30.2" customHeight="1" x14ac:dyDescent="0.25">
      <c r="A185" s="22">
        <v>108</v>
      </c>
      <c r="B185" s="22"/>
      <c r="C185" s="230"/>
      <c r="D185" s="23"/>
      <c r="E185" s="24"/>
      <c r="F185" s="55"/>
      <c r="G185" s="92"/>
      <c r="H185" s="203"/>
      <c r="I185" s="130" t="str">
        <f t="shared" si="17"/>
        <v/>
      </c>
      <c r="J185" s="132">
        <f t="shared" si="19"/>
        <v>1</v>
      </c>
      <c r="K185" s="131">
        <f t="shared" si="18"/>
        <v>0</v>
      </c>
      <c r="N185" s="57"/>
      <c r="O185" s="57"/>
      <c r="P185" s="57"/>
    </row>
    <row r="186" spans="1:16" ht="30.2" customHeight="1" x14ac:dyDescent="0.25">
      <c r="A186" s="22">
        <v>109</v>
      </c>
      <c r="B186" s="22"/>
      <c r="C186" s="230"/>
      <c r="D186" s="23"/>
      <c r="E186" s="24"/>
      <c r="F186" s="55"/>
      <c r="G186" s="92"/>
      <c r="H186" s="203"/>
      <c r="I186" s="130" t="str">
        <f t="shared" si="17"/>
        <v/>
      </c>
      <c r="J186" s="132">
        <f t="shared" si="19"/>
        <v>1</v>
      </c>
      <c r="K186" s="131">
        <f t="shared" si="18"/>
        <v>0</v>
      </c>
      <c r="N186" s="57"/>
      <c r="O186" s="57"/>
      <c r="P186" s="57"/>
    </row>
    <row r="187" spans="1:16" ht="30.2" customHeight="1" x14ac:dyDescent="0.25">
      <c r="A187" s="22">
        <v>110</v>
      </c>
      <c r="B187" s="22"/>
      <c r="C187" s="230"/>
      <c r="D187" s="23"/>
      <c r="E187" s="24"/>
      <c r="F187" s="55"/>
      <c r="G187" s="92"/>
      <c r="H187" s="203"/>
      <c r="I187" s="130" t="str">
        <f t="shared" si="17"/>
        <v/>
      </c>
      <c r="J187" s="132">
        <f t="shared" si="19"/>
        <v>1</v>
      </c>
      <c r="K187" s="131">
        <f t="shared" si="18"/>
        <v>0</v>
      </c>
      <c r="N187" s="57"/>
      <c r="O187" s="57"/>
      <c r="P187" s="57"/>
    </row>
    <row r="188" spans="1:16" ht="30.2" customHeight="1" x14ac:dyDescent="0.25">
      <c r="A188" s="22">
        <v>111</v>
      </c>
      <c r="B188" s="22"/>
      <c r="C188" s="230"/>
      <c r="D188" s="23"/>
      <c r="E188" s="24"/>
      <c r="F188" s="55"/>
      <c r="G188" s="92"/>
      <c r="H188" s="203"/>
      <c r="I188" s="130" t="str">
        <f t="shared" si="17"/>
        <v/>
      </c>
      <c r="J188" s="132">
        <f t="shared" si="19"/>
        <v>1</v>
      </c>
      <c r="K188" s="131">
        <f t="shared" si="18"/>
        <v>0</v>
      </c>
      <c r="N188" s="57"/>
      <c r="O188" s="57"/>
      <c r="P188" s="57"/>
    </row>
    <row r="189" spans="1:16" ht="30.2" customHeight="1" x14ac:dyDescent="0.25">
      <c r="A189" s="22">
        <v>112</v>
      </c>
      <c r="B189" s="22"/>
      <c r="C189" s="230"/>
      <c r="D189" s="23"/>
      <c r="E189" s="24"/>
      <c r="F189" s="55"/>
      <c r="G189" s="92"/>
      <c r="H189" s="203"/>
      <c r="I189" s="130" t="str">
        <f t="shared" si="17"/>
        <v/>
      </c>
      <c r="J189" s="132">
        <f t="shared" si="19"/>
        <v>1</v>
      </c>
      <c r="K189" s="131">
        <f t="shared" si="18"/>
        <v>0</v>
      </c>
      <c r="N189" s="57"/>
      <c r="O189" s="57"/>
      <c r="P189" s="57"/>
    </row>
    <row r="190" spans="1:16" ht="30.2" customHeight="1" x14ac:dyDescent="0.25">
      <c r="A190" s="22">
        <v>113</v>
      </c>
      <c r="B190" s="22"/>
      <c r="C190" s="230"/>
      <c r="D190" s="23"/>
      <c r="E190" s="24"/>
      <c r="F190" s="55"/>
      <c r="G190" s="92"/>
      <c r="H190" s="203"/>
      <c r="I190" s="130" t="str">
        <f t="shared" si="17"/>
        <v/>
      </c>
      <c r="J190" s="132">
        <f t="shared" si="19"/>
        <v>1</v>
      </c>
      <c r="K190" s="131">
        <f t="shared" si="18"/>
        <v>0</v>
      </c>
      <c r="N190" s="57"/>
      <c r="O190" s="57"/>
      <c r="P190" s="57"/>
    </row>
    <row r="191" spans="1:16" ht="30.2" customHeight="1" x14ac:dyDescent="0.25">
      <c r="A191" s="22">
        <v>114</v>
      </c>
      <c r="B191" s="22"/>
      <c r="C191" s="230"/>
      <c r="D191" s="23"/>
      <c r="E191" s="24"/>
      <c r="F191" s="55"/>
      <c r="G191" s="92"/>
      <c r="H191" s="203"/>
      <c r="I191" s="130" t="str">
        <f t="shared" si="17"/>
        <v/>
      </c>
      <c r="J191" s="132">
        <f t="shared" si="19"/>
        <v>1</v>
      </c>
      <c r="K191" s="131">
        <f t="shared" si="18"/>
        <v>0</v>
      </c>
      <c r="N191" s="57"/>
      <c r="O191" s="57"/>
      <c r="P191" s="57"/>
    </row>
    <row r="192" spans="1:16" ht="30.2" customHeight="1" x14ac:dyDescent="0.25">
      <c r="A192" s="22">
        <v>115</v>
      </c>
      <c r="B192" s="22"/>
      <c r="C192" s="230"/>
      <c r="D192" s="23"/>
      <c r="E192" s="24"/>
      <c r="F192" s="55"/>
      <c r="G192" s="92"/>
      <c r="H192" s="203"/>
      <c r="I192" s="130" t="str">
        <f t="shared" si="17"/>
        <v/>
      </c>
      <c r="J192" s="132">
        <f t="shared" si="19"/>
        <v>1</v>
      </c>
      <c r="K192" s="131">
        <f t="shared" si="18"/>
        <v>0</v>
      </c>
      <c r="N192" s="57"/>
      <c r="O192" s="57"/>
      <c r="P192" s="57"/>
    </row>
    <row r="193" spans="1:16" ht="30.2" customHeight="1" x14ac:dyDescent="0.25">
      <c r="A193" s="22">
        <v>116</v>
      </c>
      <c r="B193" s="22"/>
      <c r="C193" s="230"/>
      <c r="D193" s="23"/>
      <c r="E193" s="24"/>
      <c r="F193" s="55"/>
      <c r="G193" s="92"/>
      <c r="H193" s="203"/>
      <c r="I193" s="130" t="str">
        <f t="shared" si="17"/>
        <v/>
      </c>
      <c r="J193" s="132">
        <f t="shared" si="19"/>
        <v>1</v>
      </c>
      <c r="K193" s="131">
        <f t="shared" si="18"/>
        <v>0</v>
      </c>
      <c r="N193" s="57"/>
      <c r="O193" s="57"/>
      <c r="P193" s="57"/>
    </row>
    <row r="194" spans="1:16" ht="30.2" customHeight="1" x14ac:dyDescent="0.25">
      <c r="A194" s="22">
        <v>117</v>
      </c>
      <c r="B194" s="22"/>
      <c r="C194" s="230"/>
      <c r="D194" s="23"/>
      <c r="E194" s="24"/>
      <c r="F194" s="55"/>
      <c r="G194" s="92"/>
      <c r="H194" s="203"/>
      <c r="I194" s="130" t="str">
        <f t="shared" si="17"/>
        <v/>
      </c>
      <c r="J194" s="132">
        <f t="shared" si="19"/>
        <v>1</v>
      </c>
      <c r="K194" s="131">
        <f t="shared" si="18"/>
        <v>0</v>
      </c>
      <c r="N194" s="57"/>
      <c r="O194" s="57"/>
      <c r="P194" s="57"/>
    </row>
    <row r="195" spans="1:16" ht="30.2" customHeight="1" x14ac:dyDescent="0.25">
      <c r="A195" s="22">
        <v>118</v>
      </c>
      <c r="B195" s="22"/>
      <c r="C195" s="230"/>
      <c r="D195" s="23"/>
      <c r="E195" s="24"/>
      <c r="F195" s="55"/>
      <c r="G195" s="92"/>
      <c r="H195" s="203"/>
      <c r="I195" s="130" t="str">
        <f t="shared" si="17"/>
        <v/>
      </c>
      <c r="J195" s="132">
        <f t="shared" si="19"/>
        <v>1</v>
      </c>
      <c r="K195" s="131">
        <f t="shared" si="18"/>
        <v>0</v>
      </c>
      <c r="N195" s="57"/>
      <c r="O195" s="57"/>
      <c r="P195" s="57"/>
    </row>
    <row r="196" spans="1:16" ht="30.2" customHeight="1" x14ac:dyDescent="0.25">
      <c r="A196" s="22">
        <v>119</v>
      </c>
      <c r="B196" s="22"/>
      <c r="C196" s="230"/>
      <c r="D196" s="23"/>
      <c r="E196" s="24"/>
      <c r="F196" s="55"/>
      <c r="G196" s="92"/>
      <c r="H196" s="203"/>
      <c r="I196" s="130" t="str">
        <f t="shared" si="17"/>
        <v/>
      </c>
      <c r="J196" s="132">
        <f t="shared" si="19"/>
        <v>1</v>
      </c>
      <c r="K196" s="131">
        <f t="shared" si="18"/>
        <v>0</v>
      </c>
      <c r="N196" s="57"/>
      <c r="O196" s="57"/>
      <c r="P196" s="57"/>
    </row>
    <row r="197" spans="1:16" ht="30.2" customHeight="1" thickBot="1" x14ac:dyDescent="0.3">
      <c r="A197" s="25">
        <v>120</v>
      </c>
      <c r="B197" s="25"/>
      <c r="C197" s="231"/>
      <c r="D197" s="26"/>
      <c r="E197" s="27"/>
      <c r="F197" s="56"/>
      <c r="G197" s="209"/>
      <c r="H197" s="204"/>
      <c r="I197" s="130" t="str">
        <f t="shared" si="17"/>
        <v/>
      </c>
      <c r="J197" s="132">
        <f t="shared" si="19"/>
        <v>1</v>
      </c>
      <c r="K197" s="131">
        <f t="shared" si="18"/>
        <v>0</v>
      </c>
      <c r="N197" s="57"/>
      <c r="O197" s="57"/>
      <c r="P197" s="57"/>
    </row>
    <row r="198" spans="1:16" ht="30.2" customHeight="1" thickBot="1" x14ac:dyDescent="0.3">
      <c r="A198" s="57"/>
      <c r="B198" s="57"/>
      <c r="C198" s="57"/>
      <c r="D198" s="57"/>
      <c r="E198" s="57"/>
      <c r="F198" s="57"/>
      <c r="G198" s="279" t="s">
        <v>46</v>
      </c>
      <c r="H198" s="205">
        <f>SUM(H178:H197)+H164</f>
        <v>0</v>
      </c>
      <c r="I198" s="74"/>
      <c r="J198" s="129">
        <f>IF(H198&gt;H164,ROW(A204),0)</f>
        <v>0</v>
      </c>
      <c r="K198" s="52"/>
      <c r="L198" s="127">
        <f>IF(H198&gt;H164,ROW(A204),0)</f>
        <v>0</v>
      </c>
      <c r="N198" s="57"/>
      <c r="O198" s="57"/>
      <c r="P198" s="57"/>
    </row>
    <row r="199" spans="1:16" ht="30.2" customHeight="1" x14ac:dyDescent="0.25">
      <c r="A199" s="57"/>
      <c r="B199" s="57"/>
      <c r="C199" s="57"/>
      <c r="D199" s="57"/>
      <c r="E199" s="57"/>
      <c r="F199" s="57"/>
      <c r="G199" s="57"/>
      <c r="H199" s="57"/>
      <c r="I199" s="74"/>
      <c r="J199" s="52"/>
      <c r="K199" s="52"/>
      <c r="N199" s="57"/>
      <c r="O199" s="57"/>
      <c r="P199" s="57"/>
    </row>
    <row r="200" spans="1:16" ht="30.2" customHeight="1" x14ac:dyDescent="0.25">
      <c r="A200" s="70" t="s">
        <v>141</v>
      </c>
      <c r="B200" s="57"/>
      <c r="C200" s="57"/>
      <c r="D200" s="57"/>
      <c r="E200" s="57"/>
      <c r="F200" s="57"/>
      <c r="G200" s="57"/>
      <c r="H200" s="57"/>
      <c r="I200" s="74"/>
      <c r="J200" s="52"/>
      <c r="K200" s="52"/>
      <c r="N200" s="57"/>
      <c r="O200" s="57"/>
      <c r="P200" s="57"/>
    </row>
    <row r="201" spans="1:16" ht="30.2" customHeight="1" x14ac:dyDescent="0.25">
      <c r="A201" s="57"/>
      <c r="B201" s="57"/>
      <c r="C201" s="57"/>
      <c r="D201" s="57"/>
      <c r="E201" s="57"/>
      <c r="F201" s="57"/>
      <c r="G201" s="57"/>
      <c r="H201" s="57"/>
      <c r="I201" s="74"/>
      <c r="J201" s="52"/>
      <c r="K201" s="52"/>
      <c r="N201" s="57"/>
      <c r="O201" s="57"/>
      <c r="P201" s="57"/>
    </row>
    <row r="202" spans="1:16" ht="30.2" customHeight="1" x14ac:dyDescent="0.35">
      <c r="A202" s="347" t="s">
        <v>41</v>
      </c>
      <c r="B202" s="348">
        <f ca="1">IF(imzatarihi&gt;0,imzatarihi,"")</f>
        <v>45833</v>
      </c>
      <c r="C202" s="346" t="s">
        <v>43</v>
      </c>
      <c r="D202" s="344" t="str">
        <f>IF(kurulusyetkilisi&gt;0,kurulusyetkilisi,"")</f>
        <v/>
      </c>
      <c r="E202" s="57"/>
      <c r="F202" s="57"/>
      <c r="G202" s="57"/>
      <c r="H202" s="57"/>
      <c r="I202" s="74"/>
      <c r="J202" s="52"/>
      <c r="K202" s="52"/>
      <c r="N202" s="57"/>
      <c r="O202" s="57"/>
      <c r="P202" s="57"/>
    </row>
    <row r="203" spans="1:16" ht="30.2" customHeight="1" x14ac:dyDescent="0.35">
      <c r="A203" s="57"/>
      <c r="B203" s="343"/>
      <c r="C203" s="346" t="s">
        <v>44</v>
      </c>
      <c r="E203" s="57"/>
      <c r="F203" s="57"/>
      <c r="G203" s="57"/>
      <c r="H203" s="57"/>
      <c r="I203" s="74"/>
      <c r="J203" s="52"/>
      <c r="K203" s="52"/>
      <c r="N203" s="57"/>
      <c r="O203" s="57"/>
      <c r="P203" s="57"/>
    </row>
    <row r="204" spans="1:16" ht="30.2" customHeight="1" x14ac:dyDescent="0.25">
      <c r="A204" s="57"/>
      <c r="B204" s="57"/>
      <c r="C204" s="57"/>
      <c r="D204" s="57"/>
      <c r="E204" s="57"/>
      <c r="F204" s="57"/>
      <c r="G204" s="57"/>
      <c r="H204" s="57"/>
      <c r="I204" s="74"/>
      <c r="J204" s="52"/>
      <c r="K204" s="52"/>
      <c r="N204" s="57"/>
      <c r="O204" s="57"/>
      <c r="P204" s="57"/>
    </row>
    <row r="205" spans="1:16" ht="30.2" customHeight="1" x14ac:dyDescent="0.25">
      <c r="A205" s="542" t="s">
        <v>115</v>
      </c>
      <c r="B205" s="542"/>
      <c r="C205" s="542"/>
      <c r="D205" s="542"/>
      <c r="E205" s="542"/>
      <c r="F205" s="542"/>
      <c r="G205" s="542"/>
      <c r="H205" s="542"/>
      <c r="I205" s="72"/>
      <c r="J205" s="52"/>
      <c r="K205" s="52"/>
      <c r="N205" s="57"/>
      <c r="O205" s="57"/>
      <c r="P205" s="57"/>
    </row>
    <row r="206" spans="1:16" ht="30.2" customHeight="1" x14ac:dyDescent="0.25">
      <c r="A206" s="503" t="str">
        <f>IF(YilDonem&lt;&gt;"",CONCATENATE(YilDonem,". döneme aittir."),"")</f>
        <v/>
      </c>
      <c r="B206" s="503"/>
      <c r="C206" s="503"/>
      <c r="D206" s="503"/>
      <c r="E206" s="503"/>
      <c r="F206" s="503"/>
      <c r="G206" s="503"/>
      <c r="H206" s="503"/>
      <c r="I206" s="72"/>
      <c r="J206" s="52"/>
      <c r="K206" s="52"/>
      <c r="N206" s="57"/>
      <c r="O206" s="57"/>
      <c r="P206" s="57"/>
    </row>
    <row r="207" spans="1:16" ht="30.2" customHeight="1" thickBot="1" x14ac:dyDescent="0.3">
      <c r="A207" s="546" t="s">
        <v>134</v>
      </c>
      <c r="B207" s="546"/>
      <c r="C207" s="546"/>
      <c r="D207" s="546"/>
      <c r="E207" s="546"/>
      <c r="F207" s="546"/>
      <c r="G207" s="546"/>
      <c r="H207" s="546"/>
      <c r="I207" s="72"/>
      <c r="J207" s="52"/>
      <c r="K207" s="52"/>
      <c r="N207" s="57"/>
      <c r="O207" s="57"/>
      <c r="P207" s="57"/>
    </row>
    <row r="208" spans="1:16" ht="30.2" customHeight="1" thickBot="1" x14ac:dyDescent="0.3">
      <c r="A208" s="547" t="s">
        <v>1</v>
      </c>
      <c r="B208" s="548"/>
      <c r="C208" s="510" t="str">
        <f>IF(ProjeNo&gt;0,ProjeNo,"")</f>
        <v/>
      </c>
      <c r="D208" s="511"/>
      <c r="E208" s="511"/>
      <c r="F208" s="511"/>
      <c r="G208" s="511"/>
      <c r="H208" s="512"/>
      <c r="I208" s="72"/>
      <c r="J208" s="52"/>
      <c r="K208" s="52"/>
      <c r="N208" s="57"/>
      <c r="O208" s="57"/>
      <c r="P208" s="57"/>
    </row>
    <row r="209" spans="1:16" ht="30.2" customHeight="1" thickBot="1" x14ac:dyDescent="0.3">
      <c r="A209" s="549" t="s">
        <v>10</v>
      </c>
      <c r="B209" s="550"/>
      <c r="C209" s="513" t="str">
        <f>IF(ProjeAdi&gt;0,ProjeAdi,"")</f>
        <v/>
      </c>
      <c r="D209" s="514"/>
      <c r="E209" s="514"/>
      <c r="F209" s="514"/>
      <c r="G209" s="514"/>
      <c r="H209" s="515"/>
      <c r="I209" s="72"/>
      <c r="J209" s="52"/>
      <c r="K209" s="52"/>
      <c r="N209" s="57"/>
      <c r="O209" s="57"/>
      <c r="P209" s="57"/>
    </row>
    <row r="210" spans="1:16" s="31" customFormat="1" ht="30.2" customHeight="1" thickBot="1" x14ac:dyDescent="0.3">
      <c r="A210" s="543" t="s">
        <v>6</v>
      </c>
      <c r="B210" s="543" t="s">
        <v>112</v>
      </c>
      <c r="C210" s="543" t="s">
        <v>163</v>
      </c>
      <c r="D210" s="543" t="s">
        <v>113</v>
      </c>
      <c r="E210" s="543" t="s">
        <v>114</v>
      </c>
      <c r="F210" s="543" t="s">
        <v>93</v>
      </c>
      <c r="G210" s="543" t="s">
        <v>94</v>
      </c>
      <c r="H210" s="85" t="s">
        <v>95</v>
      </c>
      <c r="I210" s="73"/>
      <c r="J210" s="53"/>
      <c r="K210" s="53"/>
      <c r="L210" s="77"/>
      <c r="M210" s="77"/>
      <c r="N210" s="275"/>
      <c r="O210" s="275"/>
      <c r="P210" s="275"/>
    </row>
    <row r="211" spans="1:16" ht="30.2" customHeight="1" thickBot="1" x14ac:dyDescent="0.3">
      <c r="A211" s="544"/>
      <c r="B211" s="544"/>
      <c r="C211" s="545"/>
      <c r="D211" s="545"/>
      <c r="E211" s="544"/>
      <c r="F211" s="544"/>
      <c r="G211" s="544"/>
      <c r="H211" s="218" t="s">
        <v>98</v>
      </c>
      <c r="I211" s="72"/>
      <c r="J211" s="52"/>
      <c r="K211" s="52"/>
      <c r="N211" s="57"/>
      <c r="O211" s="57"/>
      <c r="P211" s="57"/>
    </row>
    <row r="212" spans="1:16" ht="30.2" customHeight="1" x14ac:dyDescent="0.25">
      <c r="A212" s="37">
        <v>121</v>
      </c>
      <c r="B212" s="37"/>
      <c r="C212" s="232"/>
      <c r="D212" s="38"/>
      <c r="E212" s="54"/>
      <c r="F212" s="39"/>
      <c r="G212" s="210"/>
      <c r="H212" s="199"/>
      <c r="I212" s="130" t="str">
        <f t="shared" ref="I212:I231" si="20">IF(AND(COUNTA(B212:E212)&gt;0,J212=1),"Belge Tarihi ve Belge Numarası doldurulduktan sonra KDV Dahil Tutar doldurulabilir.","")</f>
        <v/>
      </c>
      <c r="J212" s="132">
        <f>IF(COUNTA(F212:G212)=2,0,1)</f>
        <v>1</v>
      </c>
      <c r="K212" s="131">
        <f t="shared" ref="K212:K231" si="21">IF(J212=1,0,100000000)</f>
        <v>0</v>
      </c>
      <c r="N212" s="57"/>
      <c r="O212" s="57"/>
      <c r="P212" s="57"/>
    </row>
    <row r="213" spans="1:16" ht="30.2" customHeight="1" x14ac:dyDescent="0.25">
      <c r="A213" s="22">
        <v>122</v>
      </c>
      <c r="B213" s="22"/>
      <c r="C213" s="230"/>
      <c r="D213" s="23"/>
      <c r="E213" s="24"/>
      <c r="F213" s="55"/>
      <c r="G213" s="92"/>
      <c r="H213" s="203"/>
      <c r="I213" s="130" t="str">
        <f t="shared" si="20"/>
        <v/>
      </c>
      <c r="J213" s="132">
        <f>IF(COUNTA(F213:G213)=2,0,1)</f>
        <v>1</v>
      </c>
      <c r="K213" s="131">
        <f t="shared" si="21"/>
        <v>0</v>
      </c>
      <c r="N213" s="57"/>
      <c r="O213" s="57"/>
      <c r="P213" s="57"/>
    </row>
    <row r="214" spans="1:16" ht="30.2" customHeight="1" x14ac:dyDescent="0.25">
      <c r="A214" s="22">
        <v>123</v>
      </c>
      <c r="B214" s="22"/>
      <c r="C214" s="230"/>
      <c r="D214" s="23"/>
      <c r="E214" s="24"/>
      <c r="F214" s="55"/>
      <c r="G214" s="92"/>
      <c r="H214" s="203"/>
      <c r="I214" s="130" t="str">
        <f t="shared" si="20"/>
        <v/>
      </c>
      <c r="J214" s="132">
        <f t="shared" ref="J214:J231" si="22">IF(COUNTA(F214:G214)=2,0,1)</f>
        <v>1</v>
      </c>
      <c r="K214" s="131">
        <f t="shared" si="21"/>
        <v>0</v>
      </c>
      <c r="N214" s="57"/>
      <c r="O214" s="57"/>
      <c r="P214" s="57"/>
    </row>
    <row r="215" spans="1:16" ht="30.2" customHeight="1" x14ac:dyDescent="0.25">
      <c r="A215" s="22">
        <v>124</v>
      </c>
      <c r="B215" s="22"/>
      <c r="C215" s="230"/>
      <c r="D215" s="23"/>
      <c r="E215" s="24"/>
      <c r="F215" s="55"/>
      <c r="G215" s="92"/>
      <c r="H215" s="203"/>
      <c r="I215" s="130" t="str">
        <f t="shared" si="20"/>
        <v/>
      </c>
      <c r="J215" s="132">
        <f t="shared" si="22"/>
        <v>1</v>
      </c>
      <c r="K215" s="131">
        <f t="shared" si="21"/>
        <v>0</v>
      </c>
      <c r="N215" s="57"/>
      <c r="O215" s="57"/>
      <c r="P215" s="57"/>
    </row>
    <row r="216" spans="1:16" ht="30.2" customHeight="1" x14ac:dyDescent="0.25">
      <c r="A216" s="22">
        <v>125</v>
      </c>
      <c r="B216" s="22"/>
      <c r="C216" s="230"/>
      <c r="D216" s="23"/>
      <c r="E216" s="24"/>
      <c r="F216" s="55"/>
      <c r="G216" s="92"/>
      <c r="H216" s="203"/>
      <c r="I216" s="130" t="str">
        <f t="shared" si="20"/>
        <v/>
      </c>
      <c r="J216" s="132">
        <f t="shared" si="22"/>
        <v>1</v>
      </c>
      <c r="K216" s="131">
        <f t="shared" si="21"/>
        <v>0</v>
      </c>
      <c r="N216" s="57"/>
      <c r="O216" s="57"/>
      <c r="P216" s="57"/>
    </row>
    <row r="217" spans="1:16" ht="30.2" customHeight="1" x14ac:dyDescent="0.25">
      <c r="A217" s="22">
        <v>126</v>
      </c>
      <c r="B217" s="22"/>
      <c r="C217" s="230"/>
      <c r="D217" s="23"/>
      <c r="E217" s="24"/>
      <c r="F217" s="55"/>
      <c r="G217" s="92"/>
      <c r="H217" s="203"/>
      <c r="I217" s="130" t="str">
        <f t="shared" si="20"/>
        <v/>
      </c>
      <c r="J217" s="132">
        <f t="shared" si="22"/>
        <v>1</v>
      </c>
      <c r="K217" s="131">
        <f t="shared" si="21"/>
        <v>0</v>
      </c>
      <c r="L217" s="78"/>
      <c r="M217" s="78"/>
      <c r="N217" s="57"/>
      <c r="O217" s="57"/>
      <c r="P217" s="57"/>
    </row>
    <row r="218" spans="1:16" ht="30.2" customHeight="1" x14ac:dyDescent="0.25">
      <c r="A218" s="22">
        <v>127</v>
      </c>
      <c r="B218" s="22"/>
      <c r="C218" s="230"/>
      <c r="D218" s="23"/>
      <c r="E218" s="24"/>
      <c r="F218" s="55"/>
      <c r="G218" s="92"/>
      <c r="H218" s="203"/>
      <c r="I218" s="130" t="str">
        <f t="shared" si="20"/>
        <v/>
      </c>
      <c r="J218" s="132">
        <f t="shared" si="22"/>
        <v>1</v>
      </c>
      <c r="K218" s="131">
        <f t="shared" si="21"/>
        <v>0</v>
      </c>
      <c r="N218" s="57"/>
      <c r="O218" s="57"/>
      <c r="P218" s="57"/>
    </row>
    <row r="219" spans="1:16" ht="30.2" customHeight="1" x14ac:dyDescent="0.25">
      <c r="A219" s="22">
        <v>128</v>
      </c>
      <c r="B219" s="22"/>
      <c r="C219" s="230"/>
      <c r="D219" s="23"/>
      <c r="E219" s="24"/>
      <c r="F219" s="55"/>
      <c r="G219" s="92"/>
      <c r="H219" s="203"/>
      <c r="I219" s="130" t="str">
        <f t="shared" si="20"/>
        <v/>
      </c>
      <c r="J219" s="132">
        <f t="shared" si="22"/>
        <v>1</v>
      </c>
      <c r="K219" s="131">
        <f t="shared" si="21"/>
        <v>0</v>
      </c>
      <c r="N219" s="57"/>
      <c r="O219" s="57"/>
      <c r="P219" s="57"/>
    </row>
    <row r="220" spans="1:16" ht="30.2" customHeight="1" x14ac:dyDescent="0.25">
      <c r="A220" s="22">
        <v>129</v>
      </c>
      <c r="B220" s="22"/>
      <c r="C220" s="230"/>
      <c r="D220" s="23"/>
      <c r="E220" s="24"/>
      <c r="F220" s="55"/>
      <c r="G220" s="92"/>
      <c r="H220" s="203"/>
      <c r="I220" s="130" t="str">
        <f t="shared" si="20"/>
        <v/>
      </c>
      <c r="J220" s="132">
        <f t="shared" si="22"/>
        <v>1</v>
      </c>
      <c r="K220" s="131">
        <f t="shared" si="21"/>
        <v>0</v>
      </c>
      <c r="N220" s="57"/>
      <c r="O220" s="57"/>
      <c r="P220" s="57"/>
    </row>
    <row r="221" spans="1:16" ht="30.2" customHeight="1" x14ac:dyDescent="0.25">
      <c r="A221" s="22">
        <v>130</v>
      </c>
      <c r="B221" s="22"/>
      <c r="C221" s="230"/>
      <c r="D221" s="23"/>
      <c r="E221" s="24"/>
      <c r="F221" s="55"/>
      <c r="G221" s="92"/>
      <c r="H221" s="203"/>
      <c r="I221" s="130" t="str">
        <f t="shared" si="20"/>
        <v/>
      </c>
      <c r="J221" s="132">
        <f t="shared" si="22"/>
        <v>1</v>
      </c>
      <c r="K221" s="131">
        <f t="shared" si="21"/>
        <v>0</v>
      </c>
      <c r="N221" s="57"/>
      <c r="O221" s="57"/>
      <c r="P221" s="57"/>
    </row>
    <row r="222" spans="1:16" ht="30.2" customHeight="1" x14ac:dyDescent="0.25">
      <c r="A222" s="22">
        <v>131</v>
      </c>
      <c r="B222" s="22"/>
      <c r="C222" s="230"/>
      <c r="D222" s="23"/>
      <c r="E222" s="24"/>
      <c r="F222" s="55"/>
      <c r="G222" s="92"/>
      <c r="H222" s="203"/>
      <c r="I222" s="130" t="str">
        <f t="shared" si="20"/>
        <v/>
      </c>
      <c r="J222" s="132">
        <f t="shared" si="22"/>
        <v>1</v>
      </c>
      <c r="K222" s="131">
        <f t="shared" si="21"/>
        <v>0</v>
      </c>
      <c r="N222" s="57"/>
      <c r="O222" s="57"/>
      <c r="P222" s="57"/>
    </row>
    <row r="223" spans="1:16" ht="30.2" customHeight="1" x14ac:dyDescent="0.25">
      <c r="A223" s="22">
        <v>132</v>
      </c>
      <c r="B223" s="22"/>
      <c r="C223" s="230"/>
      <c r="D223" s="23"/>
      <c r="E223" s="24"/>
      <c r="F223" s="55"/>
      <c r="G223" s="92"/>
      <c r="H223" s="203"/>
      <c r="I223" s="130" t="str">
        <f t="shared" si="20"/>
        <v/>
      </c>
      <c r="J223" s="132">
        <f t="shared" si="22"/>
        <v>1</v>
      </c>
      <c r="K223" s="131">
        <f t="shared" si="21"/>
        <v>0</v>
      </c>
      <c r="N223" s="57"/>
      <c r="O223" s="57"/>
      <c r="P223" s="57"/>
    </row>
    <row r="224" spans="1:16" ht="30.2" customHeight="1" x14ac:dyDescent="0.25">
      <c r="A224" s="22">
        <v>133</v>
      </c>
      <c r="B224" s="22"/>
      <c r="C224" s="230"/>
      <c r="D224" s="23"/>
      <c r="E224" s="24"/>
      <c r="F224" s="55"/>
      <c r="G224" s="92"/>
      <c r="H224" s="203"/>
      <c r="I224" s="130" t="str">
        <f t="shared" si="20"/>
        <v/>
      </c>
      <c r="J224" s="132">
        <f t="shared" si="22"/>
        <v>1</v>
      </c>
      <c r="K224" s="131">
        <f t="shared" si="21"/>
        <v>0</v>
      </c>
      <c r="N224" s="57"/>
      <c r="O224" s="57"/>
      <c r="P224" s="57"/>
    </row>
    <row r="225" spans="1:16" ht="30.2" customHeight="1" x14ac:dyDescent="0.25">
      <c r="A225" s="22">
        <v>134</v>
      </c>
      <c r="B225" s="22"/>
      <c r="C225" s="230"/>
      <c r="D225" s="23"/>
      <c r="E225" s="24"/>
      <c r="F225" s="55"/>
      <c r="G225" s="92"/>
      <c r="H225" s="203"/>
      <c r="I225" s="130" t="str">
        <f t="shared" si="20"/>
        <v/>
      </c>
      <c r="J225" s="132">
        <f t="shared" si="22"/>
        <v>1</v>
      </c>
      <c r="K225" s="131">
        <f t="shared" si="21"/>
        <v>0</v>
      </c>
      <c r="N225" s="57"/>
      <c r="O225" s="57"/>
      <c r="P225" s="57"/>
    </row>
    <row r="226" spans="1:16" ht="30.2" customHeight="1" x14ac:dyDescent="0.25">
      <c r="A226" s="22">
        <v>135</v>
      </c>
      <c r="B226" s="22"/>
      <c r="C226" s="230"/>
      <c r="D226" s="23"/>
      <c r="E226" s="24"/>
      <c r="F226" s="55"/>
      <c r="G226" s="92"/>
      <c r="H226" s="203"/>
      <c r="I226" s="130" t="str">
        <f t="shared" si="20"/>
        <v/>
      </c>
      <c r="J226" s="132">
        <f t="shared" si="22"/>
        <v>1</v>
      </c>
      <c r="K226" s="131">
        <f t="shared" si="21"/>
        <v>0</v>
      </c>
      <c r="N226" s="57"/>
      <c r="O226" s="57"/>
      <c r="P226" s="57"/>
    </row>
    <row r="227" spans="1:16" ht="30.2" customHeight="1" x14ac:dyDescent="0.25">
      <c r="A227" s="22">
        <v>136</v>
      </c>
      <c r="B227" s="22"/>
      <c r="C227" s="230"/>
      <c r="D227" s="23"/>
      <c r="E227" s="24"/>
      <c r="F227" s="55"/>
      <c r="G227" s="92"/>
      <c r="H227" s="203"/>
      <c r="I227" s="130" t="str">
        <f t="shared" si="20"/>
        <v/>
      </c>
      <c r="J227" s="132">
        <f t="shared" si="22"/>
        <v>1</v>
      </c>
      <c r="K227" s="131">
        <f t="shared" si="21"/>
        <v>0</v>
      </c>
      <c r="N227" s="57"/>
      <c r="O227" s="57"/>
      <c r="P227" s="57"/>
    </row>
    <row r="228" spans="1:16" ht="30.2" customHeight="1" x14ac:dyDescent="0.25">
      <c r="A228" s="22">
        <v>137</v>
      </c>
      <c r="B228" s="22"/>
      <c r="C228" s="230"/>
      <c r="D228" s="23"/>
      <c r="E228" s="24"/>
      <c r="F228" s="55"/>
      <c r="G228" s="92"/>
      <c r="H228" s="203"/>
      <c r="I228" s="130" t="str">
        <f t="shared" si="20"/>
        <v/>
      </c>
      <c r="J228" s="132">
        <f t="shared" si="22"/>
        <v>1</v>
      </c>
      <c r="K228" s="131">
        <f t="shared" si="21"/>
        <v>0</v>
      </c>
      <c r="N228" s="57"/>
      <c r="O228" s="57"/>
      <c r="P228" s="57"/>
    </row>
    <row r="229" spans="1:16" ht="30.2" customHeight="1" x14ac:dyDescent="0.25">
      <c r="A229" s="22">
        <v>138</v>
      </c>
      <c r="B229" s="22"/>
      <c r="C229" s="230"/>
      <c r="D229" s="23"/>
      <c r="E229" s="24"/>
      <c r="F229" s="55"/>
      <c r="G229" s="92"/>
      <c r="H229" s="203"/>
      <c r="I229" s="130" t="str">
        <f t="shared" si="20"/>
        <v/>
      </c>
      <c r="J229" s="132">
        <f t="shared" si="22"/>
        <v>1</v>
      </c>
      <c r="K229" s="131">
        <f t="shared" si="21"/>
        <v>0</v>
      </c>
      <c r="N229" s="57"/>
      <c r="O229" s="57"/>
      <c r="P229" s="57"/>
    </row>
    <row r="230" spans="1:16" ht="30.2" customHeight="1" x14ac:dyDescent="0.25">
      <c r="A230" s="22">
        <v>139</v>
      </c>
      <c r="B230" s="22"/>
      <c r="C230" s="230"/>
      <c r="D230" s="23"/>
      <c r="E230" s="24"/>
      <c r="F230" s="55"/>
      <c r="G230" s="92"/>
      <c r="H230" s="203"/>
      <c r="I230" s="130" t="str">
        <f t="shared" si="20"/>
        <v/>
      </c>
      <c r="J230" s="132">
        <f t="shared" si="22"/>
        <v>1</v>
      </c>
      <c r="K230" s="131">
        <f t="shared" si="21"/>
        <v>0</v>
      </c>
      <c r="N230" s="57"/>
      <c r="O230" s="57"/>
      <c r="P230" s="57"/>
    </row>
    <row r="231" spans="1:16" ht="30.2" customHeight="1" thickBot="1" x14ac:dyDescent="0.3">
      <c r="A231" s="25">
        <v>140</v>
      </c>
      <c r="B231" s="25"/>
      <c r="C231" s="231"/>
      <c r="D231" s="26"/>
      <c r="E231" s="27"/>
      <c r="F231" s="56"/>
      <c r="G231" s="209"/>
      <c r="H231" s="204"/>
      <c r="I231" s="130" t="str">
        <f t="shared" si="20"/>
        <v/>
      </c>
      <c r="J231" s="132">
        <f t="shared" si="22"/>
        <v>1</v>
      </c>
      <c r="K231" s="131">
        <f t="shared" si="21"/>
        <v>0</v>
      </c>
      <c r="N231" s="57"/>
      <c r="O231" s="57"/>
      <c r="P231" s="57"/>
    </row>
    <row r="232" spans="1:16" ht="30.2" customHeight="1" thickBot="1" x14ac:dyDescent="0.3">
      <c r="A232" s="57"/>
      <c r="B232" s="57"/>
      <c r="C232" s="57"/>
      <c r="D232" s="57"/>
      <c r="E232" s="57"/>
      <c r="F232" s="57"/>
      <c r="G232" s="279" t="s">
        <v>46</v>
      </c>
      <c r="H232" s="205">
        <f>SUM(H212:H231)+H198</f>
        <v>0</v>
      </c>
      <c r="I232" s="74"/>
      <c r="J232" s="129">
        <f>IF(H232&gt;H198,ROW(A238),0)</f>
        <v>0</v>
      </c>
      <c r="K232" s="52"/>
      <c r="L232" s="127">
        <f>IF(H232&gt;H198,ROW(A238),0)</f>
        <v>0</v>
      </c>
      <c r="N232" s="57"/>
      <c r="O232" s="57"/>
      <c r="P232" s="57"/>
    </row>
    <row r="233" spans="1:16" ht="30.2" customHeight="1" x14ac:dyDescent="0.25">
      <c r="A233" s="57"/>
      <c r="B233" s="57"/>
      <c r="C233" s="57"/>
      <c r="D233" s="57"/>
      <c r="E233" s="57"/>
      <c r="F233" s="57"/>
      <c r="G233" s="57"/>
      <c r="H233" s="57"/>
      <c r="I233" s="74"/>
      <c r="J233" s="52"/>
      <c r="K233" s="52"/>
      <c r="N233" s="57"/>
      <c r="O233" s="57"/>
      <c r="P233" s="57"/>
    </row>
    <row r="234" spans="1:16" ht="30.2" customHeight="1" x14ac:dyDescent="0.25">
      <c r="A234" s="70" t="s">
        <v>141</v>
      </c>
      <c r="B234" s="57"/>
      <c r="C234" s="57"/>
      <c r="D234" s="57"/>
      <c r="E234" s="57"/>
      <c r="F234" s="57"/>
      <c r="G234" s="57"/>
      <c r="H234" s="57"/>
      <c r="I234" s="74"/>
      <c r="J234" s="52"/>
      <c r="K234" s="52"/>
      <c r="N234" s="57"/>
      <c r="O234" s="57"/>
      <c r="P234" s="57"/>
    </row>
    <row r="235" spans="1:16" ht="30.2" customHeight="1" x14ac:dyDescent="0.25">
      <c r="A235" s="57"/>
      <c r="B235" s="57"/>
      <c r="C235" s="57"/>
      <c r="D235" s="57"/>
      <c r="E235" s="57"/>
      <c r="F235" s="57"/>
      <c r="G235" s="57"/>
      <c r="H235" s="57"/>
      <c r="I235" s="74"/>
      <c r="J235" s="52"/>
      <c r="K235" s="52"/>
      <c r="N235" s="57"/>
      <c r="O235" s="57"/>
      <c r="P235" s="57"/>
    </row>
    <row r="236" spans="1:16" ht="30.2" customHeight="1" x14ac:dyDescent="0.35">
      <c r="A236" s="347" t="s">
        <v>41</v>
      </c>
      <c r="B236" s="348">
        <f ca="1">IF(imzatarihi&gt;0,imzatarihi,"")</f>
        <v>45833</v>
      </c>
      <c r="C236" s="346" t="s">
        <v>43</v>
      </c>
      <c r="D236" s="344" t="str">
        <f>IF(kurulusyetkilisi&gt;0,kurulusyetkilisi,"")</f>
        <v/>
      </c>
      <c r="E236" s="57"/>
      <c r="F236" s="57"/>
      <c r="G236" s="57"/>
      <c r="H236" s="57"/>
      <c r="I236" s="74"/>
      <c r="J236" s="52"/>
      <c r="K236" s="52"/>
      <c r="N236" s="57"/>
      <c r="O236" s="57"/>
      <c r="P236" s="57"/>
    </row>
    <row r="237" spans="1:16" ht="30.2" customHeight="1" x14ac:dyDescent="0.35">
      <c r="A237" s="57"/>
      <c r="B237" s="343"/>
      <c r="C237" s="346" t="s">
        <v>44</v>
      </c>
      <c r="E237" s="57"/>
      <c r="F237" s="57"/>
      <c r="G237" s="57"/>
      <c r="H237" s="57"/>
      <c r="I237" s="74"/>
      <c r="J237" s="52"/>
      <c r="K237" s="52"/>
      <c r="N237" s="57"/>
      <c r="O237" s="57"/>
      <c r="P237" s="57"/>
    </row>
    <row r="238" spans="1:16" ht="30.2" customHeight="1" x14ac:dyDescent="0.25">
      <c r="A238" s="57"/>
      <c r="B238" s="57"/>
      <c r="C238" s="57"/>
      <c r="D238" s="57"/>
      <c r="E238" s="57"/>
      <c r="F238" s="57"/>
      <c r="G238" s="57"/>
      <c r="H238" s="57"/>
      <c r="I238" s="74"/>
      <c r="J238" s="52"/>
      <c r="K238" s="52"/>
      <c r="N238" s="57"/>
      <c r="O238" s="57"/>
      <c r="P238" s="57"/>
    </row>
    <row r="239" spans="1:16" ht="30.2" customHeight="1" x14ac:dyDescent="0.25">
      <c r="A239" s="542" t="s">
        <v>115</v>
      </c>
      <c r="B239" s="542"/>
      <c r="C239" s="542"/>
      <c r="D239" s="542"/>
      <c r="E239" s="542"/>
      <c r="F239" s="542"/>
      <c r="G239" s="542"/>
      <c r="H239" s="542"/>
      <c r="I239" s="72"/>
      <c r="J239" s="52"/>
      <c r="K239" s="52"/>
      <c r="N239" s="57"/>
      <c r="O239" s="57"/>
      <c r="P239" s="57"/>
    </row>
    <row r="240" spans="1:16" ht="30.2" customHeight="1" x14ac:dyDescent="0.25">
      <c r="A240" s="503" t="str">
        <f>IF(YilDonem&lt;&gt;"",CONCATENATE(YilDonem,". döneme aittir."),"")</f>
        <v/>
      </c>
      <c r="B240" s="503"/>
      <c r="C240" s="503"/>
      <c r="D240" s="503"/>
      <c r="E240" s="503"/>
      <c r="F240" s="503"/>
      <c r="G240" s="503"/>
      <c r="H240" s="503"/>
      <c r="I240" s="72"/>
      <c r="J240" s="52"/>
      <c r="K240" s="52"/>
      <c r="N240" s="57"/>
      <c r="O240" s="57"/>
      <c r="P240" s="57"/>
    </row>
    <row r="241" spans="1:16" ht="30.2" customHeight="1" thickBot="1" x14ac:dyDescent="0.3">
      <c r="A241" s="546" t="s">
        <v>134</v>
      </c>
      <c r="B241" s="546"/>
      <c r="C241" s="546"/>
      <c r="D241" s="546"/>
      <c r="E241" s="546"/>
      <c r="F241" s="546"/>
      <c r="G241" s="546"/>
      <c r="H241" s="546"/>
      <c r="I241" s="72"/>
      <c r="J241" s="52"/>
      <c r="K241" s="52"/>
      <c r="N241" s="57"/>
      <c r="O241" s="57"/>
      <c r="P241" s="57"/>
    </row>
    <row r="242" spans="1:16" ht="30.2" customHeight="1" thickBot="1" x14ac:dyDescent="0.3">
      <c r="A242" s="547" t="s">
        <v>1</v>
      </c>
      <c r="B242" s="548"/>
      <c r="C242" s="510" t="str">
        <f>IF(ProjeNo&gt;0,ProjeNo,"")</f>
        <v/>
      </c>
      <c r="D242" s="511"/>
      <c r="E242" s="511"/>
      <c r="F242" s="511"/>
      <c r="G242" s="511"/>
      <c r="H242" s="512"/>
      <c r="I242" s="72"/>
      <c r="J242" s="52"/>
      <c r="K242" s="52"/>
      <c r="N242" s="57"/>
      <c r="O242" s="57"/>
      <c r="P242" s="57"/>
    </row>
    <row r="243" spans="1:16" ht="30.2" customHeight="1" thickBot="1" x14ac:dyDescent="0.3">
      <c r="A243" s="549" t="s">
        <v>10</v>
      </c>
      <c r="B243" s="550"/>
      <c r="C243" s="513" t="str">
        <f>IF(ProjeAdi&gt;0,ProjeAdi,"")</f>
        <v/>
      </c>
      <c r="D243" s="514"/>
      <c r="E243" s="514"/>
      <c r="F243" s="514"/>
      <c r="G243" s="514"/>
      <c r="H243" s="515"/>
      <c r="I243" s="72"/>
      <c r="J243" s="52"/>
      <c r="K243" s="52"/>
      <c r="N243" s="57"/>
      <c r="O243" s="57"/>
      <c r="P243" s="57"/>
    </row>
    <row r="244" spans="1:16" s="31" customFormat="1" ht="30.2" customHeight="1" thickBot="1" x14ac:dyDescent="0.3">
      <c r="A244" s="543" t="s">
        <v>6</v>
      </c>
      <c r="B244" s="543" t="s">
        <v>112</v>
      </c>
      <c r="C244" s="543" t="s">
        <v>163</v>
      </c>
      <c r="D244" s="543" t="s">
        <v>113</v>
      </c>
      <c r="E244" s="543" t="s">
        <v>114</v>
      </c>
      <c r="F244" s="543" t="s">
        <v>93</v>
      </c>
      <c r="G244" s="543" t="s">
        <v>94</v>
      </c>
      <c r="H244" s="85" t="s">
        <v>95</v>
      </c>
      <c r="I244" s="73"/>
      <c r="J244" s="53"/>
      <c r="K244" s="53"/>
      <c r="L244" s="77"/>
      <c r="M244" s="77"/>
      <c r="N244" s="275"/>
      <c r="O244" s="275"/>
      <c r="P244" s="275"/>
    </row>
    <row r="245" spans="1:16" ht="30.2" customHeight="1" thickBot="1" x14ac:dyDescent="0.3">
      <c r="A245" s="544"/>
      <c r="B245" s="544"/>
      <c r="C245" s="545"/>
      <c r="D245" s="545"/>
      <c r="E245" s="544"/>
      <c r="F245" s="544"/>
      <c r="G245" s="544"/>
      <c r="H245" s="218" t="s">
        <v>98</v>
      </c>
      <c r="I245" s="72"/>
      <c r="J245" s="52"/>
      <c r="K245" s="52"/>
      <c r="N245" s="57"/>
      <c r="O245" s="57"/>
      <c r="P245" s="57"/>
    </row>
    <row r="246" spans="1:16" ht="30.2" customHeight="1" x14ac:dyDescent="0.25">
      <c r="A246" s="37">
        <v>141</v>
      </c>
      <c r="B246" s="37"/>
      <c r="C246" s="232"/>
      <c r="D246" s="38"/>
      <c r="E246" s="54"/>
      <c r="F246" s="39"/>
      <c r="G246" s="210"/>
      <c r="H246" s="199"/>
      <c r="I246" s="130" t="str">
        <f t="shared" ref="I246:I265" si="23">IF(AND(COUNTA(B246:E246)&gt;0,J246=1),"Belge Tarihi ve Belge Numarası doldurulduktan sonra KDV Dahil Tutar doldurulabilir.","")</f>
        <v/>
      </c>
      <c r="J246" s="132">
        <f>IF(COUNTA(F246:G246)=2,0,1)</f>
        <v>1</v>
      </c>
      <c r="K246" s="131">
        <f t="shared" ref="K246:K265" si="24">IF(J246=1,0,100000000)</f>
        <v>0</v>
      </c>
      <c r="N246" s="57"/>
      <c r="O246" s="57"/>
      <c r="P246" s="57"/>
    </row>
    <row r="247" spans="1:16" ht="30.2" customHeight="1" x14ac:dyDescent="0.25">
      <c r="A247" s="22">
        <v>142</v>
      </c>
      <c r="B247" s="22"/>
      <c r="C247" s="230"/>
      <c r="D247" s="23"/>
      <c r="E247" s="24"/>
      <c r="F247" s="55"/>
      <c r="G247" s="92"/>
      <c r="H247" s="203"/>
      <c r="I247" s="130" t="str">
        <f t="shared" si="23"/>
        <v/>
      </c>
      <c r="J247" s="132">
        <f>IF(COUNTA(F247:G247)=2,0,1)</f>
        <v>1</v>
      </c>
      <c r="K247" s="131">
        <f t="shared" si="24"/>
        <v>0</v>
      </c>
      <c r="N247" s="57"/>
      <c r="O247" s="57"/>
      <c r="P247" s="57"/>
    </row>
    <row r="248" spans="1:16" ht="30.2" customHeight="1" x14ac:dyDescent="0.25">
      <c r="A248" s="22">
        <v>143</v>
      </c>
      <c r="B248" s="22"/>
      <c r="C248" s="230"/>
      <c r="D248" s="23"/>
      <c r="E248" s="24"/>
      <c r="F248" s="55"/>
      <c r="G248" s="92"/>
      <c r="H248" s="203"/>
      <c r="I248" s="130" t="str">
        <f t="shared" si="23"/>
        <v/>
      </c>
      <c r="J248" s="132">
        <f t="shared" ref="J248:J265" si="25">IF(COUNTA(F248:G248)=2,0,1)</f>
        <v>1</v>
      </c>
      <c r="K248" s="131">
        <f t="shared" si="24"/>
        <v>0</v>
      </c>
      <c r="N248" s="57"/>
      <c r="O248" s="57"/>
      <c r="P248" s="57"/>
    </row>
    <row r="249" spans="1:16" ht="30.2" customHeight="1" x14ac:dyDescent="0.25">
      <c r="A249" s="22">
        <v>144</v>
      </c>
      <c r="B249" s="22"/>
      <c r="C249" s="230"/>
      <c r="D249" s="23"/>
      <c r="E249" s="24"/>
      <c r="F249" s="55"/>
      <c r="G249" s="92"/>
      <c r="H249" s="203"/>
      <c r="I249" s="130" t="str">
        <f t="shared" si="23"/>
        <v/>
      </c>
      <c r="J249" s="132">
        <f t="shared" si="25"/>
        <v>1</v>
      </c>
      <c r="K249" s="131">
        <f t="shared" si="24"/>
        <v>0</v>
      </c>
      <c r="N249" s="57"/>
      <c r="O249" s="57"/>
      <c r="P249" s="57"/>
    </row>
    <row r="250" spans="1:16" ht="30.2" customHeight="1" x14ac:dyDescent="0.25">
      <c r="A250" s="22">
        <v>145</v>
      </c>
      <c r="B250" s="22"/>
      <c r="C250" s="230"/>
      <c r="D250" s="23"/>
      <c r="E250" s="24"/>
      <c r="F250" s="55"/>
      <c r="G250" s="92"/>
      <c r="H250" s="203"/>
      <c r="I250" s="130" t="str">
        <f t="shared" si="23"/>
        <v/>
      </c>
      <c r="J250" s="132">
        <f t="shared" si="25"/>
        <v>1</v>
      </c>
      <c r="K250" s="131">
        <f t="shared" si="24"/>
        <v>0</v>
      </c>
      <c r="N250" s="57"/>
      <c r="O250" s="57"/>
      <c r="P250" s="57"/>
    </row>
    <row r="251" spans="1:16" ht="30.2" customHeight="1" x14ac:dyDescent="0.25">
      <c r="A251" s="22">
        <v>146</v>
      </c>
      <c r="B251" s="22"/>
      <c r="C251" s="230"/>
      <c r="D251" s="23"/>
      <c r="E251" s="24"/>
      <c r="F251" s="55"/>
      <c r="G251" s="92"/>
      <c r="H251" s="203"/>
      <c r="I251" s="130" t="str">
        <f t="shared" si="23"/>
        <v/>
      </c>
      <c r="J251" s="132">
        <f t="shared" si="25"/>
        <v>1</v>
      </c>
      <c r="K251" s="131">
        <f t="shared" si="24"/>
        <v>0</v>
      </c>
      <c r="N251" s="57"/>
      <c r="O251" s="57"/>
      <c r="P251" s="57"/>
    </row>
    <row r="252" spans="1:16" ht="30.2" customHeight="1" x14ac:dyDescent="0.25">
      <c r="A252" s="22">
        <v>147</v>
      </c>
      <c r="B252" s="22"/>
      <c r="C252" s="230"/>
      <c r="D252" s="23"/>
      <c r="E252" s="24"/>
      <c r="F252" s="55"/>
      <c r="G252" s="92"/>
      <c r="H252" s="203"/>
      <c r="I252" s="130" t="str">
        <f t="shared" si="23"/>
        <v/>
      </c>
      <c r="J252" s="132">
        <f t="shared" si="25"/>
        <v>1</v>
      </c>
      <c r="K252" s="131">
        <f t="shared" si="24"/>
        <v>0</v>
      </c>
      <c r="L252" s="78"/>
      <c r="M252" s="78"/>
      <c r="N252" s="57"/>
      <c r="O252" s="57"/>
      <c r="P252" s="57"/>
    </row>
    <row r="253" spans="1:16" ht="30.2" customHeight="1" x14ac:dyDescent="0.25">
      <c r="A253" s="22">
        <v>148</v>
      </c>
      <c r="B253" s="22"/>
      <c r="C253" s="230"/>
      <c r="D253" s="23"/>
      <c r="E253" s="24"/>
      <c r="F253" s="55"/>
      <c r="G253" s="92"/>
      <c r="H253" s="203"/>
      <c r="I253" s="130" t="str">
        <f t="shared" si="23"/>
        <v/>
      </c>
      <c r="J253" s="132">
        <f t="shared" si="25"/>
        <v>1</v>
      </c>
      <c r="K253" s="131">
        <f t="shared" si="24"/>
        <v>0</v>
      </c>
      <c r="N253" s="57"/>
      <c r="O253" s="57"/>
      <c r="P253" s="57"/>
    </row>
    <row r="254" spans="1:16" ht="30.2" customHeight="1" x14ac:dyDescent="0.25">
      <c r="A254" s="22">
        <v>149</v>
      </c>
      <c r="B254" s="22"/>
      <c r="C254" s="230"/>
      <c r="D254" s="23"/>
      <c r="E254" s="24"/>
      <c r="F254" s="55"/>
      <c r="G254" s="92"/>
      <c r="H254" s="203"/>
      <c r="I254" s="130" t="str">
        <f t="shared" si="23"/>
        <v/>
      </c>
      <c r="J254" s="132">
        <f t="shared" si="25"/>
        <v>1</v>
      </c>
      <c r="K254" s="131">
        <f t="shared" si="24"/>
        <v>0</v>
      </c>
      <c r="N254" s="57"/>
      <c r="O254" s="57"/>
      <c r="P254" s="57"/>
    </row>
    <row r="255" spans="1:16" ht="30.2" customHeight="1" x14ac:dyDescent="0.25">
      <c r="A255" s="22">
        <v>150</v>
      </c>
      <c r="B255" s="22"/>
      <c r="C255" s="230"/>
      <c r="D255" s="23"/>
      <c r="E255" s="24"/>
      <c r="F255" s="55"/>
      <c r="G255" s="92"/>
      <c r="H255" s="203"/>
      <c r="I255" s="130" t="str">
        <f t="shared" si="23"/>
        <v/>
      </c>
      <c r="J255" s="132">
        <f t="shared" si="25"/>
        <v>1</v>
      </c>
      <c r="K255" s="131">
        <f t="shared" si="24"/>
        <v>0</v>
      </c>
      <c r="N255" s="57"/>
      <c r="O255" s="57"/>
      <c r="P255" s="57"/>
    </row>
    <row r="256" spans="1:16" ht="30.2" customHeight="1" x14ac:dyDescent="0.25">
      <c r="A256" s="22">
        <v>151</v>
      </c>
      <c r="B256" s="22"/>
      <c r="C256" s="230"/>
      <c r="D256" s="23"/>
      <c r="E256" s="24"/>
      <c r="F256" s="55"/>
      <c r="G256" s="92"/>
      <c r="H256" s="203"/>
      <c r="I256" s="130" t="str">
        <f t="shared" si="23"/>
        <v/>
      </c>
      <c r="J256" s="132">
        <f t="shared" si="25"/>
        <v>1</v>
      </c>
      <c r="K256" s="131">
        <f t="shared" si="24"/>
        <v>0</v>
      </c>
      <c r="N256" s="57"/>
      <c r="O256" s="57"/>
      <c r="P256" s="57"/>
    </row>
    <row r="257" spans="1:16" ht="30.2" customHeight="1" x14ac:dyDescent="0.25">
      <c r="A257" s="22">
        <v>152</v>
      </c>
      <c r="B257" s="22"/>
      <c r="C257" s="230"/>
      <c r="D257" s="23"/>
      <c r="E257" s="24"/>
      <c r="F257" s="55"/>
      <c r="G257" s="92"/>
      <c r="H257" s="203"/>
      <c r="I257" s="130" t="str">
        <f t="shared" si="23"/>
        <v/>
      </c>
      <c r="J257" s="132">
        <f t="shared" si="25"/>
        <v>1</v>
      </c>
      <c r="K257" s="131">
        <f t="shared" si="24"/>
        <v>0</v>
      </c>
      <c r="N257" s="57"/>
      <c r="O257" s="57"/>
      <c r="P257" s="57"/>
    </row>
    <row r="258" spans="1:16" ht="30.2" customHeight="1" x14ac:dyDescent="0.25">
      <c r="A258" s="22">
        <v>153</v>
      </c>
      <c r="B258" s="22"/>
      <c r="C258" s="230"/>
      <c r="D258" s="23"/>
      <c r="E258" s="24"/>
      <c r="F258" s="55"/>
      <c r="G258" s="92"/>
      <c r="H258" s="203"/>
      <c r="I258" s="130" t="str">
        <f t="shared" si="23"/>
        <v/>
      </c>
      <c r="J258" s="132">
        <f t="shared" si="25"/>
        <v>1</v>
      </c>
      <c r="K258" s="131">
        <f t="shared" si="24"/>
        <v>0</v>
      </c>
      <c r="N258" s="57"/>
      <c r="O258" s="57"/>
      <c r="P258" s="57"/>
    </row>
    <row r="259" spans="1:16" ht="30.2" customHeight="1" x14ac:dyDescent="0.25">
      <c r="A259" s="22">
        <v>154</v>
      </c>
      <c r="B259" s="22"/>
      <c r="C259" s="230"/>
      <c r="D259" s="23"/>
      <c r="E259" s="24"/>
      <c r="F259" s="55"/>
      <c r="G259" s="92"/>
      <c r="H259" s="203"/>
      <c r="I259" s="130" t="str">
        <f t="shared" si="23"/>
        <v/>
      </c>
      <c r="J259" s="132">
        <f t="shared" si="25"/>
        <v>1</v>
      </c>
      <c r="K259" s="131">
        <f t="shared" si="24"/>
        <v>0</v>
      </c>
      <c r="N259" s="57"/>
      <c r="O259" s="57"/>
      <c r="P259" s="57"/>
    </row>
    <row r="260" spans="1:16" ht="30.2" customHeight="1" x14ac:dyDescent="0.25">
      <c r="A260" s="22">
        <v>155</v>
      </c>
      <c r="B260" s="22"/>
      <c r="C260" s="230"/>
      <c r="D260" s="23"/>
      <c r="E260" s="24"/>
      <c r="F260" s="55"/>
      <c r="G260" s="92"/>
      <c r="H260" s="203"/>
      <c r="I260" s="130" t="str">
        <f t="shared" si="23"/>
        <v/>
      </c>
      <c r="J260" s="132">
        <f t="shared" si="25"/>
        <v>1</v>
      </c>
      <c r="K260" s="131">
        <f t="shared" si="24"/>
        <v>0</v>
      </c>
      <c r="N260" s="57"/>
      <c r="O260" s="57"/>
      <c r="P260" s="57"/>
    </row>
    <row r="261" spans="1:16" ht="30.2" customHeight="1" x14ac:dyDescent="0.25">
      <c r="A261" s="22">
        <v>156</v>
      </c>
      <c r="B261" s="22"/>
      <c r="C261" s="230"/>
      <c r="D261" s="23"/>
      <c r="E261" s="24"/>
      <c r="F261" s="55"/>
      <c r="G261" s="92"/>
      <c r="H261" s="203"/>
      <c r="I261" s="130" t="str">
        <f t="shared" si="23"/>
        <v/>
      </c>
      <c r="J261" s="132">
        <f t="shared" si="25"/>
        <v>1</v>
      </c>
      <c r="K261" s="131">
        <f t="shared" si="24"/>
        <v>0</v>
      </c>
      <c r="N261" s="57"/>
      <c r="O261" s="57"/>
      <c r="P261" s="57"/>
    </row>
    <row r="262" spans="1:16" ht="30.2" customHeight="1" x14ac:dyDescent="0.25">
      <c r="A262" s="22">
        <v>157</v>
      </c>
      <c r="B262" s="22"/>
      <c r="C262" s="230"/>
      <c r="D262" s="23"/>
      <c r="E262" s="24"/>
      <c r="F262" s="55"/>
      <c r="G262" s="92"/>
      <c r="H262" s="203"/>
      <c r="I262" s="130" t="str">
        <f t="shared" si="23"/>
        <v/>
      </c>
      <c r="J262" s="132">
        <f t="shared" si="25"/>
        <v>1</v>
      </c>
      <c r="K262" s="131">
        <f t="shared" si="24"/>
        <v>0</v>
      </c>
      <c r="N262" s="57"/>
      <c r="O262" s="57"/>
      <c r="P262" s="57"/>
    </row>
    <row r="263" spans="1:16" ht="30.2" customHeight="1" x14ac:dyDescent="0.25">
      <c r="A263" s="22">
        <v>158</v>
      </c>
      <c r="B263" s="22"/>
      <c r="C263" s="230"/>
      <c r="D263" s="23"/>
      <c r="E263" s="24"/>
      <c r="F263" s="55"/>
      <c r="G263" s="92"/>
      <c r="H263" s="203"/>
      <c r="I263" s="130" t="str">
        <f t="shared" si="23"/>
        <v/>
      </c>
      <c r="J263" s="132">
        <f t="shared" si="25"/>
        <v>1</v>
      </c>
      <c r="K263" s="131">
        <f t="shared" si="24"/>
        <v>0</v>
      </c>
      <c r="N263" s="57"/>
      <c r="O263" s="57"/>
      <c r="P263" s="57"/>
    </row>
    <row r="264" spans="1:16" ht="30.2" customHeight="1" x14ac:dyDescent="0.25">
      <c r="A264" s="22">
        <v>159</v>
      </c>
      <c r="B264" s="22"/>
      <c r="C264" s="230"/>
      <c r="D264" s="23"/>
      <c r="E264" s="24"/>
      <c r="F264" s="55"/>
      <c r="G264" s="92"/>
      <c r="H264" s="203"/>
      <c r="I264" s="130" t="str">
        <f t="shared" si="23"/>
        <v/>
      </c>
      <c r="J264" s="132">
        <f t="shared" si="25"/>
        <v>1</v>
      </c>
      <c r="K264" s="131">
        <f t="shared" si="24"/>
        <v>0</v>
      </c>
      <c r="N264" s="57"/>
      <c r="O264" s="57"/>
      <c r="P264" s="57"/>
    </row>
    <row r="265" spans="1:16" ht="30.2" customHeight="1" thickBot="1" x14ac:dyDescent="0.3">
      <c r="A265" s="25">
        <v>160</v>
      </c>
      <c r="B265" s="25"/>
      <c r="C265" s="231"/>
      <c r="D265" s="26"/>
      <c r="E265" s="27"/>
      <c r="F265" s="56"/>
      <c r="G265" s="209"/>
      <c r="H265" s="204"/>
      <c r="I265" s="130" t="str">
        <f t="shared" si="23"/>
        <v/>
      </c>
      <c r="J265" s="132">
        <f t="shared" si="25"/>
        <v>1</v>
      </c>
      <c r="K265" s="131">
        <f t="shared" si="24"/>
        <v>0</v>
      </c>
      <c r="N265" s="57"/>
      <c r="O265" s="57"/>
      <c r="P265" s="57"/>
    </row>
    <row r="266" spans="1:16" ht="30.2" customHeight="1" thickBot="1" x14ac:dyDescent="0.3">
      <c r="A266" s="57"/>
      <c r="B266" s="57"/>
      <c r="C266" s="57"/>
      <c r="D266" s="57"/>
      <c r="E266" s="57"/>
      <c r="F266" s="57"/>
      <c r="G266" s="279" t="s">
        <v>46</v>
      </c>
      <c r="H266" s="205">
        <f>SUM(H246:H265)+H232</f>
        <v>0</v>
      </c>
      <c r="I266" s="74"/>
      <c r="J266" s="129">
        <f>IF(H266&gt;H232,ROW(A272),0)</f>
        <v>0</v>
      </c>
      <c r="K266" s="52"/>
      <c r="L266" s="127">
        <f>IF(H266&gt;H232,ROW(A272),0)</f>
        <v>0</v>
      </c>
      <c r="N266" s="57"/>
      <c r="O266" s="57"/>
      <c r="P266" s="57"/>
    </row>
    <row r="267" spans="1:16" ht="30.2" customHeight="1" x14ac:dyDescent="0.25">
      <c r="A267" s="57"/>
      <c r="B267" s="57"/>
      <c r="C267" s="57"/>
      <c r="D267" s="57"/>
      <c r="E267" s="57"/>
      <c r="F267" s="57"/>
      <c r="G267" s="57"/>
      <c r="H267" s="57"/>
      <c r="I267" s="74"/>
      <c r="J267" s="52"/>
      <c r="K267" s="52"/>
      <c r="N267" s="57"/>
      <c r="O267" s="57"/>
      <c r="P267" s="57"/>
    </row>
    <row r="268" spans="1:16" ht="30.2" customHeight="1" x14ac:dyDescent="0.25">
      <c r="A268" s="70" t="s">
        <v>141</v>
      </c>
      <c r="B268" s="57"/>
      <c r="C268" s="57"/>
      <c r="D268" s="57"/>
      <c r="E268" s="57"/>
      <c r="F268" s="57"/>
      <c r="G268" s="57"/>
      <c r="H268" s="57"/>
      <c r="I268" s="74"/>
      <c r="J268" s="52"/>
      <c r="K268" s="52"/>
      <c r="N268" s="57"/>
      <c r="O268" s="57"/>
      <c r="P268" s="57"/>
    </row>
    <row r="269" spans="1:16" ht="30.2" customHeight="1" x14ac:dyDescent="0.25">
      <c r="A269" s="57"/>
      <c r="B269" s="57"/>
      <c r="C269" s="57"/>
      <c r="D269" s="57"/>
      <c r="E269" s="57"/>
      <c r="F269" s="57"/>
      <c r="G269" s="57"/>
      <c r="H269" s="57"/>
      <c r="I269" s="74"/>
      <c r="J269" s="52"/>
      <c r="K269" s="52"/>
      <c r="N269" s="57"/>
      <c r="O269" s="57"/>
      <c r="P269" s="57"/>
    </row>
    <row r="270" spans="1:16" ht="30.2" customHeight="1" x14ac:dyDescent="0.35">
      <c r="A270" s="347" t="s">
        <v>41</v>
      </c>
      <c r="B270" s="348">
        <f ca="1">IF(imzatarihi&gt;0,imzatarihi,"")</f>
        <v>45833</v>
      </c>
      <c r="C270" s="346" t="s">
        <v>43</v>
      </c>
      <c r="D270" s="344" t="str">
        <f>IF(kurulusyetkilisi&gt;0,kurulusyetkilisi,"")</f>
        <v/>
      </c>
      <c r="E270" s="57"/>
      <c r="F270" s="57"/>
      <c r="G270" s="57"/>
      <c r="H270" s="57"/>
      <c r="I270" s="74"/>
      <c r="J270" s="52"/>
      <c r="K270" s="52"/>
      <c r="N270" s="57"/>
      <c r="O270" s="57"/>
      <c r="P270" s="57"/>
    </row>
    <row r="271" spans="1:16" ht="30.2" customHeight="1" x14ac:dyDescent="0.35">
      <c r="A271" s="57"/>
      <c r="B271" s="343"/>
      <c r="C271" s="346" t="s">
        <v>44</v>
      </c>
      <c r="E271" s="57"/>
      <c r="F271" s="57"/>
      <c r="G271" s="57"/>
      <c r="H271" s="57"/>
      <c r="I271" s="74"/>
      <c r="J271" s="52"/>
      <c r="K271" s="52"/>
      <c r="N271" s="57"/>
      <c r="O271" s="57"/>
      <c r="P271" s="57"/>
    </row>
    <row r="272" spans="1:16" ht="30.2" customHeight="1" x14ac:dyDescent="0.25">
      <c r="A272" s="57"/>
      <c r="B272" s="57"/>
      <c r="C272" s="57"/>
      <c r="D272" s="57"/>
      <c r="E272" s="57"/>
      <c r="F272" s="57"/>
      <c r="G272" s="57"/>
      <c r="H272" s="57"/>
      <c r="I272" s="74"/>
      <c r="J272" s="52"/>
      <c r="K272" s="52"/>
      <c r="N272" s="57"/>
      <c r="O272" s="57"/>
      <c r="P272" s="57"/>
    </row>
    <row r="273" spans="1:16" ht="30.2" customHeight="1" x14ac:dyDescent="0.25">
      <c r="A273" s="542" t="s">
        <v>115</v>
      </c>
      <c r="B273" s="542"/>
      <c r="C273" s="542"/>
      <c r="D273" s="542"/>
      <c r="E273" s="542"/>
      <c r="F273" s="542"/>
      <c r="G273" s="542"/>
      <c r="H273" s="542"/>
      <c r="I273" s="72"/>
      <c r="J273" s="52"/>
      <c r="K273" s="52"/>
      <c r="N273" s="57"/>
      <c r="O273" s="57"/>
      <c r="P273" s="57"/>
    </row>
    <row r="274" spans="1:16" ht="30.2" customHeight="1" x14ac:dyDescent="0.25">
      <c r="A274" s="503" t="str">
        <f>IF(YilDonem&lt;&gt;"",CONCATENATE(YilDonem,". döneme aittir."),"")</f>
        <v/>
      </c>
      <c r="B274" s="503"/>
      <c r="C274" s="503"/>
      <c r="D274" s="503"/>
      <c r="E274" s="503"/>
      <c r="F274" s="503"/>
      <c r="G274" s="503"/>
      <c r="H274" s="503"/>
      <c r="I274" s="72"/>
      <c r="J274" s="52"/>
      <c r="K274" s="52"/>
      <c r="N274" s="57"/>
      <c r="O274" s="57"/>
      <c r="P274" s="57"/>
    </row>
    <row r="275" spans="1:16" ht="30.2" customHeight="1" thickBot="1" x14ac:dyDescent="0.3">
      <c r="A275" s="546" t="s">
        <v>134</v>
      </c>
      <c r="B275" s="546"/>
      <c r="C275" s="546"/>
      <c r="D275" s="546"/>
      <c r="E275" s="546"/>
      <c r="F275" s="546"/>
      <c r="G275" s="546"/>
      <c r="H275" s="546"/>
      <c r="I275" s="72"/>
      <c r="J275" s="52"/>
      <c r="K275" s="52"/>
      <c r="N275" s="57"/>
      <c r="O275" s="57"/>
      <c r="P275" s="57"/>
    </row>
    <row r="276" spans="1:16" ht="30.2" customHeight="1" thickBot="1" x14ac:dyDescent="0.3">
      <c r="A276" s="547" t="s">
        <v>1</v>
      </c>
      <c r="B276" s="548"/>
      <c r="C276" s="510" t="str">
        <f>IF(ProjeNo&gt;0,ProjeNo,"")</f>
        <v/>
      </c>
      <c r="D276" s="511"/>
      <c r="E276" s="511"/>
      <c r="F276" s="511"/>
      <c r="G276" s="511"/>
      <c r="H276" s="512"/>
      <c r="I276" s="72"/>
      <c r="J276" s="52"/>
      <c r="K276" s="52"/>
      <c r="N276" s="57"/>
      <c r="O276" s="57"/>
      <c r="P276" s="57"/>
    </row>
    <row r="277" spans="1:16" ht="30.2" customHeight="1" thickBot="1" x14ac:dyDescent="0.3">
      <c r="A277" s="549" t="s">
        <v>10</v>
      </c>
      <c r="B277" s="550"/>
      <c r="C277" s="513" t="str">
        <f>IF(ProjeAdi&gt;0,ProjeAdi,"")</f>
        <v/>
      </c>
      <c r="D277" s="514"/>
      <c r="E277" s="514"/>
      <c r="F277" s="514"/>
      <c r="G277" s="514"/>
      <c r="H277" s="515"/>
      <c r="I277" s="72"/>
      <c r="J277" s="52"/>
      <c r="K277" s="52"/>
      <c r="N277" s="57"/>
      <c r="O277" s="57"/>
      <c r="P277" s="57"/>
    </row>
    <row r="278" spans="1:16" s="31" customFormat="1" ht="30.2" customHeight="1" thickBot="1" x14ac:dyDescent="0.3">
      <c r="A278" s="543" t="s">
        <v>6</v>
      </c>
      <c r="B278" s="543" t="s">
        <v>112</v>
      </c>
      <c r="C278" s="543" t="s">
        <v>163</v>
      </c>
      <c r="D278" s="543" t="s">
        <v>113</v>
      </c>
      <c r="E278" s="543" t="s">
        <v>114</v>
      </c>
      <c r="F278" s="543" t="s">
        <v>93</v>
      </c>
      <c r="G278" s="543" t="s">
        <v>94</v>
      </c>
      <c r="H278" s="85" t="s">
        <v>95</v>
      </c>
      <c r="I278" s="73"/>
      <c r="J278" s="53"/>
      <c r="K278" s="53"/>
      <c r="L278" s="77"/>
      <c r="M278" s="77"/>
      <c r="N278" s="275"/>
      <c r="O278" s="275"/>
      <c r="P278" s="275"/>
    </row>
    <row r="279" spans="1:16" ht="30.2" customHeight="1" thickBot="1" x14ac:dyDescent="0.3">
      <c r="A279" s="544"/>
      <c r="B279" s="544"/>
      <c r="C279" s="545"/>
      <c r="D279" s="545"/>
      <c r="E279" s="544"/>
      <c r="F279" s="544"/>
      <c r="G279" s="544"/>
      <c r="H279" s="218" t="s">
        <v>98</v>
      </c>
      <c r="I279" s="72"/>
      <c r="J279" s="52"/>
      <c r="K279" s="52"/>
      <c r="N279" s="57"/>
      <c r="O279" s="57"/>
      <c r="P279" s="57"/>
    </row>
    <row r="280" spans="1:16" ht="30.2" customHeight="1" x14ac:dyDescent="0.25">
      <c r="A280" s="37">
        <v>161</v>
      </c>
      <c r="B280" s="37"/>
      <c r="C280" s="232"/>
      <c r="D280" s="38"/>
      <c r="E280" s="54"/>
      <c r="F280" s="39"/>
      <c r="G280" s="210"/>
      <c r="H280" s="199"/>
      <c r="I280" s="130" t="str">
        <f t="shared" ref="I280:I299" si="26">IF(AND(COUNTA(B280:E280)&gt;0,J280=1),"Belge Tarihi ve Belge Numarası doldurulduktan sonra KDV Dahil Tutar doldurulabilir.","")</f>
        <v/>
      </c>
      <c r="J280" s="132">
        <f>IF(COUNTA(F280:G280)=2,0,1)</f>
        <v>1</v>
      </c>
      <c r="K280" s="131">
        <f t="shared" ref="K280:K299" si="27">IF(J280=1,0,100000000)</f>
        <v>0</v>
      </c>
      <c r="N280" s="57"/>
      <c r="O280" s="57"/>
      <c r="P280" s="57"/>
    </row>
    <row r="281" spans="1:16" ht="30.2" customHeight="1" x14ac:dyDescent="0.25">
      <c r="A281" s="22">
        <v>162</v>
      </c>
      <c r="B281" s="22"/>
      <c r="C281" s="230"/>
      <c r="D281" s="23"/>
      <c r="E281" s="24"/>
      <c r="F281" s="55"/>
      <c r="G281" s="92"/>
      <c r="H281" s="203"/>
      <c r="I281" s="130" t="str">
        <f t="shared" si="26"/>
        <v/>
      </c>
      <c r="J281" s="132">
        <f>IF(COUNTA(F281:G281)=2,0,1)</f>
        <v>1</v>
      </c>
      <c r="K281" s="131">
        <f t="shared" si="27"/>
        <v>0</v>
      </c>
      <c r="N281" s="57"/>
      <c r="O281" s="57"/>
      <c r="P281" s="57"/>
    </row>
    <row r="282" spans="1:16" ht="30.2" customHeight="1" x14ac:dyDescent="0.25">
      <c r="A282" s="22">
        <v>163</v>
      </c>
      <c r="B282" s="22"/>
      <c r="C282" s="230"/>
      <c r="D282" s="23"/>
      <c r="E282" s="24"/>
      <c r="F282" s="55"/>
      <c r="G282" s="92"/>
      <c r="H282" s="203"/>
      <c r="I282" s="130" t="str">
        <f t="shared" si="26"/>
        <v/>
      </c>
      <c r="J282" s="132">
        <f t="shared" ref="J282:J299" si="28">IF(COUNTA(F282:G282)=2,0,1)</f>
        <v>1</v>
      </c>
      <c r="K282" s="131">
        <f t="shared" si="27"/>
        <v>0</v>
      </c>
      <c r="N282" s="57"/>
      <c r="O282" s="57"/>
      <c r="P282" s="57"/>
    </row>
    <row r="283" spans="1:16" ht="30.2" customHeight="1" x14ac:dyDescent="0.25">
      <c r="A283" s="22">
        <v>164</v>
      </c>
      <c r="B283" s="22"/>
      <c r="C283" s="230"/>
      <c r="D283" s="23"/>
      <c r="E283" s="24"/>
      <c r="F283" s="55"/>
      <c r="G283" s="92"/>
      <c r="H283" s="203"/>
      <c r="I283" s="130" t="str">
        <f t="shared" si="26"/>
        <v/>
      </c>
      <c r="J283" s="132">
        <f t="shared" si="28"/>
        <v>1</v>
      </c>
      <c r="K283" s="131">
        <f t="shared" si="27"/>
        <v>0</v>
      </c>
      <c r="N283" s="57"/>
      <c r="O283" s="57"/>
      <c r="P283" s="57"/>
    </row>
    <row r="284" spans="1:16" ht="30.2" customHeight="1" x14ac:dyDescent="0.25">
      <c r="A284" s="22">
        <v>165</v>
      </c>
      <c r="B284" s="22"/>
      <c r="C284" s="230"/>
      <c r="D284" s="23"/>
      <c r="E284" s="24"/>
      <c r="F284" s="55"/>
      <c r="G284" s="92"/>
      <c r="H284" s="203"/>
      <c r="I284" s="130" t="str">
        <f t="shared" si="26"/>
        <v/>
      </c>
      <c r="J284" s="132">
        <f t="shared" si="28"/>
        <v>1</v>
      </c>
      <c r="K284" s="131">
        <f t="shared" si="27"/>
        <v>0</v>
      </c>
      <c r="N284" s="57"/>
      <c r="O284" s="57"/>
      <c r="P284" s="57"/>
    </row>
    <row r="285" spans="1:16" ht="30.2" customHeight="1" x14ac:dyDescent="0.25">
      <c r="A285" s="22">
        <v>166</v>
      </c>
      <c r="B285" s="22"/>
      <c r="C285" s="230"/>
      <c r="D285" s="23"/>
      <c r="E285" s="24"/>
      <c r="F285" s="55"/>
      <c r="G285" s="92"/>
      <c r="H285" s="203"/>
      <c r="I285" s="130" t="str">
        <f t="shared" si="26"/>
        <v/>
      </c>
      <c r="J285" s="132">
        <f t="shared" si="28"/>
        <v>1</v>
      </c>
      <c r="K285" s="131">
        <f t="shared" si="27"/>
        <v>0</v>
      </c>
      <c r="N285" s="57"/>
      <c r="O285" s="57"/>
      <c r="P285" s="57"/>
    </row>
    <row r="286" spans="1:16" ht="30.2" customHeight="1" x14ac:dyDescent="0.25">
      <c r="A286" s="22">
        <v>167</v>
      </c>
      <c r="B286" s="22"/>
      <c r="C286" s="230"/>
      <c r="D286" s="23"/>
      <c r="E286" s="24"/>
      <c r="F286" s="55"/>
      <c r="G286" s="92"/>
      <c r="H286" s="203"/>
      <c r="I286" s="130" t="str">
        <f t="shared" si="26"/>
        <v/>
      </c>
      <c r="J286" s="132">
        <f t="shared" si="28"/>
        <v>1</v>
      </c>
      <c r="K286" s="131">
        <f t="shared" si="27"/>
        <v>0</v>
      </c>
      <c r="N286" s="57"/>
      <c r="O286" s="57"/>
      <c r="P286" s="57"/>
    </row>
    <row r="287" spans="1:16" ht="30.2" customHeight="1" x14ac:dyDescent="0.25">
      <c r="A287" s="22">
        <v>168</v>
      </c>
      <c r="B287" s="22"/>
      <c r="C287" s="230"/>
      <c r="D287" s="23"/>
      <c r="E287" s="24"/>
      <c r="F287" s="55"/>
      <c r="G287" s="92"/>
      <c r="H287" s="203"/>
      <c r="I287" s="130" t="str">
        <f t="shared" si="26"/>
        <v/>
      </c>
      <c r="J287" s="132">
        <f t="shared" si="28"/>
        <v>1</v>
      </c>
      <c r="K287" s="131">
        <f t="shared" si="27"/>
        <v>0</v>
      </c>
      <c r="L287" s="78"/>
      <c r="M287" s="78"/>
      <c r="N287" s="57"/>
      <c r="O287" s="57"/>
      <c r="P287" s="57"/>
    </row>
    <row r="288" spans="1:16" ht="30.2" customHeight="1" x14ac:dyDescent="0.25">
      <c r="A288" s="22">
        <v>169</v>
      </c>
      <c r="B288" s="22"/>
      <c r="C288" s="230"/>
      <c r="D288" s="23"/>
      <c r="E288" s="24"/>
      <c r="F288" s="55"/>
      <c r="G288" s="92"/>
      <c r="H288" s="203"/>
      <c r="I288" s="130" t="str">
        <f t="shared" si="26"/>
        <v/>
      </c>
      <c r="J288" s="132">
        <f t="shared" si="28"/>
        <v>1</v>
      </c>
      <c r="K288" s="131">
        <f t="shared" si="27"/>
        <v>0</v>
      </c>
      <c r="N288" s="57"/>
      <c r="O288" s="57"/>
      <c r="P288" s="57"/>
    </row>
    <row r="289" spans="1:16" ht="30.2" customHeight="1" x14ac:dyDescent="0.25">
      <c r="A289" s="22">
        <v>170</v>
      </c>
      <c r="B289" s="22"/>
      <c r="C289" s="230"/>
      <c r="D289" s="23"/>
      <c r="E289" s="24"/>
      <c r="F289" s="55"/>
      <c r="G289" s="92"/>
      <c r="H289" s="203"/>
      <c r="I289" s="130" t="str">
        <f t="shared" si="26"/>
        <v/>
      </c>
      <c r="J289" s="132">
        <f t="shared" si="28"/>
        <v>1</v>
      </c>
      <c r="K289" s="131">
        <f t="shared" si="27"/>
        <v>0</v>
      </c>
      <c r="N289" s="57"/>
      <c r="O289" s="57"/>
      <c r="P289" s="57"/>
    </row>
    <row r="290" spans="1:16" ht="30.2" customHeight="1" x14ac:dyDescent="0.25">
      <c r="A290" s="22">
        <v>171</v>
      </c>
      <c r="B290" s="22"/>
      <c r="C290" s="230"/>
      <c r="D290" s="23"/>
      <c r="E290" s="24"/>
      <c r="F290" s="55"/>
      <c r="G290" s="92"/>
      <c r="H290" s="203"/>
      <c r="I290" s="130" t="str">
        <f t="shared" si="26"/>
        <v/>
      </c>
      <c r="J290" s="132">
        <f t="shared" si="28"/>
        <v>1</v>
      </c>
      <c r="K290" s="131">
        <f t="shared" si="27"/>
        <v>0</v>
      </c>
      <c r="N290" s="57"/>
      <c r="O290" s="57"/>
      <c r="P290" s="57"/>
    </row>
    <row r="291" spans="1:16" ht="30.2" customHeight="1" x14ac:dyDescent="0.25">
      <c r="A291" s="22">
        <v>172</v>
      </c>
      <c r="B291" s="22"/>
      <c r="C291" s="230"/>
      <c r="D291" s="23"/>
      <c r="E291" s="24"/>
      <c r="F291" s="55"/>
      <c r="G291" s="92"/>
      <c r="H291" s="203"/>
      <c r="I291" s="130" t="str">
        <f t="shared" si="26"/>
        <v/>
      </c>
      <c r="J291" s="132">
        <f t="shared" si="28"/>
        <v>1</v>
      </c>
      <c r="K291" s="131">
        <f t="shared" si="27"/>
        <v>0</v>
      </c>
      <c r="N291" s="57"/>
      <c r="O291" s="57"/>
      <c r="P291" s="57"/>
    </row>
    <row r="292" spans="1:16" ht="30.2" customHeight="1" x14ac:dyDescent="0.25">
      <c r="A292" s="22">
        <v>173</v>
      </c>
      <c r="B292" s="22"/>
      <c r="C292" s="230"/>
      <c r="D292" s="23"/>
      <c r="E292" s="24"/>
      <c r="F292" s="55"/>
      <c r="G292" s="92"/>
      <c r="H292" s="203"/>
      <c r="I292" s="130" t="str">
        <f t="shared" si="26"/>
        <v/>
      </c>
      <c r="J292" s="132">
        <f t="shared" si="28"/>
        <v>1</v>
      </c>
      <c r="K292" s="131">
        <f t="shared" si="27"/>
        <v>0</v>
      </c>
      <c r="N292" s="57"/>
      <c r="O292" s="57"/>
      <c r="P292" s="57"/>
    </row>
    <row r="293" spans="1:16" ht="30.2" customHeight="1" x14ac:dyDescent="0.25">
      <c r="A293" s="22">
        <v>174</v>
      </c>
      <c r="B293" s="22"/>
      <c r="C293" s="230"/>
      <c r="D293" s="23"/>
      <c r="E293" s="24"/>
      <c r="F293" s="55"/>
      <c r="G293" s="92"/>
      <c r="H293" s="203"/>
      <c r="I293" s="130" t="str">
        <f t="shared" si="26"/>
        <v/>
      </c>
      <c r="J293" s="132">
        <f t="shared" si="28"/>
        <v>1</v>
      </c>
      <c r="K293" s="131">
        <f t="shared" si="27"/>
        <v>0</v>
      </c>
      <c r="N293" s="57"/>
      <c r="O293" s="57"/>
      <c r="P293" s="57"/>
    </row>
    <row r="294" spans="1:16" ht="30.2" customHeight="1" x14ac:dyDescent="0.25">
      <c r="A294" s="22">
        <v>175</v>
      </c>
      <c r="B294" s="22"/>
      <c r="C294" s="230"/>
      <c r="D294" s="23"/>
      <c r="E294" s="24"/>
      <c r="F294" s="55"/>
      <c r="G294" s="92"/>
      <c r="H294" s="203"/>
      <c r="I294" s="130" t="str">
        <f t="shared" si="26"/>
        <v/>
      </c>
      <c r="J294" s="132">
        <f t="shared" si="28"/>
        <v>1</v>
      </c>
      <c r="K294" s="131">
        <f t="shared" si="27"/>
        <v>0</v>
      </c>
      <c r="N294" s="57"/>
      <c r="O294" s="57"/>
      <c r="P294" s="57"/>
    </row>
    <row r="295" spans="1:16" ht="30.2" customHeight="1" x14ac:dyDescent="0.25">
      <c r="A295" s="22">
        <v>176</v>
      </c>
      <c r="B295" s="22"/>
      <c r="C295" s="230"/>
      <c r="D295" s="23"/>
      <c r="E295" s="24"/>
      <c r="F295" s="55"/>
      <c r="G295" s="92"/>
      <c r="H295" s="203"/>
      <c r="I295" s="130" t="str">
        <f t="shared" si="26"/>
        <v/>
      </c>
      <c r="J295" s="132">
        <f t="shared" si="28"/>
        <v>1</v>
      </c>
      <c r="K295" s="131">
        <f t="shared" si="27"/>
        <v>0</v>
      </c>
      <c r="N295" s="57"/>
      <c r="O295" s="57"/>
      <c r="P295" s="57"/>
    </row>
    <row r="296" spans="1:16" ht="30.2" customHeight="1" x14ac:dyDescent="0.25">
      <c r="A296" s="22">
        <v>177</v>
      </c>
      <c r="B296" s="22"/>
      <c r="C296" s="230"/>
      <c r="D296" s="23"/>
      <c r="E296" s="24"/>
      <c r="F296" s="55"/>
      <c r="G296" s="92"/>
      <c r="H296" s="203"/>
      <c r="I296" s="130" t="str">
        <f t="shared" si="26"/>
        <v/>
      </c>
      <c r="J296" s="132">
        <f t="shared" si="28"/>
        <v>1</v>
      </c>
      <c r="K296" s="131">
        <f t="shared" si="27"/>
        <v>0</v>
      </c>
      <c r="N296" s="57"/>
      <c r="O296" s="57"/>
      <c r="P296" s="57"/>
    </row>
    <row r="297" spans="1:16" ht="30.2" customHeight="1" x14ac:dyDescent="0.25">
      <c r="A297" s="22">
        <v>178</v>
      </c>
      <c r="B297" s="22"/>
      <c r="C297" s="230"/>
      <c r="D297" s="23"/>
      <c r="E297" s="24"/>
      <c r="F297" s="55"/>
      <c r="G297" s="92"/>
      <c r="H297" s="203"/>
      <c r="I297" s="130" t="str">
        <f t="shared" si="26"/>
        <v/>
      </c>
      <c r="J297" s="132">
        <f t="shared" si="28"/>
        <v>1</v>
      </c>
      <c r="K297" s="131">
        <f t="shared" si="27"/>
        <v>0</v>
      </c>
      <c r="N297" s="57"/>
      <c r="O297" s="57"/>
      <c r="P297" s="57"/>
    </row>
    <row r="298" spans="1:16" ht="30.2" customHeight="1" x14ac:dyDescent="0.25">
      <c r="A298" s="22">
        <v>179</v>
      </c>
      <c r="B298" s="22"/>
      <c r="C298" s="230"/>
      <c r="D298" s="23"/>
      <c r="E298" s="24"/>
      <c r="F298" s="55"/>
      <c r="G298" s="92"/>
      <c r="H298" s="203"/>
      <c r="I298" s="130" t="str">
        <f t="shared" si="26"/>
        <v/>
      </c>
      <c r="J298" s="132">
        <f t="shared" si="28"/>
        <v>1</v>
      </c>
      <c r="K298" s="131">
        <f t="shared" si="27"/>
        <v>0</v>
      </c>
      <c r="N298" s="57"/>
      <c r="O298" s="57"/>
      <c r="P298" s="57"/>
    </row>
    <row r="299" spans="1:16" ht="30.2" customHeight="1" thickBot="1" x14ac:dyDescent="0.3">
      <c r="A299" s="25">
        <v>180</v>
      </c>
      <c r="B299" s="25"/>
      <c r="C299" s="231"/>
      <c r="D299" s="26"/>
      <c r="E299" s="27"/>
      <c r="F299" s="56"/>
      <c r="G299" s="209"/>
      <c r="H299" s="204"/>
      <c r="I299" s="130" t="str">
        <f t="shared" si="26"/>
        <v/>
      </c>
      <c r="J299" s="132">
        <f t="shared" si="28"/>
        <v>1</v>
      </c>
      <c r="K299" s="131">
        <f t="shared" si="27"/>
        <v>0</v>
      </c>
      <c r="N299" s="57"/>
      <c r="O299" s="57"/>
      <c r="P299" s="57"/>
    </row>
    <row r="300" spans="1:16" ht="30.2" customHeight="1" thickBot="1" x14ac:dyDescent="0.3">
      <c r="A300" s="57"/>
      <c r="B300" s="57"/>
      <c r="C300" s="57"/>
      <c r="D300" s="57"/>
      <c r="E300" s="57"/>
      <c r="F300" s="57"/>
      <c r="G300" s="279" t="s">
        <v>46</v>
      </c>
      <c r="H300" s="205">
        <f>SUM(H280:H299)+H266</f>
        <v>0</v>
      </c>
      <c r="I300" s="74"/>
      <c r="J300" s="129">
        <f>IF(H300&gt;H266,ROW(A306),0)</f>
        <v>0</v>
      </c>
      <c r="K300" s="52"/>
      <c r="L300" s="127">
        <f>IF(H300&gt;H266,ROW(A306),0)</f>
        <v>0</v>
      </c>
      <c r="N300" s="57"/>
      <c r="O300" s="57"/>
      <c r="P300" s="57"/>
    </row>
    <row r="301" spans="1:16" ht="30.2" customHeight="1" x14ac:dyDescent="0.25">
      <c r="A301" s="57"/>
      <c r="B301" s="57"/>
      <c r="C301" s="57"/>
      <c r="D301" s="57"/>
      <c r="E301" s="57"/>
      <c r="F301" s="57"/>
      <c r="G301" s="57"/>
      <c r="H301" s="57"/>
      <c r="I301" s="74"/>
      <c r="J301" s="52"/>
      <c r="K301" s="52"/>
      <c r="N301" s="57"/>
      <c r="O301" s="57"/>
      <c r="P301" s="57"/>
    </row>
    <row r="302" spans="1:16" ht="30.2" customHeight="1" x14ac:dyDescent="0.25">
      <c r="A302" s="70" t="s">
        <v>141</v>
      </c>
      <c r="B302" s="57"/>
      <c r="C302" s="57"/>
      <c r="D302" s="57"/>
      <c r="E302" s="57"/>
      <c r="F302" s="57"/>
      <c r="G302" s="57"/>
      <c r="H302" s="57"/>
      <c r="I302" s="74"/>
      <c r="J302" s="52"/>
      <c r="K302" s="52"/>
      <c r="N302" s="57"/>
      <c r="O302" s="57"/>
      <c r="P302" s="57"/>
    </row>
    <row r="303" spans="1:16" ht="30.2" customHeight="1" x14ac:dyDescent="0.25">
      <c r="A303" s="57"/>
      <c r="B303" s="57"/>
      <c r="C303" s="57"/>
      <c r="D303" s="57"/>
      <c r="E303" s="57"/>
      <c r="F303" s="57"/>
      <c r="G303" s="57"/>
      <c r="H303" s="57"/>
      <c r="I303" s="74"/>
      <c r="J303" s="52"/>
      <c r="K303" s="52"/>
      <c r="N303" s="57"/>
      <c r="O303" s="57"/>
      <c r="P303" s="57"/>
    </row>
    <row r="304" spans="1:16" ht="30.2" customHeight="1" x14ac:dyDescent="0.35">
      <c r="A304" s="347" t="s">
        <v>41</v>
      </c>
      <c r="B304" s="348">
        <f ca="1">IF(imzatarihi&gt;0,imzatarihi,"")</f>
        <v>45833</v>
      </c>
      <c r="C304" s="346" t="s">
        <v>43</v>
      </c>
      <c r="D304" s="344" t="str">
        <f>IF(kurulusyetkilisi&gt;0,kurulusyetkilisi,"")</f>
        <v/>
      </c>
      <c r="E304" s="57"/>
      <c r="F304" s="57"/>
      <c r="G304" s="57"/>
      <c r="H304" s="57"/>
      <c r="I304" s="74"/>
      <c r="J304" s="52"/>
      <c r="K304" s="52"/>
      <c r="N304" s="57"/>
      <c r="O304" s="57"/>
      <c r="P304" s="57"/>
    </row>
    <row r="305" spans="1:16" ht="30.2" customHeight="1" x14ac:dyDescent="0.35">
      <c r="A305" s="57"/>
      <c r="B305" s="343"/>
      <c r="C305" s="346" t="s">
        <v>44</v>
      </c>
      <c r="E305" s="57"/>
      <c r="F305" s="57"/>
      <c r="G305" s="57"/>
      <c r="H305" s="57"/>
      <c r="I305" s="74"/>
      <c r="J305" s="52"/>
      <c r="K305" s="52"/>
      <c r="N305" s="57"/>
      <c r="O305" s="57"/>
      <c r="P305" s="57"/>
    </row>
    <row r="306" spans="1:16" ht="30.2" customHeight="1" x14ac:dyDescent="0.25">
      <c r="A306" s="57"/>
      <c r="B306" s="57"/>
      <c r="C306" s="57"/>
      <c r="D306" s="57"/>
      <c r="E306" s="57"/>
      <c r="F306" s="57"/>
      <c r="G306" s="57"/>
      <c r="H306" s="57"/>
      <c r="I306" s="74"/>
      <c r="J306" s="52"/>
      <c r="K306" s="52"/>
      <c r="N306" s="57"/>
      <c r="O306" s="57"/>
      <c r="P306" s="57"/>
    </row>
    <row r="307" spans="1:16" ht="30.2" customHeight="1" x14ac:dyDescent="0.25">
      <c r="A307" s="542" t="s">
        <v>115</v>
      </c>
      <c r="B307" s="542"/>
      <c r="C307" s="542"/>
      <c r="D307" s="542"/>
      <c r="E307" s="542"/>
      <c r="F307" s="542"/>
      <c r="G307" s="542"/>
      <c r="H307" s="542"/>
      <c r="I307" s="72"/>
      <c r="J307" s="52"/>
      <c r="K307" s="52"/>
      <c r="N307" s="57"/>
      <c r="O307" s="57"/>
      <c r="P307" s="57"/>
    </row>
    <row r="308" spans="1:16" ht="30.2" customHeight="1" x14ac:dyDescent="0.25">
      <c r="A308" s="503" t="str">
        <f>IF(YilDonem&lt;&gt;"",CONCATENATE(YilDonem,". döneme aittir."),"")</f>
        <v/>
      </c>
      <c r="B308" s="503"/>
      <c r="C308" s="503"/>
      <c r="D308" s="503"/>
      <c r="E308" s="503"/>
      <c r="F308" s="503"/>
      <c r="G308" s="503"/>
      <c r="H308" s="503"/>
      <c r="I308" s="72"/>
      <c r="J308" s="52"/>
      <c r="K308" s="52"/>
      <c r="N308" s="57"/>
      <c r="O308" s="57"/>
      <c r="P308" s="57"/>
    </row>
    <row r="309" spans="1:16" ht="30.2" customHeight="1" thickBot="1" x14ac:dyDescent="0.3">
      <c r="A309" s="546" t="s">
        <v>134</v>
      </c>
      <c r="B309" s="546"/>
      <c r="C309" s="546"/>
      <c r="D309" s="546"/>
      <c r="E309" s="546"/>
      <c r="F309" s="546"/>
      <c r="G309" s="546"/>
      <c r="H309" s="546"/>
      <c r="I309" s="72"/>
      <c r="J309" s="52"/>
      <c r="K309" s="52"/>
      <c r="N309" s="57"/>
      <c r="O309" s="57"/>
      <c r="P309" s="57"/>
    </row>
    <row r="310" spans="1:16" ht="30.2" customHeight="1" thickBot="1" x14ac:dyDescent="0.3">
      <c r="A310" s="547" t="s">
        <v>1</v>
      </c>
      <c r="B310" s="548"/>
      <c r="C310" s="510" t="str">
        <f>IF(ProjeNo&gt;0,ProjeNo,"")</f>
        <v/>
      </c>
      <c r="D310" s="511"/>
      <c r="E310" s="511"/>
      <c r="F310" s="511"/>
      <c r="G310" s="511"/>
      <c r="H310" s="512"/>
      <c r="I310" s="72"/>
      <c r="J310" s="52"/>
      <c r="K310" s="52"/>
      <c r="N310" s="57"/>
      <c r="O310" s="57"/>
      <c r="P310" s="57"/>
    </row>
    <row r="311" spans="1:16" ht="30.2" customHeight="1" thickBot="1" x14ac:dyDescent="0.3">
      <c r="A311" s="549" t="s">
        <v>10</v>
      </c>
      <c r="B311" s="550"/>
      <c r="C311" s="513" t="str">
        <f>IF(ProjeAdi&gt;0,ProjeAdi,"")</f>
        <v/>
      </c>
      <c r="D311" s="514"/>
      <c r="E311" s="514"/>
      <c r="F311" s="514"/>
      <c r="G311" s="514"/>
      <c r="H311" s="515"/>
      <c r="I311" s="72"/>
      <c r="J311" s="52"/>
      <c r="K311" s="52"/>
      <c r="N311" s="57"/>
      <c r="O311" s="57"/>
      <c r="P311" s="57"/>
    </row>
    <row r="312" spans="1:16" s="31" customFormat="1" ht="30.2" customHeight="1" thickBot="1" x14ac:dyDescent="0.3">
      <c r="A312" s="543" t="s">
        <v>6</v>
      </c>
      <c r="B312" s="543" t="s">
        <v>112</v>
      </c>
      <c r="C312" s="543" t="s">
        <v>163</v>
      </c>
      <c r="D312" s="543" t="s">
        <v>113</v>
      </c>
      <c r="E312" s="543" t="s">
        <v>114</v>
      </c>
      <c r="F312" s="543" t="s">
        <v>93</v>
      </c>
      <c r="G312" s="543" t="s">
        <v>94</v>
      </c>
      <c r="H312" s="85" t="s">
        <v>95</v>
      </c>
      <c r="I312" s="73"/>
      <c r="J312" s="53"/>
      <c r="K312" s="53"/>
      <c r="L312" s="77"/>
      <c r="M312" s="77"/>
      <c r="N312" s="275"/>
      <c r="O312" s="275"/>
      <c r="P312" s="275"/>
    </row>
    <row r="313" spans="1:16" ht="30.2" customHeight="1" thickBot="1" x14ac:dyDescent="0.3">
      <c r="A313" s="544"/>
      <c r="B313" s="544"/>
      <c r="C313" s="545"/>
      <c r="D313" s="545"/>
      <c r="E313" s="544"/>
      <c r="F313" s="544"/>
      <c r="G313" s="544"/>
      <c r="H313" s="218" t="s">
        <v>98</v>
      </c>
      <c r="I313" s="72"/>
      <c r="J313" s="52"/>
      <c r="K313" s="52"/>
      <c r="N313" s="57"/>
      <c r="O313" s="57"/>
      <c r="P313" s="57"/>
    </row>
    <row r="314" spans="1:16" ht="30.2" customHeight="1" x14ac:dyDescent="0.25">
      <c r="A314" s="37">
        <v>181</v>
      </c>
      <c r="B314" s="37"/>
      <c r="C314" s="232"/>
      <c r="D314" s="38"/>
      <c r="E314" s="54"/>
      <c r="F314" s="39"/>
      <c r="G314" s="210"/>
      <c r="H314" s="199"/>
      <c r="I314" s="130" t="str">
        <f t="shared" ref="I314:I333" si="29">IF(AND(COUNTA(B314:E314)&gt;0,J314=1),"Belge Tarihi ve Belge Numarası doldurulduktan sonra KDV Dahil Tutar doldurulabilir.","")</f>
        <v/>
      </c>
      <c r="J314" s="132">
        <f>IF(COUNTA(F314:G314)=2,0,1)</f>
        <v>1</v>
      </c>
      <c r="K314" s="131">
        <f t="shared" ref="K314:K333" si="30">IF(J314=1,0,100000000)</f>
        <v>0</v>
      </c>
      <c r="N314" s="57"/>
      <c r="O314" s="57"/>
      <c r="P314" s="57"/>
    </row>
    <row r="315" spans="1:16" ht="30.2" customHeight="1" x14ac:dyDescent="0.25">
      <c r="A315" s="22">
        <v>182</v>
      </c>
      <c r="B315" s="22"/>
      <c r="C315" s="230"/>
      <c r="D315" s="23"/>
      <c r="E315" s="24"/>
      <c r="F315" s="55"/>
      <c r="G315" s="92"/>
      <c r="H315" s="203"/>
      <c r="I315" s="130" t="str">
        <f t="shared" si="29"/>
        <v/>
      </c>
      <c r="J315" s="132">
        <f>IF(COUNTA(F315:G315)=2,0,1)</f>
        <v>1</v>
      </c>
      <c r="K315" s="131">
        <f t="shared" si="30"/>
        <v>0</v>
      </c>
      <c r="N315" s="57"/>
      <c r="O315" s="57"/>
      <c r="P315" s="57"/>
    </row>
    <row r="316" spans="1:16" ht="30.2" customHeight="1" x14ac:dyDescent="0.25">
      <c r="A316" s="22">
        <v>183</v>
      </c>
      <c r="B316" s="22"/>
      <c r="C316" s="230"/>
      <c r="D316" s="23"/>
      <c r="E316" s="24"/>
      <c r="F316" s="55"/>
      <c r="G316" s="92"/>
      <c r="H316" s="203"/>
      <c r="I316" s="130" t="str">
        <f t="shared" si="29"/>
        <v/>
      </c>
      <c r="J316" s="132">
        <f t="shared" ref="J316:J333" si="31">IF(COUNTA(F316:G316)=2,0,1)</f>
        <v>1</v>
      </c>
      <c r="K316" s="131">
        <f t="shared" si="30"/>
        <v>0</v>
      </c>
      <c r="N316" s="57"/>
      <c r="O316" s="57"/>
      <c r="P316" s="57"/>
    </row>
    <row r="317" spans="1:16" ht="30.2" customHeight="1" x14ac:dyDescent="0.25">
      <c r="A317" s="22">
        <v>184</v>
      </c>
      <c r="B317" s="22"/>
      <c r="C317" s="230"/>
      <c r="D317" s="23"/>
      <c r="E317" s="24"/>
      <c r="F317" s="55"/>
      <c r="G317" s="92"/>
      <c r="H317" s="203"/>
      <c r="I317" s="130" t="str">
        <f t="shared" si="29"/>
        <v/>
      </c>
      <c r="J317" s="132">
        <f t="shared" si="31"/>
        <v>1</v>
      </c>
      <c r="K317" s="131">
        <f t="shared" si="30"/>
        <v>0</v>
      </c>
      <c r="N317" s="57"/>
      <c r="O317" s="57"/>
      <c r="P317" s="57"/>
    </row>
    <row r="318" spans="1:16" ht="30.2" customHeight="1" x14ac:dyDescent="0.25">
      <c r="A318" s="22">
        <v>185</v>
      </c>
      <c r="B318" s="22"/>
      <c r="C318" s="230"/>
      <c r="D318" s="23"/>
      <c r="E318" s="24"/>
      <c r="F318" s="55"/>
      <c r="G318" s="92"/>
      <c r="H318" s="203"/>
      <c r="I318" s="130" t="str">
        <f t="shared" si="29"/>
        <v/>
      </c>
      <c r="J318" s="132">
        <f t="shared" si="31"/>
        <v>1</v>
      </c>
      <c r="K318" s="131">
        <f t="shared" si="30"/>
        <v>0</v>
      </c>
      <c r="N318" s="57"/>
      <c r="O318" s="57"/>
      <c r="P318" s="57"/>
    </row>
    <row r="319" spans="1:16" ht="30.2" customHeight="1" x14ac:dyDescent="0.25">
      <c r="A319" s="22">
        <v>186</v>
      </c>
      <c r="B319" s="22"/>
      <c r="C319" s="230"/>
      <c r="D319" s="23"/>
      <c r="E319" s="24"/>
      <c r="F319" s="55"/>
      <c r="G319" s="92"/>
      <c r="H319" s="203"/>
      <c r="I319" s="130" t="str">
        <f t="shared" si="29"/>
        <v/>
      </c>
      <c r="J319" s="132">
        <f t="shared" si="31"/>
        <v>1</v>
      </c>
      <c r="K319" s="131">
        <f t="shared" si="30"/>
        <v>0</v>
      </c>
      <c r="N319" s="57"/>
      <c r="O319" s="57"/>
      <c r="P319" s="57"/>
    </row>
    <row r="320" spans="1:16" ht="30.2" customHeight="1" x14ac:dyDescent="0.25">
      <c r="A320" s="22">
        <v>187</v>
      </c>
      <c r="B320" s="22"/>
      <c r="C320" s="230"/>
      <c r="D320" s="23"/>
      <c r="E320" s="24"/>
      <c r="F320" s="55"/>
      <c r="G320" s="92"/>
      <c r="H320" s="203"/>
      <c r="I320" s="130" t="str">
        <f t="shared" si="29"/>
        <v/>
      </c>
      <c r="J320" s="132">
        <f t="shared" si="31"/>
        <v>1</v>
      </c>
      <c r="K320" s="131">
        <f t="shared" si="30"/>
        <v>0</v>
      </c>
      <c r="N320" s="57"/>
      <c r="O320" s="57"/>
      <c r="P320" s="57"/>
    </row>
    <row r="321" spans="1:16" ht="30.2" customHeight="1" x14ac:dyDescent="0.25">
      <c r="A321" s="22">
        <v>188</v>
      </c>
      <c r="B321" s="22"/>
      <c r="C321" s="230"/>
      <c r="D321" s="23"/>
      <c r="E321" s="24"/>
      <c r="F321" s="55"/>
      <c r="G321" s="92"/>
      <c r="H321" s="203"/>
      <c r="I321" s="130" t="str">
        <f t="shared" si="29"/>
        <v/>
      </c>
      <c r="J321" s="132">
        <f t="shared" si="31"/>
        <v>1</v>
      </c>
      <c r="K321" s="131">
        <f t="shared" si="30"/>
        <v>0</v>
      </c>
      <c r="N321" s="57"/>
      <c r="O321" s="57"/>
      <c r="P321" s="57"/>
    </row>
    <row r="322" spans="1:16" ht="30.2" customHeight="1" x14ac:dyDescent="0.25">
      <c r="A322" s="22">
        <v>189</v>
      </c>
      <c r="B322" s="22"/>
      <c r="C322" s="230"/>
      <c r="D322" s="23"/>
      <c r="E322" s="24"/>
      <c r="F322" s="55"/>
      <c r="G322" s="92"/>
      <c r="H322" s="203"/>
      <c r="I322" s="130" t="str">
        <f t="shared" si="29"/>
        <v/>
      </c>
      <c r="J322" s="132">
        <f t="shared" si="31"/>
        <v>1</v>
      </c>
      <c r="K322" s="131">
        <f t="shared" si="30"/>
        <v>0</v>
      </c>
      <c r="L322" s="78"/>
      <c r="M322" s="78"/>
      <c r="N322" s="57"/>
      <c r="O322" s="57"/>
      <c r="P322" s="57"/>
    </row>
    <row r="323" spans="1:16" ht="30.2" customHeight="1" x14ac:dyDescent="0.25">
      <c r="A323" s="22">
        <v>190</v>
      </c>
      <c r="B323" s="22"/>
      <c r="C323" s="230"/>
      <c r="D323" s="23"/>
      <c r="E323" s="24"/>
      <c r="F323" s="55"/>
      <c r="G323" s="92"/>
      <c r="H323" s="203"/>
      <c r="I323" s="130" t="str">
        <f t="shared" si="29"/>
        <v/>
      </c>
      <c r="J323" s="132">
        <f t="shared" si="31"/>
        <v>1</v>
      </c>
      <c r="K323" s="131">
        <f t="shared" si="30"/>
        <v>0</v>
      </c>
      <c r="N323" s="57"/>
      <c r="O323" s="57"/>
      <c r="P323" s="57"/>
    </row>
    <row r="324" spans="1:16" ht="30.2" customHeight="1" x14ac:dyDescent="0.25">
      <c r="A324" s="22">
        <v>191</v>
      </c>
      <c r="B324" s="22"/>
      <c r="C324" s="230"/>
      <c r="D324" s="23"/>
      <c r="E324" s="24"/>
      <c r="F324" s="55"/>
      <c r="G324" s="92"/>
      <c r="H324" s="203"/>
      <c r="I324" s="130" t="str">
        <f t="shared" si="29"/>
        <v/>
      </c>
      <c r="J324" s="132">
        <f t="shared" si="31"/>
        <v>1</v>
      </c>
      <c r="K324" s="131">
        <f t="shared" si="30"/>
        <v>0</v>
      </c>
      <c r="N324" s="57"/>
      <c r="O324" s="57"/>
      <c r="P324" s="57"/>
    </row>
    <row r="325" spans="1:16" ht="30.2" customHeight="1" x14ac:dyDescent="0.25">
      <c r="A325" s="22">
        <v>192</v>
      </c>
      <c r="B325" s="22"/>
      <c r="C325" s="230"/>
      <c r="D325" s="23"/>
      <c r="E325" s="24"/>
      <c r="F325" s="55"/>
      <c r="G325" s="92"/>
      <c r="H325" s="203"/>
      <c r="I325" s="130" t="str">
        <f t="shared" si="29"/>
        <v/>
      </c>
      <c r="J325" s="132">
        <f t="shared" si="31"/>
        <v>1</v>
      </c>
      <c r="K325" s="131">
        <f t="shared" si="30"/>
        <v>0</v>
      </c>
      <c r="N325" s="57"/>
      <c r="O325" s="57"/>
      <c r="P325" s="57"/>
    </row>
    <row r="326" spans="1:16" ht="30.2" customHeight="1" x14ac:dyDescent="0.25">
      <c r="A326" s="22">
        <v>193</v>
      </c>
      <c r="B326" s="22"/>
      <c r="C326" s="230"/>
      <c r="D326" s="23"/>
      <c r="E326" s="24"/>
      <c r="F326" s="55"/>
      <c r="G326" s="92"/>
      <c r="H326" s="203"/>
      <c r="I326" s="130" t="str">
        <f t="shared" si="29"/>
        <v/>
      </c>
      <c r="J326" s="132">
        <f t="shared" si="31"/>
        <v>1</v>
      </c>
      <c r="K326" s="131">
        <f t="shared" si="30"/>
        <v>0</v>
      </c>
      <c r="N326" s="57"/>
      <c r="O326" s="57"/>
      <c r="P326" s="57"/>
    </row>
    <row r="327" spans="1:16" ht="30.2" customHeight="1" x14ac:dyDescent="0.25">
      <c r="A327" s="22">
        <v>194</v>
      </c>
      <c r="B327" s="22"/>
      <c r="C327" s="230"/>
      <c r="D327" s="23"/>
      <c r="E327" s="24"/>
      <c r="F327" s="55"/>
      <c r="G327" s="92"/>
      <c r="H327" s="203"/>
      <c r="I327" s="130" t="str">
        <f t="shared" si="29"/>
        <v/>
      </c>
      <c r="J327" s="132">
        <f t="shared" si="31"/>
        <v>1</v>
      </c>
      <c r="K327" s="131">
        <f t="shared" si="30"/>
        <v>0</v>
      </c>
      <c r="N327" s="57"/>
      <c r="O327" s="57"/>
      <c r="P327" s="57"/>
    </row>
    <row r="328" spans="1:16" ht="30.2" customHeight="1" x14ac:dyDescent="0.25">
      <c r="A328" s="22">
        <v>195</v>
      </c>
      <c r="B328" s="22"/>
      <c r="C328" s="230"/>
      <c r="D328" s="23"/>
      <c r="E328" s="24"/>
      <c r="F328" s="55"/>
      <c r="G328" s="92"/>
      <c r="H328" s="203"/>
      <c r="I328" s="130" t="str">
        <f t="shared" si="29"/>
        <v/>
      </c>
      <c r="J328" s="132">
        <f t="shared" si="31"/>
        <v>1</v>
      </c>
      <c r="K328" s="131">
        <f t="shared" si="30"/>
        <v>0</v>
      </c>
      <c r="N328" s="57"/>
      <c r="O328" s="57"/>
      <c r="P328" s="57"/>
    </row>
    <row r="329" spans="1:16" ht="30.2" customHeight="1" x14ac:dyDescent="0.25">
      <c r="A329" s="22">
        <v>196</v>
      </c>
      <c r="B329" s="22"/>
      <c r="C329" s="230"/>
      <c r="D329" s="23"/>
      <c r="E329" s="24"/>
      <c r="F329" s="55"/>
      <c r="G329" s="92"/>
      <c r="H329" s="203"/>
      <c r="I329" s="130" t="str">
        <f t="shared" si="29"/>
        <v/>
      </c>
      <c r="J329" s="132">
        <f t="shared" si="31"/>
        <v>1</v>
      </c>
      <c r="K329" s="131">
        <f t="shared" si="30"/>
        <v>0</v>
      </c>
      <c r="N329" s="57"/>
      <c r="O329" s="57"/>
      <c r="P329" s="57"/>
    </row>
    <row r="330" spans="1:16" ht="30.2" customHeight="1" x14ac:dyDescent="0.25">
      <c r="A330" s="22">
        <v>197</v>
      </c>
      <c r="B330" s="22"/>
      <c r="C330" s="230"/>
      <c r="D330" s="23"/>
      <c r="E330" s="24"/>
      <c r="F330" s="55"/>
      <c r="G330" s="92"/>
      <c r="H330" s="203"/>
      <c r="I330" s="130" t="str">
        <f t="shared" si="29"/>
        <v/>
      </c>
      <c r="J330" s="132">
        <f t="shared" si="31"/>
        <v>1</v>
      </c>
      <c r="K330" s="131">
        <f t="shared" si="30"/>
        <v>0</v>
      </c>
      <c r="N330" s="57"/>
      <c r="O330" s="57"/>
      <c r="P330" s="57"/>
    </row>
    <row r="331" spans="1:16" ht="30.2" customHeight="1" x14ac:dyDescent="0.25">
      <c r="A331" s="22">
        <v>198</v>
      </c>
      <c r="B331" s="22"/>
      <c r="C331" s="230"/>
      <c r="D331" s="23"/>
      <c r="E331" s="24"/>
      <c r="F331" s="55"/>
      <c r="G331" s="92"/>
      <c r="H331" s="203"/>
      <c r="I331" s="130" t="str">
        <f t="shared" si="29"/>
        <v/>
      </c>
      <c r="J331" s="132">
        <f t="shared" si="31"/>
        <v>1</v>
      </c>
      <c r="K331" s="131">
        <f t="shared" si="30"/>
        <v>0</v>
      </c>
      <c r="N331" s="57"/>
      <c r="O331" s="57"/>
      <c r="P331" s="57"/>
    </row>
    <row r="332" spans="1:16" ht="30.2" customHeight="1" x14ac:dyDescent="0.25">
      <c r="A332" s="22">
        <v>199</v>
      </c>
      <c r="B332" s="22"/>
      <c r="C332" s="230"/>
      <c r="D332" s="23"/>
      <c r="E332" s="24"/>
      <c r="F332" s="55"/>
      <c r="G332" s="92"/>
      <c r="H332" s="203"/>
      <c r="I332" s="130" t="str">
        <f t="shared" si="29"/>
        <v/>
      </c>
      <c r="J332" s="132">
        <f t="shared" si="31"/>
        <v>1</v>
      </c>
      <c r="K332" s="131">
        <f t="shared" si="30"/>
        <v>0</v>
      </c>
      <c r="N332" s="57"/>
      <c r="O332" s="57"/>
      <c r="P332" s="57"/>
    </row>
    <row r="333" spans="1:16" ht="30.2" customHeight="1" thickBot="1" x14ac:dyDescent="0.3">
      <c r="A333" s="25">
        <v>200</v>
      </c>
      <c r="B333" s="25"/>
      <c r="C333" s="231"/>
      <c r="D333" s="26"/>
      <c r="E333" s="27"/>
      <c r="F333" s="56"/>
      <c r="G333" s="209"/>
      <c r="H333" s="204"/>
      <c r="I333" s="130" t="str">
        <f t="shared" si="29"/>
        <v/>
      </c>
      <c r="J333" s="132">
        <f t="shared" si="31"/>
        <v>1</v>
      </c>
      <c r="K333" s="131">
        <f t="shared" si="30"/>
        <v>0</v>
      </c>
      <c r="N333" s="57"/>
      <c r="O333" s="57"/>
      <c r="P333" s="57"/>
    </row>
    <row r="334" spans="1:16" ht="30.2" customHeight="1" thickBot="1" x14ac:dyDescent="0.3">
      <c r="A334" s="57"/>
      <c r="B334" s="57"/>
      <c r="C334" s="57"/>
      <c r="D334" s="57"/>
      <c r="E334" s="57"/>
      <c r="F334" s="57"/>
      <c r="G334" s="279" t="s">
        <v>46</v>
      </c>
      <c r="H334" s="205">
        <f>SUM(H314:H333)+H300</f>
        <v>0</v>
      </c>
      <c r="I334" s="74"/>
      <c r="J334" s="129">
        <f>IF(H334&gt;H300,ROW(A340),0)</f>
        <v>0</v>
      </c>
      <c r="K334" s="52"/>
      <c r="L334" s="127">
        <f>IF(H334&gt;H300,ROW(A340),0)</f>
        <v>0</v>
      </c>
      <c r="N334" s="57"/>
      <c r="O334" s="57"/>
      <c r="P334" s="57"/>
    </row>
    <row r="335" spans="1:16" ht="30.2" customHeight="1" x14ac:dyDescent="0.25">
      <c r="A335" s="57"/>
      <c r="B335" s="57"/>
      <c r="C335" s="57"/>
      <c r="D335" s="57"/>
      <c r="E335" s="57"/>
      <c r="F335" s="57"/>
      <c r="G335" s="57"/>
      <c r="H335" s="57"/>
      <c r="I335" s="74"/>
      <c r="J335" s="52"/>
      <c r="K335" s="52"/>
      <c r="N335" s="57"/>
      <c r="O335" s="57"/>
      <c r="P335" s="57"/>
    </row>
    <row r="336" spans="1:16" ht="30.2" customHeight="1" x14ac:dyDescent="0.25">
      <c r="A336" s="70" t="s">
        <v>141</v>
      </c>
      <c r="B336" s="57"/>
      <c r="C336" s="57"/>
      <c r="D336" s="57"/>
      <c r="E336" s="57"/>
      <c r="F336" s="57"/>
      <c r="G336" s="57"/>
      <c r="H336" s="57"/>
      <c r="I336" s="74"/>
      <c r="J336" s="52"/>
      <c r="K336" s="52"/>
      <c r="N336" s="57"/>
      <c r="O336" s="57"/>
      <c r="P336" s="57"/>
    </row>
    <row r="337" spans="1:16" ht="30.2" customHeight="1" x14ac:dyDescent="0.25">
      <c r="A337" s="57"/>
      <c r="B337" s="57"/>
      <c r="C337" s="57"/>
      <c r="D337" s="57"/>
      <c r="E337" s="57"/>
      <c r="F337" s="57"/>
      <c r="G337" s="57"/>
      <c r="H337" s="57"/>
      <c r="I337" s="74"/>
      <c r="J337" s="52"/>
      <c r="K337" s="52"/>
      <c r="N337" s="57"/>
      <c r="O337" s="57"/>
      <c r="P337" s="57"/>
    </row>
    <row r="338" spans="1:16" ht="30.2" customHeight="1" x14ac:dyDescent="0.35">
      <c r="A338" s="347" t="s">
        <v>41</v>
      </c>
      <c r="B338" s="348">
        <f ca="1">IF(imzatarihi&gt;0,imzatarihi,"")</f>
        <v>45833</v>
      </c>
      <c r="C338" s="346" t="s">
        <v>43</v>
      </c>
      <c r="D338" s="344" t="str">
        <f>IF(kurulusyetkilisi&gt;0,kurulusyetkilisi,"")</f>
        <v/>
      </c>
      <c r="E338" s="57"/>
      <c r="F338" s="57"/>
      <c r="G338" s="57"/>
      <c r="H338" s="57"/>
      <c r="I338" s="74"/>
      <c r="J338" s="52"/>
      <c r="K338" s="52"/>
      <c r="N338" s="57"/>
      <c r="O338" s="57"/>
      <c r="P338" s="57"/>
    </row>
    <row r="339" spans="1:16" ht="30.2" customHeight="1" x14ac:dyDescent="0.35">
      <c r="A339" s="57"/>
      <c r="B339" s="343"/>
      <c r="C339" s="346" t="s">
        <v>44</v>
      </c>
      <c r="E339" s="57"/>
      <c r="F339" s="57"/>
      <c r="G339" s="57"/>
      <c r="H339" s="57"/>
      <c r="I339" s="74"/>
      <c r="J339" s="52"/>
      <c r="K339" s="52"/>
      <c r="N339" s="57"/>
      <c r="O339" s="57"/>
      <c r="P339" s="57"/>
    </row>
    <row r="340" spans="1:16" ht="30.2" customHeight="1" x14ac:dyDescent="0.25">
      <c r="A340" s="57"/>
      <c r="B340" s="57"/>
      <c r="C340" s="57"/>
      <c r="D340" s="57"/>
      <c r="E340" s="57"/>
      <c r="F340" s="57"/>
      <c r="G340" s="57"/>
      <c r="H340" s="57"/>
      <c r="I340" s="74"/>
      <c r="J340" s="52"/>
      <c r="K340" s="52"/>
      <c r="N340" s="57"/>
      <c r="O340" s="57"/>
      <c r="P340" s="57"/>
    </row>
    <row r="341" spans="1:16" ht="30.2" customHeight="1" x14ac:dyDescent="0.25">
      <c r="A341" s="542" t="s">
        <v>115</v>
      </c>
      <c r="B341" s="542"/>
      <c r="C341" s="542"/>
      <c r="D341" s="542"/>
      <c r="E341" s="542"/>
      <c r="F341" s="542"/>
      <c r="G341" s="542"/>
      <c r="H341" s="542"/>
      <c r="I341" s="72"/>
      <c r="J341" s="52"/>
      <c r="K341" s="52"/>
      <c r="N341" s="57"/>
      <c r="O341" s="57"/>
      <c r="P341" s="57"/>
    </row>
    <row r="342" spans="1:16" ht="30.2" customHeight="1" x14ac:dyDescent="0.25">
      <c r="A342" s="503" t="str">
        <f>IF(YilDonem&lt;&gt;"",CONCATENATE(YilDonem,". döneme aittir."),"")</f>
        <v/>
      </c>
      <c r="B342" s="503"/>
      <c r="C342" s="503"/>
      <c r="D342" s="503"/>
      <c r="E342" s="503"/>
      <c r="F342" s="503"/>
      <c r="G342" s="503"/>
      <c r="H342" s="503"/>
      <c r="I342" s="72"/>
      <c r="J342" s="52"/>
      <c r="K342" s="52"/>
      <c r="N342" s="57"/>
      <c r="O342" s="57"/>
      <c r="P342" s="57"/>
    </row>
    <row r="343" spans="1:16" ht="30.2" customHeight="1" thickBot="1" x14ac:dyDescent="0.3">
      <c r="A343" s="546" t="s">
        <v>134</v>
      </c>
      <c r="B343" s="546"/>
      <c r="C343" s="546"/>
      <c r="D343" s="546"/>
      <c r="E343" s="546"/>
      <c r="F343" s="546"/>
      <c r="G343" s="546"/>
      <c r="H343" s="546"/>
      <c r="I343" s="72"/>
      <c r="J343" s="52"/>
      <c r="K343" s="52"/>
      <c r="N343" s="57"/>
      <c r="O343" s="57"/>
      <c r="P343" s="57"/>
    </row>
    <row r="344" spans="1:16" ht="30.2" customHeight="1" thickBot="1" x14ac:dyDescent="0.3">
      <c r="A344" s="547" t="s">
        <v>1</v>
      </c>
      <c r="B344" s="548"/>
      <c r="C344" s="510" t="str">
        <f>IF(ProjeNo&gt;0,ProjeNo,"")</f>
        <v/>
      </c>
      <c r="D344" s="511"/>
      <c r="E344" s="511"/>
      <c r="F344" s="511"/>
      <c r="G344" s="511"/>
      <c r="H344" s="512"/>
      <c r="I344" s="72"/>
      <c r="J344" s="52"/>
      <c r="K344" s="52"/>
      <c r="N344" s="57"/>
      <c r="O344" s="57"/>
      <c r="P344" s="57"/>
    </row>
    <row r="345" spans="1:16" ht="30.2" customHeight="1" thickBot="1" x14ac:dyDescent="0.3">
      <c r="A345" s="549" t="s">
        <v>10</v>
      </c>
      <c r="B345" s="550"/>
      <c r="C345" s="513" t="str">
        <f>IF(ProjeAdi&gt;0,ProjeAdi,"")</f>
        <v/>
      </c>
      <c r="D345" s="514"/>
      <c r="E345" s="514"/>
      <c r="F345" s="514"/>
      <c r="G345" s="514"/>
      <c r="H345" s="515"/>
      <c r="I345" s="72"/>
      <c r="J345" s="52"/>
      <c r="K345" s="52"/>
      <c r="N345" s="57"/>
      <c r="O345" s="57"/>
      <c r="P345" s="57"/>
    </row>
    <row r="346" spans="1:16" s="31" customFormat="1" ht="30.2" customHeight="1" thickBot="1" x14ac:dyDescent="0.3">
      <c r="A346" s="543" t="s">
        <v>6</v>
      </c>
      <c r="B346" s="543" t="s">
        <v>112</v>
      </c>
      <c r="C346" s="543" t="s">
        <v>163</v>
      </c>
      <c r="D346" s="543" t="s">
        <v>113</v>
      </c>
      <c r="E346" s="543" t="s">
        <v>114</v>
      </c>
      <c r="F346" s="543" t="s">
        <v>93</v>
      </c>
      <c r="G346" s="543" t="s">
        <v>94</v>
      </c>
      <c r="H346" s="85" t="s">
        <v>95</v>
      </c>
      <c r="I346" s="73"/>
      <c r="J346" s="53"/>
      <c r="K346" s="53"/>
      <c r="L346" s="77"/>
      <c r="M346" s="77"/>
      <c r="N346" s="275"/>
      <c r="O346" s="275"/>
      <c r="P346" s="275"/>
    </row>
    <row r="347" spans="1:16" ht="30.2" customHeight="1" thickBot="1" x14ac:dyDescent="0.3">
      <c r="A347" s="544"/>
      <c r="B347" s="544"/>
      <c r="C347" s="545"/>
      <c r="D347" s="545"/>
      <c r="E347" s="544"/>
      <c r="F347" s="544"/>
      <c r="G347" s="544"/>
      <c r="H347" s="218" t="s">
        <v>98</v>
      </c>
      <c r="I347" s="72"/>
      <c r="J347" s="52"/>
      <c r="K347" s="52"/>
      <c r="N347" s="57"/>
      <c r="O347" s="57"/>
      <c r="P347" s="57"/>
    </row>
    <row r="348" spans="1:16" ht="30.2" customHeight="1" x14ac:dyDescent="0.25">
      <c r="A348" s="37">
        <v>201</v>
      </c>
      <c r="B348" s="37"/>
      <c r="C348" s="232"/>
      <c r="D348" s="38"/>
      <c r="E348" s="54"/>
      <c r="F348" s="39"/>
      <c r="G348" s="210"/>
      <c r="H348" s="199"/>
      <c r="I348" s="130" t="str">
        <f t="shared" ref="I348:I367" si="32">IF(AND(COUNTA(B348:E348)&gt;0,J348=1),"Belge Tarihi ve Belge Numarası doldurulduktan sonra KDV Dahil Tutar doldurulabilir.","")</f>
        <v/>
      </c>
      <c r="J348" s="132">
        <f>IF(COUNTA(F348:G348)=2,0,1)</f>
        <v>1</v>
      </c>
      <c r="K348" s="131">
        <f t="shared" ref="K348:K367" si="33">IF(J348=1,0,100000000)</f>
        <v>0</v>
      </c>
      <c r="N348" s="57"/>
      <c r="O348" s="57"/>
      <c r="P348" s="57"/>
    </row>
    <row r="349" spans="1:16" ht="30.2" customHeight="1" x14ac:dyDescent="0.25">
      <c r="A349" s="22">
        <v>202</v>
      </c>
      <c r="B349" s="22"/>
      <c r="C349" s="230"/>
      <c r="D349" s="23"/>
      <c r="E349" s="24"/>
      <c r="F349" s="55"/>
      <c r="G349" s="92"/>
      <c r="H349" s="203"/>
      <c r="I349" s="130" t="str">
        <f t="shared" si="32"/>
        <v/>
      </c>
      <c r="J349" s="132">
        <f>IF(COUNTA(F349:G349)=2,0,1)</f>
        <v>1</v>
      </c>
      <c r="K349" s="131">
        <f t="shared" si="33"/>
        <v>0</v>
      </c>
      <c r="N349" s="57"/>
      <c r="O349" s="57"/>
      <c r="P349" s="57"/>
    </row>
    <row r="350" spans="1:16" ht="30.2" customHeight="1" x14ac:dyDescent="0.25">
      <c r="A350" s="22">
        <v>203</v>
      </c>
      <c r="B350" s="22"/>
      <c r="C350" s="230"/>
      <c r="D350" s="23"/>
      <c r="E350" s="24"/>
      <c r="F350" s="55"/>
      <c r="G350" s="92"/>
      <c r="H350" s="203"/>
      <c r="I350" s="130" t="str">
        <f t="shared" si="32"/>
        <v/>
      </c>
      <c r="J350" s="132">
        <f t="shared" ref="J350:J367" si="34">IF(COUNTA(F350:G350)=2,0,1)</f>
        <v>1</v>
      </c>
      <c r="K350" s="131">
        <f t="shared" si="33"/>
        <v>0</v>
      </c>
      <c r="N350" s="57"/>
      <c r="O350" s="57"/>
      <c r="P350" s="57"/>
    </row>
    <row r="351" spans="1:16" ht="30.2" customHeight="1" x14ac:dyDescent="0.25">
      <c r="A351" s="22">
        <v>204</v>
      </c>
      <c r="B351" s="22"/>
      <c r="C351" s="230"/>
      <c r="D351" s="23"/>
      <c r="E351" s="24"/>
      <c r="F351" s="55"/>
      <c r="G351" s="92"/>
      <c r="H351" s="203"/>
      <c r="I351" s="130" t="str">
        <f t="shared" si="32"/>
        <v/>
      </c>
      <c r="J351" s="132">
        <f t="shared" si="34"/>
        <v>1</v>
      </c>
      <c r="K351" s="131">
        <f t="shared" si="33"/>
        <v>0</v>
      </c>
      <c r="N351" s="57"/>
      <c r="O351" s="57"/>
      <c r="P351" s="57"/>
    </row>
    <row r="352" spans="1:16" ht="30.2" customHeight="1" x14ac:dyDescent="0.25">
      <c r="A352" s="22">
        <v>205</v>
      </c>
      <c r="B352" s="22"/>
      <c r="C352" s="230"/>
      <c r="D352" s="23"/>
      <c r="E352" s="24"/>
      <c r="F352" s="55"/>
      <c r="G352" s="92"/>
      <c r="H352" s="203"/>
      <c r="I352" s="130" t="str">
        <f t="shared" si="32"/>
        <v/>
      </c>
      <c r="J352" s="132">
        <f t="shared" si="34"/>
        <v>1</v>
      </c>
      <c r="K352" s="131">
        <f t="shared" si="33"/>
        <v>0</v>
      </c>
      <c r="N352" s="57"/>
      <c r="O352" s="57"/>
      <c r="P352" s="57"/>
    </row>
    <row r="353" spans="1:16" ht="30.2" customHeight="1" x14ac:dyDescent="0.25">
      <c r="A353" s="22">
        <v>206</v>
      </c>
      <c r="B353" s="22"/>
      <c r="C353" s="230"/>
      <c r="D353" s="23"/>
      <c r="E353" s="24"/>
      <c r="F353" s="55"/>
      <c r="G353" s="92"/>
      <c r="H353" s="203"/>
      <c r="I353" s="130" t="str">
        <f t="shared" si="32"/>
        <v/>
      </c>
      <c r="J353" s="132">
        <f t="shared" si="34"/>
        <v>1</v>
      </c>
      <c r="K353" s="131">
        <f t="shared" si="33"/>
        <v>0</v>
      </c>
      <c r="N353" s="57"/>
      <c r="O353" s="57"/>
      <c r="P353" s="57"/>
    </row>
    <row r="354" spans="1:16" ht="30.2" customHeight="1" x14ac:dyDescent="0.25">
      <c r="A354" s="22">
        <v>207</v>
      </c>
      <c r="B354" s="22"/>
      <c r="C354" s="230"/>
      <c r="D354" s="23"/>
      <c r="E354" s="24"/>
      <c r="F354" s="55"/>
      <c r="G354" s="92"/>
      <c r="H354" s="203"/>
      <c r="I354" s="130" t="str">
        <f t="shared" si="32"/>
        <v/>
      </c>
      <c r="J354" s="132">
        <f t="shared" si="34"/>
        <v>1</v>
      </c>
      <c r="K354" s="131">
        <f t="shared" si="33"/>
        <v>0</v>
      </c>
      <c r="N354" s="57"/>
      <c r="O354" s="57"/>
      <c r="P354" s="57"/>
    </row>
    <row r="355" spans="1:16" ht="30.2" customHeight="1" x14ac:dyDescent="0.25">
      <c r="A355" s="22">
        <v>208</v>
      </c>
      <c r="B355" s="22"/>
      <c r="C355" s="230"/>
      <c r="D355" s="23"/>
      <c r="E355" s="24"/>
      <c r="F355" s="55"/>
      <c r="G355" s="92"/>
      <c r="H355" s="203"/>
      <c r="I355" s="130" t="str">
        <f t="shared" si="32"/>
        <v/>
      </c>
      <c r="J355" s="132">
        <f t="shared" si="34"/>
        <v>1</v>
      </c>
      <c r="K355" s="131">
        <f t="shared" si="33"/>
        <v>0</v>
      </c>
      <c r="N355" s="57"/>
      <c r="O355" s="57"/>
      <c r="P355" s="57"/>
    </row>
    <row r="356" spans="1:16" ht="30.2" customHeight="1" x14ac:dyDescent="0.25">
      <c r="A356" s="22">
        <v>209</v>
      </c>
      <c r="B356" s="22"/>
      <c r="C356" s="230"/>
      <c r="D356" s="23"/>
      <c r="E356" s="24"/>
      <c r="F356" s="55"/>
      <c r="G356" s="92"/>
      <c r="H356" s="203"/>
      <c r="I356" s="130" t="str">
        <f t="shared" si="32"/>
        <v/>
      </c>
      <c r="J356" s="132">
        <f t="shared" si="34"/>
        <v>1</v>
      </c>
      <c r="K356" s="131">
        <f t="shared" si="33"/>
        <v>0</v>
      </c>
      <c r="N356" s="57"/>
      <c r="O356" s="57"/>
      <c r="P356" s="57"/>
    </row>
    <row r="357" spans="1:16" ht="30.2" customHeight="1" x14ac:dyDescent="0.25">
      <c r="A357" s="22">
        <v>210</v>
      </c>
      <c r="B357" s="22"/>
      <c r="C357" s="230"/>
      <c r="D357" s="23"/>
      <c r="E357" s="24"/>
      <c r="F357" s="55"/>
      <c r="G357" s="92"/>
      <c r="H357" s="203"/>
      <c r="I357" s="130" t="str">
        <f t="shared" si="32"/>
        <v/>
      </c>
      <c r="J357" s="132">
        <f t="shared" si="34"/>
        <v>1</v>
      </c>
      <c r="K357" s="131">
        <f t="shared" si="33"/>
        <v>0</v>
      </c>
      <c r="L357" s="78"/>
      <c r="M357" s="78"/>
      <c r="N357" s="57"/>
      <c r="O357" s="57"/>
      <c r="P357" s="57"/>
    </row>
    <row r="358" spans="1:16" ht="30.2" customHeight="1" x14ac:dyDescent="0.25">
      <c r="A358" s="22">
        <v>211</v>
      </c>
      <c r="B358" s="22"/>
      <c r="C358" s="230"/>
      <c r="D358" s="23"/>
      <c r="E358" s="24"/>
      <c r="F358" s="55"/>
      <c r="G358" s="92"/>
      <c r="H358" s="203"/>
      <c r="I358" s="130" t="str">
        <f t="shared" si="32"/>
        <v/>
      </c>
      <c r="J358" s="132">
        <f t="shared" si="34"/>
        <v>1</v>
      </c>
      <c r="K358" s="131">
        <f t="shared" si="33"/>
        <v>0</v>
      </c>
      <c r="N358" s="57"/>
      <c r="O358" s="57"/>
      <c r="P358" s="57"/>
    </row>
    <row r="359" spans="1:16" ht="30.2" customHeight="1" x14ac:dyDescent="0.25">
      <c r="A359" s="22">
        <v>212</v>
      </c>
      <c r="B359" s="22"/>
      <c r="C359" s="230"/>
      <c r="D359" s="23"/>
      <c r="E359" s="24"/>
      <c r="F359" s="55"/>
      <c r="G359" s="92"/>
      <c r="H359" s="203"/>
      <c r="I359" s="130" t="str">
        <f t="shared" si="32"/>
        <v/>
      </c>
      <c r="J359" s="132">
        <f t="shared" si="34"/>
        <v>1</v>
      </c>
      <c r="K359" s="131">
        <f t="shared" si="33"/>
        <v>0</v>
      </c>
      <c r="N359" s="57"/>
      <c r="O359" s="57"/>
      <c r="P359" s="57"/>
    </row>
    <row r="360" spans="1:16" ht="30.2" customHeight="1" x14ac:dyDescent="0.25">
      <c r="A360" s="22">
        <v>213</v>
      </c>
      <c r="B360" s="22"/>
      <c r="C360" s="230"/>
      <c r="D360" s="23"/>
      <c r="E360" s="24"/>
      <c r="F360" s="55"/>
      <c r="G360" s="92"/>
      <c r="H360" s="203"/>
      <c r="I360" s="130" t="str">
        <f t="shared" si="32"/>
        <v/>
      </c>
      <c r="J360" s="132">
        <f t="shared" si="34"/>
        <v>1</v>
      </c>
      <c r="K360" s="131">
        <f t="shared" si="33"/>
        <v>0</v>
      </c>
      <c r="N360" s="57"/>
      <c r="O360" s="57"/>
      <c r="P360" s="57"/>
    </row>
    <row r="361" spans="1:16" ht="30.2" customHeight="1" x14ac:dyDescent="0.25">
      <c r="A361" s="22">
        <v>214</v>
      </c>
      <c r="B361" s="22"/>
      <c r="C361" s="230"/>
      <c r="D361" s="23"/>
      <c r="E361" s="24"/>
      <c r="F361" s="55"/>
      <c r="G361" s="92"/>
      <c r="H361" s="203"/>
      <c r="I361" s="130" t="str">
        <f t="shared" si="32"/>
        <v/>
      </c>
      <c r="J361" s="132">
        <f t="shared" si="34"/>
        <v>1</v>
      </c>
      <c r="K361" s="131">
        <f t="shared" si="33"/>
        <v>0</v>
      </c>
      <c r="N361" s="57"/>
      <c r="O361" s="57"/>
      <c r="P361" s="57"/>
    </row>
    <row r="362" spans="1:16" ht="30.2" customHeight="1" x14ac:dyDescent="0.25">
      <c r="A362" s="22">
        <v>215</v>
      </c>
      <c r="B362" s="22"/>
      <c r="C362" s="230"/>
      <c r="D362" s="23"/>
      <c r="E362" s="24"/>
      <c r="F362" s="55"/>
      <c r="G362" s="92"/>
      <c r="H362" s="203"/>
      <c r="I362" s="130" t="str">
        <f t="shared" si="32"/>
        <v/>
      </c>
      <c r="J362" s="132">
        <f t="shared" si="34"/>
        <v>1</v>
      </c>
      <c r="K362" s="131">
        <f t="shared" si="33"/>
        <v>0</v>
      </c>
      <c r="N362" s="57"/>
      <c r="O362" s="57"/>
      <c r="P362" s="57"/>
    </row>
    <row r="363" spans="1:16" ht="30.2" customHeight="1" x14ac:dyDescent="0.25">
      <c r="A363" s="22">
        <v>216</v>
      </c>
      <c r="B363" s="22"/>
      <c r="C363" s="230"/>
      <c r="D363" s="23"/>
      <c r="E363" s="24"/>
      <c r="F363" s="55"/>
      <c r="G363" s="92"/>
      <c r="H363" s="203"/>
      <c r="I363" s="130" t="str">
        <f t="shared" si="32"/>
        <v/>
      </c>
      <c r="J363" s="132">
        <f t="shared" si="34"/>
        <v>1</v>
      </c>
      <c r="K363" s="131">
        <f t="shared" si="33"/>
        <v>0</v>
      </c>
      <c r="N363" s="57"/>
      <c r="O363" s="57"/>
      <c r="P363" s="57"/>
    </row>
    <row r="364" spans="1:16" ht="30.2" customHeight="1" x14ac:dyDescent="0.25">
      <c r="A364" s="22">
        <v>217</v>
      </c>
      <c r="B364" s="22"/>
      <c r="C364" s="230"/>
      <c r="D364" s="23"/>
      <c r="E364" s="24"/>
      <c r="F364" s="55"/>
      <c r="G364" s="92"/>
      <c r="H364" s="203"/>
      <c r="I364" s="130" t="str">
        <f t="shared" si="32"/>
        <v/>
      </c>
      <c r="J364" s="132">
        <f t="shared" si="34"/>
        <v>1</v>
      </c>
      <c r="K364" s="131">
        <f t="shared" si="33"/>
        <v>0</v>
      </c>
      <c r="N364" s="57"/>
      <c r="O364" s="57"/>
      <c r="P364" s="57"/>
    </row>
    <row r="365" spans="1:16" ht="30.2" customHeight="1" x14ac:dyDescent="0.25">
      <c r="A365" s="22">
        <v>218</v>
      </c>
      <c r="B365" s="22"/>
      <c r="C365" s="230"/>
      <c r="D365" s="23"/>
      <c r="E365" s="24"/>
      <c r="F365" s="55"/>
      <c r="G365" s="92"/>
      <c r="H365" s="203"/>
      <c r="I365" s="130" t="str">
        <f t="shared" si="32"/>
        <v/>
      </c>
      <c r="J365" s="132">
        <f t="shared" si="34"/>
        <v>1</v>
      </c>
      <c r="K365" s="131">
        <f t="shared" si="33"/>
        <v>0</v>
      </c>
      <c r="N365" s="57"/>
      <c r="O365" s="57"/>
      <c r="P365" s="57"/>
    </row>
    <row r="366" spans="1:16" ht="30.2" customHeight="1" x14ac:dyDescent="0.25">
      <c r="A366" s="22">
        <v>219</v>
      </c>
      <c r="B366" s="22"/>
      <c r="C366" s="230"/>
      <c r="D366" s="23"/>
      <c r="E366" s="24"/>
      <c r="F366" s="55"/>
      <c r="G366" s="92"/>
      <c r="H366" s="203"/>
      <c r="I366" s="130" t="str">
        <f t="shared" si="32"/>
        <v/>
      </c>
      <c r="J366" s="132">
        <f t="shared" si="34"/>
        <v>1</v>
      </c>
      <c r="K366" s="131">
        <f t="shared" si="33"/>
        <v>0</v>
      </c>
      <c r="N366" s="57"/>
      <c r="O366" s="57"/>
      <c r="P366" s="57"/>
    </row>
    <row r="367" spans="1:16" ht="30.2" customHeight="1" thickBot="1" x14ac:dyDescent="0.3">
      <c r="A367" s="25">
        <v>220</v>
      </c>
      <c r="B367" s="25"/>
      <c r="C367" s="231"/>
      <c r="D367" s="26"/>
      <c r="E367" s="27"/>
      <c r="F367" s="56"/>
      <c r="G367" s="209"/>
      <c r="H367" s="204"/>
      <c r="I367" s="130" t="str">
        <f t="shared" si="32"/>
        <v/>
      </c>
      <c r="J367" s="132">
        <f t="shared" si="34"/>
        <v>1</v>
      </c>
      <c r="K367" s="131">
        <f t="shared" si="33"/>
        <v>0</v>
      </c>
      <c r="N367" s="57"/>
      <c r="O367" s="57"/>
      <c r="P367" s="57"/>
    </row>
    <row r="368" spans="1:16" ht="30.2" customHeight="1" thickBot="1" x14ac:dyDescent="0.3">
      <c r="A368" s="57"/>
      <c r="B368" s="57"/>
      <c r="C368" s="57"/>
      <c r="D368" s="57"/>
      <c r="E368" s="57"/>
      <c r="F368" s="57"/>
      <c r="G368" s="279" t="s">
        <v>46</v>
      </c>
      <c r="H368" s="205">
        <f>SUM(H348:H367)+H334</f>
        <v>0</v>
      </c>
      <c r="I368" s="74"/>
      <c r="J368" s="129">
        <f>IF(H368&gt;H334,ROW(A374),0)</f>
        <v>0</v>
      </c>
      <c r="K368" s="52"/>
      <c r="L368" s="127">
        <f>IF(H368&gt;H334,ROW(A374),0)</f>
        <v>0</v>
      </c>
      <c r="N368" s="57"/>
      <c r="O368" s="57"/>
      <c r="P368" s="57"/>
    </row>
    <row r="369" spans="1:16" ht="30.2" customHeight="1" x14ac:dyDescent="0.25">
      <c r="A369" s="57"/>
      <c r="B369" s="57"/>
      <c r="C369" s="57"/>
      <c r="D369" s="57"/>
      <c r="E369" s="57"/>
      <c r="F369" s="57"/>
      <c r="G369" s="57"/>
      <c r="H369" s="57"/>
      <c r="I369" s="74"/>
      <c r="J369" s="52"/>
      <c r="K369" s="52"/>
      <c r="N369" s="57"/>
      <c r="O369" s="57"/>
      <c r="P369" s="57"/>
    </row>
    <row r="370" spans="1:16" ht="30.2" customHeight="1" x14ac:dyDescent="0.25">
      <c r="A370" s="70" t="s">
        <v>141</v>
      </c>
      <c r="B370" s="57"/>
      <c r="C370" s="57"/>
      <c r="D370" s="57"/>
      <c r="E370" s="57"/>
      <c r="F370" s="57"/>
      <c r="G370" s="57"/>
      <c r="H370" s="57"/>
      <c r="I370" s="74"/>
      <c r="J370" s="52"/>
      <c r="K370" s="52"/>
      <c r="N370" s="57"/>
      <c r="O370" s="57"/>
      <c r="P370" s="57"/>
    </row>
    <row r="371" spans="1:16" ht="30.2" customHeight="1" x14ac:dyDescent="0.25">
      <c r="A371" s="57"/>
      <c r="B371" s="57"/>
      <c r="C371" s="57"/>
      <c r="D371" s="57"/>
      <c r="E371" s="57"/>
      <c r="F371" s="57"/>
      <c r="G371" s="57"/>
      <c r="H371" s="57"/>
      <c r="I371" s="74"/>
      <c r="J371" s="52"/>
      <c r="K371" s="52"/>
      <c r="N371" s="57"/>
      <c r="O371" s="57"/>
      <c r="P371" s="57"/>
    </row>
    <row r="372" spans="1:16" ht="30.2" customHeight="1" x14ac:dyDescent="0.35">
      <c r="A372" s="347" t="s">
        <v>41</v>
      </c>
      <c r="B372" s="348">
        <f ca="1">IF(imzatarihi&gt;0,imzatarihi,"")</f>
        <v>45833</v>
      </c>
      <c r="C372" s="346" t="s">
        <v>43</v>
      </c>
      <c r="D372" s="344" t="str">
        <f>IF(kurulusyetkilisi&gt;0,kurulusyetkilisi,"")</f>
        <v/>
      </c>
      <c r="E372" s="57"/>
      <c r="F372" s="57"/>
      <c r="G372" s="57"/>
      <c r="H372" s="57"/>
      <c r="I372" s="74"/>
      <c r="J372" s="52"/>
      <c r="K372" s="52"/>
      <c r="N372" s="57"/>
      <c r="O372" s="57"/>
      <c r="P372" s="57"/>
    </row>
    <row r="373" spans="1:16" ht="30.2" customHeight="1" x14ac:dyDescent="0.35">
      <c r="A373" s="57"/>
      <c r="B373" s="343"/>
      <c r="C373" s="346" t="s">
        <v>44</v>
      </c>
      <c r="E373" s="57"/>
      <c r="F373" s="57"/>
      <c r="G373" s="57"/>
      <c r="H373" s="57"/>
      <c r="I373" s="74"/>
      <c r="J373" s="52"/>
      <c r="K373" s="52"/>
      <c r="N373" s="57"/>
      <c r="O373" s="57"/>
      <c r="P373" s="57"/>
    </row>
    <row r="374" spans="1:16" ht="30.2" customHeight="1" x14ac:dyDescent="0.25">
      <c r="A374" s="57"/>
      <c r="B374" s="57"/>
      <c r="C374" s="57"/>
      <c r="D374" s="57"/>
      <c r="E374" s="57"/>
      <c r="F374" s="57"/>
      <c r="G374" s="57"/>
      <c r="H374" s="57"/>
      <c r="I374" s="74"/>
      <c r="J374" s="52"/>
      <c r="K374" s="52"/>
      <c r="N374" s="57"/>
      <c r="O374" s="57"/>
      <c r="P374" s="57"/>
    </row>
    <row r="375" spans="1:16" ht="30.2" customHeight="1" x14ac:dyDescent="0.25">
      <c r="A375" s="542" t="s">
        <v>115</v>
      </c>
      <c r="B375" s="542"/>
      <c r="C375" s="542"/>
      <c r="D375" s="542"/>
      <c r="E375" s="542"/>
      <c r="F375" s="542"/>
      <c r="G375" s="542"/>
      <c r="H375" s="542"/>
      <c r="I375" s="72"/>
      <c r="J375" s="52"/>
      <c r="K375" s="52"/>
      <c r="N375" s="57"/>
      <c r="O375" s="57"/>
      <c r="P375" s="57"/>
    </row>
    <row r="376" spans="1:16" ht="30.2" customHeight="1" x14ac:dyDescent="0.25">
      <c r="A376" s="503" t="str">
        <f>IF(YilDonem&lt;&gt;"",CONCATENATE(YilDonem,". döneme aittir."),"")</f>
        <v/>
      </c>
      <c r="B376" s="503"/>
      <c r="C376" s="503"/>
      <c r="D376" s="503"/>
      <c r="E376" s="503"/>
      <c r="F376" s="503"/>
      <c r="G376" s="503"/>
      <c r="H376" s="503"/>
      <c r="I376" s="72"/>
      <c r="J376" s="52"/>
      <c r="K376" s="52"/>
      <c r="N376" s="57"/>
      <c r="O376" s="57"/>
      <c r="P376" s="57"/>
    </row>
    <row r="377" spans="1:16" ht="30.2" customHeight="1" thickBot="1" x14ac:dyDescent="0.3">
      <c r="A377" s="546" t="s">
        <v>134</v>
      </c>
      <c r="B377" s="546"/>
      <c r="C377" s="546"/>
      <c r="D377" s="546"/>
      <c r="E377" s="546"/>
      <c r="F377" s="546"/>
      <c r="G377" s="546"/>
      <c r="H377" s="546"/>
      <c r="I377" s="72"/>
      <c r="J377" s="52"/>
      <c r="K377" s="52"/>
      <c r="N377" s="57"/>
      <c r="O377" s="57"/>
      <c r="P377" s="57"/>
    </row>
    <row r="378" spans="1:16" ht="30.2" customHeight="1" thickBot="1" x14ac:dyDescent="0.3">
      <c r="A378" s="547" t="s">
        <v>1</v>
      </c>
      <c r="B378" s="548"/>
      <c r="C378" s="510" t="str">
        <f>IF(ProjeNo&gt;0,ProjeNo,"")</f>
        <v/>
      </c>
      <c r="D378" s="511"/>
      <c r="E378" s="511"/>
      <c r="F378" s="511"/>
      <c r="G378" s="511"/>
      <c r="H378" s="512"/>
      <c r="I378" s="72"/>
      <c r="J378" s="52"/>
      <c r="K378" s="52"/>
      <c r="N378" s="57"/>
      <c r="O378" s="57"/>
      <c r="P378" s="57"/>
    </row>
    <row r="379" spans="1:16" ht="30.2" customHeight="1" thickBot="1" x14ac:dyDescent="0.3">
      <c r="A379" s="549" t="s">
        <v>10</v>
      </c>
      <c r="B379" s="550"/>
      <c r="C379" s="513" t="str">
        <f>IF(ProjeAdi&gt;0,ProjeAdi,"")</f>
        <v/>
      </c>
      <c r="D379" s="514"/>
      <c r="E379" s="514"/>
      <c r="F379" s="514"/>
      <c r="G379" s="514"/>
      <c r="H379" s="515"/>
      <c r="I379" s="72"/>
      <c r="J379" s="52"/>
      <c r="K379" s="52"/>
      <c r="N379" s="57"/>
      <c r="O379" s="57"/>
      <c r="P379" s="57"/>
    </row>
    <row r="380" spans="1:16" s="31" customFormat="1" ht="30.2" customHeight="1" thickBot="1" x14ac:dyDescent="0.3">
      <c r="A380" s="543" t="s">
        <v>6</v>
      </c>
      <c r="B380" s="543" t="s">
        <v>112</v>
      </c>
      <c r="C380" s="543" t="s">
        <v>163</v>
      </c>
      <c r="D380" s="543" t="s">
        <v>113</v>
      </c>
      <c r="E380" s="543" t="s">
        <v>114</v>
      </c>
      <c r="F380" s="543" t="s">
        <v>93</v>
      </c>
      <c r="G380" s="543" t="s">
        <v>94</v>
      </c>
      <c r="H380" s="85" t="s">
        <v>95</v>
      </c>
      <c r="I380" s="73"/>
      <c r="J380" s="53"/>
      <c r="K380" s="53"/>
      <c r="L380" s="77"/>
      <c r="M380" s="77"/>
      <c r="N380" s="275"/>
      <c r="O380" s="275"/>
      <c r="P380" s="275"/>
    </row>
    <row r="381" spans="1:16" ht="30.2" customHeight="1" thickBot="1" x14ac:dyDescent="0.3">
      <c r="A381" s="544"/>
      <c r="B381" s="544"/>
      <c r="C381" s="545"/>
      <c r="D381" s="545"/>
      <c r="E381" s="544"/>
      <c r="F381" s="544"/>
      <c r="G381" s="544"/>
      <c r="H381" s="218" t="s">
        <v>98</v>
      </c>
      <c r="I381" s="72"/>
      <c r="J381" s="52"/>
      <c r="K381" s="52"/>
      <c r="N381" s="57"/>
      <c r="O381" s="57"/>
      <c r="P381" s="57"/>
    </row>
    <row r="382" spans="1:16" ht="30.2" customHeight="1" x14ac:dyDescent="0.25">
      <c r="A382" s="37">
        <v>221</v>
      </c>
      <c r="B382" s="37"/>
      <c r="C382" s="232"/>
      <c r="D382" s="38"/>
      <c r="E382" s="54"/>
      <c r="F382" s="39"/>
      <c r="G382" s="210"/>
      <c r="H382" s="199"/>
      <c r="I382" s="130" t="str">
        <f t="shared" ref="I382:I401" si="35">IF(AND(COUNTA(B382:E382)&gt;0,J382=1),"Belge Tarihi ve Belge Numarası doldurulduktan sonra KDV Dahil Tutar doldurulabilir.","")</f>
        <v/>
      </c>
      <c r="J382" s="132">
        <f>IF(COUNTA(F382:G382)=2,0,1)</f>
        <v>1</v>
      </c>
      <c r="K382" s="131">
        <f t="shared" ref="K382:K401" si="36">IF(J382=1,0,100000000)</f>
        <v>0</v>
      </c>
      <c r="N382" s="57"/>
      <c r="O382" s="57"/>
      <c r="P382" s="57"/>
    </row>
    <row r="383" spans="1:16" ht="30.2" customHeight="1" x14ac:dyDescent="0.25">
      <c r="A383" s="22">
        <v>222</v>
      </c>
      <c r="B383" s="22"/>
      <c r="C383" s="230"/>
      <c r="D383" s="23"/>
      <c r="E383" s="24"/>
      <c r="F383" s="55"/>
      <c r="G383" s="92"/>
      <c r="H383" s="203"/>
      <c r="I383" s="130" t="str">
        <f t="shared" si="35"/>
        <v/>
      </c>
      <c r="J383" s="132">
        <f>IF(COUNTA(F383:G383)=2,0,1)</f>
        <v>1</v>
      </c>
      <c r="K383" s="131">
        <f t="shared" si="36"/>
        <v>0</v>
      </c>
      <c r="N383" s="57"/>
      <c r="O383" s="57"/>
      <c r="P383" s="57"/>
    </row>
    <row r="384" spans="1:16" ht="30.2" customHeight="1" x14ac:dyDescent="0.25">
      <c r="A384" s="22">
        <v>223</v>
      </c>
      <c r="B384" s="22"/>
      <c r="C384" s="230"/>
      <c r="D384" s="23"/>
      <c r="E384" s="24"/>
      <c r="F384" s="55"/>
      <c r="G384" s="92"/>
      <c r="H384" s="203"/>
      <c r="I384" s="130" t="str">
        <f t="shared" si="35"/>
        <v/>
      </c>
      <c r="J384" s="132">
        <f t="shared" ref="J384:J401" si="37">IF(COUNTA(F384:G384)=2,0,1)</f>
        <v>1</v>
      </c>
      <c r="K384" s="131">
        <f t="shared" si="36"/>
        <v>0</v>
      </c>
      <c r="N384" s="57"/>
      <c r="O384" s="57"/>
      <c r="P384" s="57"/>
    </row>
    <row r="385" spans="1:16" ht="30.2" customHeight="1" x14ac:dyDescent="0.25">
      <c r="A385" s="22">
        <v>224</v>
      </c>
      <c r="B385" s="22"/>
      <c r="C385" s="230"/>
      <c r="D385" s="23"/>
      <c r="E385" s="24"/>
      <c r="F385" s="55"/>
      <c r="G385" s="92"/>
      <c r="H385" s="203"/>
      <c r="I385" s="130" t="str">
        <f t="shared" si="35"/>
        <v/>
      </c>
      <c r="J385" s="132">
        <f t="shared" si="37"/>
        <v>1</v>
      </c>
      <c r="K385" s="131">
        <f t="shared" si="36"/>
        <v>0</v>
      </c>
      <c r="N385" s="57"/>
      <c r="O385" s="57"/>
      <c r="P385" s="57"/>
    </row>
    <row r="386" spans="1:16" ht="30.2" customHeight="1" x14ac:dyDescent="0.25">
      <c r="A386" s="22">
        <v>225</v>
      </c>
      <c r="B386" s="22"/>
      <c r="C386" s="230"/>
      <c r="D386" s="23"/>
      <c r="E386" s="24"/>
      <c r="F386" s="55"/>
      <c r="G386" s="92"/>
      <c r="H386" s="203"/>
      <c r="I386" s="130" t="str">
        <f t="shared" si="35"/>
        <v/>
      </c>
      <c r="J386" s="132">
        <f t="shared" si="37"/>
        <v>1</v>
      </c>
      <c r="K386" s="131">
        <f t="shared" si="36"/>
        <v>0</v>
      </c>
      <c r="N386" s="57"/>
      <c r="O386" s="57"/>
      <c r="P386" s="57"/>
    </row>
    <row r="387" spans="1:16" ht="30.2" customHeight="1" x14ac:dyDescent="0.25">
      <c r="A387" s="22">
        <v>226</v>
      </c>
      <c r="B387" s="22"/>
      <c r="C387" s="230"/>
      <c r="D387" s="23"/>
      <c r="E387" s="24"/>
      <c r="F387" s="55"/>
      <c r="G387" s="92"/>
      <c r="H387" s="203"/>
      <c r="I387" s="130" t="str">
        <f t="shared" si="35"/>
        <v/>
      </c>
      <c r="J387" s="132">
        <f t="shared" si="37"/>
        <v>1</v>
      </c>
      <c r="K387" s="131">
        <f t="shared" si="36"/>
        <v>0</v>
      </c>
      <c r="N387" s="57"/>
      <c r="O387" s="57"/>
      <c r="P387" s="57"/>
    </row>
    <row r="388" spans="1:16" ht="30.2" customHeight="1" x14ac:dyDescent="0.25">
      <c r="A388" s="22">
        <v>227</v>
      </c>
      <c r="B388" s="22"/>
      <c r="C388" s="230"/>
      <c r="D388" s="23"/>
      <c r="E388" s="24"/>
      <c r="F388" s="55"/>
      <c r="G388" s="92"/>
      <c r="H388" s="203"/>
      <c r="I388" s="130" t="str">
        <f t="shared" si="35"/>
        <v/>
      </c>
      <c r="J388" s="132">
        <f t="shared" si="37"/>
        <v>1</v>
      </c>
      <c r="K388" s="131">
        <f t="shared" si="36"/>
        <v>0</v>
      </c>
      <c r="N388" s="57"/>
      <c r="O388" s="57"/>
      <c r="P388" s="57"/>
    </row>
    <row r="389" spans="1:16" ht="30.2" customHeight="1" x14ac:dyDescent="0.25">
      <c r="A389" s="22">
        <v>228</v>
      </c>
      <c r="B389" s="22"/>
      <c r="C389" s="230"/>
      <c r="D389" s="23"/>
      <c r="E389" s="24"/>
      <c r="F389" s="55"/>
      <c r="G389" s="92"/>
      <c r="H389" s="203"/>
      <c r="I389" s="130" t="str">
        <f t="shared" si="35"/>
        <v/>
      </c>
      <c r="J389" s="132">
        <f t="shared" si="37"/>
        <v>1</v>
      </c>
      <c r="K389" s="131">
        <f t="shared" si="36"/>
        <v>0</v>
      </c>
      <c r="N389" s="57"/>
      <c r="O389" s="57"/>
      <c r="P389" s="57"/>
    </row>
    <row r="390" spans="1:16" ht="30.2" customHeight="1" x14ac:dyDescent="0.25">
      <c r="A390" s="22">
        <v>229</v>
      </c>
      <c r="B390" s="22"/>
      <c r="C390" s="230"/>
      <c r="D390" s="23"/>
      <c r="E390" s="24"/>
      <c r="F390" s="55"/>
      <c r="G390" s="92"/>
      <c r="H390" s="203"/>
      <c r="I390" s="130" t="str">
        <f t="shared" si="35"/>
        <v/>
      </c>
      <c r="J390" s="132">
        <f t="shared" si="37"/>
        <v>1</v>
      </c>
      <c r="K390" s="131">
        <f t="shared" si="36"/>
        <v>0</v>
      </c>
      <c r="N390" s="57"/>
      <c r="O390" s="57"/>
      <c r="P390" s="57"/>
    </row>
    <row r="391" spans="1:16" ht="30.2" customHeight="1" x14ac:dyDescent="0.25">
      <c r="A391" s="22">
        <v>230</v>
      </c>
      <c r="B391" s="22"/>
      <c r="C391" s="230"/>
      <c r="D391" s="23"/>
      <c r="E391" s="24"/>
      <c r="F391" s="55"/>
      <c r="G391" s="92"/>
      <c r="H391" s="203"/>
      <c r="I391" s="130" t="str">
        <f t="shared" si="35"/>
        <v/>
      </c>
      <c r="J391" s="132">
        <f t="shared" si="37"/>
        <v>1</v>
      </c>
      <c r="K391" s="131">
        <f t="shared" si="36"/>
        <v>0</v>
      </c>
      <c r="N391" s="57"/>
      <c r="O391" s="57"/>
      <c r="P391" s="57"/>
    </row>
    <row r="392" spans="1:16" ht="30.2" customHeight="1" x14ac:dyDescent="0.25">
      <c r="A392" s="22">
        <v>231</v>
      </c>
      <c r="B392" s="22"/>
      <c r="C392" s="230"/>
      <c r="D392" s="23"/>
      <c r="E392" s="24"/>
      <c r="F392" s="55"/>
      <c r="G392" s="92"/>
      <c r="H392" s="203"/>
      <c r="I392" s="130" t="str">
        <f t="shared" si="35"/>
        <v/>
      </c>
      <c r="J392" s="132">
        <f t="shared" si="37"/>
        <v>1</v>
      </c>
      <c r="K392" s="131">
        <f t="shared" si="36"/>
        <v>0</v>
      </c>
      <c r="L392" s="78"/>
      <c r="M392" s="78"/>
      <c r="N392" s="57"/>
      <c r="O392" s="57"/>
      <c r="P392" s="57"/>
    </row>
    <row r="393" spans="1:16" ht="30.2" customHeight="1" x14ac:dyDescent="0.25">
      <c r="A393" s="22">
        <v>232</v>
      </c>
      <c r="B393" s="22"/>
      <c r="C393" s="230"/>
      <c r="D393" s="23"/>
      <c r="E393" s="24"/>
      <c r="F393" s="55"/>
      <c r="G393" s="92"/>
      <c r="H393" s="203"/>
      <c r="I393" s="130" t="str">
        <f t="shared" si="35"/>
        <v/>
      </c>
      <c r="J393" s="132">
        <f t="shared" si="37"/>
        <v>1</v>
      </c>
      <c r="K393" s="131">
        <f t="shared" si="36"/>
        <v>0</v>
      </c>
      <c r="N393" s="57"/>
      <c r="O393" s="57"/>
      <c r="P393" s="57"/>
    </row>
    <row r="394" spans="1:16" ht="30.2" customHeight="1" x14ac:dyDescent="0.25">
      <c r="A394" s="22">
        <v>233</v>
      </c>
      <c r="B394" s="22"/>
      <c r="C394" s="230"/>
      <c r="D394" s="23"/>
      <c r="E394" s="24"/>
      <c r="F394" s="55"/>
      <c r="G394" s="92"/>
      <c r="H394" s="203"/>
      <c r="I394" s="130" t="str">
        <f t="shared" si="35"/>
        <v/>
      </c>
      <c r="J394" s="132">
        <f t="shared" si="37"/>
        <v>1</v>
      </c>
      <c r="K394" s="131">
        <f t="shared" si="36"/>
        <v>0</v>
      </c>
      <c r="N394" s="57"/>
      <c r="O394" s="57"/>
      <c r="P394" s="57"/>
    </row>
    <row r="395" spans="1:16" ht="30.2" customHeight="1" x14ac:dyDescent="0.25">
      <c r="A395" s="22">
        <v>234</v>
      </c>
      <c r="B395" s="22"/>
      <c r="C395" s="230"/>
      <c r="D395" s="23"/>
      <c r="E395" s="24"/>
      <c r="F395" s="55"/>
      <c r="G395" s="92"/>
      <c r="H395" s="203"/>
      <c r="I395" s="130" t="str">
        <f t="shared" si="35"/>
        <v/>
      </c>
      <c r="J395" s="132">
        <f t="shared" si="37"/>
        <v>1</v>
      </c>
      <c r="K395" s="131">
        <f t="shared" si="36"/>
        <v>0</v>
      </c>
      <c r="N395" s="57"/>
      <c r="O395" s="57"/>
      <c r="P395" s="57"/>
    </row>
    <row r="396" spans="1:16" ht="30.2" customHeight="1" x14ac:dyDescent="0.25">
      <c r="A396" s="22">
        <v>235</v>
      </c>
      <c r="B396" s="22"/>
      <c r="C396" s="230"/>
      <c r="D396" s="23"/>
      <c r="E396" s="24"/>
      <c r="F396" s="55"/>
      <c r="G396" s="92"/>
      <c r="H396" s="203"/>
      <c r="I396" s="130" t="str">
        <f t="shared" si="35"/>
        <v/>
      </c>
      <c r="J396" s="132">
        <f t="shared" si="37"/>
        <v>1</v>
      </c>
      <c r="K396" s="131">
        <f t="shared" si="36"/>
        <v>0</v>
      </c>
      <c r="N396" s="57"/>
      <c r="O396" s="57"/>
      <c r="P396" s="57"/>
    </row>
    <row r="397" spans="1:16" ht="30.2" customHeight="1" x14ac:dyDescent="0.25">
      <c r="A397" s="22">
        <v>236</v>
      </c>
      <c r="B397" s="22"/>
      <c r="C397" s="230"/>
      <c r="D397" s="23"/>
      <c r="E397" s="24"/>
      <c r="F397" s="55"/>
      <c r="G397" s="92"/>
      <c r="H397" s="203"/>
      <c r="I397" s="130" t="str">
        <f t="shared" si="35"/>
        <v/>
      </c>
      <c r="J397" s="132">
        <f t="shared" si="37"/>
        <v>1</v>
      </c>
      <c r="K397" s="131">
        <f t="shared" si="36"/>
        <v>0</v>
      </c>
      <c r="N397" s="57"/>
      <c r="O397" s="57"/>
      <c r="P397" s="57"/>
    </row>
    <row r="398" spans="1:16" ht="30.2" customHeight="1" x14ac:dyDescent="0.25">
      <c r="A398" s="22">
        <v>237</v>
      </c>
      <c r="B398" s="22"/>
      <c r="C398" s="230"/>
      <c r="D398" s="23"/>
      <c r="E398" s="24"/>
      <c r="F398" s="55"/>
      <c r="G398" s="92"/>
      <c r="H398" s="203"/>
      <c r="I398" s="130" t="str">
        <f t="shared" si="35"/>
        <v/>
      </c>
      <c r="J398" s="132">
        <f t="shared" si="37"/>
        <v>1</v>
      </c>
      <c r="K398" s="131">
        <f t="shared" si="36"/>
        <v>0</v>
      </c>
      <c r="N398" s="57"/>
      <c r="O398" s="57"/>
      <c r="P398" s="57"/>
    </row>
    <row r="399" spans="1:16" ht="30.2" customHeight="1" x14ac:dyDescent="0.25">
      <c r="A399" s="22">
        <v>238</v>
      </c>
      <c r="B399" s="22"/>
      <c r="C399" s="230"/>
      <c r="D399" s="23"/>
      <c r="E399" s="24"/>
      <c r="F399" s="55"/>
      <c r="G399" s="92"/>
      <c r="H399" s="203"/>
      <c r="I399" s="130" t="str">
        <f t="shared" si="35"/>
        <v/>
      </c>
      <c r="J399" s="132">
        <f t="shared" si="37"/>
        <v>1</v>
      </c>
      <c r="K399" s="131">
        <f t="shared" si="36"/>
        <v>0</v>
      </c>
      <c r="N399" s="57"/>
      <c r="O399" s="57"/>
      <c r="P399" s="57"/>
    </row>
    <row r="400" spans="1:16" ht="30.2" customHeight="1" x14ac:dyDescent="0.25">
      <c r="A400" s="22">
        <v>239</v>
      </c>
      <c r="B400" s="22"/>
      <c r="C400" s="230"/>
      <c r="D400" s="23"/>
      <c r="E400" s="24"/>
      <c r="F400" s="55"/>
      <c r="G400" s="92"/>
      <c r="H400" s="203"/>
      <c r="I400" s="130" t="str">
        <f t="shared" si="35"/>
        <v/>
      </c>
      <c r="J400" s="132">
        <f t="shared" si="37"/>
        <v>1</v>
      </c>
      <c r="K400" s="131">
        <f t="shared" si="36"/>
        <v>0</v>
      </c>
      <c r="N400" s="57"/>
      <c r="O400" s="57"/>
      <c r="P400" s="57"/>
    </row>
    <row r="401" spans="1:16" ht="30.2" customHeight="1" thickBot="1" x14ac:dyDescent="0.3">
      <c r="A401" s="25">
        <v>240</v>
      </c>
      <c r="B401" s="25"/>
      <c r="C401" s="231"/>
      <c r="D401" s="26"/>
      <c r="E401" s="27"/>
      <c r="F401" s="56"/>
      <c r="G401" s="209"/>
      <c r="H401" s="204"/>
      <c r="I401" s="130" t="str">
        <f t="shared" si="35"/>
        <v/>
      </c>
      <c r="J401" s="132">
        <f t="shared" si="37"/>
        <v>1</v>
      </c>
      <c r="K401" s="131">
        <f t="shared" si="36"/>
        <v>0</v>
      </c>
      <c r="N401" s="57"/>
      <c r="O401" s="57"/>
      <c r="P401" s="57"/>
    </row>
    <row r="402" spans="1:16" ht="30.2" customHeight="1" thickBot="1" x14ac:dyDescent="0.3">
      <c r="A402" s="57"/>
      <c r="B402" s="57"/>
      <c r="C402" s="57"/>
      <c r="D402" s="57"/>
      <c r="E402" s="57"/>
      <c r="F402" s="57"/>
      <c r="G402" s="279" t="s">
        <v>46</v>
      </c>
      <c r="H402" s="205">
        <f>SUM(H382:H401)+H368</f>
        <v>0</v>
      </c>
      <c r="I402" s="74"/>
      <c r="J402" s="129">
        <f>IF(H402&gt;H368,ROW(A408),0)</f>
        <v>0</v>
      </c>
      <c r="K402" s="52"/>
      <c r="L402" s="127">
        <f>IF(H402&gt;H368,ROW(A408),0)</f>
        <v>0</v>
      </c>
      <c r="N402" s="57"/>
      <c r="O402" s="57"/>
      <c r="P402" s="57"/>
    </row>
    <row r="403" spans="1:16" ht="30.2" customHeight="1" x14ac:dyDescent="0.25">
      <c r="A403" s="57"/>
      <c r="B403" s="57"/>
      <c r="C403" s="57"/>
      <c r="D403" s="57"/>
      <c r="E403" s="57"/>
      <c r="F403" s="57"/>
      <c r="G403" s="57"/>
      <c r="H403" s="57"/>
      <c r="I403" s="74"/>
      <c r="J403" s="52"/>
      <c r="K403" s="52"/>
      <c r="N403" s="57"/>
      <c r="O403" s="57"/>
      <c r="P403" s="57"/>
    </row>
    <row r="404" spans="1:16" ht="30.2" customHeight="1" x14ac:dyDescent="0.25">
      <c r="A404" s="70" t="s">
        <v>141</v>
      </c>
      <c r="B404" s="57"/>
      <c r="C404" s="57"/>
      <c r="D404" s="57"/>
      <c r="E404" s="57"/>
      <c r="F404" s="57"/>
      <c r="G404" s="57"/>
      <c r="H404" s="57"/>
      <c r="I404" s="74"/>
      <c r="J404" s="52"/>
      <c r="K404" s="52"/>
      <c r="N404" s="57"/>
      <c r="O404" s="57"/>
      <c r="P404" s="57"/>
    </row>
    <row r="405" spans="1:16" ht="30.2" customHeight="1" x14ac:dyDescent="0.25">
      <c r="A405" s="57"/>
      <c r="B405" s="57"/>
      <c r="C405" s="57"/>
      <c r="D405" s="57"/>
      <c r="E405" s="57"/>
      <c r="F405" s="57"/>
      <c r="G405" s="57"/>
      <c r="H405" s="57"/>
      <c r="I405" s="74"/>
      <c r="J405" s="52"/>
      <c r="K405" s="52"/>
      <c r="N405" s="57"/>
      <c r="O405" s="57"/>
      <c r="P405" s="57"/>
    </row>
    <row r="406" spans="1:16" ht="30.2" customHeight="1" x14ac:dyDescent="0.35">
      <c r="A406" s="347" t="s">
        <v>41</v>
      </c>
      <c r="B406" s="348">
        <f ca="1">IF(imzatarihi&gt;0,imzatarihi,"")</f>
        <v>45833</v>
      </c>
      <c r="C406" s="346" t="s">
        <v>43</v>
      </c>
      <c r="D406" s="344" t="str">
        <f>IF(kurulusyetkilisi&gt;0,kurulusyetkilisi,"")</f>
        <v/>
      </c>
      <c r="E406" s="57"/>
      <c r="F406" s="57"/>
      <c r="G406" s="57"/>
      <c r="H406" s="57"/>
      <c r="I406" s="74"/>
      <c r="J406" s="52"/>
      <c r="K406" s="52"/>
      <c r="N406" s="57"/>
      <c r="O406" s="57"/>
      <c r="P406" s="57"/>
    </row>
    <row r="407" spans="1:16" ht="30.2" customHeight="1" x14ac:dyDescent="0.35">
      <c r="A407" s="57"/>
      <c r="B407" s="343"/>
      <c r="C407" s="346" t="s">
        <v>44</v>
      </c>
      <c r="E407" s="57"/>
      <c r="F407" s="57"/>
      <c r="G407" s="57"/>
      <c r="H407" s="57"/>
      <c r="I407" s="74"/>
      <c r="J407" s="52"/>
      <c r="K407" s="52"/>
      <c r="N407" s="57"/>
      <c r="O407" s="57"/>
      <c r="P407" s="57"/>
    </row>
    <row r="408" spans="1:16" ht="30.2" customHeight="1" x14ac:dyDescent="0.25">
      <c r="A408" s="57"/>
      <c r="B408" s="57"/>
      <c r="C408" s="57"/>
      <c r="D408" s="57"/>
      <c r="E408" s="57"/>
      <c r="F408" s="57"/>
      <c r="G408" s="57"/>
      <c r="H408" s="57"/>
      <c r="I408" s="74"/>
      <c r="J408" s="52"/>
      <c r="K408" s="52"/>
      <c r="N408" s="57"/>
      <c r="O408" s="57"/>
      <c r="P408" s="57"/>
    </row>
    <row r="409" spans="1:16" ht="30.2" customHeight="1" x14ac:dyDescent="0.25">
      <c r="A409" s="542" t="s">
        <v>115</v>
      </c>
      <c r="B409" s="542"/>
      <c r="C409" s="542"/>
      <c r="D409" s="542"/>
      <c r="E409" s="542"/>
      <c r="F409" s="542"/>
      <c r="G409" s="542"/>
      <c r="H409" s="542"/>
      <c r="I409" s="72"/>
      <c r="J409" s="52"/>
      <c r="K409" s="52"/>
      <c r="N409" s="57"/>
      <c r="O409" s="57"/>
      <c r="P409" s="57"/>
    </row>
    <row r="410" spans="1:16" ht="30.2" customHeight="1" x14ac:dyDescent="0.25">
      <c r="A410" s="503" t="str">
        <f>IF(YilDonem&lt;&gt;"",CONCATENATE(YilDonem,". döneme aittir."),"")</f>
        <v/>
      </c>
      <c r="B410" s="503"/>
      <c r="C410" s="503"/>
      <c r="D410" s="503"/>
      <c r="E410" s="503"/>
      <c r="F410" s="503"/>
      <c r="G410" s="503"/>
      <c r="H410" s="503"/>
      <c r="I410" s="72"/>
      <c r="J410" s="52"/>
      <c r="K410" s="52"/>
      <c r="N410" s="57"/>
      <c r="O410" s="57"/>
      <c r="P410" s="57"/>
    </row>
    <row r="411" spans="1:16" ht="30.2" customHeight="1" thickBot="1" x14ac:dyDescent="0.3">
      <c r="A411" s="546" t="s">
        <v>134</v>
      </c>
      <c r="B411" s="546"/>
      <c r="C411" s="546"/>
      <c r="D411" s="546"/>
      <c r="E411" s="546"/>
      <c r="F411" s="546"/>
      <c r="G411" s="546"/>
      <c r="H411" s="546"/>
      <c r="I411" s="72"/>
      <c r="J411" s="52"/>
      <c r="K411" s="52"/>
      <c r="N411" s="57"/>
      <c r="O411" s="57"/>
      <c r="P411" s="57"/>
    </row>
    <row r="412" spans="1:16" ht="30.2" customHeight="1" thickBot="1" x14ac:dyDescent="0.3">
      <c r="A412" s="547" t="s">
        <v>1</v>
      </c>
      <c r="B412" s="548"/>
      <c r="C412" s="510" t="str">
        <f>IF(ProjeNo&gt;0,ProjeNo,"")</f>
        <v/>
      </c>
      <c r="D412" s="511"/>
      <c r="E412" s="511"/>
      <c r="F412" s="511"/>
      <c r="G412" s="511"/>
      <c r="H412" s="512"/>
      <c r="I412" s="72"/>
      <c r="J412" s="52"/>
      <c r="K412" s="52"/>
      <c r="N412" s="57"/>
      <c r="O412" s="57"/>
      <c r="P412" s="57"/>
    </row>
    <row r="413" spans="1:16" ht="30.2" customHeight="1" thickBot="1" x14ac:dyDescent="0.3">
      <c r="A413" s="549" t="s">
        <v>10</v>
      </c>
      <c r="B413" s="550"/>
      <c r="C413" s="513" t="str">
        <f>IF(ProjeAdi&gt;0,ProjeAdi,"")</f>
        <v/>
      </c>
      <c r="D413" s="514"/>
      <c r="E413" s="514"/>
      <c r="F413" s="514"/>
      <c r="G413" s="514"/>
      <c r="H413" s="515"/>
      <c r="I413" s="72"/>
      <c r="J413" s="52"/>
      <c r="K413" s="52"/>
      <c r="N413" s="57"/>
      <c r="O413" s="57"/>
      <c r="P413" s="57"/>
    </row>
    <row r="414" spans="1:16" s="31" customFormat="1" ht="30.2" customHeight="1" thickBot="1" x14ac:dyDescent="0.3">
      <c r="A414" s="543" t="s">
        <v>6</v>
      </c>
      <c r="B414" s="543" t="s">
        <v>112</v>
      </c>
      <c r="C414" s="543" t="s">
        <v>163</v>
      </c>
      <c r="D414" s="543" t="s">
        <v>113</v>
      </c>
      <c r="E414" s="543" t="s">
        <v>114</v>
      </c>
      <c r="F414" s="543" t="s">
        <v>93</v>
      </c>
      <c r="G414" s="543" t="s">
        <v>94</v>
      </c>
      <c r="H414" s="85" t="s">
        <v>95</v>
      </c>
      <c r="I414" s="73"/>
      <c r="J414" s="53"/>
      <c r="K414" s="53"/>
      <c r="L414" s="77"/>
      <c r="M414" s="77"/>
      <c r="N414" s="275"/>
      <c r="O414" s="275"/>
      <c r="P414" s="275"/>
    </row>
    <row r="415" spans="1:16" ht="30.2" customHeight="1" thickBot="1" x14ac:dyDescent="0.3">
      <c r="A415" s="544"/>
      <c r="B415" s="544"/>
      <c r="C415" s="545"/>
      <c r="D415" s="545"/>
      <c r="E415" s="544"/>
      <c r="F415" s="544"/>
      <c r="G415" s="544"/>
      <c r="H415" s="218" t="s">
        <v>98</v>
      </c>
      <c r="I415" s="72"/>
      <c r="J415" s="52"/>
      <c r="K415" s="52"/>
      <c r="N415" s="57"/>
      <c r="O415" s="57"/>
      <c r="P415" s="57"/>
    </row>
    <row r="416" spans="1:16" ht="30.2" customHeight="1" x14ac:dyDescent="0.25">
      <c r="A416" s="37">
        <v>241</v>
      </c>
      <c r="B416" s="37"/>
      <c r="C416" s="232"/>
      <c r="D416" s="38"/>
      <c r="E416" s="54"/>
      <c r="F416" s="39"/>
      <c r="G416" s="210"/>
      <c r="H416" s="199"/>
      <c r="I416" s="130" t="str">
        <f t="shared" ref="I416:I435" si="38">IF(AND(COUNTA(B416:E416)&gt;0,J416=1),"Belge Tarihi ve Belge Numarası doldurulduktan sonra KDV Dahil Tutar doldurulabilir.","")</f>
        <v/>
      </c>
      <c r="J416" s="132">
        <f>IF(COUNTA(F416:G416)=2,0,1)</f>
        <v>1</v>
      </c>
      <c r="K416" s="131">
        <f t="shared" ref="K416:K435" si="39">IF(J416=1,0,100000000)</f>
        <v>0</v>
      </c>
      <c r="N416" s="57"/>
      <c r="O416" s="57"/>
      <c r="P416" s="57"/>
    </row>
    <row r="417" spans="1:16" ht="30.2" customHeight="1" x14ac:dyDescent="0.25">
      <c r="A417" s="22">
        <v>242</v>
      </c>
      <c r="B417" s="22"/>
      <c r="C417" s="230"/>
      <c r="D417" s="23"/>
      <c r="E417" s="24"/>
      <c r="F417" s="55"/>
      <c r="G417" s="92"/>
      <c r="H417" s="203"/>
      <c r="I417" s="130" t="str">
        <f t="shared" si="38"/>
        <v/>
      </c>
      <c r="J417" s="132">
        <f>IF(COUNTA(F417:G417)=2,0,1)</f>
        <v>1</v>
      </c>
      <c r="K417" s="131">
        <f t="shared" si="39"/>
        <v>0</v>
      </c>
      <c r="N417" s="57"/>
      <c r="O417" s="57"/>
      <c r="P417" s="57"/>
    </row>
    <row r="418" spans="1:16" ht="30.2" customHeight="1" x14ac:dyDescent="0.25">
      <c r="A418" s="22">
        <v>243</v>
      </c>
      <c r="B418" s="22"/>
      <c r="C418" s="230"/>
      <c r="D418" s="23"/>
      <c r="E418" s="24"/>
      <c r="F418" s="55"/>
      <c r="G418" s="92"/>
      <c r="H418" s="203"/>
      <c r="I418" s="130" t="str">
        <f t="shared" si="38"/>
        <v/>
      </c>
      <c r="J418" s="132">
        <f t="shared" ref="J418:J435" si="40">IF(COUNTA(F418:G418)=2,0,1)</f>
        <v>1</v>
      </c>
      <c r="K418" s="131">
        <f t="shared" si="39"/>
        <v>0</v>
      </c>
      <c r="N418" s="57"/>
      <c r="O418" s="57"/>
      <c r="P418" s="57"/>
    </row>
    <row r="419" spans="1:16" ht="30.2" customHeight="1" x14ac:dyDescent="0.25">
      <c r="A419" s="22">
        <v>244</v>
      </c>
      <c r="B419" s="22"/>
      <c r="C419" s="230"/>
      <c r="D419" s="23"/>
      <c r="E419" s="24"/>
      <c r="F419" s="55"/>
      <c r="G419" s="92"/>
      <c r="H419" s="203"/>
      <c r="I419" s="130" t="str">
        <f t="shared" si="38"/>
        <v/>
      </c>
      <c r="J419" s="132">
        <f t="shared" si="40"/>
        <v>1</v>
      </c>
      <c r="K419" s="131">
        <f t="shared" si="39"/>
        <v>0</v>
      </c>
      <c r="N419" s="57"/>
      <c r="O419" s="57"/>
      <c r="P419" s="57"/>
    </row>
    <row r="420" spans="1:16" ht="30.2" customHeight="1" x14ac:dyDescent="0.25">
      <c r="A420" s="22">
        <v>245</v>
      </c>
      <c r="B420" s="22"/>
      <c r="C420" s="230"/>
      <c r="D420" s="23"/>
      <c r="E420" s="24"/>
      <c r="F420" s="55"/>
      <c r="G420" s="92"/>
      <c r="H420" s="203"/>
      <c r="I420" s="130" t="str">
        <f t="shared" si="38"/>
        <v/>
      </c>
      <c r="J420" s="132">
        <f t="shared" si="40"/>
        <v>1</v>
      </c>
      <c r="K420" s="131">
        <f t="shared" si="39"/>
        <v>0</v>
      </c>
      <c r="N420" s="57"/>
      <c r="O420" s="57"/>
      <c r="P420" s="57"/>
    </row>
    <row r="421" spans="1:16" ht="30.2" customHeight="1" x14ac:dyDescent="0.25">
      <c r="A421" s="22">
        <v>246</v>
      </c>
      <c r="B421" s="22"/>
      <c r="C421" s="230"/>
      <c r="D421" s="23"/>
      <c r="E421" s="24"/>
      <c r="F421" s="55"/>
      <c r="G421" s="92"/>
      <c r="H421" s="203"/>
      <c r="I421" s="130" t="str">
        <f t="shared" si="38"/>
        <v/>
      </c>
      <c r="J421" s="132">
        <f t="shared" si="40"/>
        <v>1</v>
      </c>
      <c r="K421" s="131">
        <f t="shared" si="39"/>
        <v>0</v>
      </c>
      <c r="N421" s="57"/>
      <c r="O421" s="57"/>
      <c r="P421" s="57"/>
    </row>
    <row r="422" spans="1:16" ht="30.2" customHeight="1" x14ac:dyDescent="0.25">
      <c r="A422" s="22">
        <v>247</v>
      </c>
      <c r="B422" s="22"/>
      <c r="C422" s="230"/>
      <c r="D422" s="23"/>
      <c r="E422" s="24"/>
      <c r="F422" s="55"/>
      <c r="G422" s="92"/>
      <c r="H422" s="203"/>
      <c r="I422" s="130" t="str">
        <f t="shared" si="38"/>
        <v/>
      </c>
      <c r="J422" s="132">
        <f t="shared" si="40"/>
        <v>1</v>
      </c>
      <c r="K422" s="131">
        <f t="shared" si="39"/>
        <v>0</v>
      </c>
      <c r="N422" s="57"/>
      <c r="O422" s="57"/>
      <c r="P422" s="57"/>
    </row>
    <row r="423" spans="1:16" ht="30.2" customHeight="1" x14ac:dyDescent="0.25">
      <c r="A423" s="22">
        <v>248</v>
      </c>
      <c r="B423" s="22"/>
      <c r="C423" s="230"/>
      <c r="D423" s="23"/>
      <c r="E423" s="24"/>
      <c r="F423" s="55"/>
      <c r="G423" s="92"/>
      <c r="H423" s="203"/>
      <c r="I423" s="130" t="str">
        <f t="shared" si="38"/>
        <v/>
      </c>
      <c r="J423" s="132">
        <f t="shared" si="40"/>
        <v>1</v>
      </c>
      <c r="K423" s="131">
        <f t="shared" si="39"/>
        <v>0</v>
      </c>
      <c r="N423" s="57"/>
      <c r="O423" s="57"/>
      <c r="P423" s="57"/>
    </row>
    <row r="424" spans="1:16" ht="30.2" customHeight="1" x14ac:dyDescent="0.25">
      <c r="A424" s="22">
        <v>249</v>
      </c>
      <c r="B424" s="22"/>
      <c r="C424" s="230"/>
      <c r="D424" s="23"/>
      <c r="E424" s="24"/>
      <c r="F424" s="55"/>
      <c r="G424" s="92"/>
      <c r="H424" s="203"/>
      <c r="I424" s="130" t="str">
        <f t="shared" si="38"/>
        <v/>
      </c>
      <c r="J424" s="132">
        <f t="shared" si="40"/>
        <v>1</v>
      </c>
      <c r="K424" s="131">
        <f t="shared" si="39"/>
        <v>0</v>
      </c>
      <c r="N424" s="57"/>
      <c r="O424" s="57"/>
      <c r="P424" s="57"/>
    </row>
    <row r="425" spans="1:16" ht="30.2" customHeight="1" x14ac:dyDescent="0.25">
      <c r="A425" s="22">
        <v>250</v>
      </c>
      <c r="B425" s="22"/>
      <c r="C425" s="230"/>
      <c r="D425" s="23"/>
      <c r="E425" s="24"/>
      <c r="F425" s="55"/>
      <c r="G425" s="92"/>
      <c r="H425" s="203"/>
      <c r="I425" s="130" t="str">
        <f t="shared" si="38"/>
        <v/>
      </c>
      <c r="J425" s="132">
        <f t="shared" si="40"/>
        <v>1</v>
      </c>
      <c r="K425" s="131">
        <f t="shared" si="39"/>
        <v>0</v>
      </c>
      <c r="N425" s="57"/>
      <c r="O425" s="57"/>
      <c r="P425" s="57"/>
    </row>
    <row r="426" spans="1:16" ht="30.2" customHeight="1" x14ac:dyDescent="0.25">
      <c r="A426" s="22">
        <v>251</v>
      </c>
      <c r="B426" s="22"/>
      <c r="C426" s="230"/>
      <c r="D426" s="23"/>
      <c r="E426" s="24"/>
      <c r="F426" s="55"/>
      <c r="G426" s="92"/>
      <c r="H426" s="203"/>
      <c r="I426" s="130" t="str">
        <f t="shared" si="38"/>
        <v/>
      </c>
      <c r="J426" s="132">
        <f t="shared" si="40"/>
        <v>1</v>
      </c>
      <c r="K426" s="131">
        <f t="shared" si="39"/>
        <v>0</v>
      </c>
      <c r="N426" s="57"/>
      <c r="O426" s="57"/>
      <c r="P426" s="57"/>
    </row>
    <row r="427" spans="1:16" ht="30.2" customHeight="1" x14ac:dyDescent="0.25">
      <c r="A427" s="22">
        <v>252</v>
      </c>
      <c r="B427" s="22"/>
      <c r="C427" s="230"/>
      <c r="D427" s="23"/>
      <c r="E427" s="24"/>
      <c r="F427" s="55"/>
      <c r="G427" s="92"/>
      <c r="H427" s="203"/>
      <c r="I427" s="130" t="str">
        <f t="shared" si="38"/>
        <v/>
      </c>
      <c r="J427" s="132">
        <f t="shared" si="40"/>
        <v>1</v>
      </c>
      <c r="K427" s="131">
        <f t="shared" si="39"/>
        <v>0</v>
      </c>
      <c r="L427" s="78"/>
      <c r="M427" s="78"/>
      <c r="N427" s="57"/>
      <c r="O427" s="57"/>
      <c r="P427" s="57"/>
    </row>
    <row r="428" spans="1:16" ht="30.2" customHeight="1" x14ac:dyDescent="0.25">
      <c r="A428" s="22">
        <v>253</v>
      </c>
      <c r="B428" s="22"/>
      <c r="C428" s="230"/>
      <c r="D428" s="23"/>
      <c r="E428" s="24"/>
      <c r="F428" s="55"/>
      <c r="G428" s="92"/>
      <c r="H428" s="203"/>
      <c r="I428" s="130" t="str">
        <f t="shared" si="38"/>
        <v/>
      </c>
      <c r="J428" s="132">
        <f t="shared" si="40"/>
        <v>1</v>
      </c>
      <c r="K428" s="131">
        <f t="shared" si="39"/>
        <v>0</v>
      </c>
      <c r="N428" s="57"/>
      <c r="O428" s="57"/>
      <c r="P428" s="57"/>
    </row>
    <row r="429" spans="1:16" ht="30.2" customHeight="1" x14ac:dyDescent="0.25">
      <c r="A429" s="22">
        <v>254</v>
      </c>
      <c r="B429" s="22"/>
      <c r="C429" s="230"/>
      <c r="D429" s="23"/>
      <c r="E429" s="24"/>
      <c r="F429" s="55"/>
      <c r="G429" s="92"/>
      <c r="H429" s="203"/>
      <c r="I429" s="130" t="str">
        <f t="shared" si="38"/>
        <v/>
      </c>
      <c r="J429" s="132">
        <f t="shared" si="40"/>
        <v>1</v>
      </c>
      <c r="K429" s="131">
        <f t="shared" si="39"/>
        <v>0</v>
      </c>
      <c r="N429" s="57"/>
      <c r="O429" s="57"/>
      <c r="P429" s="57"/>
    </row>
    <row r="430" spans="1:16" ht="30.2" customHeight="1" x14ac:dyDescent="0.25">
      <c r="A430" s="22">
        <v>255</v>
      </c>
      <c r="B430" s="22"/>
      <c r="C430" s="230"/>
      <c r="D430" s="23"/>
      <c r="E430" s="24"/>
      <c r="F430" s="55"/>
      <c r="G430" s="92"/>
      <c r="H430" s="203"/>
      <c r="I430" s="130" t="str">
        <f t="shared" si="38"/>
        <v/>
      </c>
      <c r="J430" s="132">
        <f t="shared" si="40"/>
        <v>1</v>
      </c>
      <c r="K430" s="131">
        <f t="shared" si="39"/>
        <v>0</v>
      </c>
      <c r="N430" s="57"/>
      <c r="O430" s="57"/>
      <c r="P430" s="57"/>
    </row>
    <row r="431" spans="1:16" ht="30.2" customHeight="1" x14ac:dyDescent="0.25">
      <c r="A431" s="22">
        <v>256</v>
      </c>
      <c r="B431" s="22"/>
      <c r="C431" s="230"/>
      <c r="D431" s="23"/>
      <c r="E431" s="24"/>
      <c r="F431" s="55"/>
      <c r="G431" s="92"/>
      <c r="H431" s="203"/>
      <c r="I431" s="130" t="str">
        <f t="shared" si="38"/>
        <v/>
      </c>
      <c r="J431" s="132">
        <f t="shared" si="40"/>
        <v>1</v>
      </c>
      <c r="K431" s="131">
        <f t="shared" si="39"/>
        <v>0</v>
      </c>
      <c r="N431" s="57"/>
      <c r="O431" s="57"/>
      <c r="P431" s="57"/>
    </row>
    <row r="432" spans="1:16" ht="30.2" customHeight="1" x14ac:dyDescent="0.25">
      <c r="A432" s="22">
        <v>257</v>
      </c>
      <c r="B432" s="22"/>
      <c r="C432" s="230"/>
      <c r="D432" s="23"/>
      <c r="E432" s="24"/>
      <c r="F432" s="55"/>
      <c r="G432" s="92"/>
      <c r="H432" s="203"/>
      <c r="I432" s="130" t="str">
        <f t="shared" si="38"/>
        <v/>
      </c>
      <c r="J432" s="132">
        <f t="shared" si="40"/>
        <v>1</v>
      </c>
      <c r="K432" s="131">
        <f t="shared" si="39"/>
        <v>0</v>
      </c>
      <c r="N432" s="57"/>
      <c r="O432" s="57"/>
      <c r="P432" s="57"/>
    </row>
    <row r="433" spans="1:16" ht="30.2" customHeight="1" x14ac:dyDescent="0.25">
      <c r="A433" s="22">
        <v>258</v>
      </c>
      <c r="B433" s="22"/>
      <c r="C433" s="230"/>
      <c r="D433" s="23"/>
      <c r="E433" s="24"/>
      <c r="F433" s="55"/>
      <c r="G433" s="92"/>
      <c r="H433" s="203"/>
      <c r="I433" s="130" t="str">
        <f t="shared" si="38"/>
        <v/>
      </c>
      <c r="J433" s="132">
        <f t="shared" si="40"/>
        <v>1</v>
      </c>
      <c r="K433" s="131">
        <f t="shared" si="39"/>
        <v>0</v>
      </c>
      <c r="N433" s="57"/>
      <c r="O433" s="57"/>
      <c r="P433" s="57"/>
    </row>
    <row r="434" spans="1:16" ht="30.2" customHeight="1" x14ac:dyDescent="0.25">
      <c r="A434" s="22">
        <v>259</v>
      </c>
      <c r="B434" s="22"/>
      <c r="C434" s="230"/>
      <c r="D434" s="23"/>
      <c r="E434" s="24"/>
      <c r="F434" s="55"/>
      <c r="G434" s="92"/>
      <c r="H434" s="203"/>
      <c r="I434" s="130" t="str">
        <f t="shared" si="38"/>
        <v/>
      </c>
      <c r="J434" s="132">
        <f t="shared" si="40"/>
        <v>1</v>
      </c>
      <c r="K434" s="131">
        <f t="shared" si="39"/>
        <v>0</v>
      </c>
      <c r="N434" s="57"/>
      <c r="O434" s="57"/>
      <c r="P434" s="57"/>
    </row>
    <row r="435" spans="1:16" ht="30.2" customHeight="1" thickBot="1" x14ac:dyDescent="0.3">
      <c r="A435" s="25">
        <v>260</v>
      </c>
      <c r="B435" s="25"/>
      <c r="C435" s="231"/>
      <c r="D435" s="26"/>
      <c r="E435" s="27"/>
      <c r="F435" s="56"/>
      <c r="G435" s="209"/>
      <c r="H435" s="204"/>
      <c r="I435" s="130" t="str">
        <f t="shared" si="38"/>
        <v/>
      </c>
      <c r="J435" s="132">
        <f t="shared" si="40"/>
        <v>1</v>
      </c>
      <c r="K435" s="131">
        <f t="shared" si="39"/>
        <v>0</v>
      </c>
      <c r="N435" s="57"/>
      <c r="O435" s="57"/>
      <c r="P435" s="57"/>
    </row>
    <row r="436" spans="1:16" ht="30.2" customHeight="1" thickBot="1" x14ac:dyDescent="0.3">
      <c r="A436" s="57"/>
      <c r="B436" s="57"/>
      <c r="C436" s="57"/>
      <c r="D436" s="57"/>
      <c r="E436" s="57"/>
      <c r="F436" s="57"/>
      <c r="G436" s="279" t="s">
        <v>46</v>
      </c>
      <c r="H436" s="205">
        <f>SUM(H416:H435)+H402</f>
        <v>0</v>
      </c>
      <c r="I436" s="74"/>
      <c r="J436" s="129">
        <f>IF(H436&gt;H402,ROW(A442),0)</f>
        <v>0</v>
      </c>
      <c r="K436" s="52"/>
      <c r="L436" s="127">
        <f>IF(H436&gt;H402,ROW(A442),0)</f>
        <v>0</v>
      </c>
      <c r="N436" s="57"/>
      <c r="O436" s="57"/>
      <c r="P436" s="57"/>
    </row>
    <row r="437" spans="1:16" ht="30.2" customHeight="1" x14ac:dyDescent="0.25">
      <c r="A437" s="57"/>
      <c r="B437" s="57"/>
      <c r="C437" s="57"/>
      <c r="D437" s="57"/>
      <c r="E437" s="57"/>
      <c r="F437" s="57"/>
      <c r="G437" s="57"/>
      <c r="H437" s="57"/>
      <c r="I437" s="74"/>
      <c r="J437" s="52"/>
      <c r="K437" s="52"/>
      <c r="N437" s="57"/>
      <c r="O437" s="57"/>
      <c r="P437" s="57"/>
    </row>
    <row r="438" spans="1:16" ht="30.2" customHeight="1" x14ac:dyDescent="0.25">
      <c r="A438" s="70" t="s">
        <v>141</v>
      </c>
      <c r="B438" s="57"/>
      <c r="C438" s="57"/>
      <c r="D438" s="57"/>
      <c r="E438" s="57"/>
      <c r="F438" s="57"/>
      <c r="G438" s="57"/>
      <c r="H438" s="57"/>
      <c r="I438" s="74"/>
      <c r="J438" s="52"/>
      <c r="K438" s="52"/>
      <c r="N438" s="57"/>
      <c r="O438" s="57"/>
      <c r="P438" s="57"/>
    </row>
    <row r="439" spans="1:16" ht="30.2" customHeight="1" x14ac:dyDescent="0.25">
      <c r="A439" s="57"/>
      <c r="B439" s="57"/>
      <c r="C439" s="57"/>
      <c r="D439" s="57"/>
      <c r="E439" s="57"/>
      <c r="F439" s="57"/>
      <c r="G439" s="57"/>
      <c r="H439" s="57"/>
      <c r="I439" s="74"/>
      <c r="J439" s="52"/>
      <c r="K439" s="52"/>
      <c r="N439" s="57"/>
      <c r="O439" s="57"/>
      <c r="P439" s="57"/>
    </row>
    <row r="440" spans="1:16" ht="30.2" customHeight="1" x14ac:dyDescent="0.35">
      <c r="A440" s="347" t="s">
        <v>41</v>
      </c>
      <c r="B440" s="348">
        <f ca="1">IF(imzatarihi&gt;0,imzatarihi,"")</f>
        <v>45833</v>
      </c>
      <c r="C440" s="346" t="s">
        <v>43</v>
      </c>
      <c r="D440" s="344" t="str">
        <f>IF(kurulusyetkilisi&gt;0,kurulusyetkilisi,"")</f>
        <v/>
      </c>
      <c r="E440" s="57"/>
      <c r="F440" s="57"/>
      <c r="G440" s="57"/>
      <c r="H440" s="57"/>
      <c r="I440" s="74"/>
      <c r="J440" s="52"/>
      <c r="K440" s="52"/>
      <c r="N440" s="57"/>
      <c r="O440" s="57"/>
      <c r="P440" s="57"/>
    </row>
    <row r="441" spans="1:16" ht="30.2" customHeight="1" x14ac:dyDescent="0.35">
      <c r="A441" s="57"/>
      <c r="B441" s="343"/>
      <c r="C441" s="346" t="s">
        <v>44</v>
      </c>
      <c r="E441" s="57"/>
      <c r="F441" s="57"/>
      <c r="G441" s="57"/>
      <c r="H441" s="57"/>
      <c r="I441" s="74"/>
      <c r="J441" s="52"/>
      <c r="K441" s="52"/>
      <c r="N441" s="57"/>
      <c r="O441" s="57"/>
      <c r="P441" s="57"/>
    </row>
    <row r="442" spans="1:16" ht="30.2" customHeight="1" x14ac:dyDescent="0.25">
      <c r="A442" s="57"/>
      <c r="B442" s="57"/>
      <c r="C442" s="57"/>
      <c r="D442" s="57"/>
      <c r="E442" s="57"/>
      <c r="F442" s="57"/>
      <c r="G442" s="57"/>
      <c r="H442" s="57"/>
      <c r="I442" s="74"/>
      <c r="J442" s="52"/>
      <c r="K442" s="52"/>
      <c r="N442" s="57"/>
      <c r="O442" s="57"/>
      <c r="P442" s="57"/>
    </row>
    <row r="443" spans="1:16" ht="30.2" customHeight="1" x14ac:dyDescent="0.25">
      <c r="A443" s="542" t="s">
        <v>115</v>
      </c>
      <c r="B443" s="542"/>
      <c r="C443" s="542"/>
      <c r="D443" s="542"/>
      <c r="E443" s="542"/>
      <c r="F443" s="542"/>
      <c r="G443" s="542"/>
      <c r="H443" s="542"/>
      <c r="I443" s="72"/>
      <c r="J443" s="52"/>
      <c r="K443" s="52"/>
      <c r="N443" s="57"/>
      <c r="O443" s="57"/>
      <c r="P443" s="57"/>
    </row>
    <row r="444" spans="1:16" ht="30.2" customHeight="1" x14ac:dyDescent="0.25">
      <c r="A444" s="503" t="str">
        <f>IF(YilDonem&lt;&gt;"",CONCATENATE(YilDonem,". döneme aittir."),"")</f>
        <v/>
      </c>
      <c r="B444" s="503"/>
      <c r="C444" s="503"/>
      <c r="D444" s="503"/>
      <c r="E444" s="503"/>
      <c r="F444" s="503"/>
      <c r="G444" s="503"/>
      <c r="H444" s="503"/>
      <c r="I444" s="72"/>
      <c r="J444" s="52"/>
      <c r="K444" s="52"/>
      <c r="N444" s="57"/>
      <c r="O444" s="57"/>
      <c r="P444" s="57"/>
    </row>
    <row r="445" spans="1:16" ht="30.2" customHeight="1" thickBot="1" x14ac:dyDescent="0.3">
      <c r="A445" s="546" t="s">
        <v>134</v>
      </c>
      <c r="B445" s="546"/>
      <c r="C445" s="546"/>
      <c r="D445" s="546"/>
      <c r="E445" s="546"/>
      <c r="F445" s="546"/>
      <c r="G445" s="546"/>
      <c r="H445" s="546"/>
      <c r="I445" s="72"/>
      <c r="J445" s="52"/>
      <c r="K445" s="52"/>
      <c r="N445" s="57"/>
      <c r="O445" s="57"/>
      <c r="P445" s="57"/>
    </row>
    <row r="446" spans="1:16" ht="30.2" customHeight="1" thickBot="1" x14ac:dyDescent="0.3">
      <c r="A446" s="547" t="s">
        <v>1</v>
      </c>
      <c r="B446" s="548"/>
      <c r="C446" s="510" t="str">
        <f>IF(ProjeNo&gt;0,ProjeNo,"")</f>
        <v/>
      </c>
      <c r="D446" s="511"/>
      <c r="E446" s="511"/>
      <c r="F446" s="511"/>
      <c r="G446" s="511"/>
      <c r="H446" s="512"/>
      <c r="I446" s="72"/>
      <c r="J446" s="52"/>
      <c r="K446" s="52"/>
      <c r="N446" s="57"/>
      <c r="O446" s="57"/>
      <c r="P446" s="57"/>
    </row>
    <row r="447" spans="1:16" ht="30.2" customHeight="1" thickBot="1" x14ac:dyDescent="0.3">
      <c r="A447" s="549" t="s">
        <v>10</v>
      </c>
      <c r="B447" s="550"/>
      <c r="C447" s="513" t="str">
        <f>IF(ProjeAdi&gt;0,ProjeAdi,"")</f>
        <v/>
      </c>
      <c r="D447" s="514"/>
      <c r="E447" s="514"/>
      <c r="F447" s="514"/>
      <c r="G447" s="514"/>
      <c r="H447" s="515"/>
      <c r="I447" s="72"/>
      <c r="J447" s="52"/>
      <c r="K447" s="52"/>
      <c r="N447" s="57"/>
      <c r="O447" s="57"/>
      <c r="P447" s="57"/>
    </row>
    <row r="448" spans="1:16" s="31" customFormat="1" ht="30.2" customHeight="1" thickBot="1" x14ac:dyDescent="0.3">
      <c r="A448" s="543" t="s">
        <v>6</v>
      </c>
      <c r="B448" s="543" t="s">
        <v>112</v>
      </c>
      <c r="C448" s="543" t="s">
        <v>163</v>
      </c>
      <c r="D448" s="543" t="s">
        <v>113</v>
      </c>
      <c r="E448" s="543" t="s">
        <v>114</v>
      </c>
      <c r="F448" s="543" t="s">
        <v>93</v>
      </c>
      <c r="G448" s="543" t="s">
        <v>94</v>
      </c>
      <c r="H448" s="85" t="s">
        <v>95</v>
      </c>
      <c r="I448" s="73"/>
      <c r="J448" s="53"/>
      <c r="K448" s="53"/>
      <c r="L448" s="77"/>
      <c r="M448" s="77"/>
      <c r="N448" s="275"/>
      <c r="O448" s="275"/>
      <c r="P448" s="275"/>
    </row>
    <row r="449" spans="1:16" ht="30.2" customHeight="1" thickBot="1" x14ac:dyDescent="0.3">
      <c r="A449" s="544"/>
      <c r="B449" s="544"/>
      <c r="C449" s="545"/>
      <c r="D449" s="545"/>
      <c r="E449" s="544"/>
      <c r="F449" s="544"/>
      <c r="G449" s="544"/>
      <c r="H449" s="218" t="s">
        <v>98</v>
      </c>
      <c r="I449" s="72"/>
      <c r="J449" s="52"/>
      <c r="K449" s="52"/>
      <c r="N449" s="57"/>
      <c r="O449" s="57"/>
      <c r="P449" s="57"/>
    </row>
    <row r="450" spans="1:16" ht="30.2" customHeight="1" x14ac:dyDescent="0.25">
      <c r="A450" s="37">
        <v>261</v>
      </c>
      <c r="B450" s="37"/>
      <c r="C450" s="232"/>
      <c r="D450" s="38"/>
      <c r="E450" s="54"/>
      <c r="F450" s="39"/>
      <c r="G450" s="210"/>
      <c r="H450" s="199"/>
      <c r="I450" s="130" t="str">
        <f t="shared" ref="I450:I469" si="41">IF(AND(COUNTA(B450:E450)&gt;0,J450=1),"Belge Tarihi ve Belge Numarası doldurulduktan sonra KDV Dahil Tutar doldurulabilir.","")</f>
        <v/>
      </c>
      <c r="J450" s="132">
        <f>IF(COUNTA(F450:G450)=2,0,1)</f>
        <v>1</v>
      </c>
      <c r="K450" s="131">
        <f t="shared" ref="K450:K469" si="42">IF(J450=1,0,100000000)</f>
        <v>0</v>
      </c>
      <c r="N450" s="57"/>
      <c r="O450" s="57"/>
      <c r="P450" s="57"/>
    </row>
    <row r="451" spans="1:16" ht="30.2" customHeight="1" x14ac:dyDescent="0.25">
      <c r="A451" s="22">
        <v>262</v>
      </c>
      <c r="B451" s="22"/>
      <c r="C451" s="230"/>
      <c r="D451" s="23"/>
      <c r="E451" s="24"/>
      <c r="F451" s="55"/>
      <c r="G451" s="92"/>
      <c r="H451" s="203"/>
      <c r="I451" s="130" t="str">
        <f t="shared" si="41"/>
        <v/>
      </c>
      <c r="J451" s="132">
        <f>IF(COUNTA(F451:G451)=2,0,1)</f>
        <v>1</v>
      </c>
      <c r="K451" s="131">
        <f t="shared" si="42"/>
        <v>0</v>
      </c>
      <c r="N451" s="57"/>
      <c r="O451" s="57"/>
      <c r="P451" s="57"/>
    </row>
    <row r="452" spans="1:16" ht="30.2" customHeight="1" x14ac:dyDescent="0.25">
      <c r="A452" s="22">
        <v>263</v>
      </c>
      <c r="B452" s="22"/>
      <c r="C452" s="230"/>
      <c r="D452" s="23"/>
      <c r="E452" s="24"/>
      <c r="F452" s="55"/>
      <c r="G452" s="92"/>
      <c r="H452" s="203"/>
      <c r="I452" s="130" t="str">
        <f t="shared" si="41"/>
        <v/>
      </c>
      <c r="J452" s="132">
        <f t="shared" ref="J452:J469" si="43">IF(COUNTA(F452:G452)=2,0,1)</f>
        <v>1</v>
      </c>
      <c r="K452" s="131">
        <f t="shared" si="42"/>
        <v>0</v>
      </c>
      <c r="N452" s="57"/>
      <c r="O452" s="57"/>
      <c r="P452" s="57"/>
    </row>
    <row r="453" spans="1:16" ht="30.2" customHeight="1" x14ac:dyDescent="0.25">
      <c r="A453" s="22">
        <v>264</v>
      </c>
      <c r="B453" s="22"/>
      <c r="C453" s="230"/>
      <c r="D453" s="23"/>
      <c r="E453" s="24"/>
      <c r="F453" s="55"/>
      <c r="G453" s="92"/>
      <c r="H453" s="203"/>
      <c r="I453" s="130" t="str">
        <f t="shared" si="41"/>
        <v/>
      </c>
      <c r="J453" s="132">
        <f t="shared" si="43"/>
        <v>1</v>
      </c>
      <c r="K453" s="131">
        <f t="shared" si="42"/>
        <v>0</v>
      </c>
      <c r="N453" s="57"/>
      <c r="O453" s="57"/>
      <c r="P453" s="57"/>
    </row>
    <row r="454" spans="1:16" ht="30.2" customHeight="1" x14ac:dyDescent="0.25">
      <c r="A454" s="22">
        <v>265</v>
      </c>
      <c r="B454" s="22"/>
      <c r="C454" s="230"/>
      <c r="D454" s="23"/>
      <c r="E454" s="24"/>
      <c r="F454" s="55"/>
      <c r="G454" s="92"/>
      <c r="H454" s="203"/>
      <c r="I454" s="130" t="str">
        <f t="shared" si="41"/>
        <v/>
      </c>
      <c r="J454" s="132">
        <f t="shared" si="43"/>
        <v>1</v>
      </c>
      <c r="K454" s="131">
        <f t="shared" si="42"/>
        <v>0</v>
      </c>
      <c r="N454" s="57"/>
      <c r="O454" s="57"/>
      <c r="P454" s="57"/>
    </row>
    <row r="455" spans="1:16" ht="30.2" customHeight="1" x14ac:dyDescent="0.25">
      <c r="A455" s="22">
        <v>266</v>
      </c>
      <c r="B455" s="22"/>
      <c r="C455" s="230"/>
      <c r="D455" s="23"/>
      <c r="E455" s="24"/>
      <c r="F455" s="55"/>
      <c r="G455" s="92"/>
      <c r="H455" s="203"/>
      <c r="I455" s="130" t="str">
        <f t="shared" si="41"/>
        <v/>
      </c>
      <c r="J455" s="132">
        <f t="shared" si="43"/>
        <v>1</v>
      </c>
      <c r="K455" s="131">
        <f t="shared" si="42"/>
        <v>0</v>
      </c>
      <c r="N455" s="57"/>
      <c r="O455" s="57"/>
      <c r="P455" s="57"/>
    </row>
    <row r="456" spans="1:16" ht="30.2" customHeight="1" x14ac:dyDescent="0.25">
      <c r="A456" s="22">
        <v>267</v>
      </c>
      <c r="B456" s="22"/>
      <c r="C456" s="230"/>
      <c r="D456" s="23"/>
      <c r="E456" s="24"/>
      <c r="F456" s="55"/>
      <c r="G456" s="92"/>
      <c r="H456" s="203"/>
      <c r="I456" s="130" t="str">
        <f t="shared" si="41"/>
        <v/>
      </c>
      <c r="J456" s="132">
        <f t="shared" si="43"/>
        <v>1</v>
      </c>
      <c r="K456" s="131">
        <f t="shared" si="42"/>
        <v>0</v>
      </c>
      <c r="N456" s="57"/>
      <c r="O456" s="57"/>
      <c r="P456" s="57"/>
    </row>
    <row r="457" spans="1:16" ht="30.2" customHeight="1" x14ac:dyDescent="0.25">
      <c r="A457" s="22">
        <v>268</v>
      </c>
      <c r="B457" s="22"/>
      <c r="C457" s="230"/>
      <c r="D457" s="23"/>
      <c r="E457" s="24"/>
      <c r="F457" s="55"/>
      <c r="G457" s="92"/>
      <c r="H457" s="203"/>
      <c r="I457" s="130" t="str">
        <f t="shared" si="41"/>
        <v/>
      </c>
      <c r="J457" s="132">
        <f t="shared" si="43"/>
        <v>1</v>
      </c>
      <c r="K457" s="131">
        <f t="shared" si="42"/>
        <v>0</v>
      </c>
      <c r="N457" s="57"/>
      <c r="O457" s="57"/>
      <c r="P457" s="57"/>
    </row>
    <row r="458" spans="1:16" ht="30.2" customHeight="1" x14ac:dyDescent="0.25">
      <c r="A458" s="22">
        <v>269</v>
      </c>
      <c r="B458" s="22"/>
      <c r="C458" s="230"/>
      <c r="D458" s="23"/>
      <c r="E458" s="24"/>
      <c r="F458" s="55"/>
      <c r="G458" s="92"/>
      <c r="H458" s="203"/>
      <c r="I458" s="130" t="str">
        <f t="shared" si="41"/>
        <v/>
      </c>
      <c r="J458" s="132">
        <f t="shared" si="43"/>
        <v>1</v>
      </c>
      <c r="K458" s="131">
        <f t="shared" si="42"/>
        <v>0</v>
      </c>
      <c r="N458" s="57"/>
      <c r="O458" s="57"/>
      <c r="P458" s="57"/>
    </row>
    <row r="459" spans="1:16" ht="30.2" customHeight="1" x14ac:dyDescent="0.25">
      <c r="A459" s="22">
        <v>270</v>
      </c>
      <c r="B459" s="22"/>
      <c r="C459" s="230"/>
      <c r="D459" s="23"/>
      <c r="E459" s="24"/>
      <c r="F459" s="55"/>
      <c r="G459" s="92"/>
      <c r="H459" s="203"/>
      <c r="I459" s="130" t="str">
        <f t="shared" si="41"/>
        <v/>
      </c>
      <c r="J459" s="132">
        <f t="shared" si="43"/>
        <v>1</v>
      </c>
      <c r="K459" s="131">
        <f t="shared" si="42"/>
        <v>0</v>
      </c>
      <c r="N459" s="57"/>
      <c r="O459" s="57"/>
      <c r="P459" s="57"/>
    </row>
    <row r="460" spans="1:16" ht="30.2" customHeight="1" x14ac:dyDescent="0.25">
      <c r="A460" s="22">
        <v>271</v>
      </c>
      <c r="B460" s="22"/>
      <c r="C460" s="230"/>
      <c r="D460" s="23"/>
      <c r="E460" s="24"/>
      <c r="F460" s="55"/>
      <c r="G460" s="92"/>
      <c r="H460" s="203"/>
      <c r="I460" s="130" t="str">
        <f t="shared" si="41"/>
        <v/>
      </c>
      <c r="J460" s="132">
        <f t="shared" si="43"/>
        <v>1</v>
      </c>
      <c r="K460" s="131">
        <f t="shared" si="42"/>
        <v>0</v>
      </c>
      <c r="N460" s="57"/>
      <c r="O460" s="57"/>
      <c r="P460" s="57"/>
    </row>
    <row r="461" spans="1:16" ht="30.2" customHeight="1" x14ac:dyDescent="0.25">
      <c r="A461" s="22">
        <v>272</v>
      </c>
      <c r="B461" s="22"/>
      <c r="C461" s="230"/>
      <c r="D461" s="23"/>
      <c r="E461" s="24"/>
      <c r="F461" s="55"/>
      <c r="G461" s="92"/>
      <c r="H461" s="203"/>
      <c r="I461" s="130" t="str">
        <f t="shared" si="41"/>
        <v/>
      </c>
      <c r="J461" s="132">
        <f t="shared" si="43"/>
        <v>1</v>
      </c>
      <c r="K461" s="131">
        <f t="shared" si="42"/>
        <v>0</v>
      </c>
      <c r="N461" s="57"/>
      <c r="O461" s="57"/>
      <c r="P461" s="57"/>
    </row>
    <row r="462" spans="1:16" ht="30.2" customHeight="1" x14ac:dyDescent="0.25">
      <c r="A462" s="22">
        <v>273</v>
      </c>
      <c r="B462" s="22"/>
      <c r="C462" s="230"/>
      <c r="D462" s="23"/>
      <c r="E462" s="24"/>
      <c r="F462" s="55"/>
      <c r="G462" s="92"/>
      <c r="H462" s="203"/>
      <c r="I462" s="130" t="str">
        <f t="shared" si="41"/>
        <v/>
      </c>
      <c r="J462" s="132">
        <f t="shared" si="43"/>
        <v>1</v>
      </c>
      <c r="K462" s="131">
        <f t="shared" si="42"/>
        <v>0</v>
      </c>
      <c r="L462" s="78"/>
      <c r="M462" s="78"/>
      <c r="N462" s="57"/>
      <c r="O462" s="57"/>
      <c r="P462" s="57"/>
    </row>
    <row r="463" spans="1:16" ht="30.2" customHeight="1" x14ac:dyDescent="0.25">
      <c r="A463" s="22">
        <v>274</v>
      </c>
      <c r="B463" s="22"/>
      <c r="C463" s="230"/>
      <c r="D463" s="23"/>
      <c r="E463" s="24"/>
      <c r="F463" s="55"/>
      <c r="G463" s="92"/>
      <c r="H463" s="203"/>
      <c r="I463" s="130" t="str">
        <f t="shared" si="41"/>
        <v/>
      </c>
      <c r="J463" s="132">
        <f t="shared" si="43"/>
        <v>1</v>
      </c>
      <c r="K463" s="131">
        <f t="shared" si="42"/>
        <v>0</v>
      </c>
      <c r="N463" s="57"/>
      <c r="O463" s="57"/>
      <c r="P463" s="57"/>
    </row>
    <row r="464" spans="1:16" ht="30.2" customHeight="1" x14ac:dyDescent="0.25">
      <c r="A464" s="22">
        <v>275</v>
      </c>
      <c r="B464" s="22"/>
      <c r="C464" s="230"/>
      <c r="D464" s="23"/>
      <c r="E464" s="24"/>
      <c r="F464" s="55"/>
      <c r="G464" s="92"/>
      <c r="H464" s="203"/>
      <c r="I464" s="130" t="str">
        <f t="shared" si="41"/>
        <v/>
      </c>
      <c r="J464" s="132">
        <f t="shared" si="43"/>
        <v>1</v>
      </c>
      <c r="K464" s="131">
        <f t="shared" si="42"/>
        <v>0</v>
      </c>
      <c r="N464" s="57"/>
      <c r="O464" s="57"/>
      <c r="P464" s="57"/>
    </row>
    <row r="465" spans="1:16" ht="30.2" customHeight="1" x14ac:dyDescent="0.25">
      <c r="A465" s="22">
        <v>276</v>
      </c>
      <c r="B465" s="22"/>
      <c r="C465" s="230"/>
      <c r="D465" s="23"/>
      <c r="E465" s="24"/>
      <c r="F465" s="55"/>
      <c r="G465" s="92"/>
      <c r="H465" s="203"/>
      <c r="I465" s="130" t="str">
        <f t="shared" si="41"/>
        <v/>
      </c>
      <c r="J465" s="132">
        <f t="shared" si="43"/>
        <v>1</v>
      </c>
      <c r="K465" s="131">
        <f t="shared" si="42"/>
        <v>0</v>
      </c>
      <c r="N465" s="57"/>
      <c r="O465" s="57"/>
      <c r="P465" s="57"/>
    </row>
    <row r="466" spans="1:16" ht="30.2" customHeight="1" x14ac:dyDescent="0.25">
      <c r="A466" s="22">
        <v>277</v>
      </c>
      <c r="B466" s="22"/>
      <c r="C466" s="230"/>
      <c r="D466" s="23"/>
      <c r="E466" s="24"/>
      <c r="F466" s="55"/>
      <c r="G466" s="92"/>
      <c r="H466" s="203"/>
      <c r="I466" s="130" t="str">
        <f t="shared" si="41"/>
        <v/>
      </c>
      <c r="J466" s="132">
        <f t="shared" si="43"/>
        <v>1</v>
      </c>
      <c r="K466" s="131">
        <f t="shared" si="42"/>
        <v>0</v>
      </c>
      <c r="N466" s="57"/>
      <c r="O466" s="57"/>
      <c r="P466" s="57"/>
    </row>
    <row r="467" spans="1:16" ht="30.2" customHeight="1" x14ac:dyDescent="0.25">
      <c r="A467" s="22">
        <v>278</v>
      </c>
      <c r="B467" s="22"/>
      <c r="C467" s="230"/>
      <c r="D467" s="23"/>
      <c r="E467" s="24"/>
      <c r="F467" s="55"/>
      <c r="G467" s="92"/>
      <c r="H467" s="203"/>
      <c r="I467" s="130" t="str">
        <f t="shared" si="41"/>
        <v/>
      </c>
      <c r="J467" s="132">
        <f t="shared" si="43"/>
        <v>1</v>
      </c>
      <c r="K467" s="131">
        <f t="shared" si="42"/>
        <v>0</v>
      </c>
      <c r="N467" s="57"/>
      <c r="O467" s="57"/>
      <c r="P467" s="57"/>
    </row>
    <row r="468" spans="1:16" ht="30.2" customHeight="1" x14ac:dyDescent="0.25">
      <c r="A468" s="22">
        <v>279</v>
      </c>
      <c r="B468" s="22"/>
      <c r="C468" s="230"/>
      <c r="D468" s="23"/>
      <c r="E468" s="24"/>
      <c r="F468" s="55"/>
      <c r="G468" s="92"/>
      <c r="H468" s="203"/>
      <c r="I468" s="130" t="str">
        <f t="shared" si="41"/>
        <v/>
      </c>
      <c r="J468" s="132">
        <f t="shared" si="43"/>
        <v>1</v>
      </c>
      <c r="K468" s="131">
        <f t="shared" si="42"/>
        <v>0</v>
      </c>
      <c r="N468" s="57"/>
      <c r="O468" s="57"/>
      <c r="P468" s="57"/>
    </row>
    <row r="469" spans="1:16" ht="30.2" customHeight="1" thickBot="1" x14ac:dyDescent="0.3">
      <c r="A469" s="25">
        <v>280</v>
      </c>
      <c r="B469" s="25"/>
      <c r="C469" s="231"/>
      <c r="D469" s="26"/>
      <c r="E469" s="27"/>
      <c r="F469" s="56"/>
      <c r="G469" s="209"/>
      <c r="H469" s="204"/>
      <c r="I469" s="130" t="str">
        <f t="shared" si="41"/>
        <v/>
      </c>
      <c r="J469" s="132">
        <f t="shared" si="43"/>
        <v>1</v>
      </c>
      <c r="K469" s="131">
        <f t="shared" si="42"/>
        <v>0</v>
      </c>
      <c r="N469" s="57"/>
      <c r="O469" s="57"/>
      <c r="P469" s="57"/>
    </row>
    <row r="470" spans="1:16" ht="30.2" customHeight="1" thickBot="1" x14ac:dyDescent="0.3">
      <c r="A470" s="57"/>
      <c r="B470" s="57"/>
      <c r="C470" s="57"/>
      <c r="D470" s="57"/>
      <c r="E470" s="57"/>
      <c r="F470" s="57"/>
      <c r="G470" s="279" t="s">
        <v>46</v>
      </c>
      <c r="H470" s="205">
        <f>SUM(H450:H469)+H436</f>
        <v>0</v>
      </c>
      <c r="I470" s="74"/>
      <c r="J470" s="129">
        <f>IF(H470&gt;H436,ROW(A476),0)</f>
        <v>0</v>
      </c>
      <c r="K470" s="52"/>
      <c r="L470" s="127">
        <f>IF(H470&gt;H436,ROW(A476),0)</f>
        <v>0</v>
      </c>
      <c r="N470" s="57"/>
      <c r="O470" s="57"/>
      <c r="P470" s="57"/>
    </row>
    <row r="471" spans="1:16" ht="30.2" customHeight="1" x14ac:dyDescent="0.25">
      <c r="A471" s="57"/>
      <c r="B471" s="57"/>
      <c r="C471" s="57"/>
      <c r="D471" s="57"/>
      <c r="E471" s="57"/>
      <c r="F471" s="57"/>
      <c r="G471" s="57"/>
      <c r="H471" s="57"/>
      <c r="I471" s="74"/>
      <c r="J471" s="52"/>
      <c r="K471" s="52"/>
      <c r="N471" s="57"/>
      <c r="O471" s="57"/>
      <c r="P471" s="57"/>
    </row>
    <row r="472" spans="1:16" ht="30.2" customHeight="1" x14ac:dyDescent="0.25">
      <c r="A472" s="70" t="s">
        <v>141</v>
      </c>
      <c r="B472" s="57"/>
      <c r="C472" s="57"/>
      <c r="D472" s="57"/>
      <c r="E472" s="57"/>
      <c r="F472" s="57"/>
      <c r="G472" s="57"/>
      <c r="H472" s="57"/>
      <c r="I472" s="74"/>
      <c r="J472" s="52"/>
      <c r="K472" s="52"/>
      <c r="N472" s="57"/>
      <c r="O472" s="57"/>
      <c r="P472" s="57"/>
    </row>
    <row r="473" spans="1:16" ht="30.2" customHeight="1" x14ac:dyDescent="0.25">
      <c r="A473" s="57"/>
      <c r="B473" s="57"/>
      <c r="C473" s="57"/>
      <c r="D473" s="57"/>
      <c r="E473" s="57"/>
      <c r="F473" s="57"/>
      <c r="G473" s="57"/>
      <c r="H473" s="57"/>
      <c r="I473" s="74"/>
      <c r="J473" s="52"/>
      <c r="K473" s="52"/>
      <c r="N473" s="57"/>
      <c r="O473" s="57"/>
      <c r="P473" s="57"/>
    </row>
    <row r="474" spans="1:16" ht="30.2" customHeight="1" x14ac:dyDescent="0.35">
      <c r="A474" s="347" t="s">
        <v>41</v>
      </c>
      <c r="B474" s="348">
        <f ca="1">IF(imzatarihi&gt;0,imzatarihi,"")</f>
        <v>45833</v>
      </c>
      <c r="C474" s="346" t="s">
        <v>43</v>
      </c>
      <c r="D474" s="344" t="str">
        <f>IF(kurulusyetkilisi&gt;0,kurulusyetkilisi,"")</f>
        <v/>
      </c>
      <c r="E474" s="57"/>
      <c r="F474" s="57"/>
      <c r="G474" s="57"/>
      <c r="H474" s="57"/>
      <c r="I474" s="74"/>
      <c r="J474" s="52"/>
      <c r="K474" s="52"/>
      <c r="N474" s="57"/>
      <c r="O474" s="57"/>
      <c r="P474" s="57"/>
    </row>
    <row r="475" spans="1:16" ht="30.2" customHeight="1" x14ac:dyDescent="0.35">
      <c r="A475" s="57"/>
      <c r="B475" s="343"/>
      <c r="C475" s="346" t="s">
        <v>44</v>
      </c>
      <c r="E475" s="57"/>
      <c r="F475" s="57"/>
      <c r="G475" s="57"/>
      <c r="H475" s="57"/>
      <c r="I475" s="74"/>
      <c r="J475" s="52"/>
      <c r="K475" s="52"/>
      <c r="N475" s="57"/>
      <c r="O475" s="57"/>
      <c r="P475" s="57"/>
    </row>
    <row r="476" spans="1:16" ht="30.2" customHeight="1" x14ac:dyDescent="0.25">
      <c r="A476" s="57"/>
      <c r="B476" s="57"/>
      <c r="C476" s="57"/>
      <c r="D476" s="57"/>
      <c r="E476" s="57"/>
      <c r="F476" s="57"/>
      <c r="G476" s="57"/>
      <c r="H476" s="57"/>
      <c r="I476" s="74"/>
      <c r="J476" s="52"/>
      <c r="K476" s="52"/>
      <c r="N476" s="57"/>
      <c r="O476" s="57"/>
      <c r="P476" s="57"/>
    </row>
    <row r="477" spans="1:16" ht="30.2" customHeight="1" x14ac:dyDescent="0.25">
      <c r="A477" s="542" t="s">
        <v>115</v>
      </c>
      <c r="B477" s="542"/>
      <c r="C477" s="542"/>
      <c r="D477" s="542"/>
      <c r="E477" s="542"/>
      <c r="F477" s="542"/>
      <c r="G477" s="542"/>
      <c r="H477" s="542"/>
      <c r="I477" s="72"/>
      <c r="J477" s="52"/>
      <c r="K477" s="52"/>
      <c r="N477" s="57"/>
      <c r="O477" s="57"/>
      <c r="P477" s="57"/>
    </row>
    <row r="478" spans="1:16" ht="30.2" customHeight="1" x14ac:dyDescent="0.25">
      <c r="A478" s="503" t="str">
        <f>IF(YilDonem&lt;&gt;"",CONCATENATE(YilDonem,". döneme aittir."),"")</f>
        <v/>
      </c>
      <c r="B478" s="503"/>
      <c r="C478" s="503"/>
      <c r="D478" s="503"/>
      <c r="E478" s="503"/>
      <c r="F478" s="503"/>
      <c r="G478" s="503"/>
      <c r="H478" s="503"/>
      <c r="I478" s="72"/>
      <c r="J478" s="52"/>
      <c r="K478" s="52"/>
      <c r="N478" s="57"/>
      <c r="O478" s="57"/>
      <c r="P478" s="57"/>
    </row>
    <row r="479" spans="1:16" ht="30.2" customHeight="1" thickBot="1" x14ac:dyDescent="0.3">
      <c r="A479" s="546" t="s">
        <v>134</v>
      </c>
      <c r="B479" s="546"/>
      <c r="C479" s="546"/>
      <c r="D479" s="546"/>
      <c r="E479" s="546"/>
      <c r="F479" s="546"/>
      <c r="G479" s="546"/>
      <c r="H479" s="546"/>
      <c r="I479" s="72"/>
      <c r="J479" s="52"/>
      <c r="K479" s="52"/>
      <c r="N479" s="57"/>
      <c r="O479" s="57"/>
      <c r="P479" s="57"/>
    </row>
    <row r="480" spans="1:16" ht="30.2" customHeight="1" thickBot="1" x14ac:dyDescent="0.3">
      <c r="A480" s="547" t="s">
        <v>1</v>
      </c>
      <c r="B480" s="548"/>
      <c r="C480" s="510" t="str">
        <f>IF(ProjeNo&gt;0,ProjeNo,"")</f>
        <v/>
      </c>
      <c r="D480" s="511"/>
      <c r="E480" s="511"/>
      <c r="F480" s="511"/>
      <c r="G480" s="511"/>
      <c r="H480" s="512"/>
      <c r="I480" s="72"/>
      <c r="J480" s="52"/>
      <c r="K480" s="52"/>
      <c r="N480" s="57"/>
      <c r="O480" s="57"/>
      <c r="P480" s="57"/>
    </row>
    <row r="481" spans="1:16" ht="30.2" customHeight="1" thickBot="1" x14ac:dyDescent="0.3">
      <c r="A481" s="549" t="s">
        <v>10</v>
      </c>
      <c r="B481" s="550"/>
      <c r="C481" s="513" t="str">
        <f>IF(ProjeAdi&gt;0,ProjeAdi,"")</f>
        <v/>
      </c>
      <c r="D481" s="514"/>
      <c r="E481" s="514"/>
      <c r="F481" s="514"/>
      <c r="G481" s="514"/>
      <c r="H481" s="515"/>
      <c r="I481" s="72"/>
      <c r="J481" s="52"/>
      <c r="K481" s="52"/>
      <c r="N481" s="57"/>
      <c r="O481" s="57"/>
      <c r="P481" s="57"/>
    </row>
    <row r="482" spans="1:16" s="31" customFormat="1" ht="30.2" customHeight="1" thickBot="1" x14ac:dyDescent="0.3">
      <c r="A482" s="543" t="s">
        <v>6</v>
      </c>
      <c r="B482" s="543" t="s">
        <v>112</v>
      </c>
      <c r="C482" s="543" t="s">
        <v>163</v>
      </c>
      <c r="D482" s="543" t="s">
        <v>113</v>
      </c>
      <c r="E482" s="543" t="s">
        <v>114</v>
      </c>
      <c r="F482" s="543" t="s">
        <v>93</v>
      </c>
      <c r="G482" s="543" t="s">
        <v>94</v>
      </c>
      <c r="H482" s="85" t="s">
        <v>95</v>
      </c>
      <c r="I482" s="73"/>
      <c r="J482" s="53"/>
      <c r="K482" s="53"/>
      <c r="L482" s="77"/>
      <c r="M482" s="77"/>
      <c r="N482" s="275"/>
      <c r="O482" s="275"/>
      <c r="P482" s="275"/>
    </row>
    <row r="483" spans="1:16" ht="30.2" customHeight="1" thickBot="1" x14ac:dyDescent="0.3">
      <c r="A483" s="544"/>
      <c r="B483" s="544"/>
      <c r="C483" s="545"/>
      <c r="D483" s="545"/>
      <c r="E483" s="544"/>
      <c r="F483" s="544"/>
      <c r="G483" s="544"/>
      <c r="H483" s="218" t="s">
        <v>98</v>
      </c>
      <c r="I483" s="72"/>
      <c r="J483" s="52"/>
      <c r="K483" s="52"/>
      <c r="N483" s="57"/>
      <c r="O483" s="57"/>
      <c r="P483" s="57"/>
    </row>
    <row r="484" spans="1:16" ht="30.2" customHeight="1" x14ac:dyDescent="0.25">
      <c r="A484" s="37">
        <v>281</v>
      </c>
      <c r="B484" s="37"/>
      <c r="C484" s="232"/>
      <c r="D484" s="38"/>
      <c r="E484" s="54"/>
      <c r="F484" s="39"/>
      <c r="G484" s="210"/>
      <c r="H484" s="199"/>
      <c r="I484" s="130" t="str">
        <f t="shared" ref="I484:I503" si="44">IF(AND(COUNTA(B484:E484)&gt;0,J484=1),"Belge Tarihi ve Belge Numarası doldurulduktan sonra KDV Dahil Tutar doldurulabilir.","")</f>
        <v/>
      </c>
      <c r="J484" s="132">
        <f>IF(COUNTA(F484:G484)=2,0,1)</f>
        <v>1</v>
      </c>
      <c r="K484" s="131">
        <f t="shared" ref="K484:K503" si="45">IF(J484=1,0,100000000)</f>
        <v>0</v>
      </c>
      <c r="N484" s="57"/>
      <c r="O484" s="57"/>
      <c r="P484" s="57"/>
    </row>
    <row r="485" spans="1:16" ht="30.2" customHeight="1" x14ac:dyDescent="0.25">
      <c r="A485" s="22">
        <v>282</v>
      </c>
      <c r="B485" s="22"/>
      <c r="C485" s="230"/>
      <c r="D485" s="23"/>
      <c r="E485" s="24"/>
      <c r="F485" s="55"/>
      <c r="G485" s="92"/>
      <c r="H485" s="203"/>
      <c r="I485" s="130" t="str">
        <f t="shared" si="44"/>
        <v/>
      </c>
      <c r="J485" s="132">
        <f>IF(COUNTA(F485:G485)=2,0,1)</f>
        <v>1</v>
      </c>
      <c r="K485" s="131">
        <f t="shared" si="45"/>
        <v>0</v>
      </c>
      <c r="N485" s="57"/>
      <c r="O485" s="57"/>
      <c r="P485" s="57"/>
    </row>
    <row r="486" spans="1:16" ht="30.2" customHeight="1" x14ac:dyDescent="0.25">
      <c r="A486" s="22">
        <v>283</v>
      </c>
      <c r="B486" s="22"/>
      <c r="C486" s="230"/>
      <c r="D486" s="23"/>
      <c r="E486" s="24"/>
      <c r="F486" s="55"/>
      <c r="G486" s="92"/>
      <c r="H486" s="203"/>
      <c r="I486" s="130" t="str">
        <f t="shared" si="44"/>
        <v/>
      </c>
      <c r="J486" s="132">
        <f t="shared" ref="J486:J503" si="46">IF(COUNTA(F486:G486)=2,0,1)</f>
        <v>1</v>
      </c>
      <c r="K486" s="131">
        <f t="shared" si="45"/>
        <v>0</v>
      </c>
      <c r="N486" s="57"/>
      <c r="O486" s="57"/>
      <c r="P486" s="57"/>
    </row>
    <row r="487" spans="1:16" ht="30.2" customHeight="1" x14ac:dyDescent="0.25">
      <c r="A487" s="22">
        <v>284</v>
      </c>
      <c r="B487" s="22"/>
      <c r="C487" s="230"/>
      <c r="D487" s="23"/>
      <c r="E487" s="24"/>
      <c r="F487" s="55"/>
      <c r="G487" s="92"/>
      <c r="H487" s="203"/>
      <c r="I487" s="130" t="str">
        <f t="shared" si="44"/>
        <v/>
      </c>
      <c r="J487" s="132">
        <f t="shared" si="46"/>
        <v>1</v>
      </c>
      <c r="K487" s="131">
        <f t="shared" si="45"/>
        <v>0</v>
      </c>
      <c r="N487" s="57"/>
      <c r="O487" s="57"/>
      <c r="P487" s="57"/>
    </row>
    <row r="488" spans="1:16" ht="30.2" customHeight="1" x14ac:dyDescent="0.25">
      <c r="A488" s="22">
        <v>285</v>
      </c>
      <c r="B488" s="22"/>
      <c r="C488" s="230"/>
      <c r="D488" s="23"/>
      <c r="E488" s="24"/>
      <c r="F488" s="55"/>
      <c r="G488" s="92"/>
      <c r="H488" s="203"/>
      <c r="I488" s="130" t="str">
        <f t="shared" si="44"/>
        <v/>
      </c>
      <c r="J488" s="132">
        <f t="shared" si="46"/>
        <v>1</v>
      </c>
      <c r="K488" s="131">
        <f t="shared" si="45"/>
        <v>0</v>
      </c>
      <c r="N488" s="57"/>
      <c r="O488" s="57"/>
      <c r="P488" s="57"/>
    </row>
    <row r="489" spans="1:16" ht="30.2" customHeight="1" x14ac:dyDescent="0.25">
      <c r="A489" s="22">
        <v>286</v>
      </c>
      <c r="B489" s="22"/>
      <c r="C489" s="230"/>
      <c r="D489" s="23"/>
      <c r="E489" s="24"/>
      <c r="F489" s="55"/>
      <c r="G489" s="92"/>
      <c r="H489" s="203"/>
      <c r="I489" s="130" t="str">
        <f t="shared" si="44"/>
        <v/>
      </c>
      <c r="J489" s="132">
        <f t="shared" si="46"/>
        <v>1</v>
      </c>
      <c r="K489" s="131">
        <f t="shared" si="45"/>
        <v>0</v>
      </c>
      <c r="N489" s="57"/>
      <c r="O489" s="57"/>
      <c r="P489" s="57"/>
    </row>
    <row r="490" spans="1:16" ht="30.2" customHeight="1" x14ac:dyDescent="0.25">
      <c r="A490" s="22">
        <v>287</v>
      </c>
      <c r="B490" s="22"/>
      <c r="C490" s="230"/>
      <c r="D490" s="23"/>
      <c r="E490" s="24"/>
      <c r="F490" s="55"/>
      <c r="G490" s="92"/>
      <c r="H490" s="203"/>
      <c r="I490" s="130" t="str">
        <f t="shared" si="44"/>
        <v/>
      </c>
      <c r="J490" s="132">
        <f t="shared" si="46"/>
        <v>1</v>
      </c>
      <c r="K490" s="131">
        <f t="shared" si="45"/>
        <v>0</v>
      </c>
      <c r="N490" s="57"/>
      <c r="O490" s="57"/>
      <c r="P490" s="57"/>
    </row>
    <row r="491" spans="1:16" ht="30.2" customHeight="1" x14ac:dyDescent="0.25">
      <c r="A491" s="22">
        <v>288</v>
      </c>
      <c r="B491" s="22"/>
      <c r="C491" s="230"/>
      <c r="D491" s="23"/>
      <c r="E491" s="24"/>
      <c r="F491" s="55"/>
      <c r="G491" s="92"/>
      <c r="H491" s="203"/>
      <c r="I491" s="130" t="str">
        <f t="shared" si="44"/>
        <v/>
      </c>
      <c r="J491" s="132">
        <f t="shared" si="46"/>
        <v>1</v>
      </c>
      <c r="K491" s="131">
        <f t="shared" si="45"/>
        <v>0</v>
      </c>
      <c r="N491" s="57"/>
      <c r="O491" s="57"/>
      <c r="P491" s="57"/>
    </row>
    <row r="492" spans="1:16" ht="30.2" customHeight="1" x14ac:dyDescent="0.25">
      <c r="A492" s="22">
        <v>289</v>
      </c>
      <c r="B492" s="22"/>
      <c r="C492" s="230"/>
      <c r="D492" s="23"/>
      <c r="E492" s="24"/>
      <c r="F492" s="55"/>
      <c r="G492" s="92"/>
      <c r="H492" s="203"/>
      <c r="I492" s="130" t="str">
        <f t="shared" si="44"/>
        <v/>
      </c>
      <c r="J492" s="132">
        <f t="shared" si="46"/>
        <v>1</v>
      </c>
      <c r="K492" s="131">
        <f t="shared" si="45"/>
        <v>0</v>
      </c>
      <c r="N492" s="57"/>
      <c r="O492" s="57"/>
      <c r="P492" s="57"/>
    </row>
    <row r="493" spans="1:16" ht="30.2" customHeight="1" x14ac:dyDescent="0.25">
      <c r="A493" s="22">
        <v>290</v>
      </c>
      <c r="B493" s="22"/>
      <c r="C493" s="230"/>
      <c r="D493" s="23"/>
      <c r="E493" s="24"/>
      <c r="F493" s="55"/>
      <c r="G493" s="92"/>
      <c r="H493" s="203"/>
      <c r="I493" s="130" t="str">
        <f t="shared" si="44"/>
        <v/>
      </c>
      <c r="J493" s="132">
        <f t="shared" si="46"/>
        <v>1</v>
      </c>
      <c r="K493" s="131">
        <f t="shared" si="45"/>
        <v>0</v>
      </c>
      <c r="N493" s="57"/>
      <c r="O493" s="57"/>
      <c r="P493" s="57"/>
    </row>
    <row r="494" spans="1:16" ht="30.2" customHeight="1" x14ac:dyDescent="0.25">
      <c r="A494" s="22">
        <v>291</v>
      </c>
      <c r="B494" s="22"/>
      <c r="C494" s="230"/>
      <c r="D494" s="23"/>
      <c r="E494" s="24"/>
      <c r="F494" s="55"/>
      <c r="G494" s="92"/>
      <c r="H494" s="203"/>
      <c r="I494" s="130" t="str">
        <f t="shared" si="44"/>
        <v/>
      </c>
      <c r="J494" s="132">
        <f t="shared" si="46"/>
        <v>1</v>
      </c>
      <c r="K494" s="131">
        <f t="shared" si="45"/>
        <v>0</v>
      </c>
      <c r="N494" s="57"/>
      <c r="O494" s="57"/>
      <c r="P494" s="57"/>
    </row>
    <row r="495" spans="1:16" ht="30.2" customHeight="1" x14ac:dyDescent="0.25">
      <c r="A495" s="22">
        <v>292</v>
      </c>
      <c r="B495" s="22"/>
      <c r="C495" s="230"/>
      <c r="D495" s="23"/>
      <c r="E495" s="24"/>
      <c r="F495" s="55"/>
      <c r="G495" s="92"/>
      <c r="H495" s="203"/>
      <c r="I495" s="130" t="str">
        <f t="shared" si="44"/>
        <v/>
      </c>
      <c r="J495" s="132">
        <f t="shared" si="46"/>
        <v>1</v>
      </c>
      <c r="K495" s="131">
        <f t="shared" si="45"/>
        <v>0</v>
      </c>
      <c r="N495" s="57"/>
      <c r="O495" s="57"/>
      <c r="P495" s="57"/>
    </row>
    <row r="496" spans="1:16" ht="30.2" customHeight="1" x14ac:dyDescent="0.25">
      <c r="A496" s="22">
        <v>293</v>
      </c>
      <c r="B496" s="22"/>
      <c r="C496" s="230"/>
      <c r="D496" s="23"/>
      <c r="E496" s="24"/>
      <c r="F496" s="55"/>
      <c r="G496" s="92"/>
      <c r="H496" s="203"/>
      <c r="I496" s="130" t="str">
        <f t="shared" si="44"/>
        <v/>
      </c>
      <c r="J496" s="132">
        <f t="shared" si="46"/>
        <v>1</v>
      </c>
      <c r="K496" s="131">
        <f t="shared" si="45"/>
        <v>0</v>
      </c>
      <c r="N496" s="57"/>
      <c r="O496" s="57"/>
      <c r="P496" s="57"/>
    </row>
    <row r="497" spans="1:16" ht="30.2" customHeight="1" x14ac:dyDescent="0.25">
      <c r="A497" s="22">
        <v>294</v>
      </c>
      <c r="B497" s="22"/>
      <c r="C497" s="230"/>
      <c r="D497" s="23"/>
      <c r="E497" s="24"/>
      <c r="F497" s="55"/>
      <c r="G497" s="92"/>
      <c r="H497" s="203"/>
      <c r="I497" s="130" t="str">
        <f t="shared" si="44"/>
        <v/>
      </c>
      <c r="J497" s="132">
        <f t="shared" si="46"/>
        <v>1</v>
      </c>
      <c r="K497" s="131">
        <f t="shared" si="45"/>
        <v>0</v>
      </c>
      <c r="L497" s="78"/>
      <c r="M497" s="78"/>
      <c r="N497" s="57"/>
      <c r="O497" s="57"/>
      <c r="P497" s="57"/>
    </row>
    <row r="498" spans="1:16" ht="30.2" customHeight="1" x14ac:dyDescent="0.25">
      <c r="A498" s="22">
        <v>295</v>
      </c>
      <c r="B498" s="22"/>
      <c r="C498" s="230"/>
      <c r="D498" s="23"/>
      <c r="E498" s="24"/>
      <c r="F498" s="55"/>
      <c r="G498" s="92"/>
      <c r="H498" s="203"/>
      <c r="I498" s="130" t="str">
        <f t="shared" si="44"/>
        <v/>
      </c>
      <c r="J498" s="132">
        <f t="shared" si="46"/>
        <v>1</v>
      </c>
      <c r="K498" s="131">
        <f t="shared" si="45"/>
        <v>0</v>
      </c>
      <c r="N498" s="57"/>
      <c r="O498" s="57"/>
      <c r="P498" s="57"/>
    </row>
    <row r="499" spans="1:16" ht="30.2" customHeight="1" x14ac:dyDescent="0.25">
      <c r="A499" s="22">
        <v>296</v>
      </c>
      <c r="B499" s="22"/>
      <c r="C499" s="230"/>
      <c r="D499" s="23"/>
      <c r="E499" s="24"/>
      <c r="F499" s="55"/>
      <c r="G499" s="92"/>
      <c r="H499" s="203"/>
      <c r="I499" s="130" t="str">
        <f t="shared" si="44"/>
        <v/>
      </c>
      <c r="J499" s="132">
        <f t="shared" si="46"/>
        <v>1</v>
      </c>
      <c r="K499" s="131">
        <f t="shared" si="45"/>
        <v>0</v>
      </c>
      <c r="N499" s="57"/>
      <c r="O499" s="57"/>
      <c r="P499" s="57"/>
    </row>
    <row r="500" spans="1:16" ht="30.2" customHeight="1" x14ac:dyDescent="0.25">
      <c r="A500" s="22">
        <v>297</v>
      </c>
      <c r="B500" s="22"/>
      <c r="C500" s="230"/>
      <c r="D500" s="23"/>
      <c r="E500" s="24"/>
      <c r="F500" s="55"/>
      <c r="G500" s="92"/>
      <c r="H500" s="203"/>
      <c r="I500" s="130" t="str">
        <f t="shared" si="44"/>
        <v/>
      </c>
      <c r="J500" s="132">
        <f t="shared" si="46"/>
        <v>1</v>
      </c>
      <c r="K500" s="131">
        <f t="shared" si="45"/>
        <v>0</v>
      </c>
      <c r="N500" s="57"/>
      <c r="O500" s="57"/>
      <c r="P500" s="57"/>
    </row>
    <row r="501" spans="1:16" ht="30.2" customHeight="1" x14ac:dyDescent="0.25">
      <c r="A501" s="22">
        <v>298</v>
      </c>
      <c r="B501" s="22"/>
      <c r="C501" s="230"/>
      <c r="D501" s="23"/>
      <c r="E501" s="24"/>
      <c r="F501" s="55"/>
      <c r="G501" s="92"/>
      <c r="H501" s="203"/>
      <c r="I501" s="130" t="str">
        <f t="shared" si="44"/>
        <v/>
      </c>
      <c r="J501" s="132">
        <f t="shared" si="46"/>
        <v>1</v>
      </c>
      <c r="K501" s="131">
        <f t="shared" si="45"/>
        <v>0</v>
      </c>
      <c r="N501" s="57"/>
      <c r="O501" s="57"/>
      <c r="P501" s="57"/>
    </row>
    <row r="502" spans="1:16" ht="30.2" customHeight="1" x14ac:dyDescent="0.25">
      <c r="A502" s="22">
        <v>299</v>
      </c>
      <c r="B502" s="22"/>
      <c r="C502" s="230"/>
      <c r="D502" s="23"/>
      <c r="E502" s="24"/>
      <c r="F502" s="55"/>
      <c r="G502" s="92"/>
      <c r="H502" s="203"/>
      <c r="I502" s="130" t="str">
        <f t="shared" si="44"/>
        <v/>
      </c>
      <c r="J502" s="132">
        <f t="shared" si="46"/>
        <v>1</v>
      </c>
      <c r="K502" s="131">
        <f t="shared" si="45"/>
        <v>0</v>
      </c>
      <c r="N502" s="57"/>
      <c r="O502" s="57"/>
      <c r="P502" s="57"/>
    </row>
    <row r="503" spans="1:16" ht="30.2" customHeight="1" thickBot="1" x14ac:dyDescent="0.3">
      <c r="A503" s="25">
        <v>300</v>
      </c>
      <c r="B503" s="25"/>
      <c r="C503" s="231"/>
      <c r="D503" s="26"/>
      <c r="E503" s="27"/>
      <c r="F503" s="56"/>
      <c r="G503" s="209"/>
      <c r="H503" s="204"/>
      <c r="I503" s="130" t="str">
        <f t="shared" si="44"/>
        <v/>
      </c>
      <c r="J503" s="132">
        <f t="shared" si="46"/>
        <v>1</v>
      </c>
      <c r="K503" s="131">
        <f t="shared" si="45"/>
        <v>0</v>
      </c>
      <c r="N503" s="57"/>
      <c r="O503" s="57"/>
      <c r="P503" s="57"/>
    </row>
    <row r="504" spans="1:16" ht="30.2" customHeight="1" thickBot="1" x14ac:dyDescent="0.3">
      <c r="A504" s="57"/>
      <c r="B504" s="57"/>
      <c r="C504" s="57"/>
      <c r="D504" s="57"/>
      <c r="E504" s="57"/>
      <c r="F504" s="57"/>
      <c r="G504" s="279" t="s">
        <v>46</v>
      </c>
      <c r="H504" s="205">
        <f>SUM(H484:H503)+H470</f>
        <v>0</v>
      </c>
      <c r="I504" s="74"/>
      <c r="J504" s="129">
        <f>IF(H504&gt;H470,ROW(A510),0)</f>
        <v>0</v>
      </c>
      <c r="K504" s="52"/>
      <c r="L504" s="127">
        <f>IF(H504&gt;H470,ROW(A510),0)</f>
        <v>0</v>
      </c>
      <c r="N504" s="57"/>
      <c r="O504" s="57"/>
      <c r="P504" s="57"/>
    </row>
    <row r="505" spans="1:16" ht="30.2" customHeight="1" x14ac:dyDescent="0.25">
      <c r="A505" s="57"/>
      <c r="B505" s="57"/>
      <c r="C505" s="57"/>
      <c r="D505" s="57"/>
      <c r="E505" s="57"/>
      <c r="F505" s="57"/>
      <c r="G505" s="57"/>
      <c r="H505" s="57"/>
      <c r="I505" s="74"/>
      <c r="J505" s="52"/>
      <c r="K505" s="52"/>
      <c r="N505" s="57"/>
      <c r="O505" s="57"/>
      <c r="P505" s="57"/>
    </row>
    <row r="506" spans="1:16" ht="30.2" customHeight="1" x14ac:dyDescent="0.25">
      <c r="A506" s="70" t="s">
        <v>141</v>
      </c>
      <c r="B506" s="57"/>
      <c r="C506" s="57"/>
      <c r="D506" s="57"/>
      <c r="E506" s="57"/>
      <c r="F506" s="57"/>
      <c r="G506" s="57"/>
      <c r="H506" s="57"/>
      <c r="I506" s="74"/>
      <c r="J506" s="52"/>
      <c r="K506" s="52"/>
      <c r="N506" s="57"/>
      <c r="O506" s="57"/>
      <c r="P506" s="57"/>
    </row>
    <row r="507" spans="1:16" ht="30.2" customHeight="1" x14ac:dyDescent="0.25">
      <c r="A507" s="57"/>
      <c r="B507" s="57"/>
      <c r="C507" s="57"/>
      <c r="D507" s="57"/>
      <c r="E507" s="57"/>
      <c r="F507" s="57"/>
      <c r="G507" s="57"/>
      <c r="H507" s="57"/>
      <c r="I507" s="74"/>
      <c r="J507" s="52"/>
      <c r="K507" s="52"/>
      <c r="N507" s="57"/>
      <c r="O507" s="57"/>
      <c r="P507" s="57"/>
    </row>
    <row r="508" spans="1:16" ht="30.2" customHeight="1" x14ac:dyDescent="0.35">
      <c r="A508" s="347" t="s">
        <v>41</v>
      </c>
      <c r="B508" s="348">
        <f ca="1">IF(imzatarihi&gt;0,imzatarihi,"")</f>
        <v>45833</v>
      </c>
      <c r="C508" s="346" t="s">
        <v>43</v>
      </c>
      <c r="D508" s="344" t="str">
        <f>IF(kurulusyetkilisi&gt;0,kurulusyetkilisi,"")</f>
        <v/>
      </c>
      <c r="E508" s="57"/>
      <c r="F508" s="57"/>
      <c r="G508" s="57"/>
      <c r="H508" s="57"/>
      <c r="I508" s="74"/>
      <c r="J508" s="52"/>
      <c r="K508" s="52"/>
      <c r="N508" s="57"/>
      <c r="O508" s="57"/>
      <c r="P508" s="57"/>
    </row>
    <row r="509" spans="1:16" ht="30.2" customHeight="1" x14ac:dyDescent="0.35">
      <c r="A509" s="57"/>
      <c r="B509" s="343"/>
      <c r="C509" s="346" t="s">
        <v>44</v>
      </c>
      <c r="E509" s="57"/>
      <c r="F509" s="57"/>
      <c r="G509" s="57"/>
      <c r="H509" s="57"/>
      <c r="I509" s="74"/>
      <c r="J509" s="52"/>
      <c r="K509" s="52"/>
      <c r="N509" s="57"/>
      <c r="O509" s="57"/>
      <c r="P509" s="57"/>
    </row>
    <row r="510" spans="1:16" ht="30.2" customHeight="1" x14ac:dyDescent="0.25">
      <c r="A510" s="57"/>
      <c r="B510" s="57"/>
      <c r="C510" s="57"/>
      <c r="D510" s="57"/>
      <c r="E510" s="57"/>
      <c r="F510" s="57"/>
      <c r="G510" s="57"/>
      <c r="H510" s="57"/>
      <c r="I510" s="74"/>
      <c r="J510" s="52"/>
      <c r="K510" s="52"/>
      <c r="N510" s="57"/>
      <c r="O510" s="57"/>
      <c r="P510" s="57"/>
    </row>
    <row r="511" spans="1:16" ht="30.2" customHeight="1" x14ac:dyDescent="0.25">
      <c r="A511" s="542" t="s">
        <v>115</v>
      </c>
      <c r="B511" s="542"/>
      <c r="C511" s="542"/>
      <c r="D511" s="542"/>
      <c r="E511" s="542"/>
      <c r="F511" s="542"/>
      <c r="G511" s="542"/>
      <c r="H511" s="542"/>
      <c r="I511" s="72"/>
      <c r="J511" s="52"/>
      <c r="K511" s="52"/>
      <c r="N511" s="57"/>
      <c r="O511" s="57"/>
      <c r="P511" s="57"/>
    </row>
    <row r="512" spans="1:16" ht="30.2" customHeight="1" x14ac:dyDescent="0.25">
      <c r="A512" s="503" t="str">
        <f>IF(YilDonem&lt;&gt;"",CONCATENATE(YilDonem,". döneme aittir."),"")</f>
        <v/>
      </c>
      <c r="B512" s="503"/>
      <c r="C512" s="503"/>
      <c r="D512" s="503"/>
      <c r="E512" s="503"/>
      <c r="F512" s="503"/>
      <c r="G512" s="503"/>
      <c r="H512" s="503"/>
      <c r="I512" s="72"/>
      <c r="J512" s="52"/>
      <c r="K512" s="52"/>
      <c r="N512" s="57"/>
      <c r="O512" s="57"/>
      <c r="P512" s="57"/>
    </row>
    <row r="513" spans="1:16" ht="30.2" customHeight="1" thickBot="1" x14ac:dyDescent="0.3">
      <c r="A513" s="546" t="s">
        <v>134</v>
      </c>
      <c r="B513" s="546"/>
      <c r="C513" s="546"/>
      <c r="D513" s="546"/>
      <c r="E513" s="546"/>
      <c r="F513" s="546"/>
      <c r="G513" s="546"/>
      <c r="H513" s="546"/>
      <c r="I513" s="72"/>
      <c r="J513" s="52"/>
      <c r="K513" s="52"/>
      <c r="N513" s="57"/>
      <c r="O513" s="57"/>
      <c r="P513" s="57"/>
    </row>
    <row r="514" spans="1:16" ht="30.2" customHeight="1" thickBot="1" x14ac:dyDescent="0.3">
      <c r="A514" s="547" t="s">
        <v>1</v>
      </c>
      <c r="B514" s="548"/>
      <c r="C514" s="510" t="str">
        <f>IF(ProjeNo&gt;0,ProjeNo,"")</f>
        <v/>
      </c>
      <c r="D514" s="511"/>
      <c r="E514" s="511"/>
      <c r="F514" s="511"/>
      <c r="G514" s="511"/>
      <c r="H514" s="512"/>
      <c r="I514" s="72"/>
      <c r="J514" s="52"/>
      <c r="K514" s="52"/>
      <c r="N514" s="57"/>
      <c r="O514" s="57"/>
      <c r="P514" s="57"/>
    </row>
    <row r="515" spans="1:16" ht="30.2" customHeight="1" thickBot="1" x14ac:dyDescent="0.3">
      <c r="A515" s="549" t="s">
        <v>10</v>
      </c>
      <c r="B515" s="550"/>
      <c r="C515" s="513" t="str">
        <f>IF(ProjeAdi&gt;0,ProjeAdi,"")</f>
        <v/>
      </c>
      <c r="D515" s="514"/>
      <c r="E515" s="514"/>
      <c r="F515" s="514"/>
      <c r="G515" s="514"/>
      <c r="H515" s="515"/>
      <c r="I515" s="72"/>
      <c r="J515" s="52"/>
      <c r="K515" s="52"/>
      <c r="N515" s="57"/>
      <c r="O515" s="57"/>
      <c r="P515" s="57"/>
    </row>
    <row r="516" spans="1:16" s="31" customFormat="1" ht="30.2" customHeight="1" thickBot="1" x14ac:dyDescent="0.3">
      <c r="A516" s="543" t="s">
        <v>6</v>
      </c>
      <c r="B516" s="543" t="s">
        <v>112</v>
      </c>
      <c r="C516" s="543" t="s">
        <v>163</v>
      </c>
      <c r="D516" s="543" t="s">
        <v>113</v>
      </c>
      <c r="E516" s="543" t="s">
        <v>114</v>
      </c>
      <c r="F516" s="543" t="s">
        <v>93</v>
      </c>
      <c r="G516" s="543" t="s">
        <v>94</v>
      </c>
      <c r="H516" s="85" t="s">
        <v>95</v>
      </c>
      <c r="I516" s="73"/>
      <c r="J516" s="53"/>
      <c r="K516" s="53"/>
      <c r="L516" s="77"/>
      <c r="M516" s="77"/>
      <c r="N516" s="275"/>
      <c r="O516" s="275"/>
      <c r="P516" s="275"/>
    </row>
    <row r="517" spans="1:16" ht="30.2" customHeight="1" thickBot="1" x14ac:dyDescent="0.3">
      <c r="A517" s="544"/>
      <c r="B517" s="544"/>
      <c r="C517" s="545"/>
      <c r="D517" s="545"/>
      <c r="E517" s="544"/>
      <c r="F517" s="544"/>
      <c r="G517" s="544"/>
      <c r="H517" s="218" t="s">
        <v>98</v>
      </c>
      <c r="I517" s="72"/>
      <c r="J517" s="52"/>
      <c r="K517" s="52"/>
      <c r="N517" s="57"/>
      <c r="O517" s="57"/>
      <c r="P517" s="57"/>
    </row>
    <row r="518" spans="1:16" ht="30.2" customHeight="1" x14ac:dyDescent="0.25">
      <c r="A518" s="37">
        <v>301</v>
      </c>
      <c r="B518" s="37"/>
      <c r="C518" s="232"/>
      <c r="D518" s="38"/>
      <c r="E518" s="54"/>
      <c r="F518" s="39"/>
      <c r="G518" s="210"/>
      <c r="H518" s="199"/>
      <c r="I518" s="130" t="str">
        <f t="shared" ref="I518:I537" si="47">IF(AND(COUNTA(B518:E518)&gt;0,J518=1),"Belge Tarihi ve Belge Numarası doldurulduktan sonra KDV Dahil Tutar doldurulabilir.","")</f>
        <v/>
      </c>
      <c r="J518" s="132">
        <f>IF(COUNTA(F518:G518)=2,0,1)</f>
        <v>1</v>
      </c>
      <c r="K518" s="131">
        <f t="shared" ref="K518:K537" si="48">IF(J518=1,0,100000000)</f>
        <v>0</v>
      </c>
      <c r="N518" s="57"/>
      <c r="O518" s="57"/>
      <c r="P518" s="57"/>
    </row>
    <row r="519" spans="1:16" ht="30.2" customHeight="1" x14ac:dyDescent="0.25">
      <c r="A519" s="22">
        <v>302</v>
      </c>
      <c r="B519" s="22"/>
      <c r="C519" s="230"/>
      <c r="D519" s="23"/>
      <c r="E519" s="24"/>
      <c r="F519" s="55"/>
      <c r="G519" s="92"/>
      <c r="H519" s="203"/>
      <c r="I519" s="130" t="str">
        <f t="shared" si="47"/>
        <v/>
      </c>
      <c r="J519" s="132">
        <f>IF(COUNTA(F519:G519)=2,0,1)</f>
        <v>1</v>
      </c>
      <c r="K519" s="131">
        <f t="shared" si="48"/>
        <v>0</v>
      </c>
      <c r="N519" s="57"/>
      <c r="O519" s="57"/>
      <c r="P519" s="57"/>
    </row>
    <row r="520" spans="1:16" ht="30.2" customHeight="1" x14ac:dyDescent="0.25">
      <c r="A520" s="22">
        <v>303</v>
      </c>
      <c r="B520" s="22"/>
      <c r="C520" s="230"/>
      <c r="D520" s="23"/>
      <c r="E520" s="24"/>
      <c r="F520" s="55"/>
      <c r="G520" s="92"/>
      <c r="H520" s="203"/>
      <c r="I520" s="130" t="str">
        <f t="shared" si="47"/>
        <v/>
      </c>
      <c r="J520" s="132">
        <f t="shared" ref="J520:J537" si="49">IF(COUNTA(F520:G520)=2,0,1)</f>
        <v>1</v>
      </c>
      <c r="K520" s="131">
        <f t="shared" si="48"/>
        <v>0</v>
      </c>
      <c r="N520" s="57"/>
      <c r="O520" s="57"/>
      <c r="P520" s="57"/>
    </row>
    <row r="521" spans="1:16" ht="30.2" customHeight="1" x14ac:dyDescent="0.25">
      <c r="A521" s="22">
        <v>304</v>
      </c>
      <c r="B521" s="22"/>
      <c r="C521" s="230"/>
      <c r="D521" s="23"/>
      <c r="E521" s="24"/>
      <c r="F521" s="55"/>
      <c r="G521" s="92"/>
      <c r="H521" s="203"/>
      <c r="I521" s="130" t="str">
        <f t="shared" si="47"/>
        <v/>
      </c>
      <c r="J521" s="132">
        <f t="shared" si="49"/>
        <v>1</v>
      </c>
      <c r="K521" s="131">
        <f t="shared" si="48"/>
        <v>0</v>
      </c>
      <c r="N521" s="57"/>
      <c r="O521" s="57"/>
      <c r="P521" s="57"/>
    </row>
    <row r="522" spans="1:16" ht="30.2" customHeight="1" x14ac:dyDescent="0.25">
      <c r="A522" s="22">
        <v>305</v>
      </c>
      <c r="B522" s="22"/>
      <c r="C522" s="230"/>
      <c r="D522" s="23"/>
      <c r="E522" s="24"/>
      <c r="F522" s="55"/>
      <c r="G522" s="92"/>
      <c r="H522" s="203"/>
      <c r="I522" s="130" t="str">
        <f t="shared" si="47"/>
        <v/>
      </c>
      <c r="J522" s="132">
        <f t="shared" si="49"/>
        <v>1</v>
      </c>
      <c r="K522" s="131">
        <f t="shared" si="48"/>
        <v>0</v>
      </c>
      <c r="N522" s="57"/>
      <c r="O522" s="57"/>
      <c r="P522" s="57"/>
    </row>
    <row r="523" spans="1:16" ht="30.2" customHeight="1" x14ac:dyDescent="0.25">
      <c r="A523" s="22">
        <v>306</v>
      </c>
      <c r="B523" s="22"/>
      <c r="C523" s="230"/>
      <c r="D523" s="23"/>
      <c r="E523" s="24"/>
      <c r="F523" s="55"/>
      <c r="G523" s="92"/>
      <c r="H523" s="203"/>
      <c r="I523" s="130" t="str">
        <f t="shared" si="47"/>
        <v/>
      </c>
      <c r="J523" s="132">
        <f t="shared" si="49"/>
        <v>1</v>
      </c>
      <c r="K523" s="131">
        <f t="shared" si="48"/>
        <v>0</v>
      </c>
      <c r="N523" s="57"/>
      <c r="O523" s="57"/>
      <c r="P523" s="57"/>
    </row>
    <row r="524" spans="1:16" ht="30.2" customHeight="1" x14ac:dyDescent="0.25">
      <c r="A524" s="22">
        <v>307</v>
      </c>
      <c r="B524" s="22"/>
      <c r="C524" s="230"/>
      <c r="D524" s="23"/>
      <c r="E524" s="24"/>
      <c r="F524" s="55"/>
      <c r="G524" s="92"/>
      <c r="H524" s="203"/>
      <c r="I524" s="130" t="str">
        <f t="shared" si="47"/>
        <v/>
      </c>
      <c r="J524" s="132">
        <f t="shared" si="49"/>
        <v>1</v>
      </c>
      <c r="K524" s="131">
        <f t="shared" si="48"/>
        <v>0</v>
      </c>
      <c r="N524" s="57"/>
      <c r="O524" s="57"/>
      <c r="P524" s="57"/>
    </row>
    <row r="525" spans="1:16" ht="30.2" customHeight="1" x14ac:dyDescent="0.25">
      <c r="A525" s="22">
        <v>308</v>
      </c>
      <c r="B525" s="22"/>
      <c r="C525" s="230"/>
      <c r="D525" s="23"/>
      <c r="E525" s="24"/>
      <c r="F525" s="55"/>
      <c r="G525" s="92"/>
      <c r="H525" s="203"/>
      <c r="I525" s="130" t="str">
        <f t="shared" si="47"/>
        <v/>
      </c>
      <c r="J525" s="132">
        <f t="shared" si="49"/>
        <v>1</v>
      </c>
      <c r="K525" s="131">
        <f t="shared" si="48"/>
        <v>0</v>
      </c>
      <c r="N525" s="57"/>
      <c r="O525" s="57"/>
      <c r="P525" s="57"/>
    </row>
    <row r="526" spans="1:16" ht="30.2" customHeight="1" x14ac:dyDescent="0.25">
      <c r="A526" s="22">
        <v>309</v>
      </c>
      <c r="B526" s="22"/>
      <c r="C526" s="230"/>
      <c r="D526" s="23"/>
      <c r="E526" s="24"/>
      <c r="F526" s="55"/>
      <c r="G526" s="92"/>
      <c r="H526" s="203"/>
      <c r="I526" s="130" t="str">
        <f t="shared" si="47"/>
        <v/>
      </c>
      <c r="J526" s="132">
        <f t="shared" si="49"/>
        <v>1</v>
      </c>
      <c r="K526" s="131">
        <f t="shared" si="48"/>
        <v>0</v>
      </c>
      <c r="N526" s="57"/>
      <c r="O526" s="57"/>
      <c r="P526" s="57"/>
    </row>
    <row r="527" spans="1:16" ht="30.2" customHeight="1" x14ac:dyDescent="0.25">
      <c r="A527" s="22">
        <v>310</v>
      </c>
      <c r="B527" s="22"/>
      <c r="C527" s="230"/>
      <c r="D527" s="23"/>
      <c r="E527" s="24"/>
      <c r="F527" s="55"/>
      <c r="G527" s="92"/>
      <c r="H527" s="203"/>
      <c r="I527" s="130" t="str">
        <f t="shared" si="47"/>
        <v/>
      </c>
      <c r="J527" s="132">
        <f t="shared" si="49"/>
        <v>1</v>
      </c>
      <c r="K527" s="131">
        <f t="shared" si="48"/>
        <v>0</v>
      </c>
      <c r="N527" s="57"/>
      <c r="O527" s="57"/>
      <c r="P527" s="57"/>
    </row>
    <row r="528" spans="1:16" ht="30.2" customHeight="1" x14ac:dyDescent="0.25">
      <c r="A528" s="22">
        <v>311</v>
      </c>
      <c r="B528" s="22"/>
      <c r="C528" s="230"/>
      <c r="D528" s="23"/>
      <c r="E528" s="24"/>
      <c r="F528" s="55"/>
      <c r="G528" s="92"/>
      <c r="H528" s="203"/>
      <c r="I528" s="130" t="str">
        <f t="shared" si="47"/>
        <v/>
      </c>
      <c r="J528" s="132">
        <f t="shared" si="49"/>
        <v>1</v>
      </c>
      <c r="K528" s="131">
        <f t="shared" si="48"/>
        <v>0</v>
      </c>
      <c r="N528" s="57"/>
      <c r="O528" s="57"/>
      <c r="P528" s="57"/>
    </row>
    <row r="529" spans="1:16" ht="30.2" customHeight="1" x14ac:dyDescent="0.25">
      <c r="A529" s="22">
        <v>312</v>
      </c>
      <c r="B529" s="22"/>
      <c r="C529" s="230"/>
      <c r="D529" s="23"/>
      <c r="E529" s="24"/>
      <c r="F529" s="55"/>
      <c r="G529" s="92"/>
      <c r="H529" s="203"/>
      <c r="I529" s="130" t="str">
        <f t="shared" si="47"/>
        <v/>
      </c>
      <c r="J529" s="132">
        <f t="shared" si="49"/>
        <v>1</v>
      </c>
      <c r="K529" s="131">
        <f t="shared" si="48"/>
        <v>0</v>
      </c>
      <c r="N529" s="57"/>
      <c r="O529" s="57"/>
      <c r="P529" s="57"/>
    </row>
    <row r="530" spans="1:16" ht="30.2" customHeight="1" x14ac:dyDescent="0.25">
      <c r="A530" s="22">
        <v>313</v>
      </c>
      <c r="B530" s="22"/>
      <c r="C530" s="230"/>
      <c r="D530" s="23"/>
      <c r="E530" s="24"/>
      <c r="F530" s="55"/>
      <c r="G530" s="92"/>
      <c r="H530" s="203"/>
      <c r="I530" s="130" t="str">
        <f t="shared" si="47"/>
        <v/>
      </c>
      <c r="J530" s="132">
        <f t="shared" si="49"/>
        <v>1</v>
      </c>
      <c r="K530" s="131">
        <f t="shared" si="48"/>
        <v>0</v>
      </c>
      <c r="N530" s="57"/>
      <c r="O530" s="57"/>
      <c r="P530" s="57"/>
    </row>
    <row r="531" spans="1:16" ht="30.2" customHeight="1" x14ac:dyDescent="0.25">
      <c r="A531" s="22">
        <v>314</v>
      </c>
      <c r="B531" s="22"/>
      <c r="C531" s="230"/>
      <c r="D531" s="23"/>
      <c r="E531" s="24"/>
      <c r="F531" s="55"/>
      <c r="G531" s="92"/>
      <c r="H531" s="203"/>
      <c r="I531" s="130" t="str">
        <f t="shared" si="47"/>
        <v/>
      </c>
      <c r="J531" s="132">
        <f t="shared" si="49"/>
        <v>1</v>
      </c>
      <c r="K531" s="131">
        <f t="shared" si="48"/>
        <v>0</v>
      </c>
      <c r="N531" s="57"/>
      <c r="O531" s="57"/>
      <c r="P531" s="57"/>
    </row>
    <row r="532" spans="1:16" ht="30.2" customHeight="1" x14ac:dyDescent="0.25">
      <c r="A532" s="22">
        <v>315</v>
      </c>
      <c r="B532" s="22"/>
      <c r="C532" s="230"/>
      <c r="D532" s="23"/>
      <c r="E532" s="24"/>
      <c r="F532" s="55"/>
      <c r="G532" s="92"/>
      <c r="H532" s="203"/>
      <c r="I532" s="130" t="str">
        <f t="shared" si="47"/>
        <v/>
      </c>
      <c r="J532" s="132">
        <f t="shared" si="49"/>
        <v>1</v>
      </c>
      <c r="K532" s="131">
        <f t="shared" si="48"/>
        <v>0</v>
      </c>
      <c r="L532" s="78"/>
      <c r="M532" s="78"/>
      <c r="N532" s="57"/>
      <c r="O532" s="57"/>
      <c r="P532" s="57"/>
    </row>
    <row r="533" spans="1:16" ht="30.2" customHeight="1" x14ac:dyDescent="0.25">
      <c r="A533" s="22">
        <v>316</v>
      </c>
      <c r="B533" s="22"/>
      <c r="C533" s="230"/>
      <c r="D533" s="23"/>
      <c r="E533" s="24"/>
      <c r="F533" s="55"/>
      <c r="G533" s="92"/>
      <c r="H533" s="203"/>
      <c r="I533" s="130" t="str">
        <f t="shared" si="47"/>
        <v/>
      </c>
      <c r="J533" s="132">
        <f t="shared" si="49"/>
        <v>1</v>
      </c>
      <c r="K533" s="131">
        <f t="shared" si="48"/>
        <v>0</v>
      </c>
      <c r="N533" s="57"/>
      <c r="O533" s="57"/>
      <c r="P533" s="57"/>
    </row>
    <row r="534" spans="1:16" ht="30.2" customHeight="1" x14ac:dyDescent="0.25">
      <c r="A534" s="22">
        <v>317</v>
      </c>
      <c r="B534" s="22"/>
      <c r="C534" s="230"/>
      <c r="D534" s="23"/>
      <c r="E534" s="24"/>
      <c r="F534" s="55"/>
      <c r="G534" s="92"/>
      <c r="H534" s="203"/>
      <c r="I534" s="130" t="str">
        <f t="shared" si="47"/>
        <v/>
      </c>
      <c r="J534" s="132">
        <f t="shared" si="49"/>
        <v>1</v>
      </c>
      <c r="K534" s="131">
        <f t="shared" si="48"/>
        <v>0</v>
      </c>
      <c r="N534" s="57"/>
      <c r="O534" s="57"/>
      <c r="P534" s="57"/>
    </row>
    <row r="535" spans="1:16" ht="30.2" customHeight="1" x14ac:dyDescent="0.25">
      <c r="A535" s="22">
        <v>318</v>
      </c>
      <c r="B535" s="22"/>
      <c r="C535" s="230"/>
      <c r="D535" s="23"/>
      <c r="E535" s="24"/>
      <c r="F535" s="55"/>
      <c r="G535" s="92"/>
      <c r="H535" s="203"/>
      <c r="I535" s="130" t="str">
        <f t="shared" si="47"/>
        <v/>
      </c>
      <c r="J535" s="132">
        <f t="shared" si="49"/>
        <v>1</v>
      </c>
      <c r="K535" s="131">
        <f t="shared" si="48"/>
        <v>0</v>
      </c>
      <c r="N535" s="57"/>
      <c r="O535" s="57"/>
      <c r="P535" s="57"/>
    </row>
    <row r="536" spans="1:16" ht="30.2" customHeight="1" x14ac:dyDescent="0.25">
      <c r="A536" s="22">
        <v>319</v>
      </c>
      <c r="B536" s="22"/>
      <c r="C536" s="230"/>
      <c r="D536" s="23"/>
      <c r="E536" s="24"/>
      <c r="F536" s="55"/>
      <c r="G536" s="92"/>
      <c r="H536" s="203"/>
      <c r="I536" s="130" t="str">
        <f t="shared" si="47"/>
        <v/>
      </c>
      <c r="J536" s="132">
        <f t="shared" si="49"/>
        <v>1</v>
      </c>
      <c r="K536" s="131">
        <f t="shared" si="48"/>
        <v>0</v>
      </c>
      <c r="N536" s="57"/>
      <c r="O536" s="57"/>
      <c r="P536" s="57"/>
    </row>
    <row r="537" spans="1:16" ht="30.2" customHeight="1" thickBot="1" x14ac:dyDescent="0.3">
      <c r="A537" s="25">
        <v>320</v>
      </c>
      <c r="B537" s="25"/>
      <c r="C537" s="231"/>
      <c r="D537" s="26"/>
      <c r="E537" s="27"/>
      <c r="F537" s="56"/>
      <c r="G537" s="209"/>
      <c r="H537" s="204"/>
      <c r="I537" s="130" t="str">
        <f t="shared" si="47"/>
        <v/>
      </c>
      <c r="J537" s="132">
        <f t="shared" si="49"/>
        <v>1</v>
      </c>
      <c r="K537" s="131">
        <f t="shared" si="48"/>
        <v>0</v>
      </c>
      <c r="N537" s="57"/>
      <c r="O537" s="57"/>
      <c r="P537" s="57"/>
    </row>
    <row r="538" spans="1:16" ht="30.2" customHeight="1" thickBot="1" x14ac:dyDescent="0.3">
      <c r="A538" s="57"/>
      <c r="B538" s="57"/>
      <c r="C538" s="57"/>
      <c r="D538" s="57"/>
      <c r="E538" s="57"/>
      <c r="F538" s="57"/>
      <c r="G538" s="279" t="s">
        <v>46</v>
      </c>
      <c r="H538" s="205">
        <f>SUM(H518:H537)+H504</f>
        <v>0</v>
      </c>
      <c r="I538" s="74"/>
      <c r="J538" s="129">
        <f>IF(H538&gt;H504,ROW(A544),0)</f>
        <v>0</v>
      </c>
      <c r="K538" s="52"/>
      <c r="L538" s="127">
        <f>IF(H538&gt;H504,ROW(A544),0)</f>
        <v>0</v>
      </c>
      <c r="N538" s="57"/>
      <c r="O538" s="57"/>
      <c r="P538" s="57"/>
    </row>
    <row r="539" spans="1:16" ht="30.2" customHeight="1" x14ac:dyDescent="0.25">
      <c r="A539" s="57"/>
      <c r="B539" s="57"/>
      <c r="C539" s="57"/>
      <c r="D539" s="57"/>
      <c r="E539" s="57"/>
      <c r="F539" s="57"/>
      <c r="G539" s="57"/>
      <c r="H539" s="57"/>
      <c r="I539" s="74"/>
      <c r="J539" s="52"/>
      <c r="K539" s="52"/>
      <c r="N539" s="57"/>
      <c r="O539" s="57"/>
      <c r="P539" s="57"/>
    </row>
    <row r="540" spans="1:16" ht="30.2" customHeight="1" x14ac:dyDescent="0.25">
      <c r="A540" s="70" t="s">
        <v>141</v>
      </c>
      <c r="B540" s="57"/>
      <c r="C540" s="57"/>
      <c r="D540" s="57"/>
      <c r="E540" s="57"/>
      <c r="F540" s="57"/>
      <c r="G540" s="57"/>
      <c r="H540" s="57"/>
      <c r="I540" s="74"/>
      <c r="J540" s="52"/>
      <c r="K540" s="52"/>
      <c r="N540" s="57"/>
      <c r="O540" s="57"/>
      <c r="P540" s="57"/>
    </row>
    <row r="541" spans="1:16" ht="30.2" customHeight="1" x14ac:dyDescent="0.25">
      <c r="A541" s="57"/>
      <c r="B541" s="57"/>
      <c r="C541" s="57"/>
      <c r="D541" s="57"/>
      <c r="E541" s="57"/>
      <c r="F541" s="57"/>
      <c r="G541" s="57"/>
      <c r="H541" s="57"/>
      <c r="I541" s="74"/>
      <c r="J541" s="52"/>
      <c r="K541" s="52"/>
      <c r="N541" s="57"/>
      <c r="O541" s="57"/>
      <c r="P541" s="57"/>
    </row>
    <row r="542" spans="1:16" ht="30.2" customHeight="1" x14ac:dyDescent="0.35">
      <c r="A542" s="347" t="s">
        <v>41</v>
      </c>
      <c r="B542" s="348">
        <f ca="1">IF(imzatarihi&gt;0,imzatarihi,"")</f>
        <v>45833</v>
      </c>
      <c r="C542" s="346" t="s">
        <v>43</v>
      </c>
      <c r="D542" s="344" t="str">
        <f>IF(kurulusyetkilisi&gt;0,kurulusyetkilisi,"")</f>
        <v/>
      </c>
      <c r="E542" s="57"/>
      <c r="F542" s="57"/>
      <c r="G542" s="57"/>
      <c r="H542" s="57"/>
      <c r="I542" s="74"/>
      <c r="J542" s="52"/>
      <c r="K542" s="52"/>
      <c r="N542" s="57"/>
      <c r="O542" s="57"/>
      <c r="P542" s="57"/>
    </row>
    <row r="543" spans="1:16" ht="30.2" customHeight="1" x14ac:dyDescent="0.35">
      <c r="A543" s="57"/>
      <c r="B543" s="343"/>
      <c r="C543" s="346" t="s">
        <v>44</v>
      </c>
      <c r="E543" s="57"/>
      <c r="F543" s="57"/>
      <c r="G543" s="57"/>
      <c r="H543" s="57"/>
      <c r="I543" s="74"/>
      <c r="J543" s="52"/>
      <c r="K543" s="52"/>
      <c r="N543" s="57"/>
      <c r="O543" s="57"/>
      <c r="P543" s="57"/>
    </row>
    <row r="544" spans="1:16" ht="30.2" customHeight="1" x14ac:dyDescent="0.25">
      <c r="A544" s="57"/>
      <c r="B544" s="57"/>
      <c r="C544" s="57"/>
      <c r="D544" s="57"/>
      <c r="E544" s="57"/>
      <c r="F544" s="57"/>
      <c r="G544" s="57"/>
      <c r="H544" s="57"/>
      <c r="I544" s="74"/>
      <c r="J544" s="52"/>
      <c r="K544" s="52"/>
      <c r="N544" s="57"/>
      <c r="O544" s="57"/>
      <c r="P544" s="57"/>
    </row>
    <row r="545" spans="1:16" ht="30.2" customHeight="1" x14ac:dyDescent="0.25">
      <c r="A545" s="542" t="s">
        <v>115</v>
      </c>
      <c r="B545" s="542"/>
      <c r="C545" s="542"/>
      <c r="D545" s="542"/>
      <c r="E545" s="542"/>
      <c r="F545" s="542"/>
      <c r="G545" s="542"/>
      <c r="H545" s="542"/>
      <c r="I545" s="72"/>
      <c r="J545" s="52"/>
      <c r="K545" s="52"/>
      <c r="N545" s="57"/>
      <c r="O545" s="57"/>
      <c r="P545" s="57"/>
    </row>
    <row r="546" spans="1:16" ht="30.2" customHeight="1" x14ac:dyDescent="0.25">
      <c r="A546" s="503" t="str">
        <f>IF(YilDonem&lt;&gt;"",CONCATENATE(YilDonem,". döneme aittir."),"")</f>
        <v/>
      </c>
      <c r="B546" s="503"/>
      <c r="C546" s="503"/>
      <c r="D546" s="503"/>
      <c r="E546" s="503"/>
      <c r="F546" s="503"/>
      <c r="G546" s="503"/>
      <c r="H546" s="503"/>
      <c r="I546" s="72"/>
      <c r="J546" s="52"/>
      <c r="K546" s="52"/>
      <c r="N546" s="57"/>
      <c r="O546" s="57"/>
      <c r="P546" s="57"/>
    </row>
    <row r="547" spans="1:16" ht="30.2" customHeight="1" thickBot="1" x14ac:dyDescent="0.3">
      <c r="A547" s="546" t="s">
        <v>134</v>
      </c>
      <c r="B547" s="546"/>
      <c r="C547" s="546"/>
      <c r="D547" s="546"/>
      <c r="E547" s="546"/>
      <c r="F547" s="546"/>
      <c r="G547" s="546"/>
      <c r="H547" s="546"/>
      <c r="I547" s="72"/>
      <c r="J547" s="52"/>
      <c r="K547" s="52"/>
      <c r="N547" s="57"/>
      <c r="O547" s="57"/>
      <c r="P547" s="57"/>
    </row>
    <row r="548" spans="1:16" ht="30.2" customHeight="1" thickBot="1" x14ac:dyDescent="0.3">
      <c r="A548" s="547" t="s">
        <v>1</v>
      </c>
      <c r="B548" s="548"/>
      <c r="C548" s="510" t="str">
        <f>IF(ProjeNo&gt;0,ProjeNo,"")</f>
        <v/>
      </c>
      <c r="D548" s="511"/>
      <c r="E548" s="511"/>
      <c r="F548" s="511"/>
      <c r="G548" s="511"/>
      <c r="H548" s="512"/>
      <c r="I548" s="72"/>
      <c r="J548" s="52"/>
      <c r="K548" s="52"/>
      <c r="N548" s="57"/>
      <c r="O548" s="57"/>
      <c r="P548" s="57"/>
    </row>
    <row r="549" spans="1:16" ht="30.2" customHeight="1" thickBot="1" x14ac:dyDescent="0.3">
      <c r="A549" s="549" t="s">
        <v>10</v>
      </c>
      <c r="B549" s="550"/>
      <c r="C549" s="513" t="str">
        <f>IF(ProjeAdi&gt;0,ProjeAdi,"")</f>
        <v/>
      </c>
      <c r="D549" s="514"/>
      <c r="E549" s="514"/>
      <c r="F549" s="514"/>
      <c r="G549" s="514"/>
      <c r="H549" s="515"/>
      <c r="I549" s="72"/>
      <c r="J549" s="52"/>
      <c r="K549" s="52"/>
      <c r="N549" s="57"/>
      <c r="O549" s="57"/>
      <c r="P549" s="57"/>
    </row>
    <row r="550" spans="1:16" s="31" customFormat="1" ht="30.2" customHeight="1" thickBot="1" x14ac:dyDescent="0.3">
      <c r="A550" s="543" t="s">
        <v>6</v>
      </c>
      <c r="B550" s="543" t="s">
        <v>112</v>
      </c>
      <c r="C550" s="543" t="s">
        <v>163</v>
      </c>
      <c r="D550" s="543" t="s">
        <v>113</v>
      </c>
      <c r="E550" s="543" t="s">
        <v>114</v>
      </c>
      <c r="F550" s="543" t="s">
        <v>93</v>
      </c>
      <c r="G550" s="543" t="s">
        <v>94</v>
      </c>
      <c r="H550" s="85" t="s">
        <v>95</v>
      </c>
      <c r="I550" s="73"/>
      <c r="J550" s="53"/>
      <c r="K550" s="53"/>
      <c r="L550" s="77"/>
      <c r="M550" s="77"/>
      <c r="N550" s="275"/>
      <c r="O550" s="275"/>
      <c r="P550" s="275"/>
    </row>
    <row r="551" spans="1:16" ht="30.2" customHeight="1" thickBot="1" x14ac:dyDescent="0.3">
      <c r="A551" s="544"/>
      <c r="B551" s="544"/>
      <c r="C551" s="545"/>
      <c r="D551" s="545"/>
      <c r="E551" s="544"/>
      <c r="F551" s="544"/>
      <c r="G551" s="544"/>
      <c r="H551" s="218" t="s">
        <v>98</v>
      </c>
      <c r="I551" s="72"/>
      <c r="J551" s="52"/>
      <c r="K551" s="52"/>
      <c r="N551" s="57"/>
      <c r="O551" s="57"/>
      <c r="P551" s="57"/>
    </row>
    <row r="552" spans="1:16" ht="30.2" customHeight="1" x14ac:dyDescent="0.25">
      <c r="A552" s="37">
        <v>321</v>
      </c>
      <c r="B552" s="37"/>
      <c r="C552" s="232"/>
      <c r="D552" s="38"/>
      <c r="E552" s="54"/>
      <c r="F552" s="39"/>
      <c r="G552" s="210"/>
      <c r="H552" s="199"/>
      <c r="I552" s="130" t="str">
        <f t="shared" ref="I552:I571" si="50">IF(AND(COUNTA(B552:E552)&gt;0,J552=1),"Belge Tarihi ve Belge Numarası doldurulduktan sonra KDV Dahil Tutar doldurulabilir.","")</f>
        <v/>
      </c>
      <c r="J552" s="132">
        <f>IF(COUNTA(F552:G552)=2,0,1)</f>
        <v>1</v>
      </c>
      <c r="K552" s="131">
        <f t="shared" ref="K552:K571" si="51">IF(J552=1,0,100000000)</f>
        <v>0</v>
      </c>
      <c r="N552" s="57"/>
      <c r="O552" s="57"/>
      <c r="P552" s="57"/>
    </row>
    <row r="553" spans="1:16" ht="30.2" customHeight="1" x14ac:dyDescent="0.25">
      <c r="A553" s="22">
        <v>322</v>
      </c>
      <c r="B553" s="22"/>
      <c r="C553" s="230"/>
      <c r="D553" s="23"/>
      <c r="E553" s="24"/>
      <c r="F553" s="55"/>
      <c r="G553" s="92"/>
      <c r="H553" s="203"/>
      <c r="I553" s="130" t="str">
        <f t="shared" si="50"/>
        <v/>
      </c>
      <c r="J553" s="132">
        <f>IF(COUNTA(F553:G553)=2,0,1)</f>
        <v>1</v>
      </c>
      <c r="K553" s="131">
        <f t="shared" si="51"/>
        <v>0</v>
      </c>
      <c r="N553" s="57"/>
      <c r="O553" s="57"/>
      <c r="P553" s="57"/>
    </row>
    <row r="554" spans="1:16" ht="30.2" customHeight="1" x14ac:dyDescent="0.25">
      <c r="A554" s="22">
        <v>323</v>
      </c>
      <c r="B554" s="22"/>
      <c r="C554" s="230"/>
      <c r="D554" s="23"/>
      <c r="E554" s="24"/>
      <c r="F554" s="55"/>
      <c r="G554" s="92"/>
      <c r="H554" s="203"/>
      <c r="I554" s="130" t="str">
        <f t="shared" si="50"/>
        <v/>
      </c>
      <c r="J554" s="132">
        <f t="shared" ref="J554:J571" si="52">IF(COUNTA(F554:G554)=2,0,1)</f>
        <v>1</v>
      </c>
      <c r="K554" s="131">
        <f t="shared" si="51"/>
        <v>0</v>
      </c>
      <c r="N554" s="57"/>
      <c r="O554" s="57"/>
      <c r="P554" s="57"/>
    </row>
    <row r="555" spans="1:16" ht="30.2" customHeight="1" x14ac:dyDescent="0.25">
      <c r="A555" s="22">
        <v>324</v>
      </c>
      <c r="B555" s="22"/>
      <c r="C555" s="230"/>
      <c r="D555" s="23"/>
      <c r="E555" s="24"/>
      <c r="F555" s="55"/>
      <c r="G555" s="92"/>
      <c r="H555" s="203"/>
      <c r="I555" s="130" t="str">
        <f t="shared" si="50"/>
        <v/>
      </c>
      <c r="J555" s="132">
        <f t="shared" si="52"/>
        <v>1</v>
      </c>
      <c r="K555" s="131">
        <f t="shared" si="51"/>
        <v>0</v>
      </c>
      <c r="N555" s="57"/>
      <c r="O555" s="57"/>
      <c r="P555" s="57"/>
    </row>
    <row r="556" spans="1:16" ht="30.2" customHeight="1" x14ac:dyDescent="0.25">
      <c r="A556" s="22">
        <v>325</v>
      </c>
      <c r="B556" s="22"/>
      <c r="C556" s="230"/>
      <c r="D556" s="23"/>
      <c r="E556" s="24"/>
      <c r="F556" s="55"/>
      <c r="G556" s="92"/>
      <c r="H556" s="203"/>
      <c r="I556" s="130" t="str">
        <f t="shared" si="50"/>
        <v/>
      </c>
      <c r="J556" s="132">
        <f t="shared" si="52"/>
        <v>1</v>
      </c>
      <c r="K556" s="131">
        <f t="shared" si="51"/>
        <v>0</v>
      </c>
      <c r="N556" s="57"/>
      <c r="O556" s="57"/>
      <c r="P556" s="57"/>
    </row>
    <row r="557" spans="1:16" ht="30.2" customHeight="1" x14ac:dyDescent="0.25">
      <c r="A557" s="22">
        <v>326</v>
      </c>
      <c r="B557" s="22"/>
      <c r="C557" s="230"/>
      <c r="D557" s="23"/>
      <c r="E557" s="24"/>
      <c r="F557" s="55"/>
      <c r="G557" s="92"/>
      <c r="H557" s="203"/>
      <c r="I557" s="130" t="str">
        <f t="shared" si="50"/>
        <v/>
      </c>
      <c r="J557" s="132">
        <f t="shared" si="52"/>
        <v>1</v>
      </c>
      <c r="K557" s="131">
        <f t="shared" si="51"/>
        <v>0</v>
      </c>
      <c r="N557" s="57"/>
      <c r="O557" s="57"/>
      <c r="P557" s="57"/>
    </row>
    <row r="558" spans="1:16" ht="30.2" customHeight="1" x14ac:dyDescent="0.25">
      <c r="A558" s="22">
        <v>327</v>
      </c>
      <c r="B558" s="22"/>
      <c r="C558" s="230"/>
      <c r="D558" s="23"/>
      <c r="E558" s="24"/>
      <c r="F558" s="55"/>
      <c r="G558" s="92"/>
      <c r="H558" s="203"/>
      <c r="I558" s="130" t="str">
        <f t="shared" si="50"/>
        <v/>
      </c>
      <c r="J558" s="132">
        <f t="shared" si="52"/>
        <v>1</v>
      </c>
      <c r="K558" s="131">
        <f t="shared" si="51"/>
        <v>0</v>
      </c>
      <c r="N558" s="57"/>
      <c r="O558" s="57"/>
      <c r="P558" s="57"/>
    </row>
    <row r="559" spans="1:16" ht="30.2" customHeight="1" x14ac:dyDescent="0.25">
      <c r="A559" s="22">
        <v>328</v>
      </c>
      <c r="B559" s="22"/>
      <c r="C559" s="230"/>
      <c r="D559" s="23"/>
      <c r="E559" s="24"/>
      <c r="F559" s="55"/>
      <c r="G559" s="92"/>
      <c r="H559" s="203"/>
      <c r="I559" s="130" t="str">
        <f t="shared" si="50"/>
        <v/>
      </c>
      <c r="J559" s="132">
        <f t="shared" si="52"/>
        <v>1</v>
      </c>
      <c r="K559" s="131">
        <f t="shared" si="51"/>
        <v>0</v>
      </c>
      <c r="N559" s="57"/>
      <c r="O559" s="57"/>
      <c r="P559" s="57"/>
    </row>
    <row r="560" spans="1:16" ht="30.2" customHeight="1" x14ac:dyDescent="0.25">
      <c r="A560" s="22">
        <v>329</v>
      </c>
      <c r="B560" s="22"/>
      <c r="C560" s="230"/>
      <c r="D560" s="23"/>
      <c r="E560" s="24"/>
      <c r="F560" s="55"/>
      <c r="G560" s="92"/>
      <c r="H560" s="203"/>
      <c r="I560" s="130" t="str">
        <f t="shared" si="50"/>
        <v/>
      </c>
      <c r="J560" s="132">
        <f t="shared" si="52"/>
        <v>1</v>
      </c>
      <c r="K560" s="131">
        <f t="shared" si="51"/>
        <v>0</v>
      </c>
      <c r="N560" s="57"/>
      <c r="O560" s="57"/>
      <c r="P560" s="57"/>
    </row>
    <row r="561" spans="1:16" ht="30.2" customHeight="1" x14ac:dyDescent="0.25">
      <c r="A561" s="22">
        <v>330</v>
      </c>
      <c r="B561" s="22"/>
      <c r="C561" s="230"/>
      <c r="D561" s="23"/>
      <c r="E561" s="24"/>
      <c r="F561" s="55"/>
      <c r="G561" s="92"/>
      <c r="H561" s="203"/>
      <c r="I561" s="130" t="str">
        <f t="shared" si="50"/>
        <v/>
      </c>
      <c r="J561" s="132">
        <f t="shared" si="52"/>
        <v>1</v>
      </c>
      <c r="K561" s="131">
        <f t="shared" si="51"/>
        <v>0</v>
      </c>
      <c r="N561" s="57"/>
      <c r="O561" s="57"/>
      <c r="P561" s="57"/>
    </row>
    <row r="562" spans="1:16" ht="30.2" customHeight="1" x14ac:dyDescent="0.25">
      <c r="A562" s="22">
        <v>331</v>
      </c>
      <c r="B562" s="22"/>
      <c r="C562" s="230"/>
      <c r="D562" s="23"/>
      <c r="E562" s="24"/>
      <c r="F562" s="55"/>
      <c r="G562" s="92"/>
      <c r="H562" s="203"/>
      <c r="I562" s="130" t="str">
        <f t="shared" si="50"/>
        <v/>
      </c>
      <c r="J562" s="132">
        <f t="shared" si="52"/>
        <v>1</v>
      </c>
      <c r="K562" s="131">
        <f t="shared" si="51"/>
        <v>0</v>
      </c>
      <c r="N562" s="57"/>
      <c r="O562" s="57"/>
      <c r="P562" s="57"/>
    </row>
    <row r="563" spans="1:16" ht="30.2" customHeight="1" x14ac:dyDescent="0.25">
      <c r="A563" s="22">
        <v>332</v>
      </c>
      <c r="B563" s="22"/>
      <c r="C563" s="230"/>
      <c r="D563" s="23"/>
      <c r="E563" s="24"/>
      <c r="F563" s="55"/>
      <c r="G563" s="92"/>
      <c r="H563" s="203"/>
      <c r="I563" s="130" t="str">
        <f t="shared" si="50"/>
        <v/>
      </c>
      <c r="J563" s="132">
        <f t="shared" si="52"/>
        <v>1</v>
      </c>
      <c r="K563" s="131">
        <f t="shared" si="51"/>
        <v>0</v>
      </c>
      <c r="N563" s="57"/>
      <c r="O563" s="57"/>
      <c r="P563" s="57"/>
    </row>
    <row r="564" spans="1:16" ht="30.2" customHeight="1" x14ac:dyDescent="0.25">
      <c r="A564" s="22">
        <v>333</v>
      </c>
      <c r="B564" s="22"/>
      <c r="C564" s="230"/>
      <c r="D564" s="23"/>
      <c r="E564" s="24"/>
      <c r="F564" s="55"/>
      <c r="G564" s="92"/>
      <c r="H564" s="203"/>
      <c r="I564" s="130" t="str">
        <f t="shared" si="50"/>
        <v/>
      </c>
      <c r="J564" s="132">
        <f t="shared" si="52"/>
        <v>1</v>
      </c>
      <c r="K564" s="131">
        <f t="shared" si="51"/>
        <v>0</v>
      </c>
      <c r="N564" s="57"/>
      <c r="O564" s="57"/>
      <c r="P564" s="57"/>
    </row>
    <row r="565" spans="1:16" ht="30.2" customHeight="1" x14ac:dyDescent="0.25">
      <c r="A565" s="22">
        <v>334</v>
      </c>
      <c r="B565" s="22"/>
      <c r="C565" s="230"/>
      <c r="D565" s="23"/>
      <c r="E565" s="24"/>
      <c r="F565" s="55"/>
      <c r="G565" s="92"/>
      <c r="H565" s="203"/>
      <c r="I565" s="130" t="str">
        <f t="shared" si="50"/>
        <v/>
      </c>
      <c r="J565" s="132">
        <f t="shared" si="52"/>
        <v>1</v>
      </c>
      <c r="K565" s="131">
        <f t="shared" si="51"/>
        <v>0</v>
      </c>
      <c r="N565" s="57"/>
      <c r="O565" s="57"/>
      <c r="P565" s="57"/>
    </row>
    <row r="566" spans="1:16" ht="30.2" customHeight="1" x14ac:dyDescent="0.25">
      <c r="A566" s="22">
        <v>335</v>
      </c>
      <c r="B566" s="22"/>
      <c r="C566" s="230"/>
      <c r="D566" s="23"/>
      <c r="E566" s="24"/>
      <c r="F566" s="55"/>
      <c r="G566" s="92"/>
      <c r="H566" s="203"/>
      <c r="I566" s="130" t="str">
        <f t="shared" si="50"/>
        <v/>
      </c>
      <c r="J566" s="132">
        <f t="shared" si="52"/>
        <v>1</v>
      </c>
      <c r="K566" s="131">
        <f t="shared" si="51"/>
        <v>0</v>
      </c>
      <c r="N566" s="57"/>
      <c r="O566" s="57"/>
      <c r="P566" s="57"/>
    </row>
    <row r="567" spans="1:16" ht="30.2" customHeight="1" x14ac:dyDescent="0.25">
      <c r="A567" s="22">
        <v>336</v>
      </c>
      <c r="B567" s="22"/>
      <c r="C567" s="230"/>
      <c r="D567" s="23"/>
      <c r="E567" s="24"/>
      <c r="F567" s="55"/>
      <c r="G567" s="92"/>
      <c r="H567" s="203"/>
      <c r="I567" s="130" t="str">
        <f t="shared" si="50"/>
        <v/>
      </c>
      <c r="J567" s="132">
        <f t="shared" si="52"/>
        <v>1</v>
      </c>
      <c r="K567" s="131">
        <f t="shared" si="51"/>
        <v>0</v>
      </c>
      <c r="L567" s="78"/>
      <c r="M567" s="78"/>
      <c r="N567" s="57"/>
      <c r="O567" s="57"/>
      <c r="P567" s="57"/>
    </row>
    <row r="568" spans="1:16" ht="30.2" customHeight="1" x14ac:dyDescent="0.25">
      <c r="A568" s="22">
        <v>337</v>
      </c>
      <c r="B568" s="22"/>
      <c r="C568" s="230"/>
      <c r="D568" s="23"/>
      <c r="E568" s="24"/>
      <c r="F568" s="55"/>
      <c r="G568" s="92"/>
      <c r="H568" s="203"/>
      <c r="I568" s="130" t="str">
        <f t="shared" si="50"/>
        <v/>
      </c>
      <c r="J568" s="132">
        <f t="shared" si="52"/>
        <v>1</v>
      </c>
      <c r="K568" s="131">
        <f t="shared" si="51"/>
        <v>0</v>
      </c>
      <c r="N568" s="57"/>
      <c r="O568" s="57"/>
      <c r="P568" s="57"/>
    </row>
    <row r="569" spans="1:16" ht="30.2" customHeight="1" x14ac:dyDescent="0.25">
      <c r="A569" s="22">
        <v>338</v>
      </c>
      <c r="B569" s="22"/>
      <c r="C569" s="230"/>
      <c r="D569" s="23"/>
      <c r="E569" s="24"/>
      <c r="F569" s="55"/>
      <c r="G569" s="92"/>
      <c r="H569" s="203"/>
      <c r="I569" s="130" t="str">
        <f t="shared" si="50"/>
        <v/>
      </c>
      <c r="J569" s="132">
        <f t="shared" si="52"/>
        <v>1</v>
      </c>
      <c r="K569" s="131">
        <f t="shared" si="51"/>
        <v>0</v>
      </c>
      <c r="N569" s="57"/>
      <c r="O569" s="57"/>
      <c r="P569" s="57"/>
    </row>
    <row r="570" spans="1:16" ht="30.2" customHeight="1" x14ac:dyDescent="0.25">
      <c r="A570" s="22">
        <v>339</v>
      </c>
      <c r="B570" s="22"/>
      <c r="C570" s="230"/>
      <c r="D570" s="23"/>
      <c r="E570" s="24"/>
      <c r="F570" s="55"/>
      <c r="G570" s="92"/>
      <c r="H570" s="203"/>
      <c r="I570" s="130" t="str">
        <f t="shared" si="50"/>
        <v/>
      </c>
      <c r="J570" s="132">
        <f t="shared" si="52"/>
        <v>1</v>
      </c>
      <c r="K570" s="131">
        <f t="shared" si="51"/>
        <v>0</v>
      </c>
      <c r="N570" s="57"/>
      <c r="O570" s="57"/>
      <c r="P570" s="57"/>
    </row>
    <row r="571" spans="1:16" ht="30.2" customHeight="1" thickBot="1" x14ac:dyDescent="0.3">
      <c r="A571" s="25">
        <v>340</v>
      </c>
      <c r="B571" s="25"/>
      <c r="C571" s="231"/>
      <c r="D571" s="26"/>
      <c r="E571" s="27"/>
      <c r="F571" s="56"/>
      <c r="G571" s="209"/>
      <c r="H571" s="204"/>
      <c r="I571" s="130" t="str">
        <f t="shared" si="50"/>
        <v/>
      </c>
      <c r="J571" s="132">
        <f t="shared" si="52"/>
        <v>1</v>
      </c>
      <c r="K571" s="131">
        <f t="shared" si="51"/>
        <v>0</v>
      </c>
      <c r="N571" s="57"/>
      <c r="O571" s="57"/>
      <c r="P571" s="57"/>
    </row>
    <row r="572" spans="1:16" ht="30.2" customHeight="1" thickBot="1" x14ac:dyDescent="0.3">
      <c r="A572" s="57"/>
      <c r="B572" s="57"/>
      <c r="C572" s="57"/>
      <c r="D572" s="57"/>
      <c r="E572" s="57"/>
      <c r="F572" s="57"/>
      <c r="G572" s="279" t="s">
        <v>46</v>
      </c>
      <c r="H572" s="205">
        <f>SUM(H552:H571)+H538</f>
        <v>0</v>
      </c>
      <c r="I572" s="74"/>
      <c r="J572" s="129">
        <f>IF(H572&gt;H538,ROW(A578),0)</f>
        <v>0</v>
      </c>
      <c r="K572" s="52"/>
      <c r="L572" s="127">
        <f>IF(H572&gt;H538,ROW(A578),0)</f>
        <v>0</v>
      </c>
      <c r="N572" s="57"/>
      <c r="O572" s="57"/>
      <c r="P572" s="57"/>
    </row>
    <row r="573" spans="1:16" ht="30.2" customHeight="1" x14ac:dyDescent="0.25">
      <c r="A573" s="57"/>
      <c r="B573" s="57"/>
      <c r="C573" s="57"/>
      <c r="D573" s="57"/>
      <c r="E573" s="57"/>
      <c r="F573" s="57"/>
      <c r="G573" s="57"/>
      <c r="H573" s="57"/>
      <c r="I573" s="74"/>
      <c r="J573" s="52"/>
      <c r="K573" s="52"/>
      <c r="N573" s="57"/>
      <c r="O573" s="57"/>
      <c r="P573" s="57"/>
    </row>
    <row r="574" spans="1:16" ht="30.2" customHeight="1" x14ac:dyDescent="0.25">
      <c r="A574" s="70" t="s">
        <v>141</v>
      </c>
      <c r="B574" s="57"/>
      <c r="C574" s="57"/>
      <c r="D574" s="57"/>
      <c r="E574" s="57"/>
      <c r="F574" s="57"/>
      <c r="G574" s="57"/>
      <c r="H574" s="57"/>
      <c r="I574" s="74"/>
      <c r="J574" s="52"/>
      <c r="K574" s="52"/>
      <c r="N574" s="57"/>
      <c r="O574" s="57"/>
      <c r="P574" s="57"/>
    </row>
    <row r="575" spans="1:16" ht="30.2" customHeight="1" x14ac:dyDescent="0.25">
      <c r="A575" s="57"/>
      <c r="B575" s="57"/>
      <c r="C575" s="57"/>
      <c r="D575" s="57"/>
      <c r="E575" s="57"/>
      <c r="F575" s="57"/>
      <c r="G575" s="57"/>
      <c r="H575" s="57"/>
      <c r="I575" s="74"/>
      <c r="J575" s="52"/>
      <c r="K575" s="52"/>
      <c r="N575" s="57"/>
      <c r="O575" s="57"/>
      <c r="P575" s="57"/>
    </row>
    <row r="576" spans="1:16" ht="30.2" customHeight="1" x14ac:dyDescent="0.35">
      <c r="A576" s="347" t="s">
        <v>41</v>
      </c>
      <c r="B576" s="348">
        <f ca="1">IF(imzatarihi&gt;0,imzatarihi,"")</f>
        <v>45833</v>
      </c>
      <c r="C576" s="346" t="s">
        <v>43</v>
      </c>
      <c r="D576" s="344" t="str">
        <f>IF(kurulusyetkilisi&gt;0,kurulusyetkilisi,"")</f>
        <v/>
      </c>
      <c r="E576" s="57"/>
      <c r="F576" s="57"/>
      <c r="G576" s="57"/>
      <c r="H576" s="57"/>
      <c r="I576" s="74"/>
      <c r="J576" s="52"/>
      <c r="K576" s="52"/>
      <c r="N576" s="57"/>
      <c r="O576" s="57"/>
      <c r="P576" s="57"/>
    </row>
    <row r="577" spans="1:16" ht="30.2" customHeight="1" x14ac:dyDescent="0.35">
      <c r="A577" s="57"/>
      <c r="B577" s="343"/>
      <c r="C577" s="346" t="s">
        <v>44</v>
      </c>
      <c r="E577" s="57"/>
      <c r="F577" s="57"/>
      <c r="G577" s="57"/>
      <c r="H577" s="57"/>
      <c r="I577" s="74"/>
      <c r="J577" s="52"/>
      <c r="K577" s="52"/>
      <c r="N577" s="57"/>
      <c r="O577" s="57"/>
      <c r="P577" s="57"/>
    </row>
    <row r="578" spans="1:16" ht="30.2" customHeight="1" x14ac:dyDescent="0.25">
      <c r="A578" s="57"/>
      <c r="B578" s="57"/>
      <c r="C578" s="57"/>
      <c r="D578" s="57"/>
      <c r="E578" s="57"/>
      <c r="F578" s="57"/>
      <c r="G578" s="57"/>
      <c r="H578" s="57"/>
      <c r="I578" s="74"/>
      <c r="J578" s="52"/>
      <c r="K578" s="52"/>
      <c r="N578" s="57"/>
      <c r="O578" s="57"/>
      <c r="P578" s="57"/>
    </row>
    <row r="579" spans="1:16" ht="30.2" customHeight="1" x14ac:dyDescent="0.25">
      <c r="A579" s="542" t="s">
        <v>115</v>
      </c>
      <c r="B579" s="542"/>
      <c r="C579" s="542"/>
      <c r="D579" s="542"/>
      <c r="E579" s="542"/>
      <c r="F579" s="542"/>
      <c r="G579" s="542"/>
      <c r="H579" s="542"/>
      <c r="I579" s="72"/>
      <c r="J579" s="52"/>
      <c r="K579" s="52"/>
      <c r="N579" s="57"/>
      <c r="O579" s="57"/>
      <c r="P579" s="57"/>
    </row>
    <row r="580" spans="1:16" ht="30.2" customHeight="1" x14ac:dyDescent="0.25">
      <c r="A580" s="503" t="str">
        <f>IF(YilDonem&lt;&gt;"",CONCATENATE(YilDonem,". döneme aittir."),"")</f>
        <v/>
      </c>
      <c r="B580" s="503"/>
      <c r="C580" s="503"/>
      <c r="D580" s="503"/>
      <c r="E580" s="503"/>
      <c r="F580" s="503"/>
      <c r="G580" s="503"/>
      <c r="H580" s="503"/>
      <c r="I580" s="72"/>
      <c r="J580" s="52"/>
      <c r="K580" s="52"/>
      <c r="N580" s="57"/>
      <c r="O580" s="57"/>
      <c r="P580" s="57"/>
    </row>
    <row r="581" spans="1:16" ht="30.2" customHeight="1" thickBot="1" x14ac:dyDescent="0.3">
      <c r="A581" s="546" t="s">
        <v>134</v>
      </c>
      <c r="B581" s="546"/>
      <c r="C581" s="546"/>
      <c r="D581" s="546"/>
      <c r="E581" s="546"/>
      <c r="F581" s="546"/>
      <c r="G581" s="546"/>
      <c r="H581" s="546"/>
      <c r="I581" s="72"/>
      <c r="J581" s="52"/>
      <c r="K581" s="52"/>
      <c r="N581" s="57"/>
      <c r="O581" s="57"/>
      <c r="P581" s="57"/>
    </row>
    <row r="582" spans="1:16" ht="30.2" customHeight="1" thickBot="1" x14ac:dyDescent="0.3">
      <c r="A582" s="547" t="s">
        <v>1</v>
      </c>
      <c r="B582" s="548"/>
      <c r="C582" s="510" t="str">
        <f>IF(ProjeNo&gt;0,ProjeNo,"")</f>
        <v/>
      </c>
      <c r="D582" s="511"/>
      <c r="E582" s="511"/>
      <c r="F582" s="511"/>
      <c r="G582" s="511"/>
      <c r="H582" s="512"/>
      <c r="I582" s="72"/>
      <c r="J582" s="52"/>
      <c r="K582" s="52"/>
      <c r="N582" s="57"/>
      <c r="O582" s="57"/>
      <c r="P582" s="57"/>
    </row>
    <row r="583" spans="1:16" ht="30.2" customHeight="1" thickBot="1" x14ac:dyDescent="0.3">
      <c r="A583" s="549" t="s">
        <v>10</v>
      </c>
      <c r="B583" s="550"/>
      <c r="C583" s="513" t="str">
        <f>IF(ProjeAdi&gt;0,ProjeAdi,"")</f>
        <v/>
      </c>
      <c r="D583" s="514"/>
      <c r="E583" s="514"/>
      <c r="F583" s="514"/>
      <c r="G583" s="514"/>
      <c r="H583" s="515"/>
      <c r="I583" s="72"/>
      <c r="J583" s="52"/>
      <c r="K583" s="52"/>
      <c r="N583" s="57"/>
      <c r="O583" s="57"/>
      <c r="P583" s="57"/>
    </row>
    <row r="584" spans="1:16" s="31" customFormat="1" ht="30.2" customHeight="1" thickBot="1" x14ac:dyDescent="0.3">
      <c r="A584" s="543" t="s">
        <v>6</v>
      </c>
      <c r="B584" s="543" t="s">
        <v>112</v>
      </c>
      <c r="C584" s="543" t="s">
        <v>163</v>
      </c>
      <c r="D584" s="543" t="s">
        <v>113</v>
      </c>
      <c r="E584" s="543" t="s">
        <v>114</v>
      </c>
      <c r="F584" s="543" t="s">
        <v>93</v>
      </c>
      <c r="G584" s="543" t="s">
        <v>94</v>
      </c>
      <c r="H584" s="85" t="s">
        <v>95</v>
      </c>
      <c r="I584" s="73"/>
      <c r="J584" s="53"/>
      <c r="K584" s="53"/>
      <c r="L584" s="77"/>
      <c r="M584" s="77"/>
      <c r="N584" s="275"/>
      <c r="O584" s="275"/>
      <c r="P584" s="275"/>
    </row>
    <row r="585" spans="1:16" ht="30.2" customHeight="1" thickBot="1" x14ac:dyDescent="0.3">
      <c r="A585" s="544"/>
      <c r="B585" s="544"/>
      <c r="C585" s="545"/>
      <c r="D585" s="545"/>
      <c r="E585" s="544"/>
      <c r="F585" s="544"/>
      <c r="G585" s="544"/>
      <c r="H585" s="218" t="s">
        <v>98</v>
      </c>
      <c r="I585" s="72"/>
      <c r="J585" s="52"/>
      <c r="K585" s="52"/>
      <c r="N585" s="57"/>
      <c r="O585" s="57"/>
      <c r="P585" s="57"/>
    </row>
    <row r="586" spans="1:16" ht="30.2" customHeight="1" x14ac:dyDescent="0.25">
      <c r="A586" s="37">
        <v>341</v>
      </c>
      <c r="B586" s="37"/>
      <c r="C586" s="232"/>
      <c r="D586" s="38"/>
      <c r="E586" s="54"/>
      <c r="F586" s="39"/>
      <c r="G586" s="210"/>
      <c r="H586" s="199"/>
      <c r="I586" s="130" t="str">
        <f t="shared" ref="I586:I605" si="53">IF(AND(COUNTA(B586:E586)&gt;0,J586=1),"Belge Tarihi ve Belge Numarası doldurulduktan sonra KDV Dahil Tutar doldurulabilir.","")</f>
        <v/>
      </c>
      <c r="J586" s="132">
        <f>IF(COUNTA(F586:G586)=2,0,1)</f>
        <v>1</v>
      </c>
      <c r="K586" s="131">
        <f t="shared" ref="K586:K605" si="54">IF(J586=1,0,100000000)</f>
        <v>0</v>
      </c>
      <c r="N586" s="57"/>
      <c r="O586" s="57"/>
      <c r="P586" s="57"/>
    </row>
    <row r="587" spans="1:16" ht="30.2" customHeight="1" x14ac:dyDescent="0.25">
      <c r="A587" s="22">
        <v>342</v>
      </c>
      <c r="B587" s="22"/>
      <c r="C587" s="230"/>
      <c r="D587" s="23"/>
      <c r="E587" s="24"/>
      <c r="F587" s="55"/>
      <c r="G587" s="92"/>
      <c r="H587" s="203"/>
      <c r="I587" s="130" t="str">
        <f t="shared" si="53"/>
        <v/>
      </c>
      <c r="J587" s="132">
        <f>IF(COUNTA(F587:G587)=2,0,1)</f>
        <v>1</v>
      </c>
      <c r="K587" s="131">
        <f t="shared" si="54"/>
        <v>0</v>
      </c>
      <c r="N587" s="57"/>
      <c r="O587" s="57"/>
      <c r="P587" s="57"/>
    </row>
    <row r="588" spans="1:16" ht="30.2" customHeight="1" x14ac:dyDescent="0.25">
      <c r="A588" s="22">
        <v>343</v>
      </c>
      <c r="B588" s="22"/>
      <c r="C588" s="230"/>
      <c r="D588" s="23"/>
      <c r="E588" s="24"/>
      <c r="F588" s="55"/>
      <c r="G588" s="92"/>
      <c r="H588" s="203"/>
      <c r="I588" s="130" t="str">
        <f t="shared" si="53"/>
        <v/>
      </c>
      <c r="J588" s="132">
        <f t="shared" ref="J588:J605" si="55">IF(COUNTA(F588:G588)=2,0,1)</f>
        <v>1</v>
      </c>
      <c r="K588" s="131">
        <f t="shared" si="54"/>
        <v>0</v>
      </c>
      <c r="N588" s="57"/>
      <c r="O588" s="57"/>
      <c r="P588" s="57"/>
    </row>
    <row r="589" spans="1:16" ht="30.2" customHeight="1" x14ac:dyDescent="0.25">
      <c r="A589" s="22">
        <v>344</v>
      </c>
      <c r="B589" s="22"/>
      <c r="C589" s="230"/>
      <c r="D589" s="23"/>
      <c r="E589" s="24"/>
      <c r="F589" s="55"/>
      <c r="G589" s="92"/>
      <c r="H589" s="203"/>
      <c r="I589" s="130" t="str">
        <f t="shared" si="53"/>
        <v/>
      </c>
      <c r="J589" s="132">
        <f t="shared" si="55"/>
        <v>1</v>
      </c>
      <c r="K589" s="131">
        <f t="shared" si="54"/>
        <v>0</v>
      </c>
      <c r="N589" s="57"/>
      <c r="O589" s="57"/>
      <c r="P589" s="57"/>
    </row>
    <row r="590" spans="1:16" ht="30.2" customHeight="1" x14ac:dyDescent="0.25">
      <c r="A590" s="22">
        <v>345</v>
      </c>
      <c r="B590" s="22"/>
      <c r="C590" s="230"/>
      <c r="D590" s="23"/>
      <c r="E590" s="24"/>
      <c r="F590" s="55"/>
      <c r="G590" s="92"/>
      <c r="H590" s="203"/>
      <c r="I590" s="130" t="str">
        <f t="shared" si="53"/>
        <v/>
      </c>
      <c r="J590" s="132">
        <f t="shared" si="55"/>
        <v>1</v>
      </c>
      <c r="K590" s="131">
        <f t="shared" si="54"/>
        <v>0</v>
      </c>
      <c r="N590" s="57"/>
      <c r="O590" s="57"/>
      <c r="P590" s="57"/>
    </row>
    <row r="591" spans="1:16" ht="30.2" customHeight="1" x14ac:dyDescent="0.25">
      <c r="A591" s="22">
        <v>346</v>
      </c>
      <c r="B591" s="22"/>
      <c r="C591" s="230"/>
      <c r="D591" s="23"/>
      <c r="E591" s="24"/>
      <c r="F591" s="55"/>
      <c r="G591" s="92"/>
      <c r="H591" s="203"/>
      <c r="I591" s="130" t="str">
        <f t="shared" si="53"/>
        <v/>
      </c>
      <c r="J591" s="132">
        <f t="shared" si="55"/>
        <v>1</v>
      </c>
      <c r="K591" s="131">
        <f t="shared" si="54"/>
        <v>0</v>
      </c>
      <c r="N591" s="57"/>
      <c r="O591" s="57"/>
      <c r="P591" s="57"/>
    </row>
    <row r="592" spans="1:16" ht="30.2" customHeight="1" x14ac:dyDescent="0.25">
      <c r="A592" s="22">
        <v>347</v>
      </c>
      <c r="B592" s="22"/>
      <c r="C592" s="230"/>
      <c r="D592" s="23"/>
      <c r="E592" s="24"/>
      <c r="F592" s="55"/>
      <c r="G592" s="92"/>
      <c r="H592" s="203"/>
      <c r="I592" s="130" t="str">
        <f t="shared" si="53"/>
        <v/>
      </c>
      <c r="J592" s="132">
        <f t="shared" si="55"/>
        <v>1</v>
      </c>
      <c r="K592" s="131">
        <f t="shared" si="54"/>
        <v>0</v>
      </c>
      <c r="N592" s="57"/>
      <c r="O592" s="57"/>
      <c r="P592" s="57"/>
    </row>
    <row r="593" spans="1:16" ht="30.2" customHeight="1" x14ac:dyDescent="0.25">
      <c r="A593" s="22">
        <v>348</v>
      </c>
      <c r="B593" s="22"/>
      <c r="C593" s="230"/>
      <c r="D593" s="23"/>
      <c r="E593" s="24"/>
      <c r="F593" s="55"/>
      <c r="G593" s="92"/>
      <c r="H593" s="203"/>
      <c r="I593" s="130" t="str">
        <f t="shared" si="53"/>
        <v/>
      </c>
      <c r="J593" s="132">
        <f t="shared" si="55"/>
        <v>1</v>
      </c>
      <c r="K593" s="131">
        <f t="shared" si="54"/>
        <v>0</v>
      </c>
      <c r="N593" s="57"/>
      <c r="O593" s="57"/>
      <c r="P593" s="57"/>
    </row>
    <row r="594" spans="1:16" ht="30.2" customHeight="1" x14ac:dyDescent="0.25">
      <c r="A594" s="22">
        <v>349</v>
      </c>
      <c r="B594" s="22"/>
      <c r="C594" s="230"/>
      <c r="D594" s="23"/>
      <c r="E594" s="24"/>
      <c r="F594" s="55"/>
      <c r="G594" s="92"/>
      <c r="H594" s="203"/>
      <c r="I594" s="130" t="str">
        <f t="shared" si="53"/>
        <v/>
      </c>
      <c r="J594" s="132">
        <f t="shared" si="55"/>
        <v>1</v>
      </c>
      <c r="K594" s="131">
        <f t="shared" si="54"/>
        <v>0</v>
      </c>
      <c r="N594" s="57"/>
      <c r="O594" s="57"/>
      <c r="P594" s="57"/>
    </row>
    <row r="595" spans="1:16" ht="30.2" customHeight="1" x14ac:dyDescent="0.25">
      <c r="A595" s="22">
        <v>350</v>
      </c>
      <c r="B595" s="22"/>
      <c r="C595" s="230"/>
      <c r="D595" s="23"/>
      <c r="E595" s="24"/>
      <c r="F595" s="55"/>
      <c r="G595" s="92"/>
      <c r="H595" s="203"/>
      <c r="I595" s="130" t="str">
        <f t="shared" si="53"/>
        <v/>
      </c>
      <c r="J595" s="132">
        <f t="shared" si="55"/>
        <v>1</v>
      </c>
      <c r="K595" s="131">
        <f t="shared" si="54"/>
        <v>0</v>
      </c>
      <c r="N595" s="57"/>
      <c r="O595" s="57"/>
      <c r="P595" s="57"/>
    </row>
    <row r="596" spans="1:16" ht="30.2" customHeight="1" x14ac:dyDescent="0.25">
      <c r="A596" s="22">
        <v>351</v>
      </c>
      <c r="B596" s="22"/>
      <c r="C596" s="230"/>
      <c r="D596" s="23"/>
      <c r="E596" s="24"/>
      <c r="F596" s="55"/>
      <c r="G596" s="92"/>
      <c r="H596" s="203"/>
      <c r="I596" s="130" t="str">
        <f t="shared" si="53"/>
        <v/>
      </c>
      <c r="J596" s="132">
        <f t="shared" si="55"/>
        <v>1</v>
      </c>
      <c r="K596" s="131">
        <f t="shared" si="54"/>
        <v>0</v>
      </c>
      <c r="N596" s="57"/>
      <c r="O596" s="57"/>
      <c r="P596" s="57"/>
    </row>
    <row r="597" spans="1:16" ht="30.2" customHeight="1" x14ac:dyDescent="0.25">
      <c r="A597" s="22">
        <v>352</v>
      </c>
      <c r="B597" s="22"/>
      <c r="C597" s="230"/>
      <c r="D597" s="23"/>
      <c r="E597" s="24"/>
      <c r="F597" s="55"/>
      <c r="G597" s="92"/>
      <c r="H597" s="203"/>
      <c r="I597" s="130" t="str">
        <f t="shared" si="53"/>
        <v/>
      </c>
      <c r="J597" s="132">
        <f t="shared" si="55"/>
        <v>1</v>
      </c>
      <c r="K597" s="131">
        <f t="shared" si="54"/>
        <v>0</v>
      </c>
      <c r="N597" s="57"/>
      <c r="O597" s="57"/>
      <c r="P597" s="57"/>
    </row>
    <row r="598" spans="1:16" ht="30.2" customHeight="1" x14ac:dyDescent="0.25">
      <c r="A598" s="22">
        <v>353</v>
      </c>
      <c r="B598" s="22"/>
      <c r="C598" s="230"/>
      <c r="D598" s="23"/>
      <c r="E598" s="24"/>
      <c r="F598" s="55"/>
      <c r="G598" s="92"/>
      <c r="H598" s="203"/>
      <c r="I598" s="130" t="str">
        <f t="shared" si="53"/>
        <v/>
      </c>
      <c r="J598" s="132">
        <f t="shared" si="55"/>
        <v>1</v>
      </c>
      <c r="K598" s="131">
        <f t="shared" si="54"/>
        <v>0</v>
      </c>
      <c r="N598" s="57"/>
      <c r="O598" s="57"/>
      <c r="P598" s="57"/>
    </row>
    <row r="599" spans="1:16" ht="30.2" customHeight="1" x14ac:dyDescent="0.25">
      <c r="A599" s="22">
        <v>354</v>
      </c>
      <c r="B599" s="22"/>
      <c r="C599" s="230"/>
      <c r="D599" s="23"/>
      <c r="E599" s="24"/>
      <c r="F599" s="55"/>
      <c r="G599" s="92"/>
      <c r="H599" s="203"/>
      <c r="I599" s="130" t="str">
        <f t="shared" si="53"/>
        <v/>
      </c>
      <c r="J599" s="132">
        <f t="shared" si="55"/>
        <v>1</v>
      </c>
      <c r="K599" s="131">
        <f t="shared" si="54"/>
        <v>0</v>
      </c>
      <c r="N599" s="57"/>
      <c r="O599" s="57"/>
      <c r="P599" s="57"/>
    </row>
    <row r="600" spans="1:16" ht="30.2" customHeight="1" x14ac:dyDescent="0.25">
      <c r="A600" s="22">
        <v>355</v>
      </c>
      <c r="B600" s="22"/>
      <c r="C600" s="230"/>
      <c r="D600" s="23"/>
      <c r="E600" s="24"/>
      <c r="F600" s="55"/>
      <c r="G600" s="92"/>
      <c r="H600" s="203"/>
      <c r="I600" s="130" t="str">
        <f t="shared" si="53"/>
        <v/>
      </c>
      <c r="J600" s="132">
        <f t="shared" si="55"/>
        <v>1</v>
      </c>
      <c r="K600" s="131">
        <f t="shared" si="54"/>
        <v>0</v>
      </c>
      <c r="N600" s="57"/>
      <c r="O600" s="57"/>
      <c r="P600" s="57"/>
    </row>
    <row r="601" spans="1:16" ht="30.2" customHeight="1" x14ac:dyDescent="0.25">
      <c r="A601" s="22">
        <v>356</v>
      </c>
      <c r="B601" s="22"/>
      <c r="C601" s="230"/>
      <c r="D601" s="23"/>
      <c r="E601" s="24"/>
      <c r="F601" s="55"/>
      <c r="G601" s="92"/>
      <c r="H601" s="203"/>
      <c r="I601" s="130" t="str">
        <f t="shared" si="53"/>
        <v/>
      </c>
      <c r="J601" s="132">
        <f t="shared" si="55"/>
        <v>1</v>
      </c>
      <c r="K601" s="131">
        <f t="shared" si="54"/>
        <v>0</v>
      </c>
      <c r="N601" s="57"/>
      <c r="O601" s="57"/>
      <c r="P601" s="57"/>
    </row>
    <row r="602" spans="1:16" ht="30.2" customHeight="1" x14ac:dyDescent="0.25">
      <c r="A602" s="22">
        <v>357</v>
      </c>
      <c r="B602" s="22"/>
      <c r="C602" s="230"/>
      <c r="D602" s="23"/>
      <c r="E602" s="24"/>
      <c r="F602" s="55"/>
      <c r="G602" s="92"/>
      <c r="H602" s="203"/>
      <c r="I602" s="130" t="str">
        <f t="shared" si="53"/>
        <v/>
      </c>
      <c r="J602" s="132">
        <f t="shared" si="55"/>
        <v>1</v>
      </c>
      <c r="K602" s="131">
        <f t="shared" si="54"/>
        <v>0</v>
      </c>
      <c r="L602" s="78"/>
      <c r="M602" s="78"/>
      <c r="N602" s="57"/>
      <c r="O602" s="57"/>
      <c r="P602" s="57"/>
    </row>
    <row r="603" spans="1:16" ht="30.2" customHeight="1" x14ac:dyDescent="0.25">
      <c r="A603" s="22">
        <v>358</v>
      </c>
      <c r="B603" s="22"/>
      <c r="C603" s="230"/>
      <c r="D603" s="23"/>
      <c r="E603" s="24"/>
      <c r="F603" s="55"/>
      <c r="G603" s="92"/>
      <c r="H603" s="203"/>
      <c r="I603" s="130" t="str">
        <f t="shared" si="53"/>
        <v/>
      </c>
      <c r="J603" s="132">
        <f t="shared" si="55"/>
        <v>1</v>
      </c>
      <c r="K603" s="131">
        <f t="shared" si="54"/>
        <v>0</v>
      </c>
      <c r="N603" s="57"/>
      <c r="O603" s="57"/>
      <c r="P603" s="57"/>
    </row>
    <row r="604" spans="1:16" ht="30.2" customHeight="1" x14ac:dyDescent="0.25">
      <c r="A604" s="22">
        <v>359</v>
      </c>
      <c r="B604" s="22"/>
      <c r="C604" s="230"/>
      <c r="D604" s="23"/>
      <c r="E604" s="24"/>
      <c r="F604" s="55"/>
      <c r="G604" s="92"/>
      <c r="H604" s="203"/>
      <c r="I604" s="130" t="str">
        <f t="shared" si="53"/>
        <v/>
      </c>
      <c r="J604" s="132">
        <f t="shared" si="55"/>
        <v>1</v>
      </c>
      <c r="K604" s="131">
        <f t="shared" si="54"/>
        <v>0</v>
      </c>
      <c r="N604" s="57"/>
      <c r="O604" s="57"/>
      <c r="P604" s="57"/>
    </row>
    <row r="605" spans="1:16" ht="30.2" customHeight="1" thickBot="1" x14ac:dyDescent="0.3">
      <c r="A605" s="25">
        <v>360</v>
      </c>
      <c r="B605" s="25"/>
      <c r="C605" s="231"/>
      <c r="D605" s="26"/>
      <c r="E605" s="27"/>
      <c r="F605" s="56"/>
      <c r="G605" s="209"/>
      <c r="H605" s="204"/>
      <c r="I605" s="130" t="str">
        <f t="shared" si="53"/>
        <v/>
      </c>
      <c r="J605" s="132">
        <f t="shared" si="55"/>
        <v>1</v>
      </c>
      <c r="K605" s="131">
        <f t="shared" si="54"/>
        <v>0</v>
      </c>
      <c r="N605" s="57"/>
      <c r="O605" s="57"/>
      <c r="P605" s="57"/>
    </row>
    <row r="606" spans="1:16" ht="30.2" customHeight="1" thickBot="1" x14ac:dyDescent="0.3">
      <c r="A606" s="57"/>
      <c r="B606" s="57"/>
      <c r="C606" s="57"/>
      <c r="D606" s="57"/>
      <c r="E606" s="57"/>
      <c r="F606" s="57"/>
      <c r="G606" s="279" t="s">
        <v>46</v>
      </c>
      <c r="H606" s="205">
        <f>SUM(H586:H605)+H572</f>
        <v>0</v>
      </c>
      <c r="I606" s="74"/>
      <c r="J606" s="129">
        <f>IF(H606&gt;H572,ROW(A612),0)</f>
        <v>0</v>
      </c>
      <c r="K606" s="52"/>
      <c r="L606" s="127">
        <f>IF(H606&gt;H572,ROW(A612),0)</f>
        <v>0</v>
      </c>
      <c r="N606" s="57"/>
      <c r="O606" s="57"/>
      <c r="P606" s="57"/>
    </row>
    <row r="607" spans="1:16" ht="30.2" customHeight="1" x14ac:dyDescent="0.25">
      <c r="A607" s="57"/>
      <c r="B607" s="57"/>
      <c r="C607" s="57"/>
      <c r="D607" s="57"/>
      <c r="E607" s="57"/>
      <c r="F607" s="57"/>
      <c r="G607" s="57"/>
      <c r="H607" s="57"/>
      <c r="I607" s="74"/>
      <c r="J607" s="52"/>
      <c r="K607" s="52"/>
      <c r="N607" s="57"/>
      <c r="O607" s="57"/>
      <c r="P607" s="57"/>
    </row>
    <row r="608" spans="1:16" ht="30.2" customHeight="1" x14ac:dyDescent="0.25">
      <c r="A608" s="70" t="s">
        <v>141</v>
      </c>
      <c r="B608" s="57"/>
      <c r="C608" s="57"/>
      <c r="D608" s="57"/>
      <c r="E608" s="57"/>
      <c r="F608" s="57"/>
      <c r="G608" s="57"/>
      <c r="H608" s="57"/>
      <c r="I608" s="74"/>
      <c r="J608" s="52"/>
      <c r="K608" s="52"/>
      <c r="N608" s="57"/>
      <c r="O608" s="57"/>
      <c r="P608" s="57"/>
    </row>
    <row r="609" spans="1:16" ht="30.2" customHeight="1" x14ac:dyDescent="0.25">
      <c r="A609" s="57"/>
      <c r="B609" s="57"/>
      <c r="C609" s="57"/>
      <c r="D609" s="57"/>
      <c r="E609" s="57"/>
      <c r="F609" s="57"/>
      <c r="G609" s="57"/>
      <c r="H609" s="57"/>
      <c r="I609" s="74"/>
      <c r="J609" s="52"/>
      <c r="K609" s="52"/>
      <c r="N609" s="57"/>
      <c r="O609" s="57"/>
      <c r="P609" s="57"/>
    </row>
    <row r="610" spans="1:16" ht="30.2" customHeight="1" x14ac:dyDescent="0.35">
      <c r="A610" s="347" t="s">
        <v>41</v>
      </c>
      <c r="B610" s="348">
        <f ca="1">IF(imzatarihi&gt;0,imzatarihi,"")</f>
        <v>45833</v>
      </c>
      <c r="C610" s="346" t="s">
        <v>43</v>
      </c>
      <c r="D610" s="344" t="str">
        <f>IF(kurulusyetkilisi&gt;0,kurulusyetkilisi,"")</f>
        <v/>
      </c>
      <c r="E610" s="57"/>
      <c r="F610" s="57"/>
      <c r="G610" s="57"/>
      <c r="H610" s="57"/>
      <c r="I610" s="74"/>
      <c r="J610" s="52"/>
      <c r="K610" s="52"/>
      <c r="N610" s="57"/>
      <c r="O610" s="57"/>
      <c r="P610" s="57"/>
    </row>
    <row r="611" spans="1:16" ht="30.2" customHeight="1" x14ac:dyDescent="0.35">
      <c r="A611" s="57"/>
      <c r="B611" s="343"/>
      <c r="C611" s="346" t="s">
        <v>44</v>
      </c>
      <c r="E611" s="57"/>
      <c r="F611" s="57"/>
      <c r="G611" s="57"/>
      <c r="H611" s="57"/>
      <c r="I611" s="74"/>
      <c r="J611" s="52"/>
      <c r="K611" s="52"/>
      <c r="N611" s="57"/>
      <c r="O611" s="57"/>
      <c r="P611" s="57"/>
    </row>
    <row r="612" spans="1:16" ht="30.2" customHeight="1" x14ac:dyDescent="0.25">
      <c r="A612" s="57"/>
      <c r="B612" s="57"/>
      <c r="C612" s="57"/>
      <c r="D612" s="57"/>
      <c r="E612" s="57"/>
      <c r="F612" s="57"/>
      <c r="G612" s="57"/>
      <c r="H612" s="57"/>
      <c r="I612" s="74"/>
      <c r="J612" s="52"/>
      <c r="K612" s="52"/>
      <c r="N612" s="57"/>
      <c r="O612" s="57"/>
      <c r="P612" s="57"/>
    </row>
    <row r="613" spans="1:16" ht="30.2" customHeight="1" x14ac:dyDescent="0.25">
      <c r="A613" s="542" t="s">
        <v>115</v>
      </c>
      <c r="B613" s="542"/>
      <c r="C613" s="542"/>
      <c r="D613" s="542"/>
      <c r="E613" s="542"/>
      <c r="F613" s="542"/>
      <c r="G613" s="542"/>
      <c r="H613" s="542"/>
      <c r="I613" s="72"/>
      <c r="J613" s="52"/>
      <c r="K613" s="52"/>
      <c r="N613" s="57"/>
      <c r="O613" s="57"/>
      <c r="P613" s="57"/>
    </row>
    <row r="614" spans="1:16" ht="30.2" customHeight="1" x14ac:dyDescent="0.25">
      <c r="A614" s="503" t="str">
        <f>IF(YilDonem&lt;&gt;"",CONCATENATE(YilDonem,". döneme aittir."),"")</f>
        <v/>
      </c>
      <c r="B614" s="503"/>
      <c r="C614" s="503"/>
      <c r="D614" s="503"/>
      <c r="E614" s="503"/>
      <c r="F614" s="503"/>
      <c r="G614" s="503"/>
      <c r="H614" s="503"/>
      <c r="I614" s="72"/>
      <c r="J614" s="52"/>
      <c r="K614" s="52"/>
      <c r="N614" s="57"/>
      <c r="O614" s="57"/>
      <c r="P614" s="57"/>
    </row>
    <row r="615" spans="1:16" ht="30.2" customHeight="1" thickBot="1" x14ac:dyDescent="0.3">
      <c r="A615" s="546" t="s">
        <v>134</v>
      </c>
      <c r="B615" s="546"/>
      <c r="C615" s="546"/>
      <c r="D615" s="546"/>
      <c r="E615" s="546"/>
      <c r="F615" s="546"/>
      <c r="G615" s="546"/>
      <c r="H615" s="546"/>
      <c r="I615" s="72"/>
      <c r="J615" s="52"/>
      <c r="K615" s="52"/>
      <c r="N615" s="57"/>
      <c r="O615" s="57"/>
      <c r="P615" s="57"/>
    </row>
    <row r="616" spans="1:16" ht="30.2" customHeight="1" thickBot="1" x14ac:dyDescent="0.3">
      <c r="A616" s="547" t="s">
        <v>1</v>
      </c>
      <c r="B616" s="548"/>
      <c r="C616" s="510" t="str">
        <f>IF(ProjeNo&gt;0,ProjeNo,"")</f>
        <v/>
      </c>
      <c r="D616" s="511"/>
      <c r="E616" s="511"/>
      <c r="F616" s="511"/>
      <c r="G616" s="511"/>
      <c r="H616" s="512"/>
      <c r="I616" s="72"/>
      <c r="J616" s="52"/>
      <c r="K616" s="52"/>
      <c r="N616" s="57"/>
      <c r="O616" s="57"/>
      <c r="P616" s="57"/>
    </row>
    <row r="617" spans="1:16" ht="30.2" customHeight="1" thickBot="1" x14ac:dyDescent="0.3">
      <c r="A617" s="549" t="s">
        <v>10</v>
      </c>
      <c r="B617" s="550"/>
      <c r="C617" s="513" t="str">
        <f>IF(ProjeAdi&gt;0,ProjeAdi,"")</f>
        <v/>
      </c>
      <c r="D617" s="514"/>
      <c r="E617" s="514"/>
      <c r="F617" s="514"/>
      <c r="G617" s="514"/>
      <c r="H617" s="515"/>
      <c r="I617" s="72"/>
      <c r="J617" s="52"/>
      <c r="K617" s="52"/>
      <c r="N617" s="57"/>
      <c r="O617" s="57"/>
      <c r="P617" s="57"/>
    </row>
    <row r="618" spans="1:16" s="31" customFormat="1" ht="30.2" customHeight="1" thickBot="1" x14ac:dyDescent="0.3">
      <c r="A618" s="543" t="s">
        <v>6</v>
      </c>
      <c r="B618" s="543" t="s">
        <v>112</v>
      </c>
      <c r="C618" s="543" t="s">
        <v>163</v>
      </c>
      <c r="D618" s="543" t="s">
        <v>113</v>
      </c>
      <c r="E618" s="543" t="s">
        <v>114</v>
      </c>
      <c r="F618" s="543" t="s">
        <v>93</v>
      </c>
      <c r="G618" s="543" t="s">
        <v>94</v>
      </c>
      <c r="H618" s="85" t="s">
        <v>95</v>
      </c>
      <c r="I618" s="73"/>
      <c r="J618" s="53"/>
      <c r="K618" s="53"/>
      <c r="L618" s="77"/>
      <c r="M618" s="77"/>
      <c r="N618" s="275"/>
      <c r="O618" s="275"/>
      <c r="P618" s="275"/>
    </row>
    <row r="619" spans="1:16" ht="30.2" customHeight="1" thickBot="1" x14ac:dyDescent="0.3">
      <c r="A619" s="544"/>
      <c r="B619" s="544"/>
      <c r="C619" s="545"/>
      <c r="D619" s="545"/>
      <c r="E619" s="544"/>
      <c r="F619" s="544"/>
      <c r="G619" s="544"/>
      <c r="H619" s="218" t="s">
        <v>98</v>
      </c>
      <c r="I619" s="72"/>
      <c r="J619" s="52"/>
      <c r="K619" s="52"/>
      <c r="N619" s="57"/>
      <c r="O619" s="57"/>
      <c r="P619" s="57"/>
    </row>
    <row r="620" spans="1:16" ht="30.2" customHeight="1" x14ac:dyDescent="0.25">
      <c r="A620" s="50">
        <v>361</v>
      </c>
      <c r="B620" s="37"/>
      <c r="C620" s="232"/>
      <c r="D620" s="38"/>
      <c r="E620" s="54"/>
      <c r="F620" s="39"/>
      <c r="G620" s="210"/>
      <c r="H620" s="199"/>
      <c r="I620" s="130" t="str">
        <f t="shared" ref="I620:I639" si="56">IF(AND(COUNTA(B620:E620)&gt;0,J620=1),"Belge Tarihi ve Belge Numarası doldurulduktan sonra KDV Dahil Tutar doldurulabilir.","")</f>
        <v/>
      </c>
      <c r="J620" s="132">
        <f>IF(COUNTA(F620:G620)=2,0,1)</f>
        <v>1</v>
      </c>
      <c r="K620" s="131">
        <f t="shared" ref="K620:K639" si="57">IF(J620=1,0,100000000)</f>
        <v>0</v>
      </c>
      <c r="N620" s="57"/>
      <c r="O620" s="57"/>
      <c r="P620" s="57"/>
    </row>
    <row r="621" spans="1:16" ht="30.2" customHeight="1" x14ac:dyDescent="0.25">
      <c r="A621" s="35">
        <v>362</v>
      </c>
      <c r="B621" s="22"/>
      <c r="C621" s="230"/>
      <c r="D621" s="23"/>
      <c r="E621" s="24"/>
      <c r="F621" s="55"/>
      <c r="G621" s="92"/>
      <c r="H621" s="203"/>
      <c r="I621" s="130" t="str">
        <f t="shared" si="56"/>
        <v/>
      </c>
      <c r="J621" s="132">
        <f>IF(COUNTA(F621:G621)=2,0,1)</f>
        <v>1</v>
      </c>
      <c r="K621" s="131">
        <f t="shared" si="57"/>
        <v>0</v>
      </c>
      <c r="N621" s="57"/>
      <c r="O621" s="57"/>
      <c r="P621" s="57"/>
    </row>
    <row r="622" spans="1:16" ht="30.2" customHeight="1" x14ac:dyDescent="0.25">
      <c r="A622" s="35">
        <v>363</v>
      </c>
      <c r="B622" s="22"/>
      <c r="C622" s="230"/>
      <c r="D622" s="23"/>
      <c r="E622" s="24"/>
      <c r="F622" s="55"/>
      <c r="G622" s="92"/>
      <c r="H622" s="203"/>
      <c r="I622" s="130" t="str">
        <f t="shared" si="56"/>
        <v/>
      </c>
      <c r="J622" s="132">
        <f t="shared" ref="J622:J639" si="58">IF(COUNTA(F622:G622)=2,0,1)</f>
        <v>1</v>
      </c>
      <c r="K622" s="131">
        <f t="shared" si="57"/>
        <v>0</v>
      </c>
      <c r="N622" s="57"/>
      <c r="O622" s="57"/>
      <c r="P622" s="57"/>
    </row>
    <row r="623" spans="1:16" ht="30.2" customHeight="1" x14ac:dyDescent="0.25">
      <c r="A623" s="35">
        <v>364</v>
      </c>
      <c r="B623" s="22"/>
      <c r="C623" s="230"/>
      <c r="D623" s="23"/>
      <c r="E623" s="24"/>
      <c r="F623" s="55"/>
      <c r="G623" s="92"/>
      <c r="H623" s="203"/>
      <c r="I623" s="130" t="str">
        <f t="shared" si="56"/>
        <v/>
      </c>
      <c r="J623" s="132">
        <f t="shared" si="58"/>
        <v>1</v>
      </c>
      <c r="K623" s="131">
        <f t="shared" si="57"/>
        <v>0</v>
      </c>
      <c r="N623" s="57"/>
      <c r="O623" s="57"/>
      <c r="P623" s="57"/>
    </row>
    <row r="624" spans="1:16" ht="30.2" customHeight="1" x14ac:dyDescent="0.25">
      <c r="A624" s="35">
        <v>365</v>
      </c>
      <c r="B624" s="22"/>
      <c r="C624" s="230"/>
      <c r="D624" s="23"/>
      <c r="E624" s="24"/>
      <c r="F624" s="55"/>
      <c r="G624" s="92"/>
      <c r="H624" s="203"/>
      <c r="I624" s="130" t="str">
        <f t="shared" si="56"/>
        <v/>
      </c>
      <c r="J624" s="132">
        <f t="shared" si="58"/>
        <v>1</v>
      </c>
      <c r="K624" s="131">
        <f t="shared" si="57"/>
        <v>0</v>
      </c>
      <c r="N624" s="57"/>
      <c r="O624" s="57"/>
      <c r="P624" s="57"/>
    </row>
    <row r="625" spans="1:16" ht="30.2" customHeight="1" x14ac:dyDescent="0.25">
      <c r="A625" s="35">
        <v>366</v>
      </c>
      <c r="B625" s="22"/>
      <c r="C625" s="230"/>
      <c r="D625" s="23"/>
      <c r="E625" s="24"/>
      <c r="F625" s="55"/>
      <c r="G625" s="92"/>
      <c r="H625" s="203"/>
      <c r="I625" s="130" t="str">
        <f t="shared" si="56"/>
        <v/>
      </c>
      <c r="J625" s="132">
        <f t="shared" si="58"/>
        <v>1</v>
      </c>
      <c r="K625" s="131">
        <f t="shared" si="57"/>
        <v>0</v>
      </c>
      <c r="N625" s="57"/>
      <c r="O625" s="57"/>
      <c r="P625" s="57"/>
    </row>
    <row r="626" spans="1:16" ht="30.2" customHeight="1" x14ac:dyDescent="0.25">
      <c r="A626" s="35">
        <v>367</v>
      </c>
      <c r="B626" s="22"/>
      <c r="C626" s="230"/>
      <c r="D626" s="23"/>
      <c r="E626" s="24"/>
      <c r="F626" s="55"/>
      <c r="G626" s="92"/>
      <c r="H626" s="203"/>
      <c r="I626" s="130" t="str">
        <f t="shared" si="56"/>
        <v/>
      </c>
      <c r="J626" s="132">
        <f t="shared" si="58"/>
        <v>1</v>
      </c>
      <c r="K626" s="131">
        <f t="shared" si="57"/>
        <v>0</v>
      </c>
      <c r="N626" s="57"/>
      <c r="O626" s="57"/>
      <c r="P626" s="57"/>
    </row>
    <row r="627" spans="1:16" ht="30.2" customHeight="1" x14ac:dyDescent="0.25">
      <c r="A627" s="35">
        <v>368</v>
      </c>
      <c r="B627" s="22"/>
      <c r="C627" s="230"/>
      <c r="D627" s="23"/>
      <c r="E627" s="24"/>
      <c r="F627" s="55"/>
      <c r="G627" s="92"/>
      <c r="H627" s="203"/>
      <c r="I627" s="130" t="str">
        <f t="shared" si="56"/>
        <v/>
      </c>
      <c r="J627" s="132">
        <f t="shared" si="58"/>
        <v>1</v>
      </c>
      <c r="K627" s="131">
        <f t="shared" si="57"/>
        <v>0</v>
      </c>
      <c r="N627" s="57"/>
      <c r="O627" s="57"/>
      <c r="P627" s="57"/>
    </row>
    <row r="628" spans="1:16" ht="30.2" customHeight="1" x14ac:dyDescent="0.25">
      <c r="A628" s="35">
        <v>369</v>
      </c>
      <c r="B628" s="22"/>
      <c r="C628" s="230"/>
      <c r="D628" s="23"/>
      <c r="E628" s="24"/>
      <c r="F628" s="55"/>
      <c r="G628" s="92"/>
      <c r="H628" s="203"/>
      <c r="I628" s="130" t="str">
        <f t="shared" si="56"/>
        <v/>
      </c>
      <c r="J628" s="132">
        <f t="shared" si="58"/>
        <v>1</v>
      </c>
      <c r="K628" s="131">
        <f t="shared" si="57"/>
        <v>0</v>
      </c>
      <c r="N628" s="57"/>
      <c r="O628" s="57"/>
      <c r="P628" s="57"/>
    </row>
    <row r="629" spans="1:16" ht="30.2" customHeight="1" x14ac:dyDescent="0.25">
      <c r="A629" s="35">
        <v>370</v>
      </c>
      <c r="B629" s="22"/>
      <c r="C629" s="230"/>
      <c r="D629" s="23"/>
      <c r="E629" s="24"/>
      <c r="F629" s="55"/>
      <c r="G629" s="92"/>
      <c r="H629" s="203"/>
      <c r="I629" s="130" t="str">
        <f t="shared" si="56"/>
        <v/>
      </c>
      <c r="J629" s="132">
        <f t="shared" si="58"/>
        <v>1</v>
      </c>
      <c r="K629" s="131">
        <f t="shared" si="57"/>
        <v>0</v>
      </c>
      <c r="N629" s="57"/>
      <c r="O629" s="57"/>
      <c r="P629" s="57"/>
    </row>
    <row r="630" spans="1:16" ht="30.2" customHeight="1" x14ac:dyDescent="0.25">
      <c r="A630" s="35">
        <v>371</v>
      </c>
      <c r="B630" s="22"/>
      <c r="C630" s="230"/>
      <c r="D630" s="23"/>
      <c r="E630" s="24"/>
      <c r="F630" s="55"/>
      <c r="G630" s="92"/>
      <c r="H630" s="203"/>
      <c r="I630" s="130" t="str">
        <f t="shared" si="56"/>
        <v/>
      </c>
      <c r="J630" s="132">
        <f t="shared" si="58"/>
        <v>1</v>
      </c>
      <c r="K630" s="131">
        <f t="shared" si="57"/>
        <v>0</v>
      </c>
      <c r="N630" s="57"/>
      <c r="O630" s="57"/>
      <c r="P630" s="57"/>
    </row>
    <row r="631" spans="1:16" ht="30.2" customHeight="1" x14ac:dyDescent="0.25">
      <c r="A631" s="35">
        <v>372</v>
      </c>
      <c r="B631" s="22"/>
      <c r="C631" s="230"/>
      <c r="D631" s="23"/>
      <c r="E631" s="24"/>
      <c r="F631" s="55"/>
      <c r="G631" s="92"/>
      <c r="H631" s="203"/>
      <c r="I631" s="130" t="str">
        <f t="shared" si="56"/>
        <v/>
      </c>
      <c r="J631" s="132">
        <f t="shared" si="58"/>
        <v>1</v>
      </c>
      <c r="K631" s="131">
        <f t="shared" si="57"/>
        <v>0</v>
      </c>
      <c r="N631" s="57"/>
      <c r="O631" s="57"/>
      <c r="P631" s="57"/>
    </row>
    <row r="632" spans="1:16" ht="30.2" customHeight="1" x14ac:dyDescent="0.25">
      <c r="A632" s="35">
        <v>373</v>
      </c>
      <c r="B632" s="22"/>
      <c r="C632" s="230"/>
      <c r="D632" s="23"/>
      <c r="E632" s="24"/>
      <c r="F632" s="55"/>
      <c r="G632" s="92"/>
      <c r="H632" s="203"/>
      <c r="I632" s="130" t="str">
        <f t="shared" si="56"/>
        <v/>
      </c>
      <c r="J632" s="132">
        <f t="shared" si="58"/>
        <v>1</v>
      </c>
      <c r="K632" s="131">
        <f t="shared" si="57"/>
        <v>0</v>
      </c>
      <c r="N632" s="57"/>
      <c r="O632" s="57"/>
      <c r="P632" s="57"/>
    </row>
    <row r="633" spans="1:16" ht="30.2" customHeight="1" x14ac:dyDescent="0.25">
      <c r="A633" s="35">
        <v>374</v>
      </c>
      <c r="B633" s="22"/>
      <c r="C633" s="230"/>
      <c r="D633" s="23"/>
      <c r="E633" s="24"/>
      <c r="F633" s="55"/>
      <c r="G633" s="92"/>
      <c r="H633" s="203"/>
      <c r="I633" s="130" t="str">
        <f t="shared" si="56"/>
        <v/>
      </c>
      <c r="J633" s="132">
        <f t="shared" si="58"/>
        <v>1</v>
      </c>
      <c r="K633" s="131">
        <f t="shared" si="57"/>
        <v>0</v>
      </c>
      <c r="N633" s="57"/>
      <c r="O633" s="57"/>
      <c r="P633" s="57"/>
    </row>
    <row r="634" spans="1:16" ht="30.2" customHeight="1" x14ac:dyDescent="0.25">
      <c r="A634" s="35">
        <v>375</v>
      </c>
      <c r="B634" s="22"/>
      <c r="C634" s="230"/>
      <c r="D634" s="23"/>
      <c r="E634" s="24"/>
      <c r="F634" s="55"/>
      <c r="G634" s="92"/>
      <c r="H634" s="203"/>
      <c r="I634" s="130" t="str">
        <f t="shared" si="56"/>
        <v/>
      </c>
      <c r="J634" s="132">
        <f t="shared" si="58"/>
        <v>1</v>
      </c>
      <c r="K634" s="131">
        <f t="shared" si="57"/>
        <v>0</v>
      </c>
      <c r="N634" s="57"/>
      <c r="O634" s="57"/>
      <c r="P634" s="57"/>
    </row>
    <row r="635" spans="1:16" ht="30.2" customHeight="1" x14ac:dyDescent="0.25">
      <c r="A635" s="35">
        <v>376</v>
      </c>
      <c r="B635" s="22"/>
      <c r="C635" s="230"/>
      <c r="D635" s="23"/>
      <c r="E635" s="24"/>
      <c r="F635" s="55"/>
      <c r="G635" s="92"/>
      <c r="H635" s="203"/>
      <c r="I635" s="130" t="str">
        <f t="shared" si="56"/>
        <v/>
      </c>
      <c r="J635" s="132">
        <f t="shared" si="58"/>
        <v>1</v>
      </c>
      <c r="K635" s="131">
        <f t="shared" si="57"/>
        <v>0</v>
      </c>
      <c r="N635" s="57"/>
      <c r="O635" s="57"/>
      <c r="P635" s="57"/>
    </row>
    <row r="636" spans="1:16" ht="30.2" customHeight="1" x14ac:dyDescent="0.25">
      <c r="A636" s="35">
        <v>377</v>
      </c>
      <c r="B636" s="22"/>
      <c r="C636" s="230"/>
      <c r="D636" s="23"/>
      <c r="E636" s="24"/>
      <c r="F636" s="55"/>
      <c r="G636" s="92"/>
      <c r="H636" s="203"/>
      <c r="I636" s="130" t="str">
        <f t="shared" si="56"/>
        <v/>
      </c>
      <c r="J636" s="132">
        <f t="shared" si="58"/>
        <v>1</v>
      </c>
      <c r="K636" s="131">
        <f t="shared" si="57"/>
        <v>0</v>
      </c>
      <c r="N636" s="57"/>
      <c r="O636" s="57"/>
      <c r="P636" s="57"/>
    </row>
    <row r="637" spans="1:16" ht="30.2" customHeight="1" x14ac:dyDescent="0.25">
      <c r="A637" s="35">
        <v>378</v>
      </c>
      <c r="B637" s="22"/>
      <c r="C637" s="230"/>
      <c r="D637" s="23"/>
      <c r="E637" s="24"/>
      <c r="F637" s="55"/>
      <c r="G637" s="92"/>
      <c r="H637" s="203"/>
      <c r="I637" s="130" t="str">
        <f t="shared" si="56"/>
        <v/>
      </c>
      <c r="J637" s="132">
        <f t="shared" si="58"/>
        <v>1</v>
      </c>
      <c r="K637" s="131">
        <f t="shared" si="57"/>
        <v>0</v>
      </c>
      <c r="L637" s="78"/>
      <c r="M637" s="78"/>
      <c r="N637" s="57"/>
      <c r="O637" s="57"/>
      <c r="P637" s="57"/>
    </row>
    <row r="638" spans="1:16" ht="30.2" customHeight="1" x14ac:dyDescent="0.25">
      <c r="A638" s="35">
        <v>379</v>
      </c>
      <c r="B638" s="22"/>
      <c r="C638" s="230"/>
      <c r="D638" s="23"/>
      <c r="E638" s="24"/>
      <c r="F638" s="55"/>
      <c r="G638" s="92"/>
      <c r="H638" s="203"/>
      <c r="I638" s="130" t="str">
        <f t="shared" si="56"/>
        <v/>
      </c>
      <c r="J638" s="132">
        <f t="shared" si="58"/>
        <v>1</v>
      </c>
      <c r="K638" s="131">
        <f t="shared" si="57"/>
        <v>0</v>
      </c>
      <c r="N638" s="57"/>
      <c r="O638" s="57"/>
      <c r="P638" s="57"/>
    </row>
    <row r="639" spans="1:16" ht="30.2" customHeight="1" thickBot="1" x14ac:dyDescent="0.3">
      <c r="A639" s="51">
        <v>380</v>
      </c>
      <c r="B639" s="25"/>
      <c r="C639" s="231"/>
      <c r="D639" s="26"/>
      <c r="E639" s="27"/>
      <c r="F639" s="56"/>
      <c r="G639" s="209"/>
      <c r="H639" s="204"/>
      <c r="I639" s="130" t="str">
        <f t="shared" si="56"/>
        <v/>
      </c>
      <c r="J639" s="132">
        <f t="shared" si="58"/>
        <v>1</v>
      </c>
      <c r="K639" s="131">
        <f t="shared" si="57"/>
        <v>0</v>
      </c>
      <c r="N639" s="57"/>
      <c r="O639" s="57"/>
      <c r="P639" s="57"/>
    </row>
    <row r="640" spans="1:16" ht="30.2" customHeight="1" thickBot="1" x14ac:dyDescent="0.3">
      <c r="A640" s="57"/>
      <c r="B640" s="57"/>
      <c r="C640" s="57"/>
      <c r="D640" s="57"/>
      <c r="E640" s="57"/>
      <c r="F640" s="57"/>
      <c r="G640" s="10" t="s">
        <v>46</v>
      </c>
      <c r="H640" s="205">
        <f>SUM(H620:H639)+H606</f>
        <v>0</v>
      </c>
      <c r="I640" s="74"/>
      <c r="J640" s="129">
        <f>IF(H640&gt;H606,ROW(A646),0)</f>
        <v>0</v>
      </c>
      <c r="K640" s="52"/>
      <c r="L640" s="127">
        <f>IF(H640&gt;H606,ROW(A646),0)</f>
        <v>0</v>
      </c>
      <c r="N640" s="57"/>
      <c r="O640" s="57"/>
      <c r="P640" s="57"/>
    </row>
    <row r="641" spans="1:16" ht="30.2" customHeight="1" x14ac:dyDescent="0.25">
      <c r="A641" s="57"/>
      <c r="B641" s="57"/>
      <c r="C641" s="57"/>
      <c r="D641" s="57"/>
      <c r="E641" s="57"/>
      <c r="F641" s="57"/>
      <c r="G641" s="57"/>
      <c r="H641" s="57"/>
      <c r="I641" s="74"/>
      <c r="J641" s="52"/>
      <c r="K641" s="52"/>
      <c r="N641" s="57"/>
      <c r="O641" s="57"/>
      <c r="P641" s="57"/>
    </row>
    <row r="642" spans="1:16" ht="30.2" customHeight="1" x14ac:dyDescent="0.25">
      <c r="A642" t="s">
        <v>141</v>
      </c>
      <c r="B642" s="57"/>
      <c r="C642" s="57"/>
      <c r="D642" s="57"/>
      <c r="E642" s="57"/>
      <c r="F642" s="57"/>
      <c r="G642" s="57"/>
      <c r="H642" s="57"/>
      <c r="I642" s="74"/>
      <c r="J642" s="52"/>
      <c r="K642" s="52"/>
      <c r="N642" s="57"/>
      <c r="O642" s="57"/>
      <c r="P642" s="57"/>
    </row>
    <row r="643" spans="1:16" ht="30.2" customHeight="1" x14ac:dyDescent="0.25">
      <c r="A643" s="57"/>
      <c r="B643" s="57"/>
      <c r="C643" s="57"/>
      <c r="D643" s="57"/>
      <c r="E643" s="57"/>
      <c r="F643" s="57"/>
      <c r="G643" s="57"/>
      <c r="H643" s="57"/>
      <c r="I643" s="74"/>
      <c r="J643" s="52"/>
      <c r="K643" s="52"/>
      <c r="N643" s="57"/>
      <c r="O643" s="57"/>
      <c r="P643" s="57"/>
    </row>
    <row r="644" spans="1:16" ht="30.2" customHeight="1" x14ac:dyDescent="0.35">
      <c r="A644" s="347" t="s">
        <v>41</v>
      </c>
      <c r="B644" s="348">
        <f ca="1">IF(imzatarihi&gt;0,imzatarihi,"")</f>
        <v>45833</v>
      </c>
      <c r="C644" s="346" t="s">
        <v>43</v>
      </c>
      <c r="D644" s="344" t="str">
        <f>IF(kurulusyetkilisi&gt;0,kurulusyetkilisi,"")</f>
        <v/>
      </c>
      <c r="E644" s="57"/>
      <c r="F644" s="57"/>
      <c r="G644" s="57"/>
      <c r="H644" s="57"/>
      <c r="I644" s="74"/>
      <c r="J644" s="52"/>
      <c r="K644" s="52"/>
      <c r="N644" s="57"/>
      <c r="O644" s="57"/>
      <c r="P644" s="57"/>
    </row>
    <row r="645" spans="1:16" ht="30.2" customHeight="1" x14ac:dyDescent="0.35">
      <c r="A645" s="57"/>
      <c r="B645" s="343"/>
      <c r="C645" s="346" t="s">
        <v>44</v>
      </c>
      <c r="E645" s="57"/>
      <c r="F645" s="57"/>
      <c r="G645" s="57"/>
      <c r="H645" s="57"/>
      <c r="I645" s="74"/>
      <c r="J645" s="52"/>
      <c r="K645" s="52"/>
      <c r="N645" s="57"/>
      <c r="O645" s="57"/>
      <c r="P645" s="57"/>
    </row>
    <row r="646" spans="1:16" ht="30.2" customHeight="1" x14ac:dyDescent="0.25">
      <c r="A646" s="57"/>
      <c r="B646" s="57"/>
      <c r="C646" s="57"/>
      <c r="D646" s="57"/>
      <c r="E646" s="57"/>
      <c r="F646" s="57"/>
      <c r="G646" s="57"/>
      <c r="H646" s="57"/>
      <c r="I646" s="74"/>
      <c r="J646" s="52"/>
      <c r="K646" s="52"/>
      <c r="N646" s="57"/>
      <c r="O646" s="57"/>
      <c r="P646" s="57"/>
    </row>
    <row r="647" spans="1:16" ht="30.2" customHeight="1" x14ac:dyDescent="0.25">
      <c r="A647" s="542" t="s">
        <v>115</v>
      </c>
      <c r="B647" s="542"/>
      <c r="C647" s="542"/>
      <c r="D647" s="542"/>
      <c r="E647" s="542"/>
      <c r="F647" s="542"/>
      <c r="G647" s="542"/>
      <c r="H647" s="542"/>
      <c r="I647" s="72"/>
      <c r="J647" s="52"/>
      <c r="K647" s="52"/>
      <c r="N647" s="57"/>
      <c r="O647" s="57"/>
      <c r="P647" s="57"/>
    </row>
    <row r="648" spans="1:16" ht="30.2" customHeight="1" x14ac:dyDescent="0.25">
      <c r="A648" s="503" t="str">
        <f>IF(YilDonem&lt;&gt;"",CONCATENATE(YilDonem,". döneme aittir."),"")</f>
        <v/>
      </c>
      <c r="B648" s="503"/>
      <c r="C648" s="503"/>
      <c r="D648" s="503"/>
      <c r="E648" s="503"/>
      <c r="F648" s="503"/>
      <c r="G648" s="503"/>
      <c r="H648" s="503"/>
      <c r="I648" s="72"/>
      <c r="J648" s="52"/>
      <c r="K648" s="52"/>
      <c r="N648" s="57"/>
      <c r="O648" s="57"/>
      <c r="P648" s="57"/>
    </row>
    <row r="649" spans="1:16" ht="30.2" customHeight="1" thickBot="1" x14ac:dyDescent="0.3">
      <c r="A649" s="546" t="s">
        <v>134</v>
      </c>
      <c r="B649" s="546"/>
      <c r="C649" s="546"/>
      <c r="D649" s="546"/>
      <c r="E649" s="546"/>
      <c r="F649" s="546"/>
      <c r="G649" s="546"/>
      <c r="H649" s="546"/>
      <c r="I649" s="72"/>
      <c r="J649" s="52"/>
      <c r="K649" s="52"/>
      <c r="N649" s="57"/>
      <c r="O649" s="57"/>
      <c r="P649" s="57"/>
    </row>
    <row r="650" spans="1:16" ht="30.2" customHeight="1" thickBot="1" x14ac:dyDescent="0.3">
      <c r="A650" s="547" t="s">
        <v>1</v>
      </c>
      <c r="B650" s="548"/>
      <c r="C650" s="510" t="str">
        <f>IF(ProjeNo&gt;0,ProjeNo,"")</f>
        <v/>
      </c>
      <c r="D650" s="511"/>
      <c r="E650" s="511"/>
      <c r="F650" s="511"/>
      <c r="G650" s="511"/>
      <c r="H650" s="512"/>
      <c r="I650" s="72"/>
      <c r="J650" s="52"/>
      <c r="K650" s="52"/>
      <c r="N650" s="57"/>
      <c r="O650" s="57"/>
      <c r="P650" s="57"/>
    </row>
    <row r="651" spans="1:16" ht="30.2" customHeight="1" thickBot="1" x14ac:dyDescent="0.3">
      <c r="A651" s="549" t="s">
        <v>10</v>
      </c>
      <c r="B651" s="550"/>
      <c r="C651" s="513" t="str">
        <f>IF(ProjeAdi&gt;0,ProjeAdi,"")</f>
        <v/>
      </c>
      <c r="D651" s="514"/>
      <c r="E651" s="514"/>
      <c r="F651" s="514"/>
      <c r="G651" s="514"/>
      <c r="H651" s="515"/>
      <c r="I651" s="72"/>
      <c r="J651" s="52"/>
      <c r="K651" s="52"/>
      <c r="N651" s="57"/>
      <c r="O651" s="57"/>
      <c r="P651" s="57"/>
    </row>
    <row r="652" spans="1:16" s="31" customFormat="1" ht="30.2" customHeight="1" thickBot="1" x14ac:dyDescent="0.3">
      <c r="A652" s="543" t="s">
        <v>6</v>
      </c>
      <c r="B652" s="543" t="s">
        <v>112</v>
      </c>
      <c r="C652" s="543" t="s">
        <v>163</v>
      </c>
      <c r="D652" s="543" t="s">
        <v>113</v>
      </c>
      <c r="E652" s="543" t="s">
        <v>114</v>
      </c>
      <c r="F652" s="543" t="s">
        <v>93</v>
      </c>
      <c r="G652" s="543" t="s">
        <v>94</v>
      </c>
      <c r="H652" s="85" t="s">
        <v>95</v>
      </c>
      <c r="I652" s="73"/>
      <c r="J652" s="53"/>
      <c r="K652" s="53"/>
      <c r="L652" s="77"/>
      <c r="M652" s="77"/>
      <c r="N652" s="275"/>
      <c r="O652" s="275"/>
      <c r="P652" s="275"/>
    </row>
    <row r="653" spans="1:16" ht="30.2" customHeight="1" thickBot="1" x14ac:dyDescent="0.3">
      <c r="A653" s="544"/>
      <c r="B653" s="544"/>
      <c r="C653" s="545"/>
      <c r="D653" s="545"/>
      <c r="E653" s="544"/>
      <c r="F653" s="544"/>
      <c r="G653" s="544"/>
      <c r="H653" s="218" t="s">
        <v>98</v>
      </c>
      <c r="I653" s="72"/>
      <c r="J653" s="52"/>
      <c r="K653" s="52"/>
      <c r="N653" s="57"/>
      <c r="O653" s="57"/>
      <c r="P653" s="57"/>
    </row>
    <row r="654" spans="1:16" ht="30.2" customHeight="1" x14ac:dyDescent="0.25">
      <c r="A654" s="50">
        <v>381</v>
      </c>
      <c r="B654" s="37"/>
      <c r="C654" s="232"/>
      <c r="D654" s="38"/>
      <c r="E654" s="54"/>
      <c r="F654" s="39"/>
      <c r="G654" s="210"/>
      <c r="H654" s="199"/>
      <c r="I654" s="130" t="str">
        <f t="shared" ref="I654:I673" si="59">IF(AND(COUNTA(B654:E654)&gt;0,J654=1),"Belge Tarihi ve Belge Numarası doldurulduktan sonra KDV Dahil Tutar doldurulabilir.","")</f>
        <v/>
      </c>
      <c r="J654" s="132">
        <f>IF(COUNTA(F654:G654)=2,0,1)</f>
        <v>1</v>
      </c>
      <c r="K654" s="131">
        <f t="shared" ref="K654:K673" si="60">IF(J654=1,0,100000000)</f>
        <v>0</v>
      </c>
      <c r="N654" s="57"/>
      <c r="O654" s="57"/>
      <c r="P654" s="57"/>
    </row>
    <row r="655" spans="1:16" ht="30.2" customHeight="1" x14ac:dyDescent="0.25">
      <c r="A655" s="35">
        <v>382</v>
      </c>
      <c r="B655" s="22"/>
      <c r="C655" s="230"/>
      <c r="D655" s="23"/>
      <c r="E655" s="24"/>
      <c r="F655" s="55"/>
      <c r="G655" s="92"/>
      <c r="H655" s="203"/>
      <c r="I655" s="130" t="str">
        <f t="shared" si="59"/>
        <v/>
      </c>
      <c r="J655" s="132">
        <f>IF(COUNTA(F655:G655)=2,0,1)</f>
        <v>1</v>
      </c>
      <c r="K655" s="131">
        <f t="shared" si="60"/>
        <v>0</v>
      </c>
      <c r="N655" s="57"/>
      <c r="O655" s="57"/>
      <c r="P655" s="57"/>
    </row>
    <row r="656" spans="1:16" ht="30.2" customHeight="1" x14ac:dyDescent="0.25">
      <c r="A656" s="35">
        <v>383</v>
      </c>
      <c r="B656" s="22"/>
      <c r="C656" s="230"/>
      <c r="D656" s="23"/>
      <c r="E656" s="24"/>
      <c r="F656" s="55"/>
      <c r="G656" s="92"/>
      <c r="H656" s="203"/>
      <c r="I656" s="130" t="str">
        <f t="shared" si="59"/>
        <v/>
      </c>
      <c r="J656" s="132">
        <f t="shared" ref="J656:J673" si="61">IF(COUNTA(F656:G656)=2,0,1)</f>
        <v>1</v>
      </c>
      <c r="K656" s="131">
        <f t="shared" si="60"/>
        <v>0</v>
      </c>
      <c r="N656" s="57"/>
      <c r="O656" s="57"/>
      <c r="P656" s="57"/>
    </row>
    <row r="657" spans="1:16" ht="30.2" customHeight="1" x14ac:dyDescent="0.25">
      <c r="A657" s="35">
        <v>384</v>
      </c>
      <c r="B657" s="22"/>
      <c r="C657" s="230"/>
      <c r="D657" s="23"/>
      <c r="E657" s="24"/>
      <c r="F657" s="55"/>
      <c r="G657" s="92"/>
      <c r="H657" s="203"/>
      <c r="I657" s="130" t="str">
        <f t="shared" si="59"/>
        <v/>
      </c>
      <c r="J657" s="132">
        <f t="shared" si="61"/>
        <v>1</v>
      </c>
      <c r="K657" s="131">
        <f t="shared" si="60"/>
        <v>0</v>
      </c>
      <c r="N657" s="57"/>
      <c r="O657" s="57"/>
      <c r="P657" s="57"/>
    </row>
    <row r="658" spans="1:16" ht="30.2" customHeight="1" x14ac:dyDescent="0.25">
      <c r="A658" s="35">
        <v>385</v>
      </c>
      <c r="B658" s="22"/>
      <c r="C658" s="230"/>
      <c r="D658" s="23"/>
      <c r="E658" s="24"/>
      <c r="F658" s="55"/>
      <c r="G658" s="92"/>
      <c r="H658" s="203"/>
      <c r="I658" s="130" t="str">
        <f t="shared" si="59"/>
        <v/>
      </c>
      <c r="J658" s="132">
        <f t="shared" si="61"/>
        <v>1</v>
      </c>
      <c r="K658" s="131">
        <f t="shared" si="60"/>
        <v>0</v>
      </c>
      <c r="N658" s="57"/>
      <c r="O658" s="57"/>
      <c r="P658" s="57"/>
    </row>
    <row r="659" spans="1:16" ht="30.2" customHeight="1" x14ac:dyDescent="0.25">
      <c r="A659" s="35">
        <v>386</v>
      </c>
      <c r="B659" s="22"/>
      <c r="C659" s="230"/>
      <c r="D659" s="23"/>
      <c r="E659" s="24"/>
      <c r="F659" s="55"/>
      <c r="G659" s="92"/>
      <c r="H659" s="203"/>
      <c r="I659" s="130" t="str">
        <f t="shared" si="59"/>
        <v/>
      </c>
      <c r="J659" s="132">
        <f t="shared" si="61"/>
        <v>1</v>
      </c>
      <c r="K659" s="131">
        <f t="shared" si="60"/>
        <v>0</v>
      </c>
      <c r="N659" s="57"/>
      <c r="O659" s="57"/>
      <c r="P659" s="57"/>
    </row>
    <row r="660" spans="1:16" ht="30.2" customHeight="1" x14ac:dyDescent="0.25">
      <c r="A660" s="35">
        <v>387</v>
      </c>
      <c r="B660" s="22"/>
      <c r="C660" s="230"/>
      <c r="D660" s="23"/>
      <c r="E660" s="24"/>
      <c r="F660" s="55"/>
      <c r="G660" s="92"/>
      <c r="H660" s="203"/>
      <c r="I660" s="130" t="str">
        <f t="shared" si="59"/>
        <v/>
      </c>
      <c r="J660" s="132">
        <f t="shared" si="61"/>
        <v>1</v>
      </c>
      <c r="K660" s="131">
        <f t="shared" si="60"/>
        <v>0</v>
      </c>
      <c r="N660" s="57"/>
      <c r="O660" s="57"/>
      <c r="P660" s="57"/>
    </row>
    <row r="661" spans="1:16" ht="30.2" customHeight="1" x14ac:dyDescent="0.25">
      <c r="A661" s="35">
        <v>388</v>
      </c>
      <c r="B661" s="22"/>
      <c r="C661" s="230"/>
      <c r="D661" s="23"/>
      <c r="E661" s="24"/>
      <c r="F661" s="55"/>
      <c r="G661" s="92"/>
      <c r="H661" s="203"/>
      <c r="I661" s="130" t="str">
        <f t="shared" si="59"/>
        <v/>
      </c>
      <c r="J661" s="132">
        <f t="shared" si="61"/>
        <v>1</v>
      </c>
      <c r="K661" s="131">
        <f t="shared" si="60"/>
        <v>0</v>
      </c>
      <c r="N661" s="57"/>
      <c r="O661" s="57"/>
      <c r="P661" s="57"/>
    </row>
    <row r="662" spans="1:16" ht="30.2" customHeight="1" x14ac:dyDescent="0.25">
      <c r="A662" s="35">
        <v>389</v>
      </c>
      <c r="B662" s="22"/>
      <c r="C662" s="230"/>
      <c r="D662" s="23"/>
      <c r="E662" s="24"/>
      <c r="F662" s="55"/>
      <c r="G662" s="92"/>
      <c r="H662" s="203"/>
      <c r="I662" s="130" t="str">
        <f t="shared" si="59"/>
        <v/>
      </c>
      <c r="J662" s="132">
        <f t="shared" si="61"/>
        <v>1</v>
      </c>
      <c r="K662" s="131">
        <f t="shared" si="60"/>
        <v>0</v>
      </c>
      <c r="N662" s="57"/>
      <c r="O662" s="57"/>
      <c r="P662" s="57"/>
    </row>
    <row r="663" spans="1:16" ht="30.2" customHeight="1" x14ac:dyDescent="0.25">
      <c r="A663" s="35">
        <v>390</v>
      </c>
      <c r="B663" s="22"/>
      <c r="C663" s="230"/>
      <c r="D663" s="23"/>
      <c r="E663" s="24"/>
      <c r="F663" s="55"/>
      <c r="G663" s="92"/>
      <c r="H663" s="203"/>
      <c r="I663" s="130" t="str">
        <f t="shared" si="59"/>
        <v/>
      </c>
      <c r="J663" s="132">
        <f t="shared" si="61"/>
        <v>1</v>
      </c>
      <c r="K663" s="131">
        <f t="shared" si="60"/>
        <v>0</v>
      </c>
      <c r="N663" s="57"/>
      <c r="O663" s="57"/>
      <c r="P663" s="57"/>
    </row>
    <row r="664" spans="1:16" ht="30.2" customHeight="1" x14ac:dyDescent="0.25">
      <c r="A664" s="35">
        <v>391</v>
      </c>
      <c r="B664" s="22"/>
      <c r="C664" s="230"/>
      <c r="D664" s="23"/>
      <c r="E664" s="24"/>
      <c r="F664" s="55"/>
      <c r="G664" s="92"/>
      <c r="H664" s="203"/>
      <c r="I664" s="130" t="str">
        <f t="shared" si="59"/>
        <v/>
      </c>
      <c r="J664" s="132">
        <f t="shared" si="61"/>
        <v>1</v>
      </c>
      <c r="K664" s="131">
        <f t="shared" si="60"/>
        <v>0</v>
      </c>
      <c r="N664" s="57"/>
      <c r="O664" s="57"/>
      <c r="P664" s="57"/>
    </row>
    <row r="665" spans="1:16" ht="30.2" customHeight="1" x14ac:dyDescent="0.25">
      <c r="A665" s="35">
        <v>392</v>
      </c>
      <c r="B665" s="22"/>
      <c r="C665" s="230"/>
      <c r="D665" s="23"/>
      <c r="E665" s="24"/>
      <c r="F665" s="55"/>
      <c r="G665" s="92"/>
      <c r="H665" s="203"/>
      <c r="I665" s="130" t="str">
        <f t="shared" si="59"/>
        <v/>
      </c>
      <c r="J665" s="132">
        <f t="shared" si="61"/>
        <v>1</v>
      </c>
      <c r="K665" s="131">
        <f t="shared" si="60"/>
        <v>0</v>
      </c>
      <c r="N665" s="57"/>
      <c r="O665" s="57"/>
      <c r="P665" s="57"/>
    </row>
    <row r="666" spans="1:16" ht="30.2" customHeight="1" x14ac:dyDescent="0.25">
      <c r="A666" s="35">
        <v>393</v>
      </c>
      <c r="B666" s="22"/>
      <c r="C666" s="230"/>
      <c r="D666" s="23"/>
      <c r="E666" s="24"/>
      <c r="F666" s="55"/>
      <c r="G666" s="92"/>
      <c r="H666" s="203"/>
      <c r="I666" s="130" t="str">
        <f t="shared" si="59"/>
        <v/>
      </c>
      <c r="J666" s="132">
        <f t="shared" si="61"/>
        <v>1</v>
      </c>
      <c r="K666" s="131">
        <f t="shared" si="60"/>
        <v>0</v>
      </c>
      <c r="N666" s="57"/>
      <c r="O666" s="57"/>
      <c r="P666" s="57"/>
    </row>
    <row r="667" spans="1:16" ht="30.2" customHeight="1" x14ac:dyDescent="0.25">
      <c r="A667" s="35">
        <v>394</v>
      </c>
      <c r="B667" s="22"/>
      <c r="C667" s="230"/>
      <c r="D667" s="23"/>
      <c r="E667" s="24"/>
      <c r="F667" s="55"/>
      <c r="G667" s="92"/>
      <c r="H667" s="203"/>
      <c r="I667" s="130" t="str">
        <f t="shared" si="59"/>
        <v/>
      </c>
      <c r="J667" s="132">
        <f t="shared" si="61"/>
        <v>1</v>
      </c>
      <c r="K667" s="131">
        <f t="shared" si="60"/>
        <v>0</v>
      </c>
      <c r="N667" s="57"/>
      <c r="O667" s="57"/>
      <c r="P667" s="57"/>
    </row>
    <row r="668" spans="1:16" ht="30.2" customHeight="1" x14ac:dyDescent="0.25">
      <c r="A668" s="35">
        <v>395</v>
      </c>
      <c r="B668" s="22"/>
      <c r="C668" s="230"/>
      <c r="D668" s="23"/>
      <c r="E668" s="24"/>
      <c r="F668" s="55"/>
      <c r="G668" s="92"/>
      <c r="H668" s="203"/>
      <c r="I668" s="130" t="str">
        <f t="shared" si="59"/>
        <v/>
      </c>
      <c r="J668" s="132">
        <f t="shared" si="61"/>
        <v>1</v>
      </c>
      <c r="K668" s="131">
        <f t="shared" si="60"/>
        <v>0</v>
      </c>
      <c r="N668" s="57"/>
      <c r="O668" s="57"/>
      <c r="P668" s="57"/>
    </row>
    <row r="669" spans="1:16" ht="30.2" customHeight="1" x14ac:dyDescent="0.25">
      <c r="A669" s="35">
        <v>396</v>
      </c>
      <c r="B669" s="22"/>
      <c r="C669" s="230"/>
      <c r="D669" s="23"/>
      <c r="E669" s="24"/>
      <c r="F669" s="55"/>
      <c r="G669" s="92"/>
      <c r="H669" s="203"/>
      <c r="I669" s="130" t="str">
        <f t="shared" si="59"/>
        <v/>
      </c>
      <c r="J669" s="132">
        <f t="shared" si="61"/>
        <v>1</v>
      </c>
      <c r="K669" s="131">
        <f t="shared" si="60"/>
        <v>0</v>
      </c>
      <c r="N669" s="57"/>
      <c r="O669" s="57"/>
      <c r="P669" s="57"/>
    </row>
    <row r="670" spans="1:16" ht="30.2" customHeight="1" x14ac:dyDescent="0.25">
      <c r="A670" s="35">
        <v>397</v>
      </c>
      <c r="B670" s="22"/>
      <c r="C670" s="230"/>
      <c r="D670" s="23"/>
      <c r="E670" s="24"/>
      <c r="F670" s="55"/>
      <c r="G670" s="92"/>
      <c r="H670" s="203"/>
      <c r="I670" s="130" t="str">
        <f t="shared" si="59"/>
        <v/>
      </c>
      <c r="J670" s="132">
        <f t="shared" si="61"/>
        <v>1</v>
      </c>
      <c r="K670" s="131">
        <f t="shared" si="60"/>
        <v>0</v>
      </c>
      <c r="N670" s="57"/>
      <c r="O670" s="57"/>
      <c r="P670" s="57"/>
    </row>
    <row r="671" spans="1:16" ht="30.2" customHeight="1" x14ac:dyDescent="0.25">
      <c r="A671" s="35">
        <v>398</v>
      </c>
      <c r="B671" s="22"/>
      <c r="C671" s="230"/>
      <c r="D671" s="23"/>
      <c r="E671" s="24"/>
      <c r="F671" s="55"/>
      <c r="G671" s="92"/>
      <c r="H671" s="203"/>
      <c r="I671" s="130" t="str">
        <f t="shared" si="59"/>
        <v/>
      </c>
      <c r="J671" s="132">
        <f t="shared" si="61"/>
        <v>1</v>
      </c>
      <c r="K671" s="131">
        <f t="shared" si="60"/>
        <v>0</v>
      </c>
      <c r="N671" s="57"/>
      <c r="O671" s="57"/>
      <c r="P671" s="57"/>
    </row>
    <row r="672" spans="1:16" ht="30.2" customHeight="1" x14ac:dyDescent="0.25">
      <c r="A672" s="35">
        <v>399</v>
      </c>
      <c r="B672" s="22"/>
      <c r="C672" s="230"/>
      <c r="D672" s="23"/>
      <c r="E672" s="24"/>
      <c r="F672" s="55"/>
      <c r="G672" s="92"/>
      <c r="H672" s="203"/>
      <c r="I672" s="130" t="str">
        <f t="shared" si="59"/>
        <v/>
      </c>
      <c r="J672" s="132">
        <f t="shared" si="61"/>
        <v>1</v>
      </c>
      <c r="K672" s="131">
        <f t="shared" si="60"/>
        <v>0</v>
      </c>
      <c r="L672" s="78"/>
      <c r="M672" s="78"/>
      <c r="N672" s="57"/>
      <c r="O672" s="57"/>
      <c r="P672" s="57"/>
    </row>
    <row r="673" spans="1:16" ht="30.2" customHeight="1" thickBot="1" x14ac:dyDescent="0.3">
      <c r="A673" s="51">
        <v>400</v>
      </c>
      <c r="B673" s="25"/>
      <c r="C673" s="231"/>
      <c r="D673" s="26"/>
      <c r="E673" s="27"/>
      <c r="F673" s="56"/>
      <c r="G673" s="209"/>
      <c r="H673" s="204"/>
      <c r="I673" s="130" t="str">
        <f t="shared" si="59"/>
        <v/>
      </c>
      <c r="J673" s="132">
        <f t="shared" si="61"/>
        <v>1</v>
      </c>
      <c r="K673" s="131">
        <f t="shared" si="60"/>
        <v>0</v>
      </c>
      <c r="N673" s="57"/>
      <c r="O673" s="57"/>
      <c r="P673" s="57"/>
    </row>
    <row r="674" spans="1:16" ht="30.2" customHeight="1" thickBot="1" x14ac:dyDescent="0.3">
      <c r="A674" s="57"/>
      <c r="B674" s="57"/>
      <c r="C674" s="57"/>
      <c r="D674" s="57"/>
      <c r="E674" s="57"/>
      <c r="F674" s="57"/>
      <c r="G674" s="10" t="s">
        <v>46</v>
      </c>
      <c r="H674" s="205">
        <f>SUM(H654:H673)+H640</f>
        <v>0</v>
      </c>
      <c r="I674" s="74"/>
      <c r="J674" s="129">
        <f>IF(H674&gt;H640,ROW(A680),0)</f>
        <v>0</v>
      </c>
      <c r="K674" s="52"/>
      <c r="L674" s="127">
        <f>IF(H674&gt;H640,ROW(A680),0)</f>
        <v>0</v>
      </c>
      <c r="N674" s="57"/>
      <c r="O674" s="57"/>
      <c r="P674" s="57"/>
    </row>
    <row r="675" spans="1:16" ht="30.2" customHeight="1" x14ac:dyDescent="0.25">
      <c r="A675" s="57"/>
      <c r="B675" s="57"/>
      <c r="C675" s="57"/>
      <c r="D675" s="57"/>
      <c r="E675" s="57"/>
      <c r="F675" s="57"/>
      <c r="G675" s="57"/>
      <c r="H675" s="57"/>
      <c r="I675" s="74"/>
      <c r="J675" s="52"/>
      <c r="K675" s="52"/>
      <c r="N675" s="57"/>
      <c r="O675" s="57"/>
      <c r="P675" s="57"/>
    </row>
    <row r="676" spans="1:16" ht="30.2" customHeight="1" x14ac:dyDescent="0.25">
      <c r="A676" t="s">
        <v>141</v>
      </c>
      <c r="B676" s="57"/>
      <c r="C676" s="57"/>
      <c r="D676" s="57"/>
      <c r="E676" s="57"/>
      <c r="F676" s="57"/>
      <c r="G676" s="57"/>
      <c r="H676" s="57"/>
      <c r="I676" s="74"/>
      <c r="J676" s="52"/>
      <c r="K676" s="52"/>
      <c r="N676" s="57"/>
      <c r="O676" s="57"/>
      <c r="P676" s="57"/>
    </row>
    <row r="677" spans="1:16" ht="30.2" customHeight="1" x14ac:dyDescent="0.25">
      <c r="A677" s="57"/>
      <c r="B677" s="57"/>
      <c r="C677" s="57"/>
      <c r="D677" s="57"/>
      <c r="E677" s="57"/>
      <c r="F677" s="57"/>
      <c r="G677" s="57"/>
      <c r="H677" s="57"/>
      <c r="I677" s="74"/>
      <c r="J677" s="52"/>
      <c r="K677" s="52"/>
      <c r="N677" s="57"/>
      <c r="O677" s="57"/>
      <c r="P677" s="57"/>
    </row>
    <row r="678" spans="1:16" ht="30.2" customHeight="1" x14ac:dyDescent="0.35">
      <c r="A678" s="347" t="s">
        <v>41</v>
      </c>
      <c r="B678" s="348">
        <f ca="1">IF(imzatarihi&gt;0,imzatarihi,"")</f>
        <v>45833</v>
      </c>
      <c r="C678" s="346" t="s">
        <v>43</v>
      </c>
      <c r="D678" s="344" t="str">
        <f>IF(kurulusyetkilisi&gt;0,kurulusyetkilisi,"")</f>
        <v/>
      </c>
      <c r="E678" s="57"/>
      <c r="F678" s="57"/>
      <c r="G678" s="57"/>
      <c r="H678" s="57"/>
      <c r="I678" s="74"/>
      <c r="J678" s="52"/>
      <c r="K678" s="52"/>
      <c r="N678" s="57"/>
      <c r="O678" s="57"/>
      <c r="P678" s="57"/>
    </row>
    <row r="679" spans="1:16" ht="30.2" customHeight="1" x14ac:dyDescent="0.35">
      <c r="A679" s="57"/>
      <c r="B679" s="343"/>
      <c r="C679" s="346" t="s">
        <v>44</v>
      </c>
      <c r="E679" s="57"/>
      <c r="F679" s="57"/>
      <c r="G679" s="57"/>
      <c r="H679" s="57"/>
      <c r="I679" s="74"/>
      <c r="J679" s="52"/>
      <c r="K679" s="52"/>
      <c r="N679" s="57"/>
      <c r="O679" s="57"/>
      <c r="P679" s="57"/>
    </row>
    <row r="680" spans="1:16" ht="30.2" customHeight="1" x14ac:dyDescent="0.25">
      <c r="A680" s="57"/>
      <c r="B680" s="57"/>
      <c r="C680" s="57"/>
      <c r="D680" s="57"/>
      <c r="E680" s="57"/>
      <c r="F680" s="57"/>
      <c r="G680" s="57"/>
      <c r="H680" s="57"/>
      <c r="I680" s="74"/>
      <c r="J680" s="52"/>
      <c r="K680" s="52"/>
      <c r="N680" s="57"/>
      <c r="O680" s="57"/>
      <c r="P680" s="57"/>
    </row>
    <row r="681" spans="1:16" ht="30.2" customHeight="1" x14ac:dyDescent="0.25">
      <c r="A681" s="542" t="s">
        <v>115</v>
      </c>
      <c r="B681" s="542"/>
      <c r="C681" s="542"/>
      <c r="D681" s="542"/>
      <c r="E681" s="542"/>
      <c r="F681" s="542"/>
      <c r="G681" s="542"/>
      <c r="H681" s="542"/>
      <c r="I681" s="72"/>
      <c r="J681" s="52"/>
      <c r="K681" s="52"/>
      <c r="N681" s="57"/>
      <c r="O681" s="57"/>
      <c r="P681" s="57"/>
    </row>
    <row r="682" spans="1:16" ht="30.2" customHeight="1" x14ac:dyDescent="0.25">
      <c r="A682" s="503" t="str">
        <f>IF(YilDonem&lt;&gt;"",CONCATENATE(YilDonem,". döneme aittir."),"")</f>
        <v/>
      </c>
      <c r="B682" s="503"/>
      <c r="C682" s="503"/>
      <c r="D682" s="503"/>
      <c r="E682" s="503"/>
      <c r="F682" s="503"/>
      <c r="G682" s="503"/>
      <c r="H682" s="503"/>
      <c r="I682" s="72"/>
      <c r="J682" s="52"/>
      <c r="K682" s="52"/>
      <c r="N682" s="57"/>
      <c r="O682" s="57"/>
      <c r="P682" s="57"/>
    </row>
    <row r="683" spans="1:16" ht="30.2" customHeight="1" thickBot="1" x14ac:dyDescent="0.3">
      <c r="A683" s="546" t="s">
        <v>134</v>
      </c>
      <c r="B683" s="546"/>
      <c r="C683" s="546"/>
      <c r="D683" s="546"/>
      <c r="E683" s="546"/>
      <c r="F683" s="546"/>
      <c r="G683" s="546"/>
      <c r="H683" s="546"/>
      <c r="I683" s="72"/>
      <c r="J683" s="52"/>
      <c r="K683" s="52"/>
      <c r="N683" s="57"/>
      <c r="O683" s="57"/>
      <c r="P683" s="57"/>
    </row>
    <row r="684" spans="1:16" ht="30.2" customHeight="1" thickBot="1" x14ac:dyDescent="0.3">
      <c r="A684" s="547" t="s">
        <v>1</v>
      </c>
      <c r="B684" s="548"/>
      <c r="C684" s="510" t="str">
        <f>IF(ProjeNo&gt;0,ProjeNo,"")</f>
        <v/>
      </c>
      <c r="D684" s="511"/>
      <c r="E684" s="511"/>
      <c r="F684" s="511"/>
      <c r="G684" s="511"/>
      <c r="H684" s="512"/>
      <c r="I684" s="72"/>
      <c r="J684" s="52"/>
      <c r="K684" s="52"/>
      <c r="N684" s="57"/>
      <c r="O684" s="57"/>
      <c r="P684" s="57"/>
    </row>
    <row r="685" spans="1:16" ht="30.2" customHeight="1" thickBot="1" x14ac:dyDescent="0.3">
      <c r="A685" s="549" t="s">
        <v>10</v>
      </c>
      <c r="B685" s="550"/>
      <c r="C685" s="513" t="str">
        <f>IF(ProjeAdi&gt;0,ProjeAdi,"")</f>
        <v/>
      </c>
      <c r="D685" s="514"/>
      <c r="E685" s="514"/>
      <c r="F685" s="514"/>
      <c r="G685" s="514"/>
      <c r="H685" s="515"/>
      <c r="I685" s="72"/>
      <c r="J685" s="52"/>
      <c r="K685" s="52"/>
      <c r="N685" s="57"/>
      <c r="O685" s="57"/>
      <c r="P685" s="57"/>
    </row>
    <row r="686" spans="1:16" s="31" customFormat="1" ht="30.2" customHeight="1" thickBot="1" x14ac:dyDescent="0.3">
      <c r="A686" s="543" t="s">
        <v>6</v>
      </c>
      <c r="B686" s="543" t="s">
        <v>112</v>
      </c>
      <c r="C686" s="543" t="s">
        <v>163</v>
      </c>
      <c r="D686" s="543" t="s">
        <v>113</v>
      </c>
      <c r="E686" s="543" t="s">
        <v>114</v>
      </c>
      <c r="F686" s="543" t="s">
        <v>93</v>
      </c>
      <c r="G686" s="543" t="s">
        <v>94</v>
      </c>
      <c r="H686" s="85" t="s">
        <v>95</v>
      </c>
      <c r="I686" s="73"/>
      <c r="J686" s="53"/>
      <c r="K686" s="53"/>
      <c r="L686" s="77"/>
      <c r="M686" s="77"/>
      <c r="N686" s="275"/>
      <c r="O686" s="275"/>
      <c r="P686" s="275"/>
    </row>
    <row r="687" spans="1:16" ht="30.2" customHeight="1" thickBot="1" x14ac:dyDescent="0.3">
      <c r="A687" s="544"/>
      <c r="B687" s="544"/>
      <c r="C687" s="545"/>
      <c r="D687" s="545"/>
      <c r="E687" s="544"/>
      <c r="F687" s="544"/>
      <c r="G687" s="544"/>
      <c r="H687" s="218" t="s">
        <v>98</v>
      </c>
      <c r="I687" s="72"/>
      <c r="J687" s="52"/>
      <c r="K687" s="52"/>
      <c r="N687" s="57"/>
      <c r="O687" s="57"/>
      <c r="P687" s="57"/>
    </row>
    <row r="688" spans="1:16" ht="30.2" customHeight="1" x14ac:dyDescent="0.25">
      <c r="A688" s="50">
        <v>401</v>
      </c>
      <c r="B688" s="37"/>
      <c r="C688" s="232"/>
      <c r="D688" s="38"/>
      <c r="E688" s="54"/>
      <c r="F688" s="39"/>
      <c r="G688" s="210"/>
      <c r="H688" s="199"/>
      <c r="I688" s="130" t="str">
        <f t="shared" ref="I688:I707" si="62">IF(AND(COUNTA(B688:E688)&gt;0,J688=1),"Belge Tarihi ve Belge Numarası doldurulduktan sonra KDV Dahil Tutar doldurulabilir.","")</f>
        <v/>
      </c>
      <c r="J688" s="132">
        <f>IF(COUNTA(F688:G688)=2,0,1)</f>
        <v>1</v>
      </c>
      <c r="K688" s="131">
        <f t="shared" ref="K688:K707" si="63">IF(J688=1,0,100000000)</f>
        <v>0</v>
      </c>
      <c r="N688" s="57"/>
      <c r="O688" s="57"/>
      <c r="P688" s="57"/>
    </row>
    <row r="689" spans="1:16" ht="30.2" customHeight="1" x14ac:dyDescent="0.25">
      <c r="A689" s="35">
        <v>402</v>
      </c>
      <c r="B689" s="22"/>
      <c r="C689" s="230"/>
      <c r="D689" s="23"/>
      <c r="E689" s="24"/>
      <c r="F689" s="55"/>
      <c r="G689" s="92"/>
      <c r="H689" s="203"/>
      <c r="I689" s="130" t="str">
        <f t="shared" si="62"/>
        <v/>
      </c>
      <c r="J689" s="132">
        <f>IF(COUNTA(F689:G689)=2,0,1)</f>
        <v>1</v>
      </c>
      <c r="K689" s="131">
        <f t="shared" si="63"/>
        <v>0</v>
      </c>
      <c r="N689" s="57"/>
      <c r="O689" s="57"/>
      <c r="P689" s="57"/>
    </row>
    <row r="690" spans="1:16" ht="30.2" customHeight="1" x14ac:dyDescent="0.25">
      <c r="A690" s="35">
        <v>403</v>
      </c>
      <c r="B690" s="22"/>
      <c r="C690" s="230"/>
      <c r="D690" s="23"/>
      <c r="E690" s="24"/>
      <c r="F690" s="55"/>
      <c r="G690" s="92"/>
      <c r="H690" s="203"/>
      <c r="I690" s="130" t="str">
        <f t="shared" si="62"/>
        <v/>
      </c>
      <c r="J690" s="132">
        <f t="shared" ref="J690:J707" si="64">IF(COUNTA(F690:G690)=2,0,1)</f>
        <v>1</v>
      </c>
      <c r="K690" s="131">
        <f t="shared" si="63"/>
        <v>0</v>
      </c>
      <c r="N690" s="57"/>
      <c r="O690" s="57"/>
      <c r="P690" s="57"/>
    </row>
    <row r="691" spans="1:16" ht="30.2" customHeight="1" x14ac:dyDescent="0.25">
      <c r="A691" s="35">
        <v>404</v>
      </c>
      <c r="B691" s="22"/>
      <c r="C691" s="230"/>
      <c r="D691" s="23"/>
      <c r="E691" s="24"/>
      <c r="F691" s="55"/>
      <c r="G691" s="92"/>
      <c r="H691" s="203"/>
      <c r="I691" s="130" t="str">
        <f t="shared" si="62"/>
        <v/>
      </c>
      <c r="J691" s="132">
        <f t="shared" si="64"/>
        <v>1</v>
      </c>
      <c r="K691" s="131">
        <f t="shared" si="63"/>
        <v>0</v>
      </c>
      <c r="N691" s="57"/>
      <c r="O691" s="57"/>
      <c r="P691" s="57"/>
    </row>
    <row r="692" spans="1:16" ht="30.2" customHeight="1" x14ac:dyDescent="0.25">
      <c r="A692" s="35">
        <v>405</v>
      </c>
      <c r="B692" s="22"/>
      <c r="C692" s="230"/>
      <c r="D692" s="23"/>
      <c r="E692" s="24"/>
      <c r="F692" s="55"/>
      <c r="G692" s="92"/>
      <c r="H692" s="203"/>
      <c r="I692" s="130" t="str">
        <f t="shared" si="62"/>
        <v/>
      </c>
      <c r="J692" s="132">
        <f t="shared" si="64"/>
        <v>1</v>
      </c>
      <c r="K692" s="131">
        <f t="shared" si="63"/>
        <v>0</v>
      </c>
      <c r="N692" s="57"/>
      <c r="O692" s="57"/>
      <c r="P692" s="57"/>
    </row>
    <row r="693" spans="1:16" ht="30.2" customHeight="1" x14ac:dyDescent="0.25">
      <c r="A693" s="35">
        <v>406</v>
      </c>
      <c r="B693" s="22"/>
      <c r="C693" s="230"/>
      <c r="D693" s="23"/>
      <c r="E693" s="24"/>
      <c r="F693" s="55"/>
      <c r="G693" s="92"/>
      <c r="H693" s="203"/>
      <c r="I693" s="130" t="str">
        <f t="shared" si="62"/>
        <v/>
      </c>
      <c r="J693" s="132">
        <f t="shared" si="64"/>
        <v>1</v>
      </c>
      <c r="K693" s="131">
        <f t="shared" si="63"/>
        <v>0</v>
      </c>
      <c r="N693" s="57"/>
      <c r="O693" s="57"/>
      <c r="P693" s="57"/>
    </row>
    <row r="694" spans="1:16" ht="30.2" customHeight="1" x14ac:dyDescent="0.25">
      <c r="A694" s="35">
        <v>407</v>
      </c>
      <c r="B694" s="22"/>
      <c r="C694" s="230"/>
      <c r="D694" s="23"/>
      <c r="E694" s="24"/>
      <c r="F694" s="55"/>
      <c r="G694" s="92"/>
      <c r="H694" s="203"/>
      <c r="I694" s="130" t="str">
        <f t="shared" si="62"/>
        <v/>
      </c>
      <c r="J694" s="132">
        <f t="shared" si="64"/>
        <v>1</v>
      </c>
      <c r="K694" s="131">
        <f t="shared" si="63"/>
        <v>0</v>
      </c>
      <c r="N694" s="57"/>
      <c r="O694" s="57"/>
      <c r="P694" s="57"/>
    </row>
    <row r="695" spans="1:16" ht="30.2" customHeight="1" x14ac:dyDescent="0.25">
      <c r="A695" s="35">
        <v>408</v>
      </c>
      <c r="B695" s="22"/>
      <c r="C695" s="230"/>
      <c r="D695" s="23"/>
      <c r="E695" s="24"/>
      <c r="F695" s="55"/>
      <c r="G695" s="92"/>
      <c r="H695" s="203"/>
      <c r="I695" s="130" t="str">
        <f t="shared" si="62"/>
        <v/>
      </c>
      <c r="J695" s="132">
        <f t="shared" si="64"/>
        <v>1</v>
      </c>
      <c r="K695" s="131">
        <f t="shared" si="63"/>
        <v>0</v>
      </c>
      <c r="N695" s="57"/>
      <c r="O695" s="57"/>
      <c r="P695" s="57"/>
    </row>
    <row r="696" spans="1:16" ht="30.2" customHeight="1" x14ac:dyDescent="0.25">
      <c r="A696" s="35">
        <v>409</v>
      </c>
      <c r="B696" s="22"/>
      <c r="C696" s="230"/>
      <c r="D696" s="23"/>
      <c r="E696" s="24"/>
      <c r="F696" s="55"/>
      <c r="G696" s="92"/>
      <c r="H696" s="203"/>
      <c r="I696" s="130" t="str">
        <f t="shared" si="62"/>
        <v/>
      </c>
      <c r="J696" s="132">
        <f t="shared" si="64"/>
        <v>1</v>
      </c>
      <c r="K696" s="131">
        <f t="shared" si="63"/>
        <v>0</v>
      </c>
      <c r="N696" s="57"/>
      <c r="O696" s="57"/>
      <c r="P696" s="57"/>
    </row>
    <row r="697" spans="1:16" ht="30.2" customHeight="1" x14ac:dyDescent="0.25">
      <c r="A697" s="35">
        <v>410</v>
      </c>
      <c r="B697" s="22"/>
      <c r="C697" s="230"/>
      <c r="D697" s="23"/>
      <c r="E697" s="24"/>
      <c r="F697" s="55"/>
      <c r="G697" s="92"/>
      <c r="H697" s="203"/>
      <c r="I697" s="130" t="str">
        <f t="shared" si="62"/>
        <v/>
      </c>
      <c r="J697" s="132">
        <f t="shared" si="64"/>
        <v>1</v>
      </c>
      <c r="K697" s="131">
        <f t="shared" si="63"/>
        <v>0</v>
      </c>
      <c r="N697" s="57"/>
      <c r="O697" s="57"/>
      <c r="P697" s="57"/>
    </row>
    <row r="698" spans="1:16" ht="30.2" customHeight="1" x14ac:dyDescent="0.25">
      <c r="A698" s="35">
        <v>411</v>
      </c>
      <c r="B698" s="22"/>
      <c r="C698" s="230"/>
      <c r="D698" s="23"/>
      <c r="E698" s="24"/>
      <c r="F698" s="55"/>
      <c r="G698" s="92"/>
      <c r="H698" s="203"/>
      <c r="I698" s="130" t="str">
        <f t="shared" si="62"/>
        <v/>
      </c>
      <c r="J698" s="132">
        <f t="shared" si="64"/>
        <v>1</v>
      </c>
      <c r="K698" s="131">
        <f t="shared" si="63"/>
        <v>0</v>
      </c>
      <c r="N698" s="57"/>
      <c r="O698" s="57"/>
      <c r="P698" s="57"/>
    </row>
    <row r="699" spans="1:16" ht="30.2" customHeight="1" x14ac:dyDescent="0.25">
      <c r="A699" s="35">
        <v>412</v>
      </c>
      <c r="B699" s="22"/>
      <c r="C699" s="230"/>
      <c r="D699" s="23"/>
      <c r="E699" s="24"/>
      <c r="F699" s="55"/>
      <c r="G699" s="92"/>
      <c r="H699" s="203"/>
      <c r="I699" s="130" t="str">
        <f t="shared" si="62"/>
        <v/>
      </c>
      <c r="J699" s="132">
        <f t="shared" si="64"/>
        <v>1</v>
      </c>
      <c r="K699" s="131">
        <f t="shared" si="63"/>
        <v>0</v>
      </c>
      <c r="N699" s="57"/>
      <c r="O699" s="57"/>
      <c r="P699" s="57"/>
    </row>
    <row r="700" spans="1:16" ht="30.2" customHeight="1" x14ac:dyDescent="0.25">
      <c r="A700" s="35">
        <v>413</v>
      </c>
      <c r="B700" s="22"/>
      <c r="C700" s="230"/>
      <c r="D700" s="23"/>
      <c r="E700" s="24"/>
      <c r="F700" s="55"/>
      <c r="G700" s="92"/>
      <c r="H700" s="203"/>
      <c r="I700" s="130" t="str">
        <f t="shared" si="62"/>
        <v/>
      </c>
      <c r="J700" s="132">
        <f t="shared" si="64"/>
        <v>1</v>
      </c>
      <c r="K700" s="131">
        <f t="shared" si="63"/>
        <v>0</v>
      </c>
      <c r="N700" s="57"/>
      <c r="O700" s="57"/>
      <c r="P700" s="57"/>
    </row>
    <row r="701" spans="1:16" ht="30.2" customHeight="1" x14ac:dyDescent="0.25">
      <c r="A701" s="35">
        <v>414</v>
      </c>
      <c r="B701" s="22"/>
      <c r="C701" s="230"/>
      <c r="D701" s="23"/>
      <c r="E701" s="24"/>
      <c r="F701" s="55"/>
      <c r="G701" s="92"/>
      <c r="H701" s="203"/>
      <c r="I701" s="130" t="str">
        <f t="shared" si="62"/>
        <v/>
      </c>
      <c r="J701" s="132">
        <f t="shared" si="64"/>
        <v>1</v>
      </c>
      <c r="K701" s="131">
        <f t="shared" si="63"/>
        <v>0</v>
      </c>
      <c r="N701" s="57"/>
      <c r="O701" s="57"/>
      <c r="P701" s="57"/>
    </row>
    <row r="702" spans="1:16" ht="30.2" customHeight="1" x14ac:dyDescent="0.25">
      <c r="A702" s="35">
        <v>415</v>
      </c>
      <c r="B702" s="22"/>
      <c r="C702" s="230"/>
      <c r="D702" s="23"/>
      <c r="E702" s="24"/>
      <c r="F702" s="55"/>
      <c r="G702" s="92"/>
      <c r="H702" s="203"/>
      <c r="I702" s="130" t="str">
        <f t="shared" si="62"/>
        <v/>
      </c>
      <c r="J702" s="132">
        <f t="shared" si="64"/>
        <v>1</v>
      </c>
      <c r="K702" s="131">
        <f t="shared" si="63"/>
        <v>0</v>
      </c>
      <c r="N702" s="57"/>
      <c r="O702" s="57"/>
      <c r="P702" s="57"/>
    </row>
    <row r="703" spans="1:16" ht="30.2" customHeight="1" x14ac:dyDescent="0.25">
      <c r="A703" s="35">
        <v>416</v>
      </c>
      <c r="B703" s="22"/>
      <c r="C703" s="230"/>
      <c r="D703" s="23"/>
      <c r="E703" s="24"/>
      <c r="F703" s="55"/>
      <c r="G703" s="92"/>
      <c r="H703" s="203"/>
      <c r="I703" s="130" t="str">
        <f t="shared" si="62"/>
        <v/>
      </c>
      <c r="J703" s="132">
        <f t="shared" si="64"/>
        <v>1</v>
      </c>
      <c r="K703" s="131">
        <f t="shared" si="63"/>
        <v>0</v>
      </c>
      <c r="N703" s="57"/>
      <c r="O703" s="57"/>
      <c r="P703" s="57"/>
    </row>
    <row r="704" spans="1:16" ht="30.2" customHeight="1" x14ac:dyDescent="0.25">
      <c r="A704" s="35">
        <v>417</v>
      </c>
      <c r="B704" s="22"/>
      <c r="C704" s="230"/>
      <c r="D704" s="23"/>
      <c r="E704" s="24"/>
      <c r="F704" s="55"/>
      <c r="G704" s="92"/>
      <c r="H704" s="203"/>
      <c r="I704" s="130" t="str">
        <f t="shared" si="62"/>
        <v/>
      </c>
      <c r="J704" s="132">
        <f t="shared" si="64"/>
        <v>1</v>
      </c>
      <c r="K704" s="131">
        <f t="shared" si="63"/>
        <v>0</v>
      </c>
      <c r="N704" s="57"/>
      <c r="O704" s="57"/>
      <c r="P704" s="57"/>
    </row>
    <row r="705" spans="1:16" ht="30.2" customHeight="1" x14ac:dyDescent="0.25">
      <c r="A705" s="35">
        <v>418</v>
      </c>
      <c r="B705" s="22"/>
      <c r="C705" s="230"/>
      <c r="D705" s="23"/>
      <c r="E705" s="24"/>
      <c r="F705" s="55"/>
      <c r="G705" s="92"/>
      <c r="H705" s="203"/>
      <c r="I705" s="130" t="str">
        <f t="shared" si="62"/>
        <v/>
      </c>
      <c r="J705" s="132">
        <f t="shared" si="64"/>
        <v>1</v>
      </c>
      <c r="K705" s="131">
        <f t="shared" si="63"/>
        <v>0</v>
      </c>
      <c r="N705" s="57"/>
      <c r="O705" s="57"/>
      <c r="P705" s="57"/>
    </row>
    <row r="706" spans="1:16" ht="30.2" customHeight="1" x14ac:dyDescent="0.25">
      <c r="A706" s="35">
        <v>419</v>
      </c>
      <c r="B706" s="22"/>
      <c r="C706" s="230"/>
      <c r="D706" s="23"/>
      <c r="E706" s="24"/>
      <c r="F706" s="55"/>
      <c r="G706" s="92"/>
      <c r="H706" s="203"/>
      <c r="I706" s="130" t="str">
        <f t="shared" si="62"/>
        <v/>
      </c>
      <c r="J706" s="132">
        <f t="shared" si="64"/>
        <v>1</v>
      </c>
      <c r="K706" s="131">
        <f t="shared" si="63"/>
        <v>0</v>
      </c>
      <c r="N706" s="57"/>
      <c r="O706" s="57"/>
      <c r="P706" s="57"/>
    </row>
    <row r="707" spans="1:16" ht="30.2" customHeight="1" thickBot="1" x14ac:dyDescent="0.3">
      <c r="A707" s="51">
        <v>420</v>
      </c>
      <c r="B707" s="25"/>
      <c r="C707" s="231"/>
      <c r="D707" s="26"/>
      <c r="E707" s="27"/>
      <c r="F707" s="56"/>
      <c r="G707" s="209"/>
      <c r="H707" s="204"/>
      <c r="I707" s="130" t="str">
        <f t="shared" si="62"/>
        <v/>
      </c>
      <c r="J707" s="132">
        <f t="shared" si="64"/>
        <v>1</v>
      </c>
      <c r="K707" s="131">
        <f t="shared" si="63"/>
        <v>0</v>
      </c>
      <c r="L707" s="78"/>
      <c r="M707" s="78"/>
      <c r="N707" s="57"/>
      <c r="O707" s="57"/>
      <c r="P707" s="57"/>
    </row>
    <row r="708" spans="1:16" ht="30.2" customHeight="1" thickBot="1" x14ac:dyDescent="0.3">
      <c r="A708" s="57"/>
      <c r="B708" s="57"/>
      <c r="C708" s="57"/>
      <c r="D708" s="57"/>
      <c r="E708" s="57"/>
      <c r="F708" s="57"/>
      <c r="G708" s="10" t="s">
        <v>46</v>
      </c>
      <c r="H708" s="205">
        <f>SUM(H688:H707)+H674</f>
        <v>0</v>
      </c>
      <c r="I708" s="74"/>
      <c r="J708" s="129">
        <f>IF(H708&gt;H674,ROW(A714),0)</f>
        <v>0</v>
      </c>
      <c r="K708" s="52"/>
      <c r="L708" s="127">
        <f>IF(H708&gt;H674,ROW(A714),0)</f>
        <v>0</v>
      </c>
      <c r="N708" s="57"/>
      <c r="O708" s="57"/>
      <c r="P708" s="57"/>
    </row>
    <row r="709" spans="1:16" ht="30.2" customHeight="1" x14ac:dyDescent="0.25">
      <c r="A709" s="57"/>
      <c r="B709" s="57"/>
      <c r="C709" s="57"/>
      <c r="D709" s="57"/>
      <c r="E709" s="57"/>
      <c r="F709" s="57"/>
      <c r="G709" s="57"/>
      <c r="H709" s="57"/>
      <c r="I709" s="74"/>
      <c r="J709" s="52"/>
      <c r="K709" s="52"/>
      <c r="N709" s="57"/>
      <c r="O709" s="57"/>
      <c r="P709" s="57"/>
    </row>
    <row r="710" spans="1:16" ht="30.2" customHeight="1" x14ac:dyDescent="0.25">
      <c r="A710" t="s">
        <v>141</v>
      </c>
      <c r="B710" s="57"/>
      <c r="C710" s="57"/>
      <c r="D710" s="57"/>
      <c r="E710" s="57"/>
      <c r="F710" s="57"/>
      <c r="G710" s="57"/>
      <c r="H710" s="57"/>
      <c r="I710" s="74"/>
      <c r="J710" s="52"/>
      <c r="K710" s="52"/>
      <c r="N710" s="57"/>
      <c r="O710" s="57"/>
      <c r="P710" s="57"/>
    </row>
    <row r="711" spans="1:16" ht="30.2" customHeight="1" x14ac:dyDescent="0.25">
      <c r="A711" s="57"/>
      <c r="B711" s="57"/>
      <c r="C711" s="57"/>
      <c r="D711" s="57"/>
      <c r="E711" s="57"/>
      <c r="F711" s="57"/>
      <c r="G711" s="57"/>
      <c r="H711" s="57"/>
      <c r="I711" s="74"/>
      <c r="J711" s="52"/>
      <c r="K711" s="52"/>
      <c r="N711" s="57"/>
      <c r="O711" s="57"/>
      <c r="P711" s="57"/>
    </row>
    <row r="712" spans="1:16" ht="30.2" customHeight="1" x14ac:dyDescent="0.35">
      <c r="A712" s="347" t="s">
        <v>41</v>
      </c>
      <c r="B712" s="348">
        <f ca="1">IF(imzatarihi&gt;0,imzatarihi,"")</f>
        <v>45833</v>
      </c>
      <c r="C712" s="346" t="s">
        <v>43</v>
      </c>
      <c r="D712" s="344" t="str">
        <f>IF(kurulusyetkilisi&gt;0,kurulusyetkilisi,"")</f>
        <v/>
      </c>
      <c r="E712" s="57"/>
      <c r="F712" s="57"/>
      <c r="G712" s="57"/>
      <c r="H712" s="57"/>
      <c r="I712" s="74"/>
      <c r="J712" s="52"/>
      <c r="K712" s="52"/>
      <c r="N712" s="57"/>
      <c r="O712" s="57"/>
      <c r="P712" s="57"/>
    </row>
    <row r="713" spans="1:16" ht="30.2" customHeight="1" x14ac:dyDescent="0.35">
      <c r="A713" s="57"/>
      <c r="B713" s="343"/>
      <c r="C713" s="346" t="s">
        <v>44</v>
      </c>
      <c r="E713" s="57"/>
      <c r="F713" s="57"/>
      <c r="G713" s="57"/>
      <c r="H713" s="57"/>
      <c r="I713" s="74"/>
      <c r="J713" s="52"/>
      <c r="K713" s="52"/>
      <c r="N713" s="57"/>
      <c r="O713" s="57"/>
      <c r="P713" s="57"/>
    </row>
    <row r="714" spans="1:16" ht="30.2" customHeight="1" x14ac:dyDescent="0.25">
      <c r="A714" s="57"/>
      <c r="B714" s="57"/>
      <c r="C714" s="57"/>
      <c r="D714" s="57"/>
      <c r="E714" s="57"/>
      <c r="F714" s="57"/>
      <c r="G714" s="57"/>
      <c r="H714" s="57"/>
      <c r="I714" s="74"/>
      <c r="J714" s="52"/>
      <c r="K714" s="52"/>
      <c r="N714" s="57"/>
      <c r="O714" s="57"/>
      <c r="P714" s="57"/>
    </row>
    <row r="715" spans="1:16" ht="30.2" customHeight="1" x14ac:dyDescent="0.25">
      <c r="A715" s="542" t="s">
        <v>115</v>
      </c>
      <c r="B715" s="542"/>
      <c r="C715" s="542"/>
      <c r="D715" s="542"/>
      <c r="E715" s="542"/>
      <c r="F715" s="542"/>
      <c r="G715" s="542"/>
      <c r="H715" s="542"/>
      <c r="I715" s="72"/>
      <c r="J715" s="52"/>
      <c r="K715" s="52"/>
      <c r="N715" s="57"/>
      <c r="O715" s="57"/>
      <c r="P715" s="57"/>
    </row>
    <row r="716" spans="1:16" ht="30.2" customHeight="1" x14ac:dyDescent="0.25">
      <c r="A716" s="503" t="str">
        <f>IF(YilDonem&lt;&gt;"",CONCATENATE(YilDonem,". döneme aittir."),"")</f>
        <v/>
      </c>
      <c r="B716" s="503"/>
      <c r="C716" s="503"/>
      <c r="D716" s="503"/>
      <c r="E716" s="503"/>
      <c r="F716" s="503"/>
      <c r="G716" s="503"/>
      <c r="H716" s="503"/>
      <c r="I716" s="72"/>
      <c r="J716" s="52"/>
      <c r="K716" s="52"/>
      <c r="N716" s="57"/>
      <c r="O716" s="57"/>
      <c r="P716" s="57"/>
    </row>
    <row r="717" spans="1:16" ht="30.2" customHeight="1" thickBot="1" x14ac:dyDescent="0.3">
      <c r="A717" s="546" t="s">
        <v>134</v>
      </c>
      <c r="B717" s="546"/>
      <c r="C717" s="546"/>
      <c r="D717" s="546"/>
      <c r="E717" s="546"/>
      <c r="F717" s="546"/>
      <c r="G717" s="546"/>
      <c r="H717" s="546"/>
      <c r="I717" s="72"/>
      <c r="J717" s="52"/>
      <c r="K717" s="52"/>
      <c r="N717" s="57"/>
      <c r="O717" s="57"/>
      <c r="P717" s="57"/>
    </row>
    <row r="718" spans="1:16" ht="30.2" customHeight="1" thickBot="1" x14ac:dyDescent="0.3">
      <c r="A718" s="547" t="s">
        <v>1</v>
      </c>
      <c r="B718" s="548"/>
      <c r="C718" s="510" t="str">
        <f>IF(ProjeNo&gt;0,ProjeNo,"")</f>
        <v/>
      </c>
      <c r="D718" s="511"/>
      <c r="E718" s="511"/>
      <c r="F718" s="511"/>
      <c r="G718" s="511"/>
      <c r="H718" s="512"/>
      <c r="I718" s="72"/>
      <c r="J718" s="52"/>
      <c r="K718" s="52"/>
      <c r="N718" s="57"/>
      <c r="O718" s="57"/>
      <c r="P718" s="57"/>
    </row>
    <row r="719" spans="1:16" ht="30.2" customHeight="1" thickBot="1" x14ac:dyDescent="0.3">
      <c r="A719" s="549" t="s">
        <v>10</v>
      </c>
      <c r="B719" s="550"/>
      <c r="C719" s="513" t="str">
        <f>IF(ProjeAdi&gt;0,ProjeAdi,"")</f>
        <v/>
      </c>
      <c r="D719" s="514"/>
      <c r="E719" s="514"/>
      <c r="F719" s="514"/>
      <c r="G719" s="514"/>
      <c r="H719" s="515"/>
      <c r="I719" s="72"/>
      <c r="J719" s="52"/>
      <c r="K719" s="52"/>
      <c r="N719" s="57"/>
      <c r="O719" s="57"/>
      <c r="P719" s="57"/>
    </row>
    <row r="720" spans="1:16" s="31" customFormat="1" ht="30.2" customHeight="1" thickBot="1" x14ac:dyDescent="0.3">
      <c r="A720" s="543" t="s">
        <v>6</v>
      </c>
      <c r="B720" s="543" t="s">
        <v>112</v>
      </c>
      <c r="C720" s="543" t="s">
        <v>163</v>
      </c>
      <c r="D720" s="543" t="s">
        <v>113</v>
      </c>
      <c r="E720" s="543" t="s">
        <v>114</v>
      </c>
      <c r="F720" s="543" t="s">
        <v>93</v>
      </c>
      <c r="G720" s="543" t="s">
        <v>94</v>
      </c>
      <c r="H720" s="85" t="s">
        <v>95</v>
      </c>
      <c r="I720" s="73"/>
      <c r="J720" s="53"/>
      <c r="K720" s="53"/>
      <c r="L720" s="77"/>
      <c r="M720" s="77"/>
      <c r="N720" s="275"/>
      <c r="O720" s="275"/>
      <c r="P720" s="275"/>
    </row>
    <row r="721" spans="1:16" ht="30.2" customHeight="1" thickBot="1" x14ac:dyDescent="0.3">
      <c r="A721" s="544"/>
      <c r="B721" s="544"/>
      <c r="C721" s="545"/>
      <c r="D721" s="545"/>
      <c r="E721" s="544"/>
      <c r="F721" s="544"/>
      <c r="G721" s="544"/>
      <c r="H721" s="218" t="s">
        <v>98</v>
      </c>
      <c r="I721" s="72"/>
      <c r="J721" s="52"/>
      <c r="K721" s="52"/>
      <c r="N721" s="57"/>
      <c r="O721" s="57"/>
      <c r="P721" s="57"/>
    </row>
    <row r="722" spans="1:16" ht="30.2" customHeight="1" x14ac:dyDescent="0.25">
      <c r="A722" s="50">
        <v>421</v>
      </c>
      <c r="B722" s="37"/>
      <c r="C722" s="232"/>
      <c r="D722" s="38"/>
      <c r="E722" s="54"/>
      <c r="F722" s="39"/>
      <c r="G722" s="210"/>
      <c r="H722" s="199"/>
      <c r="I722" s="130" t="str">
        <f t="shared" ref="I722:I741" si="65">IF(AND(COUNTA(B722:E722)&gt;0,J722=1),"Belge Tarihi ve Belge Numarası doldurulduktan sonra KDV Dahil Tutar doldurulabilir.","")</f>
        <v/>
      </c>
      <c r="J722" s="132">
        <f>IF(COUNTA(F722:G722)=2,0,1)</f>
        <v>1</v>
      </c>
      <c r="K722" s="131">
        <f t="shared" ref="K722:K741" si="66">IF(J722=1,0,100000000)</f>
        <v>0</v>
      </c>
      <c r="N722" s="57"/>
      <c r="O722" s="57"/>
      <c r="P722" s="57"/>
    </row>
    <row r="723" spans="1:16" ht="30.2" customHeight="1" x14ac:dyDescent="0.25">
      <c r="A723" s="35">
        <v>422</v>
      </c>
      <c r="B723" s="22"/>
      <c r="C723" s="230"/>
      <c r="D723" s="23"/>
      <c r="E723" s="24"/>
      <c r="F723" s="55"/>
      <c r="G723" s="92"/>
      <c r="H723" s="203"/>
      <c r="I723" s="130" t="str">
        <f t="shared" si="65"/>
        <v/>
      </c>
      <c r="J723" s="132">
        <f>IF(COUNTA(F723:G723)=2,0,1)</f>
        <v>1</v>
      </c>
      <c r="K723" s="131">
        <f t="shared" si="66"/>
        <v>0</v>
      </c>
      <c r="N723" s="57"/>
      <c r="O723" s="57"/>
      <c r="P723" s="57"/>
    </row>
    <row r="724" spans="1:16" ht="30.2" customHeight="1" x14ac:dyDescent="0.25">
      <c r="A724" s="35">
        <v>423</v>
      </c>
      <c r="B724" s="22"/>
      <c r="C724" s="230"/>
      <c r="D724" s="23"/>
      <c r="E724" s="24"/>
      <c r="F724" s="55"/>
      <c r="G724" s="92"/>
      <c r="H724" s="203"/>
      <c r="I724" s="130" t="str">
        <f t="shared" si="65"/>
        <v/>
      </c>
      <c r="J724" s="132">
        <f t="shared" ref="J724:J741" si="67">IF(COUNTA(F724:G724)=2,0,1)</f>
        <v>1</v>
      </c>
      <c r="K724" s="131">
        <f t="shared" si="66"/>
        <v>0</v>
      </c>
      <c r="N724" s="57"/>
      <c r="O724" s="57"/>
      <c r="P724" s="57"/>
    </row>
    <row r="725" spans="1:16" ht="30.2" customHeight="1" x14ac:dyDescent="0.25">
      <c r="A725" s="35">
        <v>424</v>
      </c>
      <c r="B725" s="22"/>
      <c r="C725" s="230"/>
      <c r="D725" s="23"/>
      <c r="E725" s="24"/>
      <c r="F725" s="55"/>
      <c r="G725" s="92"/>
      <c r="H725" s="203"/>
      <c r="I725" s="130" t="str">
        <f t="shared" si="65"/>
        <v/>
      </c>
      <c r="J725" s="132">
        <f t="shared" si="67"/>
        <v>1</v>
      </c>
      <c r="K725" s="131">
        <f t="shared" si="66"/>
        <v>0</v>
      </c>
      <c r="N725" s="57"/>
      <c r="O725" s="57"/>
      <c r="P725" s="57"/>
    </row>
    <row r="726" spans="1:16" ht="30.2" customHeight="1" x14ac:dyDescent="0.25">
      <c r="A726" s="35">
        <v>425</v>
      </c>
      <c r="B726" s="22"/>
      <c r="C726" s="230"/>
      <c r="D726" s="23"/>
      <c r="E726" s="24"/>
      <c r="F726" s="55"/>
      <c r="G726" s="92"/>
      <c r="H726" s="203"/>
      <c r="I726" s="130" t="str">
        <f t="shared" si="65"/>
        <v/>
      </c>
      <c r="J726" s="132">
        <f t="shared" si="67"/>
        <v>1</v>
      </c>
      <c r="K726" s="131">
        <f t="shared" si="66"/>
        <v>0</v>
      </c>
      <c r="N726" s="57"/>
      <c r="O726" s="57"/>
      <c r="P726" s="57"/>
    </row>
    <row r="727" spans="1:16" ht="30.2" customHeight="1" x14ac:dyDescent="0.25">
      <c r="A727" s="35">
        <v>426</v>
      </c>
      <c r="B727" s="22"/>
      <c r="C727" s="230"/>
      <c r="D727" s="23"/>
      <c r="E727" s="24"/>
      <c r="F727" s="55"/>
      <c r="G727" s="92"/>
      <c r="H727" s="203"/>
      <c r="I727" s="130" t="str">
        <f t="shared" si="65"/>
        <v/>
      </c>
      <c r="J727" s="132">
        <f t="shared" si="67"/>
        <v>1</v>
      </c>
      <c r="K727" s="131">
        <f t="shared" si="66"/>
        <v>0</v>
      </c>
      <c r="N727" s="57"/>
      <c r="O727" s="57"/>
      <c r="P727" s="57"/>
    </row>
    <row r="728" spans="1:16" ht="30.2" customHeight="1" x14ac:dyDescent="0.25">
      <c r="A728" s="35">
        <v>427</v>
      </c>
      <c r="B728" s="22"/>
      <c r="C728" s="230"/>
      <c r="D728" s="23"/>
      <c r="E728" s="24"/>
      <c r="F728" s="55"/>
      <c r="G728" s="92"/>
      <c r="H728" s="203"/>
      <c r="I728" s="130" t="str">
        <f t="shared" si="65"/>
        <v/>
      </c>
      <c r="J728" s="132">
        <f t="shared" si="67"/>
        <v>1</v>
      </c>
      <c r="K728" s="131">
        <f t="shared" si="66"/>
        <v>0</v>
      </c>
      <c r="N728" s="57"/>
      <c r="O728" s="57"/>
      <c r="P728" s="57"/>
    </row>
    <row r="729" spans="1:16" ht="30.2" customHeight="1" x14ac:dyDescent="0.25">
      <c r="A729" s="35">
        <v>428</v>
      </c>
      <c r="B729" s="22"/>
      <c r="C729" s="230"/>
      <c r="D729" s="23"/>
      <c r="E729" s="24"/>
      <c r="F729" s="55"/>
      <c r="G729" s="92"/>
      <c r="H729" s="203"/>
      <c r="I729" s="130" t="str">
        <f t="shared" si="65"/>
        <v/>
      </c>
      <c r="J729" s="132">
        <f t="shared" si="67"/>
        <v>1</v>
      </c>
      <c r="K729" s="131">
        <f t="shared" si="66"/>
        <v>0</v>
      </c>
      <c r="N729" s="57"/>
      <c r="O729" s="57"/>
      <c r="P729" s="57"/>
    </row>
    <row r="730" spans="1:16" ht="30.2" customHeight="1" x14ac:dyDescent="0.25">
      <c r="A730" s="35">
        <v>429</v>
      </c>
      <c r="B730" s="22"/>
      <c r="C730" s="230"/>
      <c r="D730" s="23"/>
      <c r="E730" s="24"/>
      <c r="F730" s="55"/>
      <c r="G730" s="92"/>
      <c r="H730" s="203"/>
      <c r="I730" s="130" t="str">
        <f t="shared" si="65"/>
        <v/>
      </c>
      <c r="J730" s="132">
        <f t="shared" si="67"/>
        <v>1</v>
      </c>
      <c r="K730" s="131">
        <f t="shared" si="66"/>
        <v>0</v>
      </c>
      <c r="N730" s="57"/>
      <c r="O730" s="57"/>
      <c r="P730" s="57"/>
    </row>
    <row r="731" spans="1:16" ht="30.2" customHeight="1" x14ac:dyDescent="0.25">
      <c r="A731" s="35">
        <v>430</v>
      </c>
      <c r="B731" s="22"/>
      <c r="C731" s="230"/>
      <c r="D731" s="23"/>
      <c r="E731" s="24"/>
      <c r="F731" s="55"/>
      <c r="G731" s="92"/>
      <c r="H731" s="203"/>
      <c r="I731" s="130" t="str">
        <f t="shared" si="65"/>
        <v/>
      </c>
      <c r="J731" s="132">
        <f t="shared" si="67"/>
        <v>1</v>
      </c>
      <c r="K731" s="131">
        <f t="shared" si="66"/>
        <v>0</v>
      </c>
      <c r="N731" s="57"/>
      <c r="O731" s="57"/>
      <c r="P731" s="57"/>
    </row>
    <row r="732" spans="1:16" ht="30.2" customHeight="1" x14ac:dyDescent="0.25">
      <c r="A732" s="35">
        <v>431</v>
      </c>
      <c r="B732" s="22"/>
      <c r="C732" s="230"/>
      <c r="D732" s="23"/>
      <c r="E732" s="24"/>
      <c r="F732" s="55"/>
      <c r="G732" s="92"/>
      <c r="H732" s="203"/>
      <c r="I732" s="130" t="str">
        <f t="shared" si="65"/>
        <v/>
      </c>
      <c r="J732" s="132">
        <f t="shared" si="67"/>
        <v>1</v>
      </c>
      <c r="K732" s="131">
        <f t="shared" si="66"/>
        <v>0</v>
      </c>
      <c r="N732" s="57"/>
      <c r="O732" s="57"/>
      <c r="P732" s="57"/>
    </row>
    <row r="733" spans="1:16" ht="30.2" customHeight="1" x14ac:dyDescent="0.25">
      <c r="A733" s="35">
        <v>432</v>
      </c>
      <c r="B733" s="22"/>
      <c r="C733" s="230"/>
      <c r="D733" s="23"/>
      <c r="E733" s="24"/>
      <c r="F733" s="55"/>
      <c r="G733" s="92"/>
      <c r="H733" s="203"/>
      <c r="I733" s="130" t="str">
        <f t="shared" si="65"/>
        <v/>
      </c>
      <c r="J733" s="132">
        <f t="shared" si="67"/>
        <v>1</v>
      </c>
      <c r="K733" s="131">
        <f t="shared" si="66"/>
        <v>0</v>
      </c>
      <c r="N733" s="57"/>
      <c r="O733" s="57"/>
      <c r="P733" s="57"/>
    </row>
    <row r="734" spans="1:16" ht="30.2" customHeight="1" x14ac:dyDescent="0.25">
      <c r="A734" s="35">
        <v>433</v>
      </c>
      <c r="B734" s="22"/>
      <c r="C734" s="230"/>
      <c r="D734" s="23"/>
      <c r="E734" s="24"/>
      <c r="F734" s="55"/>
      <c r="G734" s="92"/>
      <c r="H734" s="203"/>
      <c r="I734" s="130" t="str">
        <f t="shared" si="65"/>
        <v/>
      </c>
      <c r="J734" s="132">
        <f t="shared" si="67"/>
        <v>1</v>
      </c>
      <c r="K734" s="131">
        <f t="shared" si="66"/>
        <v>0</v>
      </c>
      <c r="N734" s="57"/>
      <c r="O734" s="57"/>
      <c r="P734" s="57"/>
    </row>
    <row r="735" spans="1:16" ht="30.2" customHeight="1" x14ac:dyDescent="0.25">
      <c r="A735" s="35">
        <v>434</v>
      </c>
      <c r="B735" s="22"/>
      <c r="C735" s="230"/>
      <c r="D735" s="23"/>
      <c r="E735" s="24"/>
      <c r="F735" s="55"/>
      <c r="G735" s="92"/>
      <c r="H735" s="203"/>
      <c r="I735" s="130" t="str">
        <f t="shared" si="65"/>
        <v/>
      </c>
      <c r="J735" s="132">
        <f t="shared" si="67"/>
        <v>1</v>
      </c>
      <c r="K735" s="131">
        <f t="shared" si="66"/>
        <v>0</v>
      </c>
      <c r="N735" s="57"/>
      <c r="O735" s="57"/>
      <c r="P735" s="57"/>
    </row>
    <row r="736" spans="1:16" ht="30.2" customHeight="1" x14ac:dyDescent="0.25">
      <c r="A736" s="35">
        <v>435</v>
      </c>
      <c r="B736" s="22"/>
      <c r="C736" s="230"/>
      <c r="D736" s="23"/>
      <c r="E736" s="24"/>
      <c r="F736" s="55"/>
      <c r="G736" s="92"/>
      <c r="H736" s="203"/>
      <c r="I736" s="130" t="str">
        <f t="shared" si="65"/>
        <v/>
      </c>
      <c r="J736" s="132">
        <f t="shared" si="67"/>
        <v>1</v>
      </c>
      <c r="K736" s="131">
        <f t="shared" si="66"/>
        <v>0</v>
      </c>
      <c r="N736" s="57"/>
      <c r="O736" s="57"/>
      <c r="P736" s="57"/>
    </row>
    <row r="737" spans="1:16" ht="30.2" customHeight="1" x14ac:dyDescent="0.25">
      <c r="A737" s="35">
        <v>436</v>
      </c>
      <c r="B737" s="22"/>
      <c r="C737" s="230"/>
      <c r="D737" s="23"/>
      <c r="E737" s="24"/>
      <c r="F737" s="55"/>
      <c r="G737" s="92"/>
      <c r="H737" s="203"/>
      <c r="I737" s="130" t="str">
        <f t="shared" si="65"/>
        <v/>
      </c>
      <c r="J737" s="132">
        <f t="shared" si="67"/>
        <v>1</v>
      </c>
      <c r="K737" s="131">
        <f t="shared" si="66"/>
        <v>0</v>
      </c>
      <c r="N737" s="57"/>
      <c r="O737" s="57"/>
      <c r="P737" s="57"/>
    </row>
    <row r="738" spans="1:16" ht="30.2" customHeight="1" x14ac:dyDescent="0.25">
      <c r="A738" s="35">
        <v>437</v>
      </c>
      <c r="B738" s="22"/>
      <c r="C738" s="230"/>
      <c r="D738" s="23"/>
      <c r="E738" s="24"/>
      <c r="F738" s="55"/>
      <c r="G738" s="92"/>
      <c r="H738" s="203"/>
      <c r="I738" s="130" t="str">
        <f t="shared" si="65"/>
        <v/>
      </c>
      <c r="J738" s="132">
        <f t="shared" si="67"/>
        <v>1</v>
      </c>
      <c r="K738" s="131">
        <f t="shared" si="66"/>
        <v>0</v>
      </c>
      <c r="N738" s="57"/>
      <c r="O738" s="57"/>
      <c r="P738" s="57"/>
    </row>
    <row r="739" spans="1:16" ht="30.2" customHeight="1" x14ac:dyDescent="0.25">
      <c r="A739" s="35">
        <v>438</v>
      </c>
      <c r="B739" s="22"/>
      <c r="C739" s="230"/>
      <c r="D739" s="23"/>
      <c r="E739" s="24"/>
      <c r="F739" s="55"/>
      <c r="G739" s="92"/>
      <c r="H739" s="203"/>
      <c r="I739" s="130" t="str">
        <f t="shared" si="65"/>
        <v/>
      </c>
      <c r="J739" s="132">
        <f t="shared" si="67"/>
        <v>1</v>
      </c>
      <c r="K739" s="131">
        <f t="shared" si="66"/>
        <v>0</v>
      </c>
      <c r="N739" s="57"/>
      <c r="O739" s="57"/>
      <c r="P739" s="57"/>
    </row>
    <row r="740" spans="1:16" ht="30.2" customHeight="1" x14ac:dyDescent="0.25">
      <c r="A740" s="35">
        <v>439</v>
      </c>
      <c r="B740" s="22"/>
      <c r="C740" s="230"/>
      <c r="D740" s="23"/>
      <c r="E740" s="24"/>
      <c r="F740" s="55"/>
      <c r="G740" s="92"/>
      <c r="H740" s="203"/>
      <c r="I740" s="130" t="str">
        <f t="shared" si="65"/>
        <v/>
      </c>
      <c r="J740" s="132">
        <f t="shared" si="67"/>
        <v>1</v>
      </c>
      <c r="K740" s="131">
        <f t="shared" si="66"/>
        <v>0</v>
      </c>
      <c r="N740" s="57"/>
      <c r="O740" s="57"/>
      <c r="P740" s="57"/>
    </row>
    <row r="741" spans="1:16" ht="30.2" customHeight="1" thickBot="1" x14ac:dyDescent="0.3">
      <c r="A741" s="51">
        <v>440</v>
      </c>
      <c r="B741" s="25"/>
      <c r="C741" s="231"/>
      <c r="D741" s="26"/>
      <c r="E741" s="27"/>
      <c r="F741" s="56"/>
      <c r="G741" s="209"/>
      <c r="H741" s="204"/>
      <c r="I741" s="130" t="str">
        <f t="shared" si="65"/>
        <v/>
      </c>
      <c r="J741" s="132">
        <f t="shared" si="67"/>
        <v>1</v>
      </c>
      <c r="K741" s="131">
        <f t="shared" si="66"/>
        <v>0</v>
      </c>
      <c r="N741" s="57"/>
      <c r="O741" s="57"/>
      <c r="P741" s="57"/>
    </row>
    <row r="742" spans="1:16" ht="30.2" customHeight="1" thickBot="1" x14ac:dyDescent="0.3">
      <c r="A742" s="57"/>
      <c r="B742" s="57"/>
      <c r="C742" s="57"/>
      <c r="D742" s="57"/>
      <c r="E742" s="57"/>
      <c r="F742" s="57"/>
      <c r="G742" s="10" t="s">
        <v>46</v>
      </c>
      <c r="H742" s="205">
        <f>SUM(H722:H741)+H708</f>
        <v>0</v>
      </c>
      <c r="I742" s="74"/>
      <c r="J742" s="129">
        <f>IF(H742&gt;H708,ROW(A748),0)</f>
        <v>0</v>
      </c>
      <c r="K742" s="52"/>
      <c r="L742" s="127">
        <f>IF(H742&gt;H708,ROW(A748),0)</f>
        <v>0</v>
      </c>
      <c r="M742" s="78"/>
      <c r="N742" s="57"/>
      <c r="O742" s="57"/>
      <c r="P742" s="57"/>
    </row>
    <row r="743" spans="1:16" ht="30.2" customHeight="1" x14ac:dyDescent="0.25">
      <c r="A743" s="57"/>
      <c r="B743" s="57"/>
      <c r="C743" s="57"/>
      <c r="D743" s="57"/>
      <c r="E743" s="57"/>
      <c r="F743" s="57"/>
      <c r="G743" s="57"/>
      <c r="H743" s="57"/>
      <c r="I743" s="74"/>
      <c r="J743" s="52"/>
      <c r="K743" s="52"/>
      <c r="N743" s="57"/>
      <c r="O743" s="57"/>
      <c r="P743" s="57"/>
    </row>
    <row r="744" spans="1:16" ht="30.2" customHeight="1" x14ac:dyDescent="0.25">
      <c r="A744" t="s">
        <v>141</v>
      </c>
      <c r="B744" s="57"/>
      <c r="C744" s="57"/>
      <c r="D744" s="57"/>
      <c r="E744" s="57"/>
      <c r="F744" s="57"/>
      <c r="G744" s="57"/>
      <c r="H744" s="57"/>
      <c r="I744" s="74"/>
      <c r="J744" s="52"/>
      <c r="K744" s="52"/>
      <c r="N744" s="57"/>
      <c r="O744" s="57"/>
      <c r="P744" s="57"/>
    </row>
    <row r="745" spans="1:16" ht="30.2" customHeight="1" x14ac:dyDescent="0.25">
      <c r="A745" s="57"/>
      <c r="B745" s="57"/>
      <c r="C745" s="57"/>
      <c r="D745" s="57"/>
      <c r="E745" s="57"/>
      <c r="F745" s="57"/>
      <c r="G745" s="57"/>
      <c r="H745" s="57"/>
      <c r="I745" s="74"/>
      <c r="J745" s="52"/>
      <c r="K745" s="52"/>
      <c r="N745" s="57"/>
      <c r="O745" s="57"/>
      <c r="P745" s="57"/>
    </row>
    <row r="746" spans="1:16" ht="30.2" customHeight="1" x14ac:dyDescent="0.35">
      <c r="A746" s="347" t="s">
        <v>41</v>
      </c>
      <c r="B746" s="348">
        <f ca="1">IF(imzatarihi&gt;0,imzatarihi,"")</f>
        <v>45833</v>
      </c>
      <c r="C746" s="346" t="s">
        <v>43</v>
      </c>
      <c r="D746" s="344" t="str">
        <f>IF(kurulusyetkilisi&gt;0,kurulusyetkilisi,"")</f>
        <v/>
      </c>
      <c r="E746" s="57"/>
      <c r="F746" s="57"/>
      <c r="G746" s="57"/>
      <c r="H746" s="57"/>
      <c r="I746" s="74"/>
      <c r="J746" s="52"/>
      <c r="K746" s="52"/>
      <c r="N746" s="57"/>
      <c r="O746" s="57"/>
      <c r="P746" s="57"/>
    </row>
    <row r="747" spans="1:16" ht="30.2" customHeight="1" x14ac:dyDescent="0.35">
      <c r="A747" s="57"/>
      <c r="B747" s="343"/>
      <c r="C747" s="346" t="s">
        <v>44</v>
      </c>
      <c r="E747" s="57"/>
      <c r="F747" s="57"/>
      <c r="G747" s="57"/>
      <c r="H747" s="57"/>
      <c r="I747" s="74"/>
      <c r="J747" s="52"/>
      <c r="K747" s="52"/>
      <c r="N747" s="57"/>
      <c r="O747" s="57"/>
      <c r="P747" s="57"/>
    </row>
    <row r="748" spans="1:16" ht="30.2" customHeight="1" x14ac:dyDescent="0.25">
      <c r="A748" s="57"/>
      <c r="B748" s="57"/>
      <c r="C748" s="57"/>
      <c r="D748" s="57"/>
      <c r="E748" s="57"/>
      <c r="F748" s="57"/>
      <c r="G748" s="57"/>
      <c r="H748" s="57"/>
      <c r="I748" s="74"/>
      <c r="J748" s="52"/>
      <c r="K748" s="52"/>
      <c r="N748" s="57"/>
      <c r="O748" s="57"/>
      <c r="P748" s="57"/>
    </row>
    <row r="749" spans="1:16" ht="30.2" customHeight="1" x14ac:dyDescent="0.25">
      <c r="A749" s="542" t="s">
        <v>115</v>
      </c>
      <c r="B749" s="542"/>
      <c r="C749" s="542"/>
      <c r="D749" s="542"/>
      <c r="E749" s="542"/>
      <c r="F749" s="542"/>
      <c r="G749" s="542"/>
      <c r="H749" s="542"/>
      <c r="I749" s="72"/>
      <c r="J749" s="52"/>
      <c r="K749" s="52"/>
      <c r="N749" s="57"/>
      <c r="O749" s="57"/>
      <c r="P749" s="57"/>
    </row>
    <row r="750" spans="1:16" ht="30.2" customHeight="1" x14ac:dyDescent="0.25">
      <c r="A750" s="503" t="str">
        <f>IF(YilDonem&lt;&gt;"",CONCATENATE(YilDonem,". döneme aittir."),"")</f>
        <v/>
      </c>
      <c r="B750" s="503"/>
      <c r="C750" s="503"/>
      <c r="D750" s="503"/>
      <c r="E750" s="503"/>
      <c r="F750" s="503"/>
      <c r="G750" s="503"/>
      <c r="H750" s="503"/>
      <c r="I750" s="72"/>
      <c r="J750" s="52"/>
      <c r="K750" s="52"/>
      <c r="N750" s="57"/>
      <c r="O750" s="57"/>
      <c r="P750" s="57"/>
    </row>
    <row r="751" spans="1:16" ht="30.2" customHeight="1" thickBot="1" x14ac:dyDescent="0.3">
      <c r="A751" s="546" t="s">
        <v>134</v>
      </c>
      <c r="B751" s="546"/>
      <c r="C751" s="546"/>
      <c r="D751" s="546"/>
      <c r="E751" s="546"/>
      <c r="F751" s="546"/>
      <c r="G751" s="546"/>
      <c r="H751" s="546"/>
      <c r="I751" s="72"/>
      <c r="J751" s="52"/>
      <c r="K751" s="52"/>
      <c r="N751" s="57"/>
      <c r="O751" s="57"/>
      <c r="P751" s="57"/>
    </row>
    <row r="752" spans="1:16" ht="30.2" customHeight="1" thickBot="1" x14ac:dyDescent="0.3">
      <c r="A752" s="547" t="s">
        <v>1</v>
      </c>
      <c r="B752" s="548"/>
      <c r="C752" s="510" t="str">
        <f>IF(ProjeNo&gt;0,ProjeNo,"")</f>
        <v/>
      </c>
      <c r="D752" s="511"/>
      <c r="E752" s="511"/>
      <c r="F752" s="511"/>
      <c r="G752" s="511"/>
      <c r="H752" s="512"/>
      <c r="I752" s="72"/>
      <c r="J752" s="52"/>
      <c r="K752" s="52"/>
      <c r="N752" s="57"/>
      <c r="O752" s="57"/>
      <c r="P752" s="57"/>
    </row>
    <row r="753" spans="1:16" ht="30.2" customHeight="1" thickBot="1" x14ac:dyDescent="0.3">
      <c r="A753" s="549" t="s">
        <v>10</v>
      </c>
      <c r="B753" s="550"/>
      <c r="C753" s="513" t="str">
        <f>IF(ProjeAdi&gt;0,ProjeAdi,"")</f>
        <v/>
      </c>
      <c r="D753" s="514"/>
      <c r="E753" s="514"/>
      <c r="F753" s="514"/>
      <c r="G753" s="514"/>
      <c r="H753" s="515"/>
      <c r="I753" s="72"/>
      <c r="J753" s="52"/>
      <c r="K753" s="52"/>
      <c r="N753" s="57"/>
      <c r="O753" s="57"/>
      <c r="P753" s="57"/>
    </row>
    <row r="754" spans="1:16" s="31" customFormat="1" ht="30.2" customHeight="1" thickBot="1" x14ac:dyDescent="0.3">
      <c r="A754" s="543" t="s">
        <v>6</v>
      </c>
      <c r="B754" s="543" t="s">
        <v>112</v>
      </c>
      <c r="C754" s="543" t="s">
        <v>163</v>
      </c>
      <c r="D754" s="543" t="s">
        <v>113</v>
      </c>
      <c r="E754" s="543" t="s">
        <v>114</v>
      </c>
      <c r="F754" s="543" t="s">
        <v>93</v>
      </c>
      <c r="G754" s="543" t="s">
        <v>94</v>
      </c>
      <c r="H754" s="85" t="s">
        <v>95</v>
      </c>
      <c r="I754" s="73"/>
      <c r="J754" s="53"/>
      <c r="K754" s="53"/>
      <c r="L754" s="77"/>
      <c r="M754" s="77"/>
      <c r="N754" s="275"/>
      <c r="O754" s="275"/>
      <c r="P754" s="275"/>
    </row>
    <row r="755" spans="1:16" ht="30.2" customHeight="1" thickBot="1" x14ac:dyDescent="0.3">
      <c r="A755" s="544"/>
      <c r="B755" s="544"/>
      <c r="C755" s="545"/>
      <c r="D755" s="545"/>
      <c r="E755" s="544"/>
      <c r="F755" s="544"/>
      <c r="G755" s="544"/>
      <c r="H755" s="218" t="s">
        <v>98</v>
      </c>
      <c r="I755" s="72"/>
      <c r="J755" s="52"/>
      <c r="K755" s="52"/>
      <c r="N755" s="57"/>
      <c r="O755" s="57"/>
      <c r="P755" s="57"/>
    </row>
    <row r="756" spans="1:16" ht="30.2" customHeight="1" x14ac:dyDescent="0.25">
      <c r="A756" s="50">
        <v>441</v>
      </c>
      <c r="B756" s="37"/>
      <c r="C756" s="232"/>
      <c r="D756" s="38"/>
      <c r="E756" s="54"/>
      <c r="F756" s="39"/>
      <c r="G756" s="210"/>
      <c r="H756" s="199"/>
      <c r="I756" s="130" t="str">
        <f t="shared" ref="I756:I775" si="68">IF(AND(COUNTA(B756:E756)&gt;0,J756=1),"Belge Tarihi ve Belge Numarası doldurulduktan sonra KDV Dahil Tutar doldurulabilir.","")</f>
        <v/>
      </c>
      <c r="J756" s="132">
        <f>IF(COUNTA(F756:G756)=2,0,1)</f>
        <v>1</v>
      </c>
      <c r="K756" s="131">
        <f t="shared" ref="K756:K775" si="69">IF(J756=1,0,100000000)</f>
        <v>0</v>
      </c>
      <c r="N756" s="57"/>
      <c r="O756" s="57"/>
      <c r="P756" s="57"/>
    </row>
    <row r="757" spans="1:16" ht="30.2" customHeight="1" x14ac:dyDescent="0.25">
      <c r="A757" s="35">
        <v>442</v>
      </c>
      <c r="B757" s="22"/>
      <c r="C757" s="230"/>
      <c r="D757" s="23"/>
      <c r="E757" s="24"/>
      <c r="F757" s="55"/>
      <c r="G757" s="92"/>
      <c r="H757" s="203"/>
      <c r="I757" s="130" t="str">
        <f t="shared" si="68"/>
        <v/>
      </c>
      <c r="J757" s="132">
        <f>IF(COUNTA(F757:G757)=2,0,1)</f>
        <v>1</v>
      </c>
      <c r="K757" s="131">
        <f t="shared" si="69"/>
        <v>0</v>
      </c>
      <c r="N757" s="57"/>
      <c r="O757" s="57"/>
      <c r="P757" s="57"/>
    </row>
    <row r="758" spans="1:16" ht="30.2" customHeight="1" x14ac:dyDescent="0.25">
      <c r="A758" s="35">
        <v>443</v>
      </c>
      <c r="B758" s="22"/>
      <c r="C758" s="230"/>
      <c r="D758" s="23"/>
      <c r="E758" s="24"/>
      <c r="F758" s="55"/>
      <c r="G758" s="92"/>
      <c r="H758" s="203"/>
      <c r="I758" s="130" t="str">
        <f t="shared" si="68"/>
        <v/>
      </c>
      <c r="J758" s="132">
        <f t="shared" ref="J758:J775" si="70">IF(COUNTA(F758:G758)=2,0,1)</f>
        <v>1</v>
      </c>
      <c r="K758" s="131">
        <f t="shared" si="69"/>
        <v>0</v>
      </c>
      <c r="N758" s="57"/>
      <c r="O758" s="57"/>
      <c r="P758" s="57"/>
    </row>
    <row r="759" spans="1:16" ht="30.2" customHeight="1" x14ac:dyDescent="0.25">
      <c r="A759" s="35">
        <v>444</v>
      </c>
      <c r="B759" s="22"/>
      <c r="C759" s="230"/>
      <c r="D759" s="23"/>
      <c r="E759" s="24"/>
      <c r="F759" s="55"/>
      <c r="G759" s="92"/>
      <c r="H759" s="203"/>
      <c r="I759" s="130" t="str">
        <f t="shared" si="68"/>
        <v/>
      </c>
      <c r="J759" s="132">
        <f t="shared" si="70"/>
        <v>1</v>
      </c>
      <c r="K759" s="131">
        <f t="shared" si="69"/>
        <v>0</v>
      </c>
      <c r="N759" s="57"/>
      <c r="O759" s="57"/>
      <c r="P759" s="57"/>
    </row>
    <row r="760" spans="1:16" ht="30.2" customHeight="1" x14ac:dyDescent="0.25">
      <c r="A760" s="35">
        <v>445</v>
      </c>
      <c r="B760" s="22"/>
      <c r="C760" s="230"/>
      <c r="D760" s="23"/>
      <c r="E760" s="24"/>
      <c r="F760" s="55"/>
      <c r="G760" s="92"/>
      <c r="H760" s="203"/>
      <c r="I760" s="130" t="str">
        <f t="shared" si="68"/>
        <v/>
      </c>
      <c r="J760" s="132">
        <f t="shared" si="70"/>
        <v>1</v>
      </c>
      <c r="K760" s="131">
        <f t="shared" si="69"/>
        <v>0</v>
      </c>
      <c r="N760" s="57"/>
      <c r="O760" s="57"/>
      <c r="P760" s="57"/>
    </row>
    <row r="761" spans="1:16" ht="30.2" customHeight="1" x14ac:dyDescent="0.25">
      <c r="A761" s="35">
        <v>446</v>
      </c>
      <c r="B761" s="22"/>
      <c r="C761" s="230"/>
      <c r="D761" s="23"/>
      <c r="E761" s="24"/>
      <c r="F761" s="55"/>
      <c r="G761" s="92"/>
      <c r="H761" s="203"/>
      <c r="I761" s="130" t="str">
        <f t="shared" si="68"/>
        <v/>
      </c>
      <c r="J761" s="132">
        <f t="shared" si="70"/>
        <v>1</v>
      </c>
      <c r="K761" s="131">
        <f t="shared" si="69"/>
        <v>0</v>
      </c>
      <c r="N761" s="57"/>
      <c r="O761" s="57"/>
      <c r="P761" s="57"/>
    </row>
    <row r="762" spans="1:16" ht="30.2" customHeight="1" x14ac:dyDescent="0.25">
      <c r="A762" s="35">
        <v>447</v>
      </c>
      <c r="B762" s="22"/>
      <c r="C762" s="230"/>
      <c r="D762" s="23"/>
      <c r="E762" s="24"/>
      <c r="F762" s="55"/>
      <c r="G762" s="92"/>
      <c r="H762" s="203"/>
      <c r="I762" s="130" t="str">
        <f t="shared" si="68"/>
        <v/>
      </c>
      <c r="J762" s="132">
        <f t="shared" si="70"/>
        <v>1</v>
      </c>
      <c r="K762" s="131">
        <f t="shared" si="69"/>
        <v>0</v>
      </c>
      <c r="N762" s="57"/>
      <c r="O762" s="57"/>
      <c r="P762" s="57"/>
    </row>
    <row r="763" spans="1:16" ht="30.2" customHeight="1" x14ac:dyDescent="0.25">
      <c r="A763" s="35">
        <v>448</v>
      </c>
      <c r="B763" s="22"/>
      <c r="C763" s="230"/>
      <c r="D763" s="23"/>
      <c r="E763" s="24"/>
      <c r="F763" s="55"/>
      <c r="G763" s="92"/>
      <c r="H763" s="203"/>
      <c r="I763" s="130" t="str">
        <f t="shared" si="68"/>
        <v/>
      </c>
      <c r="J763" s="132">
        <f t="shared" si="70"/>
        <v>1</v>
      </c>
      <c r="K763" s="131">
        <f t="shared" si="69"/>
        <v>0</v>
      </c>
      <c r="N763" s="57"/>
      <c r="O763" s="57"/>
      <c r="P763" s="57"/>
    </row>
    <row r="764" spans="1:16" ht="30.2" customHeight="1" x14ac:dyDescent="0.25">
      <c r="A764" s="35">
        <v>449</v>
      </c>
      <c r="B764" s="22"/>
      <c r="C764" s="230"/>
      <c r="D764" s="23"/>
      <c r="E764" s="24"/>
      <c r="F764" s="55"/>
      <c r="G764" s="92"/>
      <c r="H764" s="203"/>
      <c r="I764" s="130" t="str">
        <f t="shared" si="68"/>
        <v/>
      </c>
      <c r="J764" s="132">
        <f t="shared" si="70"/>
        <v>1</v>
      </c>
      <c r="K764" s="131">
        <f t="shared" si="69"/>
        <v>0</v>
      </c>
      <c r="N764" s="57"/>
      <c r="O764" s="57"/>
      <c r="P764" s="57"/>
    </row>
    <row r="765" spans="1:16" ht="30.2" customHeight="1" x14ac:dyDescent="0.25">
      <c r="A765" s="35">
        <v>450</v>
      </c>
      <c r="B765" s="22"/>
      <c r="C765" s="230"/>
      <c r="D765" s="23"/>
      <c r="E765" s="24"/>
      <c r="F765" s="55"/>
      <c r="G765" s="92"/>
      <c r="H765" s="203"/>
      <c r="I765" s="130" t="str">
        <f t="shared" si="68"/>
        <v/>
      </c>
      <c r="J765" s="132">
        <f t="shared" si="70"/>
        <v>1</v>
      </c>
      <c r="K765" s="131">
        <f t="shared" si="69"/>
        <v>0</v>
      </c>
      <c r="N765" s="57"/>
      <c r="O765" s="57"/>
      <c r="P765" s="57"/>
    </row>
    <row r="766" spans="1:16" ht="30.2" customHeight="1" x14ac:dyDescent="0.25">
      <c r="A766" s="35">
        <v>451</v>
      </c>
      <c r="B766" s="22"/>
      <c r="C766" s="230"/>
      <c r="D766" s="23"/>
      <c r="E766" s="24"/>
      <c r="F766" s="55"/>
      <c r="G766" s="92"/>
      <c r="H766" s="203"/>
      <c r="I766" s="130" t="str">
        <f t="shared" si="68"/>
        <v/>
      </c>
      <c r="J766" s="132">
        <f t="shared" si="70"/>
        <v>1</v>
      </c>
      <c r="K766" s="131">
        <f t="shared" si="69"/>
        <v>0</v>
      </c>
      <c r="N766" s="57"/>
      <c r="O766" s="57"/>
      <c r="P766" s="57"/>
    </row>
    <row r="767" spans="1:16" ht="30.2" customHeight="1" x14ac:dyDescent="0.25">
      <c r="A767" s="35">
        <v>452</v>
      </c>
      <c r="B767" s="22"/>
      <c r="C767" s="230"/>
      <c r="D767" s="23"/>
      <c r="E767" s="24"/>
      <c r="F767" s="55"/>
      <c r="G767" s="92"/>
      <c r="H767" s="203"/>
      <c r="I767" s="130" t="str">
        <f t="shared" si="68"/>
        <v/>
      </c>
      <c r="J767" s="132">
        <f t="shared" si="70"/>
        <v>1</v>
      </c>
      <c r="K767" s="131">
        <f t="shared" si="69"/>
        <v>0</v>
      </c>
      <c r="N767" s="57"/>
      <c r="O767" s="57"/>
      <c r="P767" s="57"/>
    </row>
    <row r="768" spans="1:16" ht="30.2" customHeight="1" x14ac:dyDescent="0.25">
      <c r="A768" s="35">
        <v>453</v>
      </c>
      <c r="B768" s="22"/>
      <c r="C768" s="230"/>
      <c r="D768" s="23"/>
      <c r="E768" s="24"/>
      <c r="F768" s="55"/>
      <c r="G768" s="92"/>
      <c r="H768" s="203"/>
      <c r="I768" s="130" t="str">
        <f t="shared" si="68"/>
        <v/>
      </c>
      <c r="J768" s="132">
        <f t="shared" si="70"/>
        <v>1</v>
      </c>
      <c r="K768" s="131">
        <f t="shared" si="69"/>
        <v>0</v>
      </c>
      <c r="N768" s="57"/>
      <c r="O768" s="57"/>
      <c r="P768" s="57"/>
    </row>
    <row r="769" spans="1:16" ht="30.2" customHeight="1" x14ac:dyDescent="0.25">
      <c r="A769" s="35">
        <v>454</v>
      </c>
      <c r="B769" s="22"/>
      <c r="C769" s="230"/>
      <c r="D769" s="23"/>
      <c r="E769" s="24"/>
      <c r="F769" s="55"/>
      <c r="G769" s="92"/>
      <c r="H769" s="203"/>
      <c r="I769" s="130" t="str">
        <f t="shared" si="68"/>
        <v/>
      </c>
      <c r="J769" s="132">
        <f t="shared" si="70"/>
        <v>1</v>
      </c>
      <c r="K769" s="131">
        <f t="shared" si="69"/>
        <v>0</v>
      </c>
      <c r="N769" s="57"/>
      <c r="O769" s="57"/>
      <c r="P769" s="57"/>
    </row>
    <row r="770" spans="1:16" ht="30.2" customHeight="1" x14ac:dyDescent="0.25">
      <c r="A770" s="35">
        <v>455</v>
      </c>
      <c r="B770" s="22"/>
      <c r="C770" s="230"/>
      <c r="D770" s="23"/>
      <c r="E770" s="24"/>
      <c r="F770" s="55"/>
      <c r="G770" s="92"/>
      <c r="H770" s="203"/>
      <c r="I770" s="130" t="str">
        <f t="shared" si="68"/>
        <v/>
      </c>
      <c r="J770" s="132">
        <f t="shared" si="70"/>
        <v>1</v>
      </c>
      <c r="K770" s="131">
        <f t="shared" si="69"/>
        <v>0</v>
      </c>
      <c r="N770" s="57"/>
      <c r="O770" s="57"/>
      <c r="P770" s="57"/>
    </row>
    <row r="771" spans="1:16" ht="30.2" customHeight="1" x14ac:dyDescent="0.25">
      <c r="A771" s="35">
        <v>456</v>
      </c>
      <c r="B771" s="22"/>
      <c r="C771" s="230"/>
      <c r="D771" s="23"/>
      <c r="E771" s="24"/>
      <c r="F771" s="55"/>
      <c r="G771" s="92"/>
      <c r="H771" s="203"/>
      <c r="I771" s="130" t="str">
        <f t="shared" si="68"/>
        <v/>
      </c>
      <c r="J771" s="132">
        <f t="shared" si="70"/>
        <v>1</v>
      </c>
      <c r="K771" s="131">
        <f t="shared" si="69"/>
        <v>0</v>
      </c>
      <c r="N771" s="57"/>
      <c r="O771" s="57"/>
      <c r="P771" s="57"/>
    </row>
    <row r="772" spans="1:16" ht="30.2" customHeight="1" x14ac:dyDescent="0.25">
      <c r="A772" s="35">
        <v>457</v>
      </c>
      <c r="B772" s="22"/>
      <c r="C772" s="230"/>
      <c r="D772" s="23"/>
      <c r="E772" s="24"/>
      <c r="F772" s="55"/>
      <c r="G772" s="92"/>
      <c r="H772" s="203"/>
      <c r="I772" s="130" t="str">
        <f t="shared" si="68"/>
        <v/>
      </c>
      <c r="J772" s="132">
        <f t="shared" si="70"/>
        <v>1</v>
      </c>
      <c r="K772" s="131">
        <f t="shared" si="69"/>
        <v>0</v>
      </c>
      <c r="N772" s="57"/>
      <c r="O772" s="57"/>
      <c r="P772" s="57"/>
    </row>
    <row r="773" spans="1:16" ht="30.2" customHeight="1" x14ac:dyDescent="0.25">
      <c r="A773" s="35">
        <v>458</v>
      </c>
      <c r="B773" s="22"/>
      <c r="C773" s="230"/>
      <c r="D773" s="23"/>
      <c r="E773" s="24"/>
      <c r="F773" s="55"/>
      <c r="G773" s="92"/>
      <c r="H773" s="203"/>
      <c r="I773" s="130" t="str">
        <f t="shared" si="68"/>
        <v/>
      </c>
      <c r="J773" s="132">
        <f t="shared" si="70"/>
        <v>1</v>
      </c>
      <c r="K773" s="131">
        <f t="shared" si="69"/>
        <v>0</v>
      </c>
      <c r="N773" s="57"/>
      <c r="O773" s="57"/>
      <c r="P773" s="57"/>
    </row>
    <row r="774" spans="1:16" ht="30.2" customHeight="1" x14ac:dyDescent="0.25">
      <c r="A774" s="35">
        <v>459</v>
      </c>
      <c r="B774" s="22"/>
      <c r="C774" s="230"/>
      <c r="D774" s="23"/>
      <c r="E774" s="24"/>
      <c r="F774" s="55"/>
      <c r="G774" s="92"/>
      <c r="H774" s="203"/>
      <c r="I774" s="130" t="str">
        <f t="shared" si="68"/>
        <v/>
      </c>
      <c r="J774" s="132">
        <f t="shared" si="70"/>
        <v>1</v>
      </c>
      <c r="K774" s="131">
        <f t="shared" si="69"/>
        <v>0</v>
      </c>
      <c r="N774" s="57"/>
      <c r="O774" s="57"/>
      <c r="P774" s="57"/>
    </row>
    <row r="775" spans="1:16" ht="30.2" customHeight="1" thickBot="1" x14ac:dyDescent="0.3">
      <c r="A775" s="51">
        <v>460</v>
      </c>
      <c r="B775" s="25"/>
      <c r="C775" s="231"/>
      <c r="D775" s="26"/>
      <c r="E775" s="27"/>
      <c r="F775" s="56"/>
      <c r="G775" s="209"/>
      <c r="H775" s="204"/>
      <c r="I775" s="130" t="str">
        <f t="shared" si="68"/>
        <v/>
      </c>
      <c r="J775" s="132">
        <f t="shared" si="70"/>
        <v>1</v>
      </c>
      <c r="K775" s="131">
        <f t="shared" si="69"/>
        <v>0</v>
      </c>
      <c r="N775" s="57"/>
      <c r="O775" s="57"/>
      <c r="P775" s="57"/>
    </row>
    <row r="776" spans="1:16" ht="30.2" customHeight="1" thickBot="1" x14ac:dyDescent="0.3">
      <c r="A776" s="57"/>
      <c r="B776" s="57"/>
      <c r="C776" s="57"/>
      <c r="D776" s="57"/>
      <c r="E776" s="57"/>
      <c r="F776" s="57"/>
      <c r="G776" s="10" t="s">
        <v>46</v>
      </c>
      <c r="H776" s="205">
        <f>SUM(H756:H775)+H742</f>
        <v>0</v>
      </c>
      <c r="I776" s="74"/>
      <c r="J776" s="129">
        <f>IF(H776&gt;H742,ROW(A782),0)</f>
        <v>0</v>
      </c>
      <c r="K776" s="52"/>
      <c r="L776" s="127">
        <f>IF(H776&gt;H742,ROW(A782),0)</f>
        <v>0</v>
      </c>
      <c r="N776" s="57"/>
      <c r="O776" s="57"/>
      <c r="P776" s="57"/>
    </row>
    <row r="777" spans="1:16" ht="30.2" customHeight="1" x14ac:dyDescent="0.25">
      <c r="A777" s="57"/>
      <c r="B777" s="57"/>
      <c r="C777" s="57"/>
      <c r="D777" s="57"/>
      <c r="E777" s="57"/>
      <c r="F777" s="57"/>
      <c r="G777" s="57"/>
      <c r="H777" s="57"/>
      <c r="I777" s="74"/>
      <c r="J777" s="52"/>
      <c r="K777" s="52"/>
      <c r="L777" s="78"/>
      <c r="M777" s="78"/>
      <c r="N777" s="57"/>
      <c r="O777" s="57"/>
      <c r="P777" s="57"/>
    </row>
    <row r="778" spans="1:16" ht="30.2" customHeight="1" x14ac:dyDescent="0.25">
      <c r="A778" t="s">
        <v>141</v>
      </c>
      <c r="B778" s="57"/>
      <c r="C778" s="57"/>
      <c r="D778" s="57"/>
      <c r="E778" s="57"/>
      <c r="F778" s="57"/>
      <c r="G778" s="57"/>
      <c r="H778" s="57"/>
      <c r="I778" s="74"/>
      <c r="J778" s="52"/>
      <c r="K778" s="52"/>
      <c r="N778" s="57"/>
      <c r="O778" s="57"/>
      <c r="P778" s="57"/>
    </row>
    <row r="779" spans="1:16" ht="30.2" customHeight="1" x14ac:dyDescent="0.25">
      <c r="A779" s="57"/>
      <c r="B779" s="57"/>
      <c r="C779" s="57"/>
      <c r="D779" s="57"/>
      <c r="E779" s="57"/>
      <c r="F779" s="57"/>
      <c r="G779" s="57"/>
      <c r="H779" s="57"/>
      <c r="I779" s="74"/>
      <c r="J779" s="52"/>
      <c r="K779" s="52"/>
      <c r="N779" s="57"/>
      <c r="O779" s="57"/>
      <c r="P779" s="57"/>
    </row>
    <row r="780" spans="1:16" ht="30.2" customHeight="1" x14ac:dyDescent="0.35">
      <c r="A780" s="347" t="s">
        <v>41</v>
      </c>
      <c r="B780" s="348">
        <f ca="1">IF(imzatarihi&gt;0,imzatarihi,"")</f>
        <v>45833</v>
      </c>
      <c r="C780" s="346" t="s">
        <v>43</v>
      </c>
      <c r="D780" s="344" t="str">
        <f>IF(kurulusyetkilisi&gt;0,kurulusyetkilisi,"")</f>
        <v/>
      </c>
      <c r="E780" s="57"/>
      <c r="F780" s="57"/>
      <c r="G780" s="57"/>
      <c r="H780" s="57"/>
      <c r="I780" s="74"/>
      <c r="J780" s="52"/>
      <c r="K780" s="52"/>
      <c r="N780" s="57"/>
      <c r="O780" s="57"/>
      <c r="P780" s="57"/>
    </row>
    <row r="781" spans="1:16" ht="30.2" customHeight="1" x14ac:dyDescent="0.35">
      <c r="A781" s="57"/>
      <c r="B781" s="343"/>
      <c r="C781" s="346" t="s">
        <v>44</v>
      </c>
      <c r="E781" s="57"/>
      <c r="F781" s="57"/>
      <c r="G781" s="57"/>
      <c r="H781" s="57"/>
      <c r="I781" s="74"/>
      <c r="J781" s="52"/>
      <c r="K781" s="52"/>
      <c r="N781" s="57"/>
      <c r="O781" s="57"/>
      <c r="P781" s="57"/>
    </row>
    <row r="782" spans="1:16" ht="30.2" customHeight="1" x14ac:dyDescent="0.25">
      <c r="A782" s="57"/>
      <c r="B782" s="57"/>
      <c r="C782" s="57"/>
      <c r="D782" s="57"/>
      <c r="E782" s="57"/>
      <c r="F782" s="57"/>
      <c r="G782" s="57"/>
      <c r="H782" s="57"/>
      <c r="I782" s="74"/>
      <c r="J782" s="52"/>
      <c r="K782" s="52"/>
      <c r="N782" s="57"/>
      <c r="O782" s="57"/>
      <c r="P782" s="57"/>
    </row>
    <row r="783" spans="1:16" ht="30.2" customHeight="1" x14ac:dyDescent="0.25">
      <c r="A783" s="542" t="s">
        <v>115</v>
      </c>
      <c r="B783" s="542"/>
      <c r="C783" s="542"/>
      <c r="D783" s="542"/>
      <c r="E783" s="542"/>
      <c r="F783" s="542"/>
      <c r="G783" s="542"/>
      <c r="H783" s="542"/>
      <c r="I783" s="72"/>
      <c r="J783" s="52"/>
      <c r="K783" s="52"/>
      <c r="N783" s="57"/>
      <c r="O783" s="57"/>
      <c r="P783" s="57"/>
    </row>
    <row r="784" spans="1:16" ht="30.2" customHeight="1" x14ac:dyDescent="0.25">
      <c r="A784" s="503" t="str">
        <f>IF(YilDonem&lt;&gt;"",CONCATENATE(YilDonem,". döneme aittir."),"")</f>
        <v/>
      </c>
      <c r="B784" s="503"/>
      <c r="C784" s="503"/>
      <c r="D784" s="503"/>
      <c r="E784" s="503"/>
      <c r="F784" s="503"/>
      <c r="G784" s="503"/>
      <c r="H784" s="503"/>
      <c r="I784" s="72"/>
      <c r="J784" s="52"/>
      <c r="K784" s="52"/>
      <c r="N784" s="57"/>
      <c r="O784" s="57"/>
      <c r="P784" s="57"/>
    </row>
    <row r="785" spans="1:16" ht="30.2" customHeight="1" thickBot="1" x14ac:dyDescent="0.3">
      <c r="A785" s="546" t="s">
        <v>134</v>
      </c>
      <c r="B785" s="546"/>
      <c r="C785" s="546"/>
      <c r="D785" s="546"/>
      <c r="E785" s="546"/>
      <c r="F785" s="546"/>
      <c r="G785" s="546"/>
      <c r="H785" s="546"/>
      <c r="I785" s="72"/>
      <c r="J785" s="52"/>
      <c r="K785" s="52"/>
      <c r="N785" s="57"/>
      <c r="O785" s="57"/>
      <c r="P785" s="57"/>
    </row>
    <row r="786" spans="1:16" ht="30.2" customHeight="1" thickBot="1" x14ac:dyDescent="0.3">
      <c r="A786" s="547" t="s">
        <v>1</v>
      </c>
      <c r="B786" s="548"/>
      <c r="C786" s="510" t="str">
        <f>IF(ProjeNo&gt;0,ProjeNo,"")</f>
        <v/>
      </c>
      <c r="D786" s="511"/>
      <c r="E786" s="511"/>
      <c r="F786" s="511"/>
      <c r="G786" s="511"/>
      <c r="H786" s="512"/>
      <c r="I786" s="72"/>
      <c r="J786" s="52"/>
      <c r="K786" s="52"/>
      <c r="N786" s="57"/>
      <c r="O786" s="57"/>
      <c r="P786" s="57"/>
    </row>
    <row r="787" spans="1:16" ht="30.2" customHeight="1" thickBot="1" x14ac:dyDescent="0.3">
      <c r="A787" s="549" t="s">
        <v>10</v>
      </c>
      <c r="B787" s="550"/>
      <c r="C787" s="513" t="str">
        <f>IF(ProjeAdi&gt;0,ProjeAdi,"")</f>
        <v/>
      </c>
      <c r="D787" s="514"/>
      <c r="E787" s="514"/>
      <c r="F787" s="514"/>
      <c r="G787" s="514"/>
      <c r="H787" s="515"/>
      <c r="I787" s="72"/>
      <c r="J787" s="52"/>
      <c r="K787" s="52"/>
      <c r="N787" s="57"/>
      <c r="O787" s="57"/>
      <c r="P787" s="57"/>
    </row>
    <row r="788" spans="1:16" s="31" customFormat="1" ht="30.2" customHeight="1" thickBot="1" x14ac:dyDescent="0.3">
      <c r="A788" s="543" t="s">
        <v>6</v>
      </c>
      <c r="B788" s="543" t="s">
        <v>112</v>
      </c>
      <c r="C788" s="543" t="s">
        <v>163</v>
      </c>
      <c r="D788" s="543" t="s">
        <v>113</v>
      </c>
      <c r="E788" s="543" t="s">
        <v>114</v>
      </c>
      <c r="F788" s="543" t="s">
        <v>93</v>
      </c>
      <c r="G788" s="543" t="s">
        <v>94</v>
      </c>
      <c r="H788" s="85" t="s">
        <v>95</v>
      </c>
      <c r="I788" s="73"/>
      <c r="J788" s="53"/>
      <c r="K788" s="53"/>
      <c r="L788" s="77"/>
      <c r="M788" s="77"/>
      <c r="N788" s="275"/>
      <c r="O788" s="275"/>
      <c r="P788" s="275"/>
    </row>
    <row r="789" spans="1:16" ht="30.2" customHeight="1" thickBot="1" x14ac:dyDescent="0.3">
      <c r="A789" s="544"/>
      <c r="B789" s="544"/>
      <c r="C789" s="545"/>
      <c r="D789" s="545"/>
      <c r="E789" s="544"/>
      <c r="F789" s="544"/>
      <c r="G789" s="544"/>
      <c r="H789" s="218" t="s">
        <v>98</v>
      </c>
      <c r="I789" s="72"/>
      <c r="J789" s="52"/>
      <c r="K789" s="52"/>
      <c r="N789" s="57"/>
      <c r="O789" s="57"/>
      <c r="P789" s="57"/>
    </row>
    <row r="790" spans="1:16" ht="30.2" customHeight="1" x14ac:dyDescent="0.25">
      <c r="A790" s="50">
        <v>461</v>
      </c>
      <c r="B790" s="37"/>
      <c r="C790" s="232"/>
      <c r="D790" s="38"/>
      <c r="E790" s="54"/>
      <c r="F790" s="39"/>
      <c r="G790" s="210"/>
      <c r="H790" s="199"/>
      <c r="I790" s="130" t="str">
        <f t="shared" ref="I790:I809" si="71">IF(AND(COUNTA(B790:E790)&gt;0,J790=1),"Belge Tarihi ve Belge Numarası doldurulduktan sonra KDV Dahil Tutar doldurulabilir.","")</f>
        <v/>
      </c>
      <c r="J790" s="132">
        <f>IF(COUNTA(F790:G790)=2,0,1)</f>
        <v>1</v>
      </c>
      <c r="K790" s="131">
        <f t="shared" ref="K790:K809" si="72">IF(J790=1,0,100000000)</f>
        <v>0</v>
      </c>
      <c r="N790" s="57"/>
      <c r="O790" s="57"/>
      <c r="P790" s="57"/>
    </row>
    <row r="791" spans="1:16" ht="30.2" customHeight="1" x14ac:dyDescent="0.25">
      <c r="A791" s="35">
        <v>462</v>
      </c>
      <c r="B791" s="22"/>
      <c r="C791" s="230"/>
      <c r="D791" s="23"/>
      <c r="E791" s="24"/>
      <c r="F791" s="55"/>
      <c r="G791" s="92"/>
      <c r="H791" s="203"/>
      <c r="I791" s="130" t="str">
        <f t="shared" si="71"/>
        <v/>
      </c>
      <c r="J791" s="132">
        <f>IF(COUNTA(F791:G791)=2,0,1)</f>
        <v>1</v>
      </c>
      <c r="K791" s="131">
        <f t="shared" si="72"/>
        <v>0</v>
      </c>
      <c r="N791" s="57"/>
      <c r="O791" s="57"/>
      <c r="P791" s="57"/>
    </row>
    <row r="792" spans="1:16" ht="30.2" customHeight="1" x14ac:dyDescent="0.25">
      <c r="A792" s="35">
        <v>463</v>
      </c>
      <c r="B792" s="22"/>
      <c r="C792" s="230"/>
      <c r="D792" s="23"/>
      <c r="E792" s="24"/>
      <c r="F792" s="55"/>
      <c r="G792" s="92"/>
      <c r="H792" s="203"/>
      <c r="I792" s="130" t="str">
        <f t="shared" si="71"/>
        <v/>
      </c>
      <c r="J792" s="132">
        <f t="shared" ref="J792:J809" si="73">IF(COUNTA(F792:G792)=2,0,1)</f>
        <v>1</v>
      </c>
      <c r="K792" s="131">
        <f t="shared" si="72"/>
        <v>0</v>
      </c>
      <c r="N792" s="57"/>
      <c r="O792" s="57"/>
      <c r="P792" s="57"/>
    </row>
    <row r="793" spans="1:16" ht="30.2" customHeight="1" x14ac:dyDescent="0.25">
      <c r="A793" s="35">
        <v>464</v>
      </c>
      <c r="B793" s="22"/>
      <c r="C793" s="230"/>
      <c r="D793" s="23"/>
      <c r="E793" s="24"/>
      <c r="F793" s="55"/>
      <c r="G793" s="92"/>
      <c r="H793" s="203"/>
      <c r="I793" s="130" t="str">
        <f t="shared" si="71"/>
        <v/>
      </c>
      <c r="J793" s="132">
        <f t="shared" si="73"/>
        <v>1</v>
      </c>
      <c r="K793" s="131">
        <f t="shared" si="72"/>
        <v>0</v>
      </c>
      <c r="N793" s="57"/>
      <c r="O793" s="57"/>
      <c r="P793" s="57"/>
    </row>
    <row r="794" spans="1:16" ht="30.2" customHeight="1" x14ac:dyDescent="0.25">
      <c r="A794" s="35">
        <v>465</v>
      </c>
      <c r="B794" s="22"/>
      <c r="C794" s="230"/>
      <c r="D794" s="23"/>
      <c r="E794" s="24"/>
      <c r="F794" s="55"/>
      <c r="G794" s="92"/>
      <c r="H794" s="203"/>
      <c r="I794" s="130" t="str">
        <f t="shared" si="71"/>
        <v/>
      </c>
      <c r="J794" s="132">
        <f t="shared" si="73"/>
        <v>1</v>
      </c>
      <c r="K794" s="131">
        <f t="shared" si="72"/>
        <v>0</v>
      </c>
      <c r="N794" s="57"/>
      <c r="O794" s="57"/>
      <c r="P794" s="57"/>
    </row>
    <row r="795" spans="1:16" ht="30.2" customHeight="1" x14ac:dyDescent="0.25">
      <c r="A795" s="35">
        <v>466</v>
      </c>
      <c r="B795" s="22"/>
      <c r="C795" s="230"/>
      <c r="D795" s="23"/>
      <c r="E795" s="24"/>
      <c r="F795" s="55"/>
      <c r="G795" s="92"/>
      <c r="H795" s="203"/>
      <c r="I795" s="130" t="str">
        <f t="shared" si="71"/>
        <v/>
      </c>
      <c r="J795" s="132">
        <f t="shared" si="73"/>
        <v>1</v>
      </c>
      <c r="K795" s="131">
        <f t="shared" si="72"/>
        <v>0</v>
      </c>
      <c r="N795" s="57"/>
      <c r="O795" s="57"/>
      <c r="P795" s="57"/>
    </row>
    <row r="796" spans="1:16" ht="30.2" customHeight="1" x14ac:dyDescent="0.25">
      <c r="A796" s="35">
        <v>467</v>
      </c>
      <c r="B796" s="22"/>
      <c r="C796" s="230"/>
      <c r="D796" s="23"/>
      <c r="E796" s="24"/>
      <c r="F796" s="55"/>
      <c r="G796" s="92"/>
      <c r="H796" s="203"/>
      <c r="I796" s="130" t="str">
        <f t="shared" si="71"/>
        <v/>
      </c>
      <c r="J796" s="132">
        <f t="shared" si="73"/>
        <v>1</v>
      </c>
      <c r="K796" s="131">
        <f t="shared" si="72"/>
        <v>0</v>
      </c>
      <c r="N796" s="57"/>
      <c r="O796" s="57"/>
      <c r="P796" s="57"/>
    </row>
    <row r="797" spans="1:16" ht="30.2" customHeight="1" x14ac:dyDescent="0.25">
      <c r="A797" s="35">
        <v>468</v>
      </c>
      <c r="B797" s="22"/>
      <c r="C797" s="230"/>
      <c r="D797" s="23"/>
      <c r="E797" s="24"/>
      <c r="F797" s="55"/>
      <c r="G797" s="92"/>
      <c r="H797" s="203"/>
      <c r="I797" s="130" t="str">
        <f t="shared" si="71"/>
        <v/>
      </c>
      <c r="J797" s="132">
        <f t="shared" si="73"/>
        <v>1</v>
      </c>
      <c r="K797" s="131">
        <f t="shared" si="72"/>
        <v>0</v>
      </c>
      <c r="N797" s="57"/>
      <c r="O797" s="57"/>
      <c r="P797" s="57"/>
    </row>
    <row r="798" spans="1:16" ht="30.2" customHeight="1" x14ac:dyDescent="0.25">
      <c r="A798" s="35">
        <v>469</v>
      </c>
      <c r="B798" s="22"/>
      <c r="C798" s="230"/>
      <c r="D798" s="23"/>
      <c r="E798" s="24"/>
      <c r="F798" s="55"/>
      <c r="G798" s="92"/>
      <c r="H798" s="203"/>
      <c r="I798" s="130" t="str">
        <f t="shared" si="71"/>
        <v/>
      </c>
      <c r="J798" s="132">
        <f t="shared" si="73"/>
        <v>1</v>
      </c>
      <c r="K798" s="131">
        <f t="shared" si="72"/>
        <v>0</v>
      </c>
      <c r="N798" s="57"/>
      <c r="O798" s="57"/>
      <c r="P798" s="57"/>
    </row>
    <row r="799" spans="1:16" ht="30.2" customHeight="1" x14ac:dyDescent="0.25">
      <c r="A799" s="35">
        <v>470</v>
      </c>
      <c r="B799" s="22"/>
      <c r="C799" s="230"/>
      <c r="D799" s="23"/>
      <c r="E799" s="24"/>
      <c r="F799" s="55"/>
      <c r="G799" s="92"/>
      <c r="H799" s="203"/>
      <c r="I799" s="130" t="str">
        <f t="shared" si="71"/>
        <v/>
      </c>
      <c r="J799" s="132">
        <f t="shared" si="73"/>
        <v>1</v>
      </c>
      <c r="K799" s="131">
        <f t="shared" si="72"/>
        <v>0</v>
      </c>
      <c r="N799" s="57"/>
      <c r="O799" s="57"/>
      <c r="P799" s="57"/>
    </row>
    <row r="800" spans="1:16" ht="30.2" customHeight="1" x14ac:dyDescent="0.25">
      <c r="A800" s="35">
        <v>471</v>
      </c>
      <c r="B800" s="22"/>
      <c r="C800" s="230"/>
      <c r="D800" s="23"/>
      <c r="E800" s="24"/>
      <c r="F800" s="55"/>
      <c r="G800" s="92"/>
      <c r="H800" s="203"/>
      <c r="I800" s="130" t="str">
        <f t="shared" si="71"/>
        <v/>
      </c>
      <c r="J800" s="132">
        <f t="shared" si="73"/>
        <v>1</v>
      </c>
      <c r="K800" s="131">
        <f t="shared" si="72"/>
        <v>0</v>
      </c>
      <c r="N800" s="57"/>
      <c r="O800" s="57"/>
      <c r="P800" s="57"/>
    </row>
    <row r="801" spans="1:16" ht="30.2" customHeight="1" x14ac:dyDescent="0.25">
      <c r="A801" s="35">
        <v>472</v>
      </c>
      <c r="B801" s="22"/>
      <c r="C801" s="230"/>
      <c r="D801" s="23"/>
      <c r="E801" s="24"/>
      <c r="F801" s="55"/>
      <c r="G801" s="92"/>
      <c r="H801" s="203"/>
      <c r="I801" s="130" t="str">
        <f t="shared" si="71"/>
        <v/>
      </c>
      <c r="J801" s="132">
        <f t="shared" si="73"/>
        <v>1</v>
      </c>
      <c r="K801" s="131">
        <f t="shared" si="72"/>
        <v>0</v>
      </c>
      <c r="N801" s="57"/>
      <c r="O801" s="57"/>
      <c r="P801" s="57"/>
    </row>
    <row r="802" spans="1:16" ht="30.2" customHeight="1" x14ac:dyDescent="0.25">
      <c r="A802" s="35">
        <v>473</v>
      </c>
      <c r="B802" s="22"/>
      <c r="C802" s="230"/>
      <c r="D802" s="23"/>
      <c r="E802" s="24"/>
      <c r="F802" s="55"/>
      <c r="G802" s="92"/>
      <c r="H802" s="203"/>
      <c r="I802" s="130" t="str">
        <f t="shared" si="71"/>
        <v/>
      </c>
      <c r="J802" s="132">
        <f t="shared" si="73"/>
        <v>1</v>
      </c>
      <c r="K802" s="131">
        <f t="shared" si="72"/>
        <v>0</v>
      </c>
      <c r="N802" s="57"/>
      <c r="O802" s="57"/>
      <c r="P802" s="57"/>
    </row>
    <row r="803" spans="1:16" ht="30.2" customHeight="1" x14ac:dyDescent="0.25">
      <c r="A803" s="35">
        <v>474</v>
      </c>
      <c r="B803" s="22"/>
      <c r="C803" s="230"/>
      <c r="D803" s="23"/>
      <c r="E803" s="24"/>
      <c r="F803" s="55"/>
      <c r="G803" s="92"/>
      <c r="H803" s="203"/>
      <c r="I803" s="130" t="str">
        <f t="shared" si="71"/>
        <v/>
      </c>
      <c r="J803" s="132">
        <f t="shared" si="73"/>
        <v>1</v>
      </c>
      <c r="K803" s="131">
        <f t="shared" si="72"/>
        <v>0</v>
      </c>
      <c r="N803" s="57"/>
      <c r="O803" s="57"/>
      <c r="P803" s="57"/>
    </row>
    <row r="804" spans="1:16" ht="30.2" customHeight="1" x14ac:dyDescent="0.25">
      <c r="A804" s="35">
        <v>475</v>
      </c>
      <c r="B804" s="22"/>
      <c r="C804" s="230"/>
      <c r="D804" s="23"/>
      <c r="E804" s="24"/>
      <c r="F804" s="55"/>
      <c r="G804" s="92"/>
      <c r="H804" s="203"/>
      <c r="I804" s="130" t="str">
        <f t="shared" si="71"/>
        <v/>
      </c>
      <c r="J804" s="132">
        <f t="shared" si="73"/>
        <v>1</v>
      </c>
      <c r="K804" s="131">
        <f t="shared" si="72"/>
        <v>0</v>
      </c>
      <c r="N804" s="57"/>
      <c r="O804" s="57"/>
      <c r="P804" s="57"/>
    </row>
    <row r="805" spans="1:16" ht="30.2" customHeight="1" x14ac:dyDescent="0.25">
      <c r="A805" s="35">
        <v>476</v>
      </c>
      <c r="B805" s="22"/>
      <c r="C805" s="230"/>
      <c r="D805" s="23"/>
      <c r="E805" s="24"/>
      <c r="F805" s="55"/>
      <c r="G805" s="92"/>
      <c r="H805" s="203"/>
      <c r="I805" s="130" t="str">
        <f t="shared" si="71"/>
        <v/>
      </c>
      <c r="J805" s="132">
        <f t="shared" si="73"/>
        <v>1</v>
      </c>
      <c r="K805" s="131">
        <f t="shared" si="72"/>
        <v>0</v>
      </c>
      <c r="N805" s="57"/>
      <c r="O805" s="57"/>
      <c r="P805" s="57"/>
    </row>
    <row r="806" spans="1:16" ht="30.2" customHeight="1" x14ac:dyDescent="0.25">
      <c r="A806" s="35">
        <v>477</v>
      </c>
      <c r="B806" s="22"/>
      <c r="C806" s="230"/>
      <c r="D806" s="23"/>
      <c r="E806" s="24"/>
      <c r="F806" s="55"/>
      <c r="G806" s="92"/>
      <c r="H806" s="203"/>
      <c r="I806" s="130" t="str">
        <f t="shared" si="71"/>
        <v/>
      </c>
      <c r="J806" s="132">
        <f t="shared" si="73"/>
        <v>1</v>
      </c>
      <c r="K806" s="131">
        <f t="shared" si="72"/>
        <v>0</v>
      </c>
      <c r="N806" s="57"/>
      <c r="O806" s="57"/>
      <c r="P806" s="57"/>
    </row>
    <row r="807" spans="1:16" ht="30.2" customHeight="1" x14ac:dyDescent="0.25">
      <c r="A807" s="35">
        <v>478</v>
      </c>
      <c r="B807" s="22"/>
      <c r="C807" s="230"/>
      <c r="D807" s="23"/>
      <c r="E807" s="24"/>
      <c r="F807" s="55"/>
      <c r="G807" s="92"/>
      <c r="H807" s="203"/>
      <c r="I807" s="130" t="str">
        <f t="shared" si="71"/>
        <v/>
      </c>
      <c r="J807" s="132">
        <f t="shared" si="73"/>
        <v>1</v>
      </c>
      <c r="K807" s="131">
        <f t="shared" si="72"/>
        <v>0</v>
      </c>
      <c r="N807" s="57"/>
      <c r="O807" s="57"/>
      <c r="P807" s="57"/>
    </row>
    <row r="808" spans="1:16" ht="30.2" customHeight="1" x14ac:dyDescent="0.25">
      <c r="A808" s="35">
        <v>479</v>
      </c>
      <c r="B808" s="22"/>
      <c r="C808" s="230"/>
      <c r="D808" s="23"/>
      <c r="E808" s="24"/>
      <c r="F808" s="55"/>
      <c r="G808" s="92"/>
      <c r="H808" s="203"/>
      <c r="I808" s="130" t="str">
        <f t="shared" si="71"/>
        <v/>
      </c>
      <c r="J808" s="132">
        <f t="shared" si="73"/>
        <v>1</v>
      </c>
      <c r="K808" s="131">
        <f t="shared" si="72"/>
        <v>0</v>
      </c>
      <c r="N808" s="57"/>
      <c r="O808" s="57"/>
      <c r="P808" s="57"/>
    </row>
    <row r="809" spans="1:16" ht="30.2" customHeight="1" thickBot="1" x14ac:dyDescent="0.3">
      <c r="A809" s="51">
        <v>480</v>
      </c>
      <c r="B809" s="25"/>
      <c r="C809" s="231"/>
      <c r="D809" s="26"/>
      <c r="E809" s="27"/>
      <c r="F809" s="56"/>
      <c r="G809" s="209"/>
      <c r="H809" s="204"/>
      <c r="I809" s="130" t="str">
        <f t="shared" si="71"/>
        <v/>
      </c>
      <c r="J809" s="132">
        <f t="shared" si="73"/>
        <v>1</v>
      </c>
      <c r="K809" s="131">
        <f t="shared" si="72"/>
        <v>0</v>
      </c>
      <c r="N809" s="57"/>
      <c r="O809" s="57"/>
      <c r="P809" s="57"/>
    </row>
    <row r="810" spans="1:16" ht="30.2" customHeight="1" thickBot="1" x14ac:dyDescent="0.3">
      <c r="A810" s="57"/>
      <c r="B810" s="57"/>
      <c r="C810" s="57"/>
      <c r="D810" s="57"/>
      <c r="E810" s="57"/>
      <c r="F810" s="57"/>
      <c r="G810" s="10" t="s">
        <v>46</v>
      </c>
      <c r="H810" s="205">
        <f>SUM(H790:H809)+H776</f>
        <v>0</v>
      </c>
      <c r="I810" s="74"/>
      <c r="J810" s="129">
        <f>IF(H810&gt;H776,ROW(A816),0)</f>
        <v>0</v>
      </c>
      <c r="K810" s="52"/>
      <c r="L810" s="127">
        <f>IF(H810&gt;H776,ROW(A816),0)</f>
        <v>0</v>
      </c>
      <c r="N810" s="57"/>
      <c r="O810" s="57"/>
      <c r="P810" s="57"/>
    </row>
    <row r="811" spans="1:16" ht="30.2" customHeight="1" x14ac:dyDescent="0.25">
      <c r="A811" s="57"/>
      <c r="B811" s="57"/>
      <c r="C811" s="57"/>
      <c r="D811" s="57"/>
      <c r="E811" s="57"/>
      <c r="F811" s="57"/>
      <c r="G811" s="57"/>
      <c r="H811" s="57"/>
      <c r="I811" s="74"/>
      <c r="J811" s="52"/>
      <c r="K811" s="52"/>
      <c r="N811" s="57"/>
      <c r="O811" s="57"/>
      <c r="P811" s="57"/>
    </row>
    <row r="812" spans="1:16" ht="30.2" customHeight="1" x14ac:dyDescent="0.25">
      <c r="A812" t="s">
        <v>141</v>
      </c>
      <c r="B812" s="57"/>
      <c r="C812" s="57"/>
      <c r="D812" s="57"/>
      <c r="E812" s="57"/>
      <c r="F812" s="57"/>
      <c r="G812" s="57"/>
      <c r="H812" s="57"/>
      <c r="I812" s="74"/>
      <c r="J812" s="52"/>
      <c r="K812" s="52"/>
      <c r="L812" s="78"/>
      <c r="M812" s="78"/>
      <c r="N812" s="57"/>
      <c r="O812" s="57"/>
      <c r="P812" s="57"/>
    </row>
    <row r="813" spans="1:16" ht="30.2" customHeight="1" x14ac:dyDescent="0.25">
      <c r="A813" s="57"/>
      <c r="B813" s="57"/>
      <c r="C813" s="57"/>
      <c r="D813" s="57"/>
      <c r="E813" s="57"/>
      <c r="F813" s="57"/>
      <c r="G813" s="57"/>
      <c r="H813" s="57"/>
      <c r="I813" s="74"/>
      <c r="J813" s="52"/>
      <c r="K813" s="52"/>
      <c r="N813" s="57"/>
      <c r="O813" s="57"/>
      <c r="P813" s="57"/>
    </row>
    <row r="814" spans="1:16" ht="30.2" customHeight="1" x14ac:dyDescent="0.35">
      <c r="A814" s="347" t="s">
        <v>41</v>
      </c>
      <c r="B814" s="348">
        <f ca="1">IF(imzatarihi&gt;0,imzatarihi,"")</f>
        <v>45833</v>
      </c>
      <c r="C814" s="346" t="s">
        <v>43</v>
      </c>
      <c r="D814" s="344" t="str">
        <f>IF(kurulusyetkilisi&gt;0,kurulusyetkilisi,"")</f>
        <v/>
      </c>
      <c r="E814" s="57"/>
      <c r="F814" s="57"/>
      <c r="G814" s="57"/>
      <c r="H814" s="57"/>
      <c r="I814" s="74"/>
      <c r="J814" s="52"/>
      <c r="K814" s="52"/>
      <c r="N814" s="57"/>
      <c r="O814" s="57"/>
      <c r="P814" s="57"/>
    </row>
    <row r="815" spans="1:16" ht="30.2" customHeight="1" x14ac:dyDescent="0.35">
      <c r="A815" s="57"/>
      <c r="B815" s="343"/>
      <c r="C815" s="346" t="s">
        <v>44</v>
      </c>
      <c r="E815" s="57"/>
      <c r="F815" s="57"/>
      <c r="G815" s="57"/>
      <c r="H815" s="57"/>
      <c r="I815" s="74"/>
      <c r="J815" s="52"/>
      <c r="K815" s="52"/>
      <c r="N815" s="57"/>
      <c r="O815" s="57"/>
      <c r="P815" s="57"/>
    </row>
    <row r="816" spans="1:16" ht="30.2" customHeight="1" x14ac:dyDescent="0.25">
      <c r="A816" s="57"/>
      <c r="B816" s="57"/>
      <c r="C816" s="57"/>
      <c r="D816" s="57"/>
      <c r="E816" s="57"/>
      <c r="F816" s="57"/>
      <c r="G816" s="57"/>
      <c r="H816" s="57"/>
      <c r="I816" s="74"/>
      <c r="J816" s="52"/>
      <c r="K816" s="52"/>
      <c r="N816" s="57"/>
      <c r="O816" s="57"/>
      <c r="P816" s="57"/>
    </row>
    <row r="817" spans="1:16" ht="30.2" customHeight="1" x14ac:dyDescent="0.25">
      <c r="A817" s="542" t="s">
        <v>115</v>
      </c>
      <c r="B817" s="542"/>
      <c r="C817" s="542"/>
      <c r="D817" s="542"/>
      <c r="E817" s="542"/>
      <c r="F817" s="542"/>
      <c r="G817" s="542"/>
      <c r="H817" s="542"/>
      <c r="I817" s="72"/>
      <c r="J817" s="52"/>
      <c r="K817" s="52"/>
      <c r="N817" s="57"/>
      <c r="O817" s="57"/>
      <c r="P817" s="57"/>
    </row>
    <row r="818" spans="1:16" ht="30.2" customHeight="1" x14ac:dyDescent="0.25">
      <c r="A818" s="503" t="str">
        <f>IF(YilDonem&lt;&gt;"",CONCATENATE(YilDonem,". döneme aittir."),"")</f>
        <v/>
      </c>
      <c r="B818" s="503"/>
      <c r="C818" s="503"/>
      <c r="D818" s="503"/>
      <c r="E818" s="503"/>
      <c r="F818" s="503"/>
      <c r="G818" s="503"/>
      <c r="H818" s="503"/>
      <c r="I818" s="72"/>
      <c r="J818" s="52"/>
      <c r="K818" s="52"/>
      <c r="N818" s="57"/>
      <c r="O818" s="57"/>
      <c r="P818" s="57"/>
    </row>
    <row r="819" spans="1:16" ht="30.2" customHeight="1" thickBot="1" x14ac:dyDescent="0.3">
      <c r="A819" s="546" t="s">
        <v>134</v>
      </c>
      <c r="B819" s="546"/>
      <c r="C819" s="546"/>
      <c r="D819" s="546"/>
      <c r="E819" s="546"/>
      <c r="F819" s="546"/>
      <c r="G819" s="546"/>
      <c r="H819" s="546"/>
      <c r="I819" s="72"/>
      <c r="J819" s="52"/>
      <c r="K819" s="52"/>
      <c r="N819" s="57"/>
      <c r="O819" s="57"/>
      <c r="P819" s="57"/>
    </row>
    <row r="820" spans="1:16" ht="30.2" customHeight="1" thickBot="1" x14ac:dyDescent="0.3">
      <c r="A820" s="547" t="s">
        <v>1</v>
      </c>
      <c r="B820" s="548"/>
      <c r="C820" s="510" t="str">
        <f>IF(ProjeNo&gt;0,ProjeNo,"")</f>
        <v/>
      </c>
      <c r="D820" s="511"/>
      <c r="E820" s="511"/>
      <c r="F820" s="511"/>
      <c r="G820" s="511"/>
      <c r="H820" s="512"/>
      <c r="I820" s="72"/>
      <c r="J820" s="52"/>
      <c r="K820" s="52"/>
      <c r="N820" s="57"/>
      <c r="O820" s="57"/>
      <c r="P820" s="57"/>
    </row>
    <row r="821" spans="1:16" ht="30.2" customHeight="1" thickBot="1" x14ac:dyDescent="0.3">
      <c r="A821" s="549" t="s">
        <v>10</v>
      </c>
      <c r="B821" s="550"/>
      <c r="C821" s="513" t="str">
        <f>IF(ProjeAdi&gt;0,ProjeAdi,"")</f>
        <v/>
      </c>
      <c r="D821" s="514"/>
      <c r="E821" s="514"/>
      <c r="F821" s="514"/>
      <c r="G821" s="514"/>
      <c r="H821" s="515"/>
      <c r="I821" s="72"/>
      <c r="J821" s="52"/>
      <c r="K821" s="52"/>
      <c r="N821" s="57"/>
      <c r="O821" s="57"/>
      <c r="P821" s="57"/>
    </row>
    <row r="822" spans="1:16" s="31" customFormat="1" ht="30.2" customHeight="1" thickBot="1" x14ac:dyDescent="0.3">
      <c r="A822" s="543" t="s">
        <v>6</v>
      </c>
      <c r="B822" s="543" t="s">
        <v>112</v>
      </c>
      <c r="C822" s="543" t="s">
        <v>163</v>
      </c>
      <c r="D822" s="543" t="s">
        <v>113</v>
      </c>
      <c r="E822" s="543" t="s">
        <v>114</v>
      </c>
      <c r="F822" s="543" t="s">
        <v>93</v>
      </c>
      <c r="G822" s="543" t="s">
        <v>94</v>
      </c>
      <c r="H822" s="85" t="s">
        <v>95</v>
      </c>
      <c r="I822" s="73"/>
      <c r="J822" s="53"/>
      <c r="K822" s="53"/>
      <c r="L822" s="77"/>
      <c r="M822" s="77"/>
      <c r="N822" s="275"/>
      <c r="O822" s="275"/>
      <c r="P822" s="275"/>
    </row>
    <row r="823" spans="1:16" ht="30.2" customHeight="1" thickBot="1" x14ac:dyDescent="0.3">
      <c r="A823" s="544"/>
      <c r="B823" s="544"/>
      <c r="C823" s="545"/>
      <c r="D823" s="545"/>
      <c r="E823" s="544"/>
      <c r="F823" s="544"/>
      <c r="G823" s="544"/>
      <c r="H823" s="218" t="s">
        <v>98</v>
      </c>
      <c r="I823" s="72"/>
      <c r="J823" s="52"/>
      <c r="K823" s="52"/>
      <c r="N823" s="57"/>
      <c r="O823" s="57"/>
      <c r="P823" s="57"/>
    </row>
    <row r="824" spans="1:16" ht="30.2" customHeight="1" x14ac:dyDescent="0.25">
      <c r="A824" s="50">
        <v>481</v>
      </c>
      <c r="B824" s="37"/>
      <c r="C824" s="232"/>
      <c r="D824" s="38"/>
      <c r="E824" s="54"/>
      <c r="F824" s="39"/>
      <c r="G824" s="210"/>
      <c r="H824" s="199"/>
      <c r="I824" s="130" t="str">
        <f t="shared" ref="I824:I843" si="74">IF(AND(COUNTA(B824:E824)&gt;0,J824=1),"Belge Tarihi ve Belge Numarası doldurulduktan sonra KDV Dahil Tutar doldurulabilir.","")</f>
        <v/>
      </c>
      <c r="J824" s="132">
        <f>IF(COUNTA(F824:G824)=2,0,1)</f>
        <v>1</v>
      </c>
      <c r="K824" s="131">
        <f t="shared" ref="K824:K843" si="75">IF(J824=1,0,100000000)</f>
        <v>0</v>
      </c>
      <c r="N824" s="57"/>
      <c r="O824" s="57"/>
      <c r="P824" s="57"/>
    </row>
    <row r="825" spans="1:16" ht="30.2" customHeight="1" x14ac:dyDescent="0.25">
      <c r="A825" s="35">
        <v>482</v>
      </c>
      <c r="B825" s="22"/>
      <c r="C825" s="230"/>
      <c r="D825" s="23"/>
      <c r="E825" s="24"/>
      <c r="F825" s="55"/>
      <c r="G825" s="92"/>
      <c r="H825" s="203"/>
      <c r="I825" s="130" t="str">
        <f t="shared" si="74"/>
        <v/>
      </c>
      <c r="J825" s="132">
        <f>IF(COUNTA(F825:G825)=2,0,1)</f>
        <v>1</v>
      </c>
      <c r="K825" s="131">
        <f t="shared" si="75"/>
        <v>0</v>
      </c>
      <c r="N825" s="57"/>
      <c r="O825" s="57"/>
      <c r="P825" s="57"/>
    </row>
    <row r="826" spans="1:16" ht="30.2" customHeight="1" x14ac:dyDescent="0.25">
      <c r="A826" s="35">
        <v>483</v>
      </c>
      <c r="B826" s="22"/>
      <c r="C826" s="230"/>
      <c r="D826" s="23"/>
      <c r="E826" s="24"/>
      <c r="F826" s="55"/>
      <c r="G826" s="92"/>
      <c r="H826" s="203"/>
      <c r="I826" s="130" t="str">
        <f t="shared" si="74"/>
        <v/>
      </c>
      <c r="J826" s="132">
        <f t="shared" ref="J826:J843" si="76">IF(COUNTA(F826:G826)=2,0,1)</f>
        <v>1</v>
      </c>
      <c r="K826" s="131">
        <f t="shared" si="75"/>
        <v>0</v>
      </c>
      <c r="N826" s="57"/>
      <c r="O826" s="57"/>
      <c r="P826" s="57"/>
    </row>
    <row r="827" spans="1:16" ht="30.2" customHeight="1" x14ac:dyDescent="0.25">
      <c r="A827" s="35">
        <v>484</v>
      </c>
      <c r="B827" s="22"/>
      <c r="C827" s="230"/>
      <c r="D827" s="23"/>
      <c r="E827" s="24"/>
      <c r="F827" s="55"/>
      <c r="G827" s="92"/>
      <c r="H827" s="203"/>
      <c r="I827" s="130" t="str">
        <f t="shared" si="74"/>
        <v/>
      </c>
      <c r="J827" s="132">
        <f t="shared" si="76"/>
        <v>1</v>
      </c>
      <c r="K827" s="131">
        <f t="shared" si="75"/>
        <v>0</v>
      </c>
      <c r="N827" s="57"/>
      <c r="O827" s="57"/>
      <c r="P827" s="57"/>
    </row>
    <row r="828" spans="1:16" ht="30.2" customHeight="1" x14ac:dyDescent="0.25">
      <c r="A828" s="35">
        <v>485</v>
      </c>
      <c r="B828" s="22"/>
      <c r="C828" s="230"/>
      <c r="D828" s="23"/>
      <c r="E828" s="24"/>
      <c r="F828" s="55"/>
      <c r="G828" s="92"/>
      <c r="H828" s="203"/>
      <c r="I828" s="130" t="str">
        <f t="shared" si="74"/>
        <v/>
      </c>
      <c r="J828" s="132">
        <f t="shared" si="76"/>
        <v>1</v>
      </c>
      <c r="K828" s="131">
        <f t="shared" si="75"/>
        <v>0</v>
      </c>
      <c r="N828" s="57"/>
      <c r="O828" s="57"/>
      <c r="P828" s="57"/>
    </row>
    <row r="829" spans="1:16" ht="30.2" customHeight="1" x14ac:dyDescent="0.25">
      <c r="A829" s="35">
        <v>486</v>
      </c>
      <c r="B829" s="22"/>
      <c r="C829" s="230"/>
      <c r="D829" s="23"/>
      <c r="E829" s="24"/>
      <c r="F829" s="55"/>
      <c r="G829" s="92"/>
      <c r="H829" s="203"/>
      <c r="I829" s="130" t="str">
        <f t="shared" si="74"/>
        <v/>
      </c>
      <c r="J829" s="132">
        <f t="shared" si="76"/>
        <v>1</v>
      </c>
      <c r="K829" s="131">
        <f t="shared" si="75"/>
        <v>0</v>
      </c>
      <c r="N829" s="57"/>
      <c r="O829" s="57"/>
      <c r="P829" s="57"/>
    </row>
    <row r="830" spans="1:16" ht="30.2" customHeight="1" x14ac:dyDescent="0.25">
      <c r="A830" s="35">
        <v>487</v>
      </c>
      <c r="B830" s="22"/>
      <c r="C830" s="230"/>
      <c r="D830" s="23"/>
      <c r="E830" s="24"/>
      <c r="F830" s="55"/>
      <c r="G830" s="92"/>
      <c r="H830" s="203"/>
      <c r="I830" s="130" t="str">
        <f t="shared" si="74"/>
        <v/>
      </c>
      <c r="J830" s="132">
        <f t="shared" si="76"/>
        <v>1</v>
      </c>
      <c r="K830" s="131">
        <f t="shared" si="75"/>
        <v>0</v>
      </c>
      <c r="N830" s="57"/>
      <c r="O830" s="57"/>
      <c r="P830" s="57"/>
    </row>
    <row r="831" spans="1:16" ht="30.2" customHeight="1" x14ac:dyDescent="0.25">
      <c r="A831" s="35">
        <v>488</v>
      </c>
      <c r="B831" s="22"/>
      <c r="C831" s="230"/>
      <c r="D831" s="23"/>
      <c r="E831" s="24"/>
      <c r="F831" s="55"/>
      <c r="G831" s="92"/>
      <c r="H831" s="203"/>
      <c r="I831" s="130" t="str">
        <f t="shared" si="74"/>
        <v/>
      </c>
      <c r="J831" s="132">
        <f t="shared" si="76"/>
        <v>1</v>
      </c>
      <c r="K831" s="131">
        <f t="shared" si="75"/>
        <v>0</v>
      </c>
      <c r="N831" s="57"/>
      <c r="O831" s="57"/>
      <c r="P831" s="57"/>
    </row>
    <row r="832" spans="1:16" ht="30.2" customHeight="1" x14ac:dyDescent="0.25">
      <c r="A832" s="35">
        <v>489</v>
      </c>
      <c r="B832" s="22"/>
      <c r="C832" s="230"/>
      <c r="D832" s="23"/>
      <c r="E832" s="24"/>
      <c r="F832" s="55"/>
      <c r="G832" s="92"/>
      <c r="H832" s="203"/>
      <c r="I832" s="130" t="str">
        <f t="shared" si="74"/>
        <v/>
      </c>
      <c r="J832" s="132">
        <f t="shared" si="76"/>
        <v>1</v>
      </c>
      <c r="K832" s="131">
        <f t="shared" si="75"/>
        <v>0</v>
      </c>
      <c r="N832" s="57"/>
      <c r="O832" s="57"/>
      <c r="P832" s="57"/>
    </row>
    <row r="833" spans="1:16" ht="30.2" customHeight="1" x14ac:dyDescent="0.25">
      <c r="A833" s="35">
        <v>490</v>
      </c>
      <c r="B833" s="22"/>
      <c r="C833" s="230"/>
      <c r="D833" s="23"/>
      <c r="E833" s="24"/>
      <c r="F833" s="55"/>
      <c r="G833" s="92"/>
      <c r="H833" s="203"/>
      <c r="I833" s="130" t="str">
        <f t="shared" si="74"/>
        <v/>
      </c>
      <c r="J833" s="132">
        <f t="shared" si="76"/>
        <v>1</v>
      </c>
      <c r="K833" s="131">
        <f t="shared" si="75"/>
        <v>0</v>
      </c>
      <c r="N833" s="57"/>
      <c r="O833" s="57"/>
      <c r="P833" s="57"/>
    </row>
    <row r="834" spans="1:16" ht="30.2" customHeight="1" x14ac:dyDescent="0.25">
      <c r="A834" s="35">
        <v>491</v>
      </c>
      <c r="B834" s="22"/>
      <c r="C834" s="230"/>
      <c r="D834" s="23"/>
      <c r="E834" s="24"/>
      <c r="F834" s="55"/>
      <c r="G834" s="92"/>
      <c r="H834" s="203"/>
      <c r="I834" s="130" t="str">
        <f t="shared" si="74"/>
        <v/>
      </c>
      <c r="J834" s="132">
        <f t="shared" si="76"/>
        <v>1</v>
      </c>
      <c r="K834" s="131">
        <f t="shared" si="75"/>
        <v>0</v>
      </c>
      <c r="N834" s="57"/>
      <c r="O834" s="57"/>
      <c r="P834" s="57"/>
    </row>
    <row r="835" spans="1:16" ht="30.2" customHeight="1" x14ac:dyDescent="0.25">
      <c r="A835" s="35">
        <v>492</v>
      </c>
      <c r="B835" s="22"/>
      <c r="C835" s="230"/>
      <c r="D835" s="23"/>
      <c r="E835" s="24"/>
      <c r="F835" s="55"/>
      <c r="G835" s="92"/>
      <c r="H835" s="203"/>
      <c r="I835" s="130" t="str">
        <f t="shared" si="74"/>
        <v/>
      </c>
      <c r="J835" s="132">
        <f t="shared" si="76"/>
        <v>1</v>
      </c>
      <c r="K835" s="131">
        <f t="shared" si="75"/>
        <v>0</v>
      </c>
      <c r="N835" s="57"/>
      <c r="O835" s="57"/>
      <c r="P835" s="57"/>
    </row>
    <row r="836" spans="1:16" ht="30.2" customHeight="1" x14ac:dyDescent="0.25">
      <c r="A836" s="35">
        <v>493</v>
      </c>
      <c r="B836" s="22"/>
      <c r="C836" s="230"/>
      <c r="D836" s="23"/>
      <c r="E836" s="24"/>
      <c r="F836" s="55"/>
      <c r="G836" s="92"/>
      <c r="H836" s="203"/>
      <c r="I836" s="130" t="str">
        <f t="shared" si="74"/>
        <v/>
      </c>
      <c r="J836" s="132">
        <f t="shared" si="76"/>
        <v>1</v>
      </c>
      <c r="K836" s="131">
        <f t="shared" si="75"/>
        <v>0</v>
      </c>
      <c r="N836" s="57"/>
      <c r="O836" s="57"/>
      <c r="P836" s="57"/>
    </row>
    <row r="837" spans="1:16" ht="30.2" customHeight="1" x14ac:dyDescent="0.25">
      <c r="A837" s="35">
        <v>494</v>
      </c>
      <c r="B837" s="22"/>
      <c r="C837" s="230"/>
      <c r="D837" s="23"/>
      <c r="E837" s="24"/>
      <c r="F837" s="55"/>
      <c r="G837" s="92"/>
      <c r="H837" s="203"/>
      <c r="I837" s="130" t="str">
        <f t="shared" si="74"/>
        <v/>
      </c>
      <c r="J837" s="132">
        <f t="shared" si="76"/>
        <v>1</v>
      </c>
      <c r="K837" s="131">
        <f t="shared" si="75"/>
        <v>0</v>
      </c>
      <c r="N837" s="57"/>
      <c r="O837" s="57"/>
      <c r="P837" s="57"/>
    </row>
    <row r="838" spans="1:16" ht="30.2" customHeight="1" x14ac:dyDescent="0.25">
      <c r="A838" s="35">
        <v>495</v>
      </c>
      <c r="B838" s="22"/>
      <c r="C838" s="230"/>
      <c r="D838" s="23"/>
      <c r="E838" s="24"/>
      <c r="F838" s="55"/>
      <c r="G838" s="92"/>
      <c r="H838" s="203"/>
      <c r="I838" s="130" t="str">
        <f t="shared" si="74"/>
        <v/>
      </c>
      <c r="J838" s="132">
        <f t="shared" si="76"/>
        <v>1</v>
      </c>
      <c r="K838" s="131">
        <f t="shared" si="75"/>
        <v>0</v>
      </c>
      <c r="N838" s="57"/>
      <c r="O838" s="57"/>
      <c r="P838" s="57"/>
    </row>
    <row r="839" spans="1:16" ht="30.2" customHeight="1" x14ac:dyDescent="0.25">
      <c r="A839" s="35">
        <v>496</v>
      </c>
      <c r="B839" s="22"/>
      <c r="C839" s="230"/>
      <c r="D839" s="23"/>
      <c r="E839" s="24"/>
      <c r="F839" s="55"/>
      <c r="G839" s="92"/>
      <c r="H839" s="203"/>
      <c r="I839" s="130" t="str">
        <f t="shared" si="74"/>
        <v/>
      </c>
      <c r="J839" s="132">
        <f t="shared" si="76"/>
        <v>1</v>
      </c>
      <c r="K839" s="131">
        <f t="shared" si="75"/>
        <v>0</v>
      </c>
      <c r="N839" s="57"/>
      <c r="O839" s="57"/>
      <c r="P839" s="57"/>
    </row>
    <row r="840" spans="1:16" ht="30.2" customHeight="1" x14ac:dyDescent="0.25">
      <c r="A840" s="35">
        <v>497</v>
      </c>
      <c r="B840" s="22"/>
      <c r="C840" s="230"/>
      <c r="D840" s="23"/>
      <c r="E840" s="24"/>
      <c r="F840" s="55"/>
      <c r="G840" s="92"/>
      <c r="H840" s="203"/>
      <c r="I840" s="130" t="str">
        <f t="shared" si="74"/>
        <v/>
      </c>
      <c r="J840" s="132">
        <f t="shared" si="76"/>
        <v>1</v>
      </c>
      <c r="K840" s="131">
        <f t="shared" si="75"/>
        <v>0</v>
      </c>
      <c r="N840" s="57"/>
      <c r="O840" s="57"/>
      <c r="P840" s="57"/>
    </row>
    <row r="841" spans="1:16" ht="30.2" customHeight="1" x14ac:dyDescent="0.25">
      <c r="A841" s="35">
        <v>498</v>
      </c>
      <c r="B841" s="22"/>
      <c r="C841" s="230"/>
      <c r="D841" s="23"/>
      <c r="E841" s="24"/>
      <c r="F841" s="55"/>
      <c r="G841" s="92"/>
      <c r="H841" s="203"/>
      <c r="I841" s="130" t="str">
        <f t="shared" si="74"/>
        <v/>
      </c>
      <c r="J841" s="132">
        <f t="shared" si="76"/>
        <v>1</v>
      </c>
      <c r="K841" s="131">
        <f t="shared" si="75"/>
        <v>0</v>
      </c>
      <c r="N841" s="57"/>
      <c r="O841" s="57"/>
      <c r="P841" s="57"/>
    </row>
    <row r="842" spans="1:16" ht="30.2" customHeight="1" x14ac:dyDescent="0.25">
      <c r="A842" s="35">
        <v>499</v>
      </c>
      <c r="B842" s="22"/>
      <c r="C842" s="230"/>
      <c r="D842" s="23"/>
      <c r="E842" s="24"/>
      <c r="F842" s="55"/>
      <c r="G842" s="92"/>
      <c r="H842" s="203"/>
      <c r="I842" s="130" t="str">
        <f t="shared" si="74"/>
        <v/>
      </c>
      <c r="J842" s="132">
        <f t="shared" si="76"/>
        <v>1</v>
      </c>
      <c r="K842" s="131">
        <f t="shared" si="75"/>
        <v>0</v>
      </c>
      <c r="N842" s="57"/>
      <c r="O842" s="57"/>
      <c r="P842" s="57"/>
    </row>
    <row r="843" spans="1:16" ht="30.2" customHeight="1" thickBot="1" x14ac:dyDescent="0.3">
      <c r="A843" s="51">
        <v>500</v>
      </c>
      <c r="B843" s="25"/>
      <c r="C843" s="231"/>
      <c r="D843" s="26"/>
      <c r="E843" s="27"/>
      <c r="F843" s="56"/>
      <c r="G843" s="209"/>
      <c r="H843" s="204"/>
      <c r="I843" s="130" t="str">
        <f t="shared" si="74"/>
        <v/>
      </c>
      <c r="J843" s="132">
        <f t="shared" si="76"/>
        <v>1</v>
      </c>
      <c r="K843" s="131">
        <f t="shared" si="75"/>
        <v>0</v>
      </c>
      <c r="N843" s="57"/>
      <c r="O843" s="57"/>
      <c r="P843" s="57"/>
    </row>
    <row r="844" spans="1:16" ht="30.2" customHeight="1" thickBot="1" x14ac:dyDescent="0.3">
      <c r="A844" s="57"/>
      <c r="B844" s="57"/>
      <c r="C844" s="57"/>
      <c r="D844" s="57"/>
      <c r="E844" s="57"/>
      <c r="F844" s="57"/>
      <c r="G844" s="10" t="s">
        <v>46</v>
      </c>
      <c r="H844" s="205">
        <f>SUM(H824:H843)+H810</f>
        <v>0</v>
      </c>
      <c r="I844" s="74"/>
      <c r="J844" s="129">
        <f>IF(H844&gt;H810,ROW(A850),0)</f>
        <v>0</v>
      </c>
      <c r="K844" s="52"/>
      <c r="L844" s="127">
        <f>IF(H844&gt;H810,ROW(A850),0)</f>
        <v>0</v>
      </c>
      <c r="N844" s="57"/>
      <c r="O844" s="57"/>
      <c r="P844" s="57"/>
    </row>
    <row r="845" spans="1:16" ht="30.2" customHeight="1" x14ac:dyDescent="0.25">
      <c r="A845" s="57"/>
      <c r="B845" s="57"/>
      <c r="C845" s="57"/>
      <c r="D845" s="57"/>
      <c r="E845" s="57"/>
      <c r="F845" s="57"/>
      <c r="G845" s="57"/>
      <c r="H845" s="57"/>
      <c r="I845" s="74"/>
      <c r="J845" s="52"/>
      <c r="K845" s="52"/>
      <c r="N845" s="57"/>
      <c r="O845" s="57"/>
      <c r="P845" s="57"/>
    </row>
    <row r="846" spans="1:16" ht="30.2" customHeight="1" x14ac:dyDescent="0.25">
      <c r="A846" t="s">
        <v>141</v>
      </c>
      <c r="B846" s="57"/>
      <c r="C846" s="57"/>
      <c r="D846" s="57"/>
      <c r="E846" s="57"/>
      <c r="F846" s="57"/>
      <c r="G846" s="57"/>
      <c r="H846" s="57"/>
      <c r="I846" s="74"/>
      <c r="J846" s="52"/>
      <c r="K846" s="52"/>
      <c r="L846" s="78"/>
      <c r="M846" s="78"/>
      <c r="N846" s="57"/>
      <c r="O846" s="57"/>
      <c r="P846" s="57"/>
    </row>
    <row r="847" spans="1:16" ht="30.2" customHeight="1" x14ac:dyDescent="0.25">
      <c r="A847" s="57"/>
      <c r="B847" s="57"/>
      <c r="C847" s="57"/>
      <c r="D847" s="57"/>
      <c r="E847" s="57"/>
      <c r="F847" s="57"/>
      <c r="G847" s="57"/>
      <c r="H847" s="57"/>
      <c r="I847" s="74"/>
      <c r="J847" s="52"/>
      <c r="K847" s="52"/>
      <c r="N847" s="57"/>
      <c r="O847" s="57"/>
      <c r="P847" s="57"/>
    </row>
    <row r="848" spans="1:16" ht="30.2" customHeight="1" x14ac:dyDescent="0.35">
      <c r="A848" s="347" t="s">
        <v>41</v>
      </c>
      <c r="B848" s="348">
        <f ca="1">IF(imzatarihi&gt;0,imzatarihi,"")</f>
        <v>45833</v>
      </c>
      <c r="C848" s="346" t="s">
        <v>43</v>
      </c>
      <c r="D848" s="344" t="str">
        <f>IF(kurulusyetkilisi&gt;0,kurulusyetkilisi,"")</f>
        <v/>
      </c>
      <c r="E848" s="57"/>
      <c r="F848" s="57"/>
      <c r="G848" s="57"/>
      <c r="H848" s="57"/>
      <c r="I848" s="74"/>
      <c r="J848" s="52"/>
      <c r="K848" s="52"/>
      <c r="N848" s="57"/>
      <c r="O848" s="57"/>
      <c r="P848" s="57"/>
    </row>
    <row r="849" spans="1:16" ht="30.2" customHeight="1" x14ac:dyDescent="0.35">
      <c r="A849" s="57"/>
      <c r="B849" s="343"/>
      <c r="C849" s="346" t="s">
        <v>44</v>
      </c>
      <c r="E849" s="57"/>
      <c r="F849" s="57"/>
      <c r="G849" s="57"/>
      <c r="H849" s="57"/>
      <c r="I849" s="74"/>
      <c r="J849" s="52"/>
      <c r="K849" s="52"/>
      <c r="N849" s="57"/>
      <c r="O849" s="57"/>
      <c r="P849" s="57"/>
    </row>
    <row r="850" spans="1:16" ht="30.2" customHeight="1" x14ac:dyDescent="0.25">
      <c r="A850" s="57"/>
      <c r="B850" s="57"/>
      <c r="C850" s="57"/>
      <c r="D850" s="57"/>
      <c r="E850" s="57"/>
      <c r="F850" s="57"/>
      <c r="G850" s="57"/>
      <c r="H850" s="57"/>
      <c r="I850" s="74"/>
      <c r="J850" s="52"/>
      <c r="K850" s="52"/>
      <c r="N850" s="57"/>
      <c r="O850" s="57"/>
      <c r="P850" s="57"/>
    </row>
  </sheetData>
  <sheetProtection algorithmName="SHA-512" hashValue="OvOXA5W/si0ENKaKkAYTvbWsYTtIwZUGCU848P04g8tkkUJwU/F+G+XdBH+G8P8CWV1H4xHk0sKukUek/6nLWw==" saltValue="N7Sre4tl5winFEkvSOx1lw==" spinCount="100000" sheet="1" objects="1" scenarios="1"/>
  <mergeCells count="350">
    <mergeCell ref="A821:B821"/>
    <mergeCell ref="A822:A823"/>
    <mergeCell ref="B822:B823"/>
    <mergeCell ref="D822:D823"/>
    <mergeCell ref="E822:E823"/>
    <mergeCell ref="F822:F823"/>
    <mergeCell ref="G822:G823"/>
    <mergeCell ref="A817:H817"/>
    <mergeCell ref="A818:H818"/>
    <mergeCell ref="A819:H819"/>
    <mergeCell ref="A820:B820"/>
    <mergeCell ref="C820:H820"/>
    <mergeCell ref="C821:H821"/>
    <mergeCell ref="C822:C823"/>
    <mergeCell ref="A787:B787"/>
    <mergeCell ref="A788:A789"/>
    <mergeCell ref="B788:B789"/>
    <mergeCell ref="D788:D789"/>
    <mergeCell ref="E788:E789"/>
    <mergeCell ref="F788:F789"/>
    <mergeCell ref="G788:G789"/>
    <mergeCell ref="A783:H783"/>
    <mergeCell ref="A784:H784"/>
    <mergeCell ref="A785:H785"/>
    <mergeCell ref="A786:B786"/>
    <mergeCell ref="C786:H786"/>
    <mergeCell ref="C787:H787"/>
    <mergeCell ref="C788:C789"/>
    <mergeCell ref="A753:B753"/>
    <mergeCell ref="A754:A755"/>
    <mergeCell ref="B754:B755"/>
    <mergeCell ref="D754:D755"/>
    <mergeCell ref="E754:E755"/>
    <mergeCell ref="F754:F755"/>
    <mergeCell ref="G754:G755"/>
    <mergeCell ref="A749:H749"/>
    <mergeCell ref="A750:H750"/>
    <mergeCell ref="A751:H751"/>
    <mergeCell ref="A752:B752"/>
    <mergeCell ref="C752:H752"/>
    <mergeCell ref="C753:H753"/>
    <mergeCell ref="C754:C755"/>
    <mergeCell ref="A719:B719"/>
    <mergeCell ref="A720:A721"/>
    <mergeCell ref="B720:B721"/>
    <mergeCell ref="D720:D721"/>
    <mergeCell ref="E720:E721"/>
    <mergeCell ref="F720:F721"/>
    <mergeCell ref="G720:G721"/>
    <mergeCell ref="A715:H715"/>
    <mergeCell ref="A716:H716"/>
    <mergeCell ref="A717:H717"/>
    <mergeCell ref="A718:B718"/>
    <mergeCell ref="C718:H718"/>
    <mergeCell ref="C719:H719"/>
    <mergeCell ref="C720:C721"/>
    <mergeCell ref="A685:B685"/>
    <mergeCell ref="A686:A687"/>
    <mergeCell ref="B686:B687"/>
    <mergeCell ref="D686:D687"/>
    <mergeCell ref="E686:E687"/>
    <mergeCell ref="F686:F687"/>
    <mergeCell ref="G686:G687"/>
    <mergeCell ref="A681:H681"/>
    <mergeCell ref="A682:H682"/>
    <mergeCell ref="A683:H683"/>
    <mergeCell ref="A684:B684"/>
    <mergeCell ref="C684:H684"/>
    <mergeCell ref="C685:H685"/>
    <mergeCell ref="C686:C687"/>
    <mergeCell ref="A651:B651"/>
    <mergeCell ref="A652:A653"/>
    <mergeCell ref="B652:B653"/>
    <mergeCell ref="D652:D653"/>
    <mergeCell ref="E652:E653"/>
    <mergeCell ref="F652:F653"/>
    <mergeCell ref="G652:G653"/>
    <mergeCell ref="A647:H647"/>
    <mergeCell ref="A648:H648"/>
    <mergeCell ref="A649:H649"/>
    <mergeCell ref="A650:B650"/>
    <mergeCell ref="C650:H650"/>
    <mergeCell ref="C651:H651"/>
    <mergeCell ref="C652:C653"/>
    <mergeCell ref="A617:B617"/>
    <mergeCell ref="A618:A619"/>
    <mergeCell ref="B618:B619"/>
    <mergeCell ref="D618:D619"/>
    <mergeCell ref="E618:E619"/>
    <mergeCell ref="F618:F619"/>
    <mergeCell ref="G618:G619"/>
    <mergeCell ref="A613:H613"/>
    <mergeCell ref="A614:H614"/>
    <mergeCell ref="A615:H615"/>
    <mergeCell ref="A616:B616"/>
    <mergeCell ref="C616:H616"/>
    <mergeCell ref="C617:H617"/>
    <mergeCell ref="C618:C619"/>
    <mergeCell ref="A583:B583"/>
    <mergeCell ref="A584:A585"/>
    <mergeCell ref="B584:B585"/>
    <mergeCell ref="D584:D585"/>
    <mergeCell ref="E584:E585"/>
    <mergeCell ref="F584:F585"/>
    <mergeCell ref="G584:G585"/>
    <mergeCell ref="A579:H579"/>
    <mergeCell ref="A580:H580"/>
    <mergeCell ref="A581:H581"/>
    <mergeCell ref="A582:B582"/>
    <mergeCell ref="C582:H582"/>
    <mergeCell ref="C583:H583"/>
    <mergeCell ref="C584:C585"/>
    <mergeCell ref="A549:B549"/>
    <mergeCell ref="A550:A551"/>
    <mergeCell ref="B550:B551"/>
    <mergeCell ref="D550:D551"/>
    <mergeCell ref="E550:E551"/>
    <mergeCell ref="F550:F551"/>
    <mergeCell ref="G550:G551"/>
    <mergeCell ref="A545:H545"/>
    <mergeCell ref="A546:H546"/>
    <mergeCell ref="A547:H547"/>
    <mergeCell ref="A548:B548"/>
    <mergeCell ref="C548:H548"/>
    <mergeCell ref="C549:H549"/>
    <mergeCell ref="C550:C551"/>
    <mergeCell ref="A515:B515"/>
    <mergeCell ref="A516:A517"/>
    <mergeCell ref="B516:B517"/>
    <mergeCell ref="D516:D517"/>
    <mergeCell ref="E516:E517"/>
    <mergeCell ref="F516:F517"/>
    <mergeCell ref="G516:G517"/>
    <mergeCell ref="A511:H511"/>
    <mergeCell ref="A512:H512"/>
    <mergeCell ref="A513:H513"/>
    <mergeCell ref="A514:B514"/>
    <mergeCell ref="C514:H514"/>
    <mergeCell ref="C515:H515"/>
    <mergeCell ref="C516:C517"/>
    <mergeCell ref="A481:B481"/>
    <mergeCell ref="A482:A483"/>
    <mergeCell ref="B482:B483"/>
    <mergeCell ref="D482:D483"/>
    <mergeCell ref="E482:E483"/>
    <mergeCell ref="F482:F483"/>
    <mergeCell ref="G482:G483"/>
    <mergeCell ref="A477:H477"/>
    <mergeCell ref="A478:H478"/>
    <mergeCell ref="A479:H479"/>
    <mergeCell ref="A480:B480"/>
    <mergeCell ref="C480:H480"/>
    <mergeCell ref="C481:H481"/>
    <mergeCell ref="C482:C483"/>
    <mergeCell ref="A447:B447"/>
    <mergeCell ref="A448:A449"/>
    <mergeCell ref="B448:B449"/>
    <mergeCell ref="D448:D449"/>
    <mergeCell ref="E448:E449"/>
    <mergeCell ref="F448:F449"/>
    <mergeCell ref="G448:G449"/>
    <mergeCell ref="A443:H443"/>
    <mergeCell ref="A444:H444"/>
    <mergeCell ref="A445:H445"/>
    <mergeCell ref="A446:B446"/>
    <mergeCell ref="C446:H446"/>
    <mergeCell ref="C447:H447"/>
    <mergeCell ref="C448:C449"/>
    <mergeCell ref="A413:B413"/>
    <mergeCell ref="A414:A415"/>
    <mergeCell ref="B414:B415"/>
    <mergeCell ref="D414:D415"/>
    <mergeCell ref="E414:E415"/>
    <mergeCell ref="F414:F415"/>
    <mergeCell ref="G414:G415"/>
    <mergeCell ref="A409:H409"/>
    <mergeCell ref="A410:H410"/>
    <mergeCell ref="A411:H411"/>
    <mergeCell ref="A412:B412"/>
    <mergeCell ref="C412:H412"/>
    <mergeCell ref="C413:H413"/>
    <mergeCell ref="C414:C415"/>
    <mergeCell ref="A379:B379"/>
    <mergeCell ref="A380:A381"/>
    <mergeCell ref="B380:B381"/>
    <mergeCell ref="D380:D381"/>
    <mergeCell ref="E380:E381"/>
    <mergeCell ref="F380:F381"/>
    <mergeCell ref="G380:G381"/>
    <mergeCell ref="A375:H375"/>
    <mergeCell ref="A376:H376"/>
    <mergeCell ref="A377:H377"/>
    <mergeCell ref="A378:B378"/>
    <mergeCell ref="C378:H378"/>
    <mergeCell ref="C379:H379"/>
    <mergeCell ref="C380:C381"/>
    <mergeCell ref="A345:B345"/>
    <mergeCell ref="A346:A347"/>
    <mergeCell ref="B346:B347"/>
    <mergeCell ref="D346:D347"/>
    <mergeCell ref="E346:E347"/>
    <mergeCell ref="F346:F347"/>
    <mergeCell ref="G346:G347"/>
    <mergeCell ref="A341:H341"/>
    <mergeCell ref="A342:H342"/>
    <mergeCell ref="A343:H343"/>
    <mergeCell ref="A344:B344"/>
    <mergeCell ref="C344:H344"/>
    <mergeCell ref="C345:H345"/>
    <mergeCell ref="C346:C347"/>
    <mergeCell ref="A311:B311"/>
    <mergeCell ref="A312:A313"/>
    <mergeCell ref="B312:B313"/>
    <mergeCell ref="D312:D313"/>
    <mergeCell ref="E312:E313"/>
    <mergeCell ref="F312:F313"/>
    <mergeCell ref="G312:G313"/>
    <mergeCell ref="A307:H307"/>
    <mergeCell ref="A308:H308"/>
    <mergeCell ref="A309:H309"/>
    <mergeCell ref="A310:B310"/>
    <mergeCell ref="C310:H310"/>
    <mergeCell ref="C311:H311"/>
    <mergeCell ref="C312:C313"/>
    <mergeCell ref="A277:B277"/>
    <mergeCell ref="A278:A279"/>
    <mergeCell ref="B278:B279"/>
    <mergeCell ref="D278:D279"/>
    <mergeCell ref="E278:E279"/>
    <mergeCell ref="F278:F279"/>
    <mergeCell ref="G278:G279"/>
    <mergeCell ref="A273:H273"/>
    <mergeCell ref="A274:H274"/>
    <mergeCell ref="A275:H275"/>
    <mergeCell ref="A276:B276"/>
    <mergeCell ref="C276:H276"/>
    <mergeCell ref="C277:H277"/>
    <mergeCell ref="C278:C279"/>
    <mergeCell ref="A243:B243"/>
    <mergeCell ref="A244:A245"/>
    <mergeCell ref="B244:B245"/>
    <mergeCell ref="D244:D245"/>
    <mergeCell ref="E244:E245"/>
    <mergeCell ref="F244:F245"/>
    <mergeCell ref="G244:G245"/>
    <mergeCell ref="A239:H239"/>
    <mergeCell ref="A240:H240"/>
    <mergeCell ref="A241:H241"/>
    <mergeCell ref="A242:B242"/>
    <mergeCell ref="C242:H242"/>
    <mergeCell ref="C243:H243"/>
    <mergeCell ref="C244:C245"/>
    <mergeCell ref="A209:B209"/>
    <mergeCell ref="A210:A211"/>
    <mergeCell ref="B210:B211"/>
    <mergeCell ref="D210:D211"/>
    <mergeCell ref="E210:E211"/>
    <mergeCell ref="F210:F211"/>
    <mergeCell ref="G210:G211"/>
    <mergeCell ref="A205:H205"/>
    <mergeCell ref="A206:H206"/>
    <mergeCell ref="A207:H207"/>
    <mergeCell ref="A208:B208"/>
    <mergeCell ref="C208:H208"/>
    <mergeCell ref="C209:H209"/>
    <mergeCell ref="C210:C211"/>
    <mergeCell ref="A175:B175"/>
    <mergeCell ref="A176:A177"/>
    <mergeCell ref="B176:B177"/>
    <mergeCell ref="D176:D177"/>
    <mergeCell ref="E176:E177"/>
    <mergeCell ref="F176:F177"/>
    <mergeCell ref="G176:G177"/>
    <mergeCell ref="A171:H171"/>
    <mergeCell ref="A172:H172"/>
    <mergeCell ref="A173:H173"/>
    <mergeCell ref="A174:B174"/>
    <mergeCell ref="C174:H174"/>
    <mergeCell ref="C175:H175"/>
    <mergeCell ref="C176:C177"/>
    <mergeCell ref="A141:B141"/>
    <mergeCell ref="A142:A143"/>
    <mergeCell ref="B142:B143"/>
    <mergeCell ref="D142:D143"/>
    <mergeCell ref="E142:E143"/>
    <mergeCell ref="F142:F143"/>
    <mergeCell ref="G142:G143"/>
    <mergeCell ref="A137:H137"/>
    <mergeCell ref="A138:H138"/>
    <mergeCell ref="A139:H139"/>
    <mergeCell ref="A140:B140"/>
    <mergeCell ref="C140:H140"/>
    <mergeCell ref="C141:H141"/>
    <mergeCell ref="C142:C143"/>
    <mergeCell ref="A107:B107"/>
    <mergeCell ref="A108:A109"/>
    <mergeCell ref="B108:B109"/>
    <mergeCell ref="D108:D109"/>
    <mergeCell ref="E108:E109"/>
    <mergeCell ref="F108:F109"/>
    <mergeCell ref="G108:G109"/>
    <mergeCell ref="A103:H103"/>
    <mergeCell ref="A104:H104"/>
    <mergeCell ref="A105:H105"/>
    <mergeCell ref="A106:B106"/>
    <mergeCell ref="C106:H106"/>
    <mergeCell ref="C107:H107"/>
    <mergeCell ref="C108:C109"/>
    <mergeCell ref="A73:B73"/>
    <mergeCell ref="A74:A75"/>
    <mergeCell ref="B74:B75"/>
    <mergeCell ref="D74:D75"/>
    <mergeCell ref="E74:E75"/>
    <mergeCell ref="F74:F75"/>
    <mergeCell ref="G74:G75"/>
    <mergeCell ref="A69:H69"/>
    <mergeCell ref="A70:H70"/>
    <mergeCell ref="A71:H71"/>
    <mergeCell ref="A72:B72"/>
    <mergeCell ref="C72:H72"/>
    <mergeCell ref="C73:H73"/>
    <mergeCell ref="C74:C75"/>
    <mergeCell ref="A39:B39"/>
    <mergeCell ref="A40:A41"/>
    <mergeCell ref="B40:B41"/>
    <mergeCell ref="D40:D41"/>
    <mergeCell ref="E40:E41"/>
    <mergeCell ref="F40:F41"/>
    <mergeCell ref="G40:G41"/>
    <mergeCell ref="A36:H36"/>
    <mergeCell ref="A37:H37"/>
    <mergeCell ref="A38:B38"/>
    <mergeCell ref="C38:H38"/>
    <mergeCell ref="C39:H39"/>
    <mergeCell ref="C40:C41"/>
    <mergeCell ref="A35:H35"/>
    <mergeCell ref="A6:A7"/>
    <mergeCell ref="B6:B7"/>
    <mergeCell ref="D6:D7"/>
    <mergeCell ref="E6:E7"/>
    <mergeCell ref="F6:F7"/>
    <mergeCell ref="G6:G7"/>
    <mergeCell ref="A1:H1"/>
    <mergeCell ref="A2:H2"/>
    <mergeCell ref="A3:H3"/>
    <mergeCell ref="A4:B4"/>
    <mergeCell ref="A5:B5"/>
    <mergeCell ref="C6:C7"/>
    <mergeCell ref="C4:H4"/>
    <mergeCell ref="C5:H5"/>
  </mergeCells>
  <dataValidations count="2">
    <dataValidation type="list" allowBlank="1" showInputMessage="1" showErrorMessage="1" sqref="C824:C843 C42:C61 C212:C231 C76:C95 C110:C129 C144:C163 C178:C197 C246:C265 C280:C299 C314:C333 C348:C367 C382:C401 C416:C435 C450:C469 C484:C503 C518:C537 C552:C571 C586:C605 C620:C639 C654:C673 C688:C707 C722:C741 C756:C775 C790:C809 C8:C27" xr:uid="{00000000-0002-0000-1200-000000000000}">
      <formula1>$P$1:$P$16</formula1>
    </dataValidation>
    <dataValidation type="decimal" allowBlank="1" showInputMessage="1" showErrorMessage="1" error="Belge Tarihi ve Belge Numarası doldurulduktan sonra KDV Dahil Tutar doldurulabilir." prompt="Belge Tarihi ve Belge Numarası doldurulduktan sonra KDV Dahil Tutar doldurulabilir." sqref="H8:H27 H42:H61 H212:H231 H76:H95 H110:H129 H144:H163 H178:H197 H246:H265 H280:H299 H314:H333 H348:H367 H382:H401 H416:H435 H450:H469 H484:H503 H518:H537 H552:H571 H586:H605 H620:H639 H654:H673 H688:H707 H722:H741 H756:H775 H790:H809 H824:H843" xr:uid="{00000000-0002-0000-1200-000001000000}">
      <formula1>0</formula1>
      <formula2>K8</formula2>
    </dataValidation>
  </dataValidations>
  <pageMargins left="0.39370078740157483" right="0.39370078740157483" top="0.39370078740157483" bottom="0.39370078740157483" header="0.31496062992125984" footer="0.31496062992125984"/>
  <pageSetup paperSize="9" scale="54" orientation="landscape" r:id="rId1"/>
  <rowBreaks count="24" manualBreakCount="24">
    <brk id="34" max="16383" man="1"/>
    <brk id="68" max="16383" man="1"/>
    <brk id="102" max="7" man="1"/>
    <brk id="136" max="7" man="1"/>
    <brk id="170" max="7" man="1"/>
    <brk id="204" max="7" man="1"/>
    <brk id="238" max="7" man="1"/>
    <brk id="272" max="7" man="1"/>
    <brk id="306" max="7" man="1"/>
    <brk id="340" max="7" man="1"/>
    <brk id="374" max="7" man="1"/>
    <brk id="408" max="7" man="1"/>
    <brk id="442" max="7" man="1"/>
    <brk id="476" max="7" man="1"/>
    <brk id="510" max="7" man="1"/>
    <brk id="544" max="7" man="1"/>
    <brk id="578" max="7" man="1"/>
    <brk id="612" max="7" man="1"/>
    <brk id="646" max="7" man="1"/>
    <brk id="680" max="7" man="1"/>
    <brk id="714" max="7" man="1"/>
    <brk id="748" max="7" man="1"/>
    <brk id="782" max="7" man="1"/>
    <brk id="816" max="7" man="1"/>
  </rowBreaks>
  <colBreaks count="1" manualBreakCount="1">
    <brk id="8" max="1048575" man="1"/>
  </colBreaks>
  <ignoredErrors>
    <ignoredError sqref="I1:I8 I9:I104857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G49"/>
  <sheetViews>
    <sheetView topLeftCell="A4" zoomScaleNormal="100" workbookViewId="0">
      <selection activeCell="D18" sqref="D18:G24"/>
    </sheetView>
  </sheetViews>
  <sheetFormatPr defaultColWidth="9.140625" defaultRowHeight="15" x14ac:dyDescent="0.25"/>
  <cols>
    <col min="1" max="1" width="42.140625" style="70" customWidth="1"/>
    <col min="2" max="2" width="5.28515625" style="109" customWidth="1"/>
    <col min="3" max="3" width="62.42578125" style="70" customWidth="1"/>
    <col min="4" max="4" width="9.140625" style="70"/>
    <col min="5" max="6" width="10.7109375" style="70" customWidth="1"/>
    <col min="7" max="16384" width="9.140625" style="70"/>
  </cols>
  <sheetData>
    <row r="1" spans="1:3" ht="21" x14ac:dyDescent="0.25">
      <c r="A1" s="399" t="s">
        <v>12</v>
      </c>
      <c r="B1" s="399"/>
      <c r="C1" s="399"/>
    </row>
    <row r="3" spans="1:3" ht="21" x14ac:dyDescent="0.25">
      <c r="A3" s="399" t="s">
        <v>137</v>
      </c>
      <c r="B3" s="399"/>
      <c r="C3" s="399"/>
    </row>
    <row r="4" spans="1:3" ht="21.2" x14ac:dyDescent="0.35">
      <c r="A4" s="115"/>
      <c r="B4" s="327"/>
      <c r="C4" s="115"/>
    </row>
    <row r="5" spans="1:3" ht="21" x14ac:dyDescent="0.25">
      <c r="A5" s="399" t="s">
        <v>231</v>
      </c>
      <c r="B5" s="399"/>
      <c r="C5" s="399"/>
    </row>
    <row r="6" spans="1:3" ht="21.2" x14ac:dyDescent="0.25">
      <c r="A6" s="115"/>
    </row>
    <row r="7" spans="1:3" ht="21.2" x14ac:dyDescent="0.25">
      <c r="A7" s="115" t="s">
        <v>13</v>
      </c>
    </row>
    <row r="8" spans="1:3" ht="21.2" x14ac:dyDescent="0.25">
      <c r="A8" s="399"/>
      <c r="B8" s="399"/>
      <c r="C8" s="399"/>
    </row>
    <row r="9" spans="1:3" ht="28.5" x14ac:dyDescent="0.25">
      <c r="A9" s="400" t="s">
        <v>136</v>
      </c>
      <c r="B9" s="400"/>
      <c r="C9" s="400"/>
    </row>
    <row r="10" spans="1:3" ht="15.75" x14ac:dyDescent="0.25">
      <c r="A10" s="396" t="s">
        <v>135</v>
      </c>
      <c r="B10" s="396"/>
      <c r="C10" s="396"/>
    </row>
    <row r="11" spans="1:3" ht="15.75" x14ac:dyDescent="0.25">
      <c r="A11" s="116"/>
    </row>
    <row r="13" spans="1:3" ht="23.25" x14ac:dyDescent="0.25">
      <c r="A13" s="401" t="str">
        <f>IF(YilDonem&lt;&gt;"",CONCATENATE(YilDonem,". döneme aittir."),"")</f>
        <v/>
      </c>
      <c r="B13" s="401"/>
      <c r="C13" s="401"/>
    </row>
    <row r="14" spans="1:3" ht="15.75" x14ac:dyDescent="0.25">
      <c r="A14" s="116"/>
    </row>
    <row r="15" spans="1:3" ht="18.75" x14ac:dyDescent="0.25">
      <c r="A15" s="117"/>
    </row>
    <row r="16" spans="1:3" ht="15.75" x14ac:dyDescent="0.25">
      <c r="A16" s="118"/>
    </row>
    <row r="17" spans="1:7" ht="24.95" customHeight="1" x14ac:dyDescent="0.25">
      <c r="A17" s="211" t="s">
        <v>14</v>
      </c>
      <c r="B17" s="258" t="s">
        <v>15</v>
      </c>
      <c r="C17" s="194" t="str">
        <f>IF(ProjeNo&gt;0,ProjeNo,"")</f>
        <v/>
      </c>
    </row>
    <row r="18" spans="1:7" ht="24.95" customHeight="1" x14ac:dyDescent="0.25">
      <c r="A18" s="211" t="s">
        <v>16</v>
      </c>
      <c r="B18" s="258" t="s">
        <v>15</v>
      </c>
      <c r="C18" s="119"/>
      <c r="D18" s="395" t="str">
        <f>IF(C22&lt;&gt;"","","SOL TARAFTAKİ BOYALI HÜCRELER DOLDURULMALIDIR. ")</f>
        <v xml:space="preserve">SOL TARAFTAKİ BOYALI HÜCRELER DOLDURULMALIDIR. </v>
      </c>
      <c r="E18" s="395"/>
      <c r="F18" s="395"/>
      <c r="G18" s="395"/>
    </row>
    <row r="19" spans="1:7" ht="50.1" customHeight="1" x14ac:dyDescent="0.25">
      <c r="A19" s="118" t="s">
        <v>17</v>
      </c>
      <c r="B19" s="258" t="s">
        <v>15</v>
      </c>
      <c r="C19" s="119"/>
      <c r="D19" s="395"/>
      <c r="E19" s="395"/>
      <c r="F19" s="395"/>
      <c r="G19" s="395"/>
    </row>
    <row r="20" spans="1:7" ht="50.1" customHeight="1" x14ac:dyDescent="0.25">
      <c r="A20" s="120" t="s">
        <v>18</v>
      </c>
      <c r="B20" s="258" t="s">
        <v>15</v>
      </c>
      <c r="C20" s="119"/>
      <c r="D20" s="395"/>
      <c r="E20" s="395"/>
      <c r="F20" s="395"/>
      <c r="G20" s="395"/>
    </row>
    <row r="21" spans="1:7" ht="24.95" customHeight="1" x14ac:dyDescent="0.25">
      <c r="A21" s="212" t="s">
        <v>19</v>
      </c>
      <c r="B21" s="258" t="s">
        <v>15</v>
      </c>
      <c r="C21" s="235"/>
      <c r="D21" s="395"/>
      <c r="E21" s="395"/>
      <c r="F21" s="395"/>
      <c r="G21" s="395"/>
    </row>
    <row r="22" spans="1:7" ht="24.95" customHeight="1" x14ac:dyDescent="0.25">
      <c r="A22" s="212" t="s">
        <v>20</v>
      </c>
      <c r="B22" s="258" t="s">
        <v>15</v>
      </c>
      <c r="C22" s="235"/>
      <c r="D22" s="395"/>
      <c r="E22" s="395"/>
      <c r="F22" s="395"/>
      <c r="G22" s="395"/>
    </row>
    <row r="23" spans="1:7" ht="40.15" customHeight="1" x14ac:dyDescent="0.25">
      <c r="A23" s="212" t="s">
        <v>21</v>
      </c>
      <c r="B23" s="258" t="s">
        <v>15</v>
      </c>
      <c r="C23" s="195" t="str">
        <f>IF('Proje ve Personel Bilgileri'!D5&gt;0,'Proje ve Personel Bilgileri'!D5,"")</f>
        <v/>
      </c>
      <c r="D23" s="395"/>
      <c r="E23" s="395"/>
      <c r="F23" s="395"/>
      <c r="G23" s="395"/>
    </row>
    <row r="24" spans="1:7" ht="40.15" customHeight="1" x14ac:dyDescent="0.25">
      <c r="A24" s="212" t="s">
        <v>22</v>
      </c>
      <c r="B24" s="258" t="s">
        <v>15</v>
      </c>
      <c r="C24" s="196" t="str">
        <f>IF('Proje ve Personel Bilgileri'!D6,'Proje ve Personel Bilgileri'!D6,"")</f>
        <v/>
      </c>
      <c r="D24" s="395"/>
      <c r="E24" s="395"/>
      <c r="F24" s="395"/>
      <c r="G24" s="395"/>
    </row>
    <row r="25" spans="1:7" ht="15.75" x14ac:dyDescent="0.25">
      <c r="A25" s="121"/>
    </row>
    <row r="26" spans="1:7" ht="15.75" x14ac:dyDescent="0.25">
      <c r="A26" s="121"/>
    </row>
    <row r="27" spans="1:7" ht="15.75" x14ac:dyDescent="0.25">
      <c r="A27" s="121"/>
    </row>
    <row r="28" spans="1:7" ht="15.75" x14ac:dyDescent="0.25">
      <c r="A28" s="121"/>
    </row>
    <row r="29" spans="1:7" ht="15.75" x14ac:dyDescent="0.25">
      <c r="A29" s="121"/>
    </row>
    <row r="30" spans="1:7" ht="15.75" x14ac:dyDescent="0.25">
      <c r="A30" s="121"/>
    </row>
    <row r="31" spans="1:7" ht="15.75" x14ac:dyDescent="0.25">
      <c r="A31" s="121"/>
    </row>
    <row r="32" spans="1:7" ht="15.75" x14ac:dyDescent="0.25">
      <c r="A32" s="121"/>
    </row>
    <row r="33" spans="1:3" ht="15.75" x14ac:dyDescent="0.25">
      <c r="A33" s="121"/>
    </row>
    <row r="34" spans="1:3" ht="18.75" x14ac:dyDescent="0.25">
      <c r="A34" s="122"/>
    </row>
    <row r="35" spans="1:3" ht="18.75" x14ac:dyDescent="0.25">
      <c r="A35" s="122"/>
    </row>
    <row r="36" spans="1:3" ht="18.75" x14ac:dyDescent="0.25">
      <c r="A36" s="122"/>
    </row>
    <row r="37" spans="1:3" ht="18.75" x14ac:dyDescent="0.25">
      <c r="A37" s="397" t="s">
        <v>12</v>
      </c>
      <c r="B37" s="397"/>
      <c r="C37" s="397"/>
    </row>
    <row r="38" spans="1:3" ht="18.75" x14ac:dyDescent="0.3">
      <c r="A38" s="398">
        <v>44197</v>
      </c>
      <c r="B38" s="398"/>
      <c r="C38" s="398"/>
    </row>
    <row r="40" spans="1:3" ht="17.25" x14ac:dyDescent="0.3">
      <c r="A40" s="113"/>
      <c r="C40" s="114"/>
    </row>
    <row r="41" spans="1:3" ht="17.25" x14ac:dyDescent="0.3">
      <c r="A41" s="113"/>
      <c r="C41" s="114"/>
    </row>
    <row r="42" spans="1:3" ht="17.25" x14ac:dyDescent="0.3">
      <c r="A42" s="113"/>
      <c r="C42" s="114"/>
    </row>
    <row r="43" spans="1:3" ht="17.25" x14ac:dyDescent="0.3">
      <c r="A43" s="113"/>
      <c r="C43" s="114"/>
    </row>
    <row r="44" spans="1:3" ht="17.25" x14ac:dyDescent="0.3">
      <c r="A44" s="113"/>
      <c r="C44" s="114"/>
    </row>
    <row r="45" spans="1:3" ht="17.25" x14ac:dyDescent="0.3">
      <c r="A45" s="113"/>
      <c r="C45" s="114"/>
    </row>
    <row r="46" spans="1:3" ht="17.25" x14ac:dyDescent="0.3">
      <c r="A46" s="113"/>
      <c r="C46" s="114"/>
    </row>
    <row r="47" spans="1:3" ht="17.25" x14ac:dyDescent="0.3">
      <c r="A47" s="113"/>
      <c r="C47" s="114"/>
    </row>
    <row r="48" spans="1:3" ht="17.25" x14ac:dyDescent="0.25">
      <c r="A48" s="123"/>
    </row>
    <row r="49" spans="1:1" ht="17.25" x14ac:dyDescent="0.25">
      <c r="A49" s="123"/>
    </row>
  </sheetData>
  <sheetProtection algorithmName="SHA-512" hashValue="bJnXJLC+ZU0CXtZrEc+Gn7BB7ZnkNWUWN0cCPvlvcdOY8417F56dcFJchT86skAN239M1HcX6tkSYpXO5aSigw==" saltValue="nAu/npAdN2ssmWXn0zQiqw==" spinCount="100000" sheet="1" objects="1" scenarios="1"/>
  <mergeCells count="10">
    <mergeCell ref="D18:G24"/>
    <mergeCell ref="A10:C10"/>
    <mergeCell ref="A37:C37"/>
    <mergeCell ref="A38:C38"/>
    <mergeCell ref="A1:C1"/>
    <mergeCell ref="A3:C3"/>
    <mergeCell ref="A5:C5"/>
    <mergeCell ref="A8:C8"/>
    <mergeCell ref="A9:C9"/>
    <mergeCell ref="A13:C13"/>
  </mergeCells>
  <conditionalFormatting sqref="C17:C24">
    <cfRule type="expression" dxfId="1" priority="1" stopIfTrue="1">
      <formula>C17=""</formula>
    </cfRule>
  </conditionalFormatting>
  <pageMargins left="0.7" right="0.7" top="0.75" bottom="0.75" header="0.3" footer="0.3"/>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17"/>
  <dimension ref="A1:S27"/>
  <sheetViews>
    <sheetView zoomScale="60" zoomScaleNormal="60" workbookViewId="0">
      <selection activeCell="B8" sqref="B8"/>
    </sheetView>
  </sheetViews>
  <sheetFormatPr defaultColWidth="9.140625" defaultRowHeight="30.2" customHeight="1" x14ac:dyDescent="0.25"/>
  <cols>
    <col min="1" max="1" width="10" style="29" bestFit="1" customWidth="1"/>
    <col min="2" max="2" width="40.7109375" style="29" customWidth="1"/>
    <col min="3" max="3" width="22" style="29" customWidth="1"/>
    <col min="4" max="4" width="29" style="29" customWidth="1"/>
    <col min="5" max="5" width="15.140625" style="29" customWidth="1"/>
    <col min="6" max="13" width="12.7109375" style="29" customWidth="1"/>
    <col min="14" max="14" width="14" style="29" customWidth="1"/>
    <col min="15" max="15" width="38.7109375" style="29" bestFit="1" customWidth="1"/>
    <col min="16" max="18" width="9.140625" style="29"/>
    <col min="19" max="19" width="9.140625" style="49"/>
    <col min="20" max="16384" width="9.140625" style="29"/>
  </cols>
  <sheetData>
    <row r="1" spans="1:19" ht="30.2" customHeight="1" x14ac:dyDescent="0.25">
      <c r="A1" s="529" t="s">
        <v>213</v>
      </c>
      <c r="B1" s="529"/>
      <c r="C1" s="529"/>
      <c r="D1" s="529"/>
      <c r="E1" s="529"/>
      <c r="F1" s="529"/>
      <c r="G1" s="529"/>
      <c r="H1" s="529"/>
      <c r="I1" s="529"/>
      <c r="J1" s="529"/>
      <c r="K1" s="529"/>
      <c r="L1" s="529"/>
      <c r="M1" s="529"/>
      <c r="N1" s="529"/>
    </row>
    <row r="2" spans="1:19" ht="30.2" customHeight="1" x14ac:dyDescent="0.25">
      <c r="A2" s="529" t="str">
        <f>IF(YilDonem&lt;&gt;"",CONCATENATE(YilDonem,". döneme aittir."),"")</f>
        <v/>
      </c>
      <c r="B2" s="529"/>
      <c r="C2" s="529"/>
      <c r="D2" s="529"/>
      <c r="E2" s="529"/>
      <c r="F2" s="529"/>
      <c r="G2" s="529"/>
      <c r="H2" s="529"/>
      <c r="I2" s="529"/>
      <c r="J2" s="529"/>
      <c r="K2" s="529"/>
      <c r="L2" s="529"/>
      <c r="M2" s="529"/>
      <c r="N2" s="529"/>
      <c r="O2" s="212"/>
    </row>
    <row r="3" spans="1:19" ht="30.2" customHeight="1" thickBot="1" x14ac:dyDescent="0.3">
      <c r="A3" s="555" t="s">
        <v>206</v>
      </c>
      <c r="B3" s="555"/>
      <c r="C3" s="555"/>
      <c r="D3" s="555"/>
      <c r="E3" s="555"/>
      <c r="F3" s="555"/>
      <c r="G3" s="555"/>
      <c r="H3" s="555"/>
      <c r="I3" s="555"/>
      <c r="J3" s="555"/>
      <c r="K3" s="555"/>
      <c r="L3" s="555"/>
      <c r="M3" s="555"/>
      <c r="N3" s="555"/>
    </row>
    <row r="4" spans="1:19" ht="30.2" customHeight="1" thickBot="1" x14ac:dyDescent="0.3">
      <c r="A4" s="270" t="s">
        <v>207</v>
      </c>
      <c r="B4" s="556" t="str">
        <f>IF(ProjeNo&gt;0,ProjeNo,"")</f>
        <v/>
      </c>
      <c r="C4" s="557"/>
      <c r="D4" s="557"/>
      <c r="E4" s="557"/>
      <c r="F4" s="557"/>
      <c r="G4" s="557"/>
      <c r="H4" s="557"/>
      <c r="I4" s="557"/>
      <c r="J4" s="557"/>
      <c r="K4" s="557"/>
      <c r="L4" s="557"/>
      <c r="M4" s="557"/>
      <c r="N4" s="558"/>
    </row>
    <row r="5" spans="1:19" ht="30.2" customHeight="1" thickBot="1" x14ac:dyDescent="0.3">
      <c r="A5" s="270" t="s">
        <v>208</v>
      </c>
      <c r="B5" s="559" t="str">
        <f>IF(ProjeAdi&gt;0,ProjeAdi,"")</f>
        <v/>
      </c>
      <c r="C5" s="559"/>
      <c r="D5" s="559"/>
      <c r="E5" s="559"/>
      <c r="F5" s="559"/>
      <c r="G5" s="559"/>
      <c r="H5" s="559"/>
      <c r="I5" s="559"/>
      <c r="J5" s="559"/>
      <c r="K5" s="559"/>
      <c r="L5" s="559"/>
      <c r="M5" s="559"/>
      <c r="N5" s="560"/>
    </row>
    <row r="6" spans="1:19" ht="30.2" customHeight="1" thickBot="1" x14ac:dyDescent="0.3">
      <c r="A6" s="533" t="s">
        <v>6</v>
      </c>
      <c r="B6" s="533" t="s">
        <v>7</v>
      </c>
      <c r="C6" s="533" t="s">
        <v>67</v>
      </c>
      <c r="D6" s="533" t="s">
        <v>209</v>
      </c>
      <c r="E6" s="533" t="s">
        <v>210</v>
      </c>
      <c r="F6" s="533" t="s">
        <v>211</v>
      </c>
      <c r="G6" s="533" t="s">
        <v>212</v>
      </c>
      <c r="H6" s="561" t="s">
        <v>214</v>
      </c>
      <c r="I6" s="562"/>
      <c r="J6" s="562"/>
      <c r="K6" s="562"/>
      <c r="L6" s="562"/>
      <c r="M6" s="563"/>
      <c r="N6" s="533" t="s">
        <v>46</v>
      </c>
    </row>
    <row r="7" spans="1:19" ht="34.15" customHeight="1" thickBot="1" x14ac:dyDescent="0.3">
      <c r="A7" s="537"/>
      <c r="B7" s="537"/>
      <c r="C7" s="537"/>
      <c r="D7" s="537"/>
      <c r="E7" s="537"/>
      <c r="F7" s="537"/>
      <c r="G7" s="537"/>
      <c r="H7" s="264" t="str">
        <f>IF(YilDonem&lt;&gt;"",VLOOKUP(DönBasAy,AyTablo,2,0),"")</f>
        <v/>
      </c>
      <c r="I7" s="264" t="str">
        <f>IF(YilDonem&lt;&gt;"",VLOOKUP(DönBasAy+1,AyTablo,2,0),"")</f>
        <v/>
      </c>
      <c r="J7" s="264" t="str">
        <f>IF(YilDonem&lt;&gt;"",VLOOKUP(DönBasAy+2,AyTablo,2,0),"")</f>
        <v/>
      </c>
      <c r="K7" s="264" t="str">
        <f>IF(YilDonem&lt;&gt;"",VLOOKUP(DönBasAy+3,AyTablo,2,0),"")</f>
        <v/>
      </c>
      <c r="L7" s="264" t="str">
        <f>IF(YilDonem&lt;&gt;"",VLOOKUP(DönBasAy+4,AyTablo,2,0),"")</f>
        <v/>
      </c>
      <c r="M7" s="264" t="str">
        <f>IF(YilDonem&lt;&gt;"",VLOOKUP(DönBasAy+5,AyTablo,2,0),"")</f>
        <v/>
      </c>
      <c r="N7" s="537"/>
      <c r="S7" s="357" t="s">
        <v>252</v>
      </c>
    </row>
    <row r="8" spans="1:19" ht="30.2" customHeight="1" x14ac:dyDescent="0.25">
      <c r="A8" s="272">
        <v>1</v>
      </c>
      <c r="B8" s="241"/>
      <c r="C8" s="271"/>
      <c r="D8" s="242"/>
      <c r="E8" s="243"/>
      <c r="F8" s="244"/>
      <c r="G8" s="244"/>
      <c r="H8" s="243"/>
      <c r="I8" s="243"/>
      <c r="J8" s="243"/>
      <c r="K8" s="243"/>
      <c r="L8" s="243"/>
      <c r="M8" s="243"/>
      <c r="N8" s="266" t="str">
        <f>IF(AND(B8&lt;&gt;"",D8&lt;&gt;""),SUM(H8:M8),"")</f>
        <v/>
      </c>
      <c r="O8" s="265" t="str">
        <f>IF(AND(B8&lt;&gt;"",D8=""),"Bursiyerin Niteliği seçilmesi zorunludur.","")</f>
        <v/>
      </c>
      <c r="S8" s="357" t="s">
        <v>253</v>
      </c>
    </row>
    <row r="9" spans="1:19" ht="30.2" customHeight="1" x14ac:dyDescent="0.25">
      <c r="A9" s="273">
        <v>2</v>
      </c>
      <c r="B9" s="236"/>
      <c r="C9" s="233"/>
      <c r="D9" s="237"/>
      <c r="E9" s="239"/>
      <c r="F9" s="238"/>
      <c r="G9" s="238"/>
      <c r="H9" s="239"/>
      <c r="I9" s="239"/>
      <c r="J9" s="239"/>
      <c r="K9" s="239"/>
      <c r="L9" s="239"/>
      <c r="M9" s="239"/>
      <c r="N9" s="267" t="str">
        <f t="shared" ref="N9:N22" si="0">IF(AND(B9&lt;&gt;"",D9&lt;&gt;""),SUM(H9:M9),"")</f>
        <v/>
      </c>
      <c r="O9" s="265" t="str">
        <f t="shared" ref="O9:O22" si="1">IF(AND(B9&lt;&gt;"",D9=""),"Bursiyerin Niteliği seçilmesi zorunludur.","")</f>
        <v/>
      </c>
      <c r="S9" s="357" t="s">
        <v>254</v>
      </c>
    </row>
    <row r="10" spans="1:19" ht="30.2" customHeight="1" x14ac:dyDescent="0.25">
      <c r="A10" s="273">
        <v>3</v>
      </c>
      <c r="B10" s="236"/>
      <c r="C10" s="233"/>
      <c r="D10" s="237"/>
      <c r="E10" s="239"/>
      <c r="F10" s="238"/>
      <c r="G10" s="238"/>
      <c r="H10" s="239"/>
      <c r="I10" s="239"/>
      <c r="J10" s="239"/>
      <c r="K10" s="239"/>
      <c r="L10" s="239"/>
      <c r="M10" s="239"/>
      <c r="N10" s="267" t="str">
        <f t="shared" si="0"/>
        <v/>
      </c>
      <c r="O10" s="265" t="str">
        <f t="shared" si="1"/>
        <v/>
      </c>
      <c r="S10" s="357" t="s">
        <v>255</v>
      </c>
    </row>
    <row r="11" spans="1:19" ht="30.2" customHeight="1" x14ac:dyDescent="0.25">
      <c r="A11" s="273">
        <v>4</v>
      </c>
      <c r="B11" s="236"/>
      <c r="C11" s="233"/>
      <c r="D11" s="237"/>
      <c r="E11" s="239"/>
      <c r="F11" s="238"/>
      <c r="G11" s="238"/>
      <c r="H11" s="239"/>
      <c r="I11" s="239"/>
      <c r="J11" s="239"/>
      <c r="K11" s="239"/>
      <c r="L11" s="239"/>
      <c r="M11" s="239"/>
      <c r="N11" s="267" t="str">
        <f t="shared" si="0"/>
        <v/>
      </c>
      <c r="O11" s="265" t="str">
        <f t="shared" si="1"/>
        <v/>
      </c>
      <c r="S11" s="357" t="s">
        <v>256</v>
      </c>
    </row>
    <row r="12" spans="1:19" ht="30.2" customHeight="1" x14ac:dyDescent="0.25">
      <c r="A12" s="273">
        <v>5</v>
      </c>
      <c r="B12" s="236"/>
      <c r="C12" s="233"/>
      <c r="D12" s="237"/>
      <c r="E12" s="239"/>
      <c r="F12" s="238"/>
      <c r="G12" s="238"/>
      <c r="H12" s="239"/>
      <c r="I12" s="239"/>
      <c r="J12" s="239"/>
      <c r="K12" s="239"/>
      <c r="L12" s="239"/>
      <c r="M12" s="239"/>
      <c r="N12" s="267" t="str">
        <f t="shared" si="0"/>
        <v/>
      </c>
      <c r="O12" s="265" t="str">
        <f t="shared" si="1"/>
        <v/>
      </c>
      <c r="S12" s="357" t="s">
        <v>257</v>
      </c>
    </row>
    <row r="13" spans="1:19" ht="30.2" customHeight="1" x14ac:dyDescent="0.25">
      <c r="A13" s="273">
        <v>6</v>
      </c>
      <c r="B13" s="236"/>
      <c r="C13" s="233"/>
      <c r="D13" s="237"/>
      <c r="E13" s="239"/>
      <c r="F13" s="238"/>
      <c r="G13" s="238"/>
      <c r="H13" s="239"/>
      <c r="I13" s="239"/>
      <c r="J13" s="239"/>
      <c r="K13" s="239"/>
      <c r="L13" s="239"/>
      <c r="M13" s="239"/>
      <c r="N13" s="267" t="str">
        <f t="shared" si="0"/>
        <v/>
      </c>
      <c r="O13" s="265" t="str">
        <f t="shared" si="1"/>
        <v/>
      </c>
      <c r="S13" s="357" t="s">
        <v>258</v>
      </c>
    </row>
    <row r="14" spans="1:19" ht="30.2" customHeight="1" x14ac:dyDescent="0.25">
      <c r="A14" s="273">
        <v>7</v>
      </c>
      <c r="B14" s="236"/>
      <c r="C14" s="233"/>
      <c r="D14" s="237"/>
      <c r="E14" s="239"/>
      <c r="F14" s="238"/>
      <c r="G14" s="238"/>
      <c r="H14" s="239"/>
      <c r="I14" s="239"/>
      <c r="J14" s="239"/>
      <c r="K14" s="239"/>
      <c r="L14" s="239"/>
      <c r="M14" s="239"/>
      <c r="N14" s="267" t="str">
        <f t="shared" si="0"/>
        <v/>
      </c>
      <c r="O14" s="265" t="str">
        <f t="shared" si="1"/>
        <v/>
      </c>
    </row>
    <row r="15" spans="1:19" ht="30.2" customHeight="1" x14ac:dyDescent="0.25">
      <c r="A15" s="273">
        <v>8</v>
      </c>
      <c r="B15" s="236"/>
      <c r="C15" s="233"/>
      <c r="D15" s="237"/>
      <c r="E15" s="239"/>
      <c r="F15" s="238"/>
      <c r="G15" s="238"/>
      <c r="H15" s="239"/>
      <c r="I15" s="239"/>
      <c r="J15" s="239"/>
      <c r="K15" s="239"/>
      <c r="L15" s="239"/>
      <c r="M15" s="239"/>
      <c r="N15" s="267" t="str">
        <f t="shared" si="0"/>
        <v/>
      </c>
      <c r="O15" s="265" t="str">
        <f t="shared" si="1"/>
        <v/>
      </c>
    </row>
    <row r="16" spans="1:19" ht="30.2" customHeight="1" x14ac:dyDescent="0.25">
      <c r="A16" s="273">
        <v>9</v>
      </c>
      <c r="B16" s="236"/>
      <c r="C16" s="233"/>
      <c r="D16" s="237"/>
      <c r="E16" s="239"/>
      <c r="F16" s="238"/>
      <c r="G16" s="238"/>
      <c r="H16" s="239"/>
      <c r="I16" s="239"/>
      <c r="J16" s="239"/>
      <c r="K16" s="239"/>
      <c r="L16" s="239"/>
      <c r="M16" s="239"/>
      <c r="N16" s="267" t="str">
        <f t="shared" si="0"/>
        <v/>
      </c>
      <c r="O16" s="265" t="str">
        <f t="shared" si="1"/>
        <v/>
      </c>
    </row>
    <row r="17" spans="1:15" ht="30.2" customHeight="1" x14ac:dyDescent="0.25">
      <c r="A17" s="273">
        <v>10</v>
      </c>
      <c r="B17" s="236"/>
      <c r="C17" s="233"/>
      <c r="D17" s="237"/>
      <c r="E17" s="239"/>
      <c r="F17" s="238"/>
      <c r="G17" s="238"/>
      <c r="H17" s="239"/>
      <c r="I17" s="239"/>
      <c r="J17" s="239"/>
      <c r="K17" s="239"/>
      <c r="L17" s="239"/>
      <c r="M17" s="239"/>
      <c r="N17" s="267" t="str">
        <f t="shared" si="0"/>
        <v/>
      </c>
      <c r="O17" s="265" t="str">
        <f t="shared" si="1"/>
        <v/>
      </c>
    </row>
    <row r="18" spans="1:15" ht="30.2" customHeight="1" x14ac:dyDescent="0.25">
      <c r="A18" s="273">
        <v>11</v>
      </c>
      <c r="B18" s="236"/>
      <c r="C18" s="233"/>
      <c r="D18" s="237"/>
      <c r="E18" s="239"/>
      <c r="F18" s="238"/>
      <c r="G18" s="238"/>
      <c r="H18" s="239"/>
      <c r="I18" s="239"/>
      <c r="J18" s="239"/>
      <c r="K18" s="239"/>
      <c r="L18" s="239"/>
      <c r="M18" s="239"/>
      <c r="N18" s="267" t="str">
        <f t="shared" si="0"/>
        <v/>
      </c>
      <c r="O18" s="265" t="str">
        <f t="shared" si="1"/>
        <v/>
      </c>
    </row>
    <row r="19" spans="1:15" ht="30.2" customHeight="1" x14ac:dyDescent="0.25">
      <c r="A19" s="273">
        <v>12</v>
      </c>
      <c r="B19" s="236"/>
      <c r="C19" s="233"/>
      <c r="D19" s="237"/>
      <c r="E19" s="239"/>
      <c r="F19" s="238"/>
      <c r="G19" s="238"/>
      <c r="H19" s="239"/>
      <c r="I19" s="239"/>
      <c r="J19" s="239"/>
      <c r="K19" s="239"/>
      <c r="L19" s="239"/>
      <c r="M19" s="239"/>
      <c r="N19" s="267" t="str">
        <f t="shared" si="0"/>
        <v/>
      </c>
      <c r="O19" s="265" t="str">
        <f t="shared" si="1"/>
        <v/>
      </c>
    </row>
    <row r="20" spans="1:15" ht="30.2" customHeight="1" x14ac:dyDescent="0.25">
      <c r="A20" s="273">
        <v>13</v>
      </c>
      <c r="B20" s="236"/>
      <c r="C20" s="233"/>
      <c r="D20" s="237"/>
      <c r="E20" s="239"/>
      <c r="F20" s="238"/>
      <c r="G20" s="238"/>
      <c r="H20" s="239"/>
      <c r="I20" s="239"/>
      <c r="J20" s="239"/>
      <c r="K20" s="239"/>
      <c r="L20" s="239"/>
      <c r="M20" s="239"/>
      <c r="N20" s="267" t="str">
        <f t="shared" si="0"/>
        <v/>
      </c>
      <c r="O20" s="265" t="str">
        <f t="shared" si="1"/>
        <v/>
      </c>
    </row>
    <row r="21" spans="1:15" ht="30.2" customHeight="1" x14ac:dyDescent="0.25">
      <c r="A21" s="273">
        <v>14</v>
      </c>
      <c r="B21" s="236"/>
      <c r="C21" s="233"/>
      <c r="D21" s="237"/>
      <c r="E21" s="239"/>
      <c r="F21" s="238"/>
      <c r="G21" s="238"/>
      <c r="H21" s="239"/>
      <c r="I21" s="239"/>
      <c r="J21" s="239"/>
      <c r="K21" s="239"/>
      <c r="L21" s="239"/>
      <c r="M21" s="239"/>
      <c r="N21" s="267" t="str">
        <f t="shared" si="0"/>
        <v/>
      </c>
      <c r="O21" s="265" t="str">
        <f t="shared" si="1"/>
        <v/>
      </c>
    </row>
    <row r="22" spans="1:15" ht="30.2" customHeight="1" thickBot="1" x14ac:dyDescent="0.3">
      <c r="A22" s="274">
        <v>15</v>
      </c>
      <c r="B22" s="247"/>
      <c r="C22" s="248"/>
      <c r="D22" s="249"/>
      <c r="E22" s="250"/>
      <c r="F22" s="251"/>
      <c r="G22" s="251"/>
      <c r="H22" s="250"/>
      <c r="I22" s="250"/>
      <c r="J22" s="250"/>
      <c r="K22" s="250"/>
      <c r="L22" s="250"/>
      <c r="M22" s="250"/>
      <c r="N22" s="268" t="str">
        <f t="shared" si="0"/>
        <v/>
      </c>
      <c r="O22" s="265" t="str">
        <f t="shared" si="1"/>
        <v/>
      </c>
    </row>
    <row r="23" spans="1:15" ht="30.2" customHeight="1" thickBot="1" x14ac:dyDescent="0.3">
      <c r="A23" s="551" t="s">
        <v>133</v>
      </c>
      <c r="B23" s="552"/>
      <c r="C23" s="552"/>
      <c r="D23" s="552"/>
      <c r="E23" s="552"/>
      <c r="F23" s="552"/>
      <c r="G23" s="552"/>
      <c r="H23" s="552"/>
      <c r="I23" s="552"/>
      <c r="J23" s="552"/>
      <c r="K23" s="552"/>
      <c r="L23" s="552"/>
      <c r="M23" s="553"/>
      <c r="N23" s="269">
        <f>SUM(N8:N22)</f>
        <v>0</v>
      </c>
    </row>
    <row r="24" spans="1:15" ht="30.2" customHeight="1" x14ac:dyDescent="0.25">
      <c r="A24" s="234"/>
      <c r="B24" s="234"/>
      <c r="C24" s="234"/>
      <c r="D24" s="234"/>
      <c r="E24" s="234"/>
      <c r="F24" s="234"/>
      <c r="G24" s="234"/>
      <c r="H24" s="234"/>
      <c r="I24" s="234"/>
      <c r="J24" s="234"/>
      <c r="K24" s="234"/>
      <c r="L24" s="234"/>
      <c r="M24" s="234"/>
      <c r="N24" s="234"/>
    </row>
    <row r="25" spans="1:15" ht="30.2" customHeight="1" x14ac:dyDescent="0.25">
      <c r="A25" s="554" t="s">
        <v>141</v>
      </c>
      <c r="B25" s="554"/>
      <c r="C25" s="554"/>
      <c r="D25" s="554"/>
      <c r="E25" s="554"/>
      <c r="F25" s="554"/>
      <c r="G25" s="554"/>
      <c r="H25" s="554"/>
      <c r="I25" s="554"/>
      <c r="J25" s="554"/>
      <c r="K25" s="554"/>
      <c r="L25" s="554"/>
      <c r="M25" s="554"/>
      <c r="N25" s="554"/>
    </row>
    <row r="26" spans="1:15" ht="30.2" customHeight="1" x14ac:dyDescent="0.35">
      <c r="A26" s="346" t="s">
        <v>41</v>
      </c>
      <c r="B26" s="345">
        <f ca="1">IF(imzatarihi&gt;0,imzatarihi,"")</f>
        <v>45833</v>
      </c>
      <c r="C26" s="346" t="s">
        <v>43</v>
      </c>
      <c r="D26" s="344" t="str">
        <f>IF(kurulusyetkilisi&gt;0,kurulusyetkilisi,"")</f>
        <v/>
      </c>
      <c r="E26" s="57"/>
      <c r="F26" s="57"/>
      <c r="G26" s="57"/>
      <c r="H26" s="57"/>
      <c r="I26" s="194"/>
      <c r="J26" s="235"/>
      <c r="K26" s="57"/>
      <c r="L26" s="57"/>
      <c r="M26" s="57"/>
      <c r="N26" s="57"/>
    </row>
    <row r="27" spans="1:15" ht="30.2" customHeight="1" x14ac:dyDescent="0.35">
      <c r="A27" s="57"/>
      <c r="B27" s="343"/>
      <c r="C27" s="346" t="s">
        <v>44</v>
      </c>
      <c r="E27" s="57"/>
      <c r="F27" s="57"/>
      <c r="G27" s="57"/>
      <c r="H27" s="57"/>
      <c r="K27" s="235"/>
      <c r="L27" s="235"/>
      <c r="M27" s="235"/>
      <c r="N27" s="235"/>
    </row>
  </sheetData>
  <sheetProtection algorithmName="SHA-512" hashValue="b4NdzNjU1QzfGHzGYhQI5SaTEj7E2ppQ8i0GbtHsk19kvmQLlFn4MYYZZZRbUlYxaaEpefpq08iZ/XyVgvb7Tw==" saltValue="ZnZAUqWxIB4TFyfvmNRJ4A==" spinCount="100000" sheet="1" objects="1" scenarios="1"/>
  <mergeCells count="16">
    <mergeCell ref="A23:M23"/>
    <mergeCell ref="A25:N25"/>
    <mergeCell ref="A1:N1"/>
    <mergeCell ref="A6:A7"/>
    <mergeCell ref="B6:B7"/>
    <mergeCell ref="C6:C7"/>
    <mergeCell ref="D6:D7"/>
    <mergeCell ref="E6:E7"/>
    <mergeCell ref="A2:N2"/>
    <mergeCell ref="A3:N3"/>
    <mergeCell ref="B4:N4"/>
    <mergeCell ref="B5:N5"/>
    <mergeCell ref="F6:F7"/>
    <mergeCell ref="G6:G7"/>
    <mergeCell ref="H6:M6"/>
    <mergeCell ref="N6:N7"/>
  </mergeCells>
  <dataValidations count="1">
    <dataValidation type="list" allowBlank="1" showInputMessage="1" showErrorMessage="1" sqref="D8:D22" xr:uid="{00000000-0002-0000-1300-000000000000}">
      <formula1>bursiyernitelik</formula1>
    </dataValidation>
  </dataValidations>
  <pageMargins left="0.7" right="0.7" top="0.75" bottom="0.75" header="0.3" footer="0.3"/>
  <pageSetup paperSize="9" scale="56" orientation="landscape" r:id="rId1"/>
  <colBreaks count="1" manualBreakCount="1">
    <brk id="14" max="1048575" man="1"/>
  </col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1"/>
  <dimension ref="A1:O27"/>
  <sheetViews>
    <sheetView zoomScale="80" zoomScaleNormal="80" workbookViewId="0">
      <selection activeCell="B8" sqref="B8"/>
    </sheetView>
  </sheetViews>
  <sheetFormatPr defaultColWidth="9.140625" defaultRowHeight="30.2" customHeight="1" x14ac:dyDescent="0.25"/>
  <cols>
    <col min="1" max="1" width="10.85546875" style="29" customWidth="1"/>
    <col min="2" max="2" width="40.7109375" style="29" customWidth="1"/>
    <col min="3" max="3" width="20.7109375" style="29" customWidth="1"/>
    <col min="4" max="4" width="25.7109375" style="29" customWidth="1"/>
    <col min="5" max="5" width="16.7109375" style="29" customWidth="1"/>
    <col min="6" max="7" width="12.7109375" style="29" customWidth="1"/>
    <col min="8" max="14" width="16.7109375" style="29" customWidth="1"/>
    <col min="15" max="15" width="39.140625" style="29" bestFit="1" customWidth="1"/>
    <col min="16" max="16384" width="9.140625" style="29"/>
  </cols>
  <sheetData>
    <row r="1" spans="1:15" ht="30.2" customHeight="1" x14ac:dyDescent="0.25">
      <c r="A1" s="542" t="s">
        <v>219</v>
      </c>
      <c r="B1" s="542"/>
      <c r="C1" s="542"/>
      <c r="D1" s="542"/>
      <c r="E1" s="542"/>
      <c r="F1" s="542"/>
      <c r="G1" s="542"/>
      <c r="H1" s="542"/>
      <c r="I1" s="542"/>
      <c r="J1" s="542"/>
      <c r="K1" s="542"/>
      <c r="L1" s="542"/>
      <c r="M1" s="542"/>
      <c r="N1" s="542"/>
    </row>
    <row r="2" spans="1:15" ht="30.2" customHeight="1" x14ac:dyDescent="0.25">
      <c r="A2" s="529" t="str">
        <f>IF(YilDonem&lt;&gt;"",CONCATENATE(YilDonem,". döneme aittir."),"")</f>
        <v/>
      </c>
      <c r="B2" s="529"/>
      <c r="C2" s="529"/>
      <c r="D2" s="529"/>
      <c r="E2" s="529"/>
      <c r="F2" s="529"/>
      <c r="G2" s="529"/>
      <c r="H2" s="529"/>
      <c r="I2" s="529"/>
      <c r="J2" s="529"/>
      <c r="K2" s="529"/>
      <c r="L2" s="529"/>
      <c r="M2" s="529"/>
      <c r="N2" s="529"/>
      <c r="O2" s="212"/>
    </row>
    <row r="3" spans="1:15" ht="30.2" customHeight="1" thickBot="1" x14ac:dyDescent="0.3">
      <c r="A3" s="565" t="s">
        <v>218</v>
      </c>
      <c r="B3" s="565"/>
      <c r="C3" s="565"/>
      <c r="D3" s="565"/>
      <c r="E3" s="565"/>
      <c r="F3" s="565"/>
      <c r="G3" s="565"/>
      <c r="H3" s="565"/>
      <c r="I3" s="565"/>
      <c r="J3" s="565"/>
      <c r="K3" s="565"/>
      <c r="L3" s="565"/>
      <c r="M3" s="565"/>
      <c r="N3" s="565"/>
    </row>
    <row r="4" spans="1:15" ht="30.2" customHeight="1" thickBot="1" x14ac:dyDescent="0.3">
      <c r="A4" s="270" t="s">
        <v>207</v>
      </c>
      <c r="B4" s="556" t="str">
        <f>IF(ProjeNo&gt;0,ProjeNo,"")</f>
        <v/>
      </c>
      <c r="C4" s="557"/>
      <c r="D4" s="557"/>
      <c r="E4" s="557"/>
      <c r="F4" s="557"/>
      <c r="G4" s="557"/>
      <c r="H4" s="557"/>
      <c r="I4" s="557"/>
      <c r="J4" s="557"/>
      <c r="K4" s="557"/>
      <c r="L4" s="557"/>
      <c r="M4" s="557"/>
      <c r="N4" s="558"/>
    </row>
    <row r="5" spans="1:15" ht="30.2" customHeight="1" thickBot="1" x14ac:dyDescent="0.3">
      <c r="A5" s="270" t="s">
        <v>208</v>
      </c>
      <c r="B5" s="559" t="str">
        <f>IF(ProjeAdi&gt;0,ProjeAdi,"")</f>
        <v/>
      </c>
      <c r="C5" s="559"/>
      <c r="D5" s="559"/>
      <c r="E5" s="559"/>
      <c r="F5" s="559"/>
      <c r="G5" s="559"/>
      <c r="H5" s="559"/>
      <c r="I5" s="559"/>
      <c r="J5" s="559"/>
      <c r="K5" s="559"/>
      <c r="L5" s="559"/>
      <c r="M5" s="559"/>
      <c r="N5" s="560"/>
    </row>
    <row r="6" spans="1:15" ht="30.2" customHeight="1" thickBot="1" x14ac:dyDescent="0.3">
      <c r="A6" s="533" t="s">
        <v>6</v>
      </c>
      <c r="B6" s="533" t="s">
        <v>7</v>
      </c>
      <c r="C6" s="533" t="s">
        <v>67</v>
      </c>
      <c r="D6" s="533" t="s">
        <v>216</v>
      </c>
      <c r="E6" s="533" t="s">
        <v>217</v>
      </c>
      <c r="F6" s="533" t="s">
        <v>211</v>
      </c>
      <c r="G6" s="533" t="s">
        <v>212</v>
      </c>
      <c r="H6" s="561" t="s">
        <v>214</v>
      </c>
      <c r="I6" s="562"/>
      <c r="J6" s="562"/>
      <c r="K6" s="562"/>
      <c r="L6" s="562"/>
      <c r="M6" s="563"/>
      <c r="N6" s="533" t="s">
        <v>46</v>
      </c>
    </row>
    <row r="7" spans="1:15" ht="33" customHeight="1" thickBot="1" x14ac:dyDescent="0.3">
      <c r="A7" s="537"/>
      <c r="B7" s="537"/>
      <c r="C7" s="537"/>
      <c r="D7" s="537"/>
      <c r="E7" s="537"/>
      <c r="F7" s="537"/>
      <c r="G7" s="537"/>
      <c r="H7" s="354" t="s">
        <v>242</v>
      </c>
      <c r="I7" s="354" t="s">
        <v>243</v>
      </c>
      <c r="J7" s="354" t="s">
        <v>244</v>
      </c>
      <c r="K7" s="354" t="s">
        <v>245</v>
      </c>
      <c r="L7" s="354" t="s">
        <v>246</v>
      </c>
      <c r="M7" s="354" t="s">
        <v>247</v>
      </c>
      <c r="N7" s="537"/>
    </row>
    <row r="8" spans="1:15" ht="30.2" customHeight="1" x14ac:dyDescent="0.25">
      <c r="A8" s="240">
        <v>1</v>
      </c>
      <c r="B8" s="241"/>
      <c r="C8" s="271"/>
      <c r="D8" s="242"/>
      <c r="E8" s="243"/>
      <c r="F8" s="244"/>
      <c r="G8" s="244"/>
      <c r="H8" s="243"/>
      <c r="I8" s="243"/>
      <c r="J8" s="243"/>
      <c r="K8" s="243"/>
      <c r="L8" s="243"/>
      <c r="M8" s="243"/>
      <c r="N8" s="266" t="str">
        <f>IF(AND(B8&lt;&gt;"",D8&lt;&gt;""),SUM(H8:M8),"")</f>
        <v/>
      </c>
      <c r="O8" s="265" t="str">
        <f>IF(AND(B8&lt;&gt;"",D8=""),"Projedeki Görevi seçilmesi zorunludur.","")</f>
        <v/>
      </c>
    </row>
    <row r="9" spans="1:15" ht="30.2" customHeight="1" x14ac:dyDescent="0.25">
      <c r="A9" s="245">
        <v>2</v>
      </c>
      <c r="B9" s="236"/>
      <c r="C9" s="233"/>
      <c r="D9" s="237"/>
      <c r="E9" s="239"/>
      <c r="F9" s="238"/>
      <c r="G9" s="238"/>
      <c r="H9" s="239"/>
      <c r="I9" s="239"/>
      <c r="J9" s="239"/>
      <c r="K9" s="239"/>
      <c r="L9" s="239"/>
      <c r="M9" s="239"/>
      <c r="N9" s="267" t="str">
        <f t="shared" ref="N9:N22" si="0">IF(AND(B9&lt;&gt;"",D9&lt;&gt;""),SUM(H9:M9),"")</f>
        <v/>
      </c>
      <c r="O9" s="265" t="str">
        <f t="shared" ref="O9:O22" si="1">IF(AND(B9&lt;&gt;"",D9=""),"Projedeki Görevi seçilmesi zorunludur.","")</f>
        <v/>
      </c>
    </row>
    <row r="10" spans="1:15" ht="30.2" customHeight="1" x14ac:dyDescent="0.25">
      <c r="A10" s="245">
        <v>3</v>
      </c>
      <c r="B10" s="236"/>
      <c r="C10" s="233"/>
      <c r="D10" s="237"/>
      <c r="E10" s="239"/>
      <c r="F10" s="238"/>
      <c r="G10" s="238"/>
      <c r="H10" s="239"/>
      <c r="I10" s="239"/>
      <c r="J10" s="239"/>
      <c r="K10" s="239"/>
      <c r="L10" s="239"/>
      <c r="M10" s="239"/>
      <c r="N10" s="267" t="str">
        <f t="shared" si="0"/>
        <v/>
      </c>
      <c r="O10" s="265" t="str">
        <f t="shared" si="1"/>
        <v/>
      </c>
    </row>
    <row r="11" spans="1:15" ht="30.2" customHeight="1" x14ac:dyDescent="0.25">
      <c r="A11" s="245">
        <v>4</v>
      </c>
      <c r="B11" s="236"/>
      <c r="C11" s="233"/>
      <c r="D11" s="237"/>
      <c r="E11" s="239"/>
      <c r="F11" s="238"/>
      <c r="G11" s="238"/>
      <c r="H11" s="239"/>
      <c r="I11" s="239"/>
      <c r="J11" s="239"/>
      <c r="K11" s="239"/>
      <c r="L11" s="239"/>
      <c r="M11" s="239"/>
      <c r="N11" s="267" t="str">
        <f t="shared" si="0"/>
        <v/>
      </c>
      <c r="O11" s="265" t="str">
        <f t="shared" si="1"/>
        <v/>
      </c>
    </row>
    <row r="12" spans="1:15" ht="30.2" customHeight="1" x14ac:dyDescent="0.25">
      <c r="A12" s="245">
        <v>5</v>
      </c>
      <c r="B12" s="236"/>
      <c r="C12" s="233"/>
      <c r="D12" s="237"/>
      <c r="E12" s="239"/>
      <c r="F12" s="238"/>
      <c r="G12" s="238"/>
      <c r="H12" s="239"/>
      <c r="I12" s="239"/>
      <c r="J12" s="239"/>
      <c r="K12" s="239"/>
      <c r="L12" s="239"/>
      <c r="M12" s="239"/>
      <c r="N12" s="267" t="str">
        <f t="shared" si="0"/>
        <v/>
      </c>
      <c r="O12" s="265" t="str">
        <f t="shared" si="1"/>
        <v/>
      </c>
    </row>
    <row r="13" spans="1:15" ht="30.2" customHeight="1" x14ac:dyDescent="0.25">
      <c r="A13" s="245">
        <v>6</v>
      </c>
      <c r="B13" s="236"/>
      <c r="C13" s="233"/>
      <c r="D13" s="237"/>
      <c r="E13" s="239"/>
      <c r="F13" s="238"/>
      <c r="G13" s="238"/>
      <c r="H13" s="239"/>
      <c r="I13" s="239"/>
      <c r="J13" s="239"/>
      <c r="K13" s="239"/>
      <c r="L13" s="239"/>
      <c r="M13" s="239"/>
      <c r="N13" s="267" t="str">
        <f t="shared" si="0"/>
        <v/>
      </c>
      <c r="O13" s="265" t="str">
        <f t="shared" si="1"/>
        <v/>
      </c>
    </row>
    <row r="14" spans="1:15" ht="30.2" customHeight="1" x14ac:dyDescent="0.25">
      <c r="A14" s="245">
        <v>7</v>
      </c>
      <c r="B14" s="236"/>
      <c r="C14" s="233"/>
      <c r="D14" s="237"/>
      <c r="E14" s="239"/>
      <c r="F14" s="238"/>
      <c r="G14" s="238"/>
      <c r="H14" s="239"/>
      <c r="I14" s="239"/>
      <c r="J14" s="239"/>
      <c r="K14" s="239"/>
      <c r="L14" s="239"/>
      <c r="M14" s="239"/>
      <c r="N14" s="267" t="str">
        <f t="shared" si="0"/>
        <v/>
      </c>
      <c r="O14" s="265" t="str">
        <f t="shared" si="1"/>
        <v/>
      </c>
    </row>
    <row r="15" spans="1:15" ht="30.2" customHeight="1" x14ac:dyDescent="0.25">
      <c r="A15" s="245">
        <v>8</v>
      </c>
      <c r="B15" s="236"/>
      <c r="C15" s="233"/>
      <c r="D15" s="237"/>
      <c r="E15" s="239"/>
      <c r="F15" s="238"/>
      <c r="G15" s="238"/>
      <c r="H15" s="239"/>
      <c r="I15" s="239"/>
      <c r="J15" s="239"/>
      <c r="K15" s="239"/>
      <c r="L15" s="239"/>
      <c r="M15" s="239"/>
      <c r="N15" s="267" t="str">
        <f t="shared" si="0"/>
        <v/>
      </c>
      <c r="O15" s="265" t="str">
        <f t="shared" si="1"/>
        <v/>
      </c>
    </row>
    <row r="16" spans="1:15" ht="30.2" customHeight="1" x14ac:dyDescent="0.25">
      <c r="A16" s="245">
        <v>9</v>
      </c>
      <c r="B16" s="236"/>
      <c r="C16" s="233"/>
      <c r="D16" s="237"/>
      <c r="E16" s="239"/>
      <c r="F16" s="238"/>
      <c r="G16" s="238"/>
      <c r="H16" s="239"/>
      <c r="I16" s="239"/>
      <c r="J16" s="239"/>
      <c r="K16" s="239"/>
      <c r="L16" s="239"/>
      <c r="M16" s="239"/>
      <c r="N16" s="267" t="str">
        <f t="shared" si="0"/>
        <v/>
      </c>
      <c r="O16" s="265" t="str">
        <f t="shared" si="1"/>
        <v/>
      </c>
    </row>
    <row r="17" spans="1:15" ht="30.2" customHeight="1" x14ac:dyDescent="0.25">
      <c r="A17" s="245">
        <v>10</v>
      </c>
      <c r="B17" s="236"/>
      <c r="C17" s="233"/>
      <c r="D17" s="237"/>
      <c r="E17" s="239"/>
      <c r="F17" s="238"/>
      <c r="G17" s="238"/>
      <c r="H17" s="239"/>
      <c r="I17" s="239"/>
      <c r="J17" s="239"/>
      <c r="K17" s="239"/>
      <c r="L17" s="239"/>
      <c r="M17" s="239"/>
      <c r="N17" s="267" t="str">
        <f t="shared" si="0"/>
        <v/>
      </c>
      <c r="O17" s="265" t="str">
        <f t="shared" si="1"/>
        <v/>
      </c>
    </row>
    <row r="18" spans="1:15" ht="30.2" customHeight="1" x14ac:dyDescent="0.25">
      <c r="A18" s="245">
        <v>11</v>
      </c>
      <c r="B18" s="236"/>
      <c r="C18" s="233"/>
      <c r="D18" s="237"/>
      <c r="E18" s="239"/>
      <c r="F18" s="238"/>
      <c r="G18" s="238"/>
      <c r="H18" s="239"/>
      <c r="I18" s="239"/>
      <c r="J18" s="239"/>
      <c r="K18" s="239"/>
      <c r="L18" s="239"/>
      <c r="M18" s="239"/>
      <c r="N18" s="267" t="str">
        <f t="shared" si="0"/>
        <v/>
      </c>
      <c r="O18" s="265" t="str">
        <f t="shared" si="1"/>
        <v/>
      </c>
    </row>
    <row r="19" spans="1:15" ht="30.2" customHeight="1" x14ac:dyDescent="0.25">
      <c r="A19" s="245">
        <v>12</v>
      </c>
      <c r="B19" s="236"/>
      <c r="C19" s="233"/>
      <c r="D19" s="237"/>
      <c r="E19" s="239"/>
      <c r="F19" s="238"/>
      <c r="G19" s="238"/>
      <c r="H19" s="239"/>
      <c r="I19" s="239"/>
      <c r="J19" s="239"/>
      <c r="K19" s="239"/>
      <c r="L19" s="239"/>
      <c r="M19" s="239"/>
      <c r="N19" s="267" t="str">
        <f t="shared" si="0"/>
        <v/>
      </c>
      <c r="O19" s="265" t="str">
        <f t="shared" si="1"/>
        <v/>
      </c>
    </row>
    <row r="20" spans="1:15" ht="30.2" customHeight="1" x14ac:dyDescent="0.25">
      <c r="A20" s="245">
        <v>13</v>
      </c>
      <c r="B20" s="236"/>
      <c r="C20" s="233"/>
      <c r="D20" s="237"/>
      <c r="E20" s="239"/>
      <c r="F20" s="238"/>
      <c r="G20" s="238"/>
      <c r="H20" s="239"/>
      <c r="I20" s="239"/>
      <c r="J20" s="239"/>
      <c r="K20" s="239"/>
      <c r="L20" s="239"/>
      <c r="M20" s="239"/>
      <c r="N20" s="267" t="str">
        <f t="shared" si="0"/>
        <v/>
      </c>
      <c r="O20" s="265" t="str">
        <f t="shared" si="1"/>
        <v/>
      </c>
    </row>
    <row r="21" spans="1:15" ht="30.2" customHeight="1" x14ac:dyDescent="0.25">
      <c r="A21" s="245">
        <v>14</v>
      </c>
      <c r="B21" s="236"/>
      <c r="C21" s="233"/>
      <c r="D21" s="237"/>
      <c r="E21" s="239"/>
      <c r="F21" s="238"/>
      <c r="G21" s="238"/>
      <c r="H21" s="239"/>
      <c r="I21" s="239"/>
      <c r="J21" s="239"/>
      <c r="K21" s="239"/>
      <c r="L21" s="239"/>
      <c r="M21" s="239"/>
      <c r="N21" s="267" t="str">
        <f t="shared" si="0"/>
        <v/>
      </c>
      <c r="O21" s="265" t="str">
        <f t="shared" si="1"/>
        <v/>
      </c>
    </row>
    <row r="22" spans="1:15" ht="30.2" customHeight="1" thickBot="1" x14ac:dyDescent="0.3">
      <c r="A22" s="246">
        <v>15</v>
      </c>
      <c r="B22" s="247"/>
      <c r="C22" s="248"/>
      <c r="D22" s="249"/>
      <c r="E22" s="250"/>
      <c r="F22" s="251"/>
      <c r="G22" s="251"/>
      <c r="H22" s="250"/>
      <c r="I22" s="250"/>
      <c r="J22" s="250"/>
      <c r="K22" s="250"/>
      <c r="L22" s="250"/>
      <c r="M22" s="250"/>
      <c r="N22" s="268" t="str">
        <f t="shared" si="0"/>
        <v/>
      </c>
      <c r="O22" s="265" t="str">
        <f t="shared" si="1"/>
        <v/>
      </c>
    </row>
    <row r="23" spans="1:15" ht="30.2" customHeight="1" thickBot="1" x14ac:dyDescent="0.3">
      <c r="A23" s="566" t="s">
        <v>133</v>
      </c>
      <c r="B23" s="567"/>
      <c r="C23" s="567"/>
      <c r="D23" s="567"/>
      <c r="E23" s="567"/>
      <c r="F23" s="567"/>
      <c r="G23" s="567"/>
      <c r="H23" s="567"/>
      <c r="I23" s="567"/>
      <c r="J23" s="567"/>
      <c r="K23" s="567"/>
      <c r="L23" s="567"/>
      <c r="M23" s="568"/>
      <c r="N23" s="269">
        <f>SUM(N8:N22)</f>
        <v>0</v>
      </c>
    </row>
    <row r="24" spans="1:15" ht="30.2" customHeight="1" x14ac:dyDescent="0.25">
      <c r="A24" s="234"/>
      <c r="B24" s="234"/>
      <c r="C24" s="234"/>
      <c r="D24" s="234"/>
      <c r="E24" s="234"/>
      <c r="F24" s="234"/>
      <c r="G24" s="234"/>
      <c r="H24" s="234"/>
      <c r="I24" s="234"/>
      <c r="J24" s="234"/>
      <c r="K24" s="234"/>
      <c r="L24" s="234"/>
      <c r="M24" s="234"/>
      <c r="N24" s="234"/>
    </row>
    <row r="25" spans="1:15" ht="30.2" customHeight="1" x14ac:dyDescent="0.25">
      <c r="A25" s="564" t="s">
        <v>141</v>
      </c>
      <c r="B25" s="564"/>
      <c r="C25" s="564"/>
      <c r="D25" s="564"/>
      <c r="E25" s="564"/>
      <c r="F25" s="564"/>
      <c r="G25" s="564"/>
      <c r="H25" s="564"/>
      <c r="I25" s="564"/>
      <c r="J25" s="564"/>
      <c r="K25" s="564"/>
      <c r="L25" s="564"/>
      <c r="M25" s="564"/>
      <c r="N25" s="564"/>
    </row>
    <row r="26" spans="1:15" ht="30.2" customHeight="1" x14ac:dyDescent="0.35">
      <c r="A26" s="346" t="s">
        <v>41</v>
      </c>
      <c r="B26" s="345">
        <f ca="1">IF(imzatarihi&gt;0,imzatarihi,"")</f>
        <v>45833</v>
      </c>
      <c r="C26" s="349" t="s">
        <v>43</v>
      </c>
      <c r="D26" s="344" t="str">
        <f>IF(kurulusyetkilisi&gt;0,kurulusyetkilisi,"")</f>
        <v/>
      </c>
      <c r="E26" s="57"/>
      <c r="F26" s="57"/>
      <c r="G26" s="57"/>
      <c r="H26" s="57"/>
      <c r="I26" s="194"/>
      <c r="J26" s="235"/>
      <c r="K26" s="57"/>
      <c r="L26" s="57"/>
      <c r="M26" s="57"/>
      <c r="N26" s="57"/>
    </row>
    <row r="27" spans="1:15" ht="30.2" customHeight="1" x14ac:dyDescent="0.35">
      <c r="A27" s="57"/>
      <c r="B27" s="343"/>
      <c r="C27" s="349" t="s">
        <v>44</v>
      </c>
      <c r="E27" s="57"/>
      <c r="F27" s="57"/>
      <c r="G27" s="57"/>
      <c r="H27" s="57"/>
      <c r="K27" s="235"/>
      <c r="L27" s="235"/>
      <c r="M27" s="235"/>
      <c r="N27" s="235"/>
    </row>
  </sheetData>
  <sheetProtection algorithmName="SHA-512" hashValue="0LnFjnwITmvhbm40+lWEtms1NX6wH1GkNTMSsVLufP2jiJhOGvms4QxJqsN7uW1JRtKTOVOJwkHu+L2OtUWQ0A==" saltValue="mj9RKiJtq+pX7tOJqNwKKA==" spinCount="100000" sheet="1" objects="1" scenarios="1"/>
  <mergeCells count="16">
    <mergeCell ref="A25:N25"/>
    <mergeCell ref="A1:N1"/>
    <mergeCell ref="A2:N2"/>
    <mergeCell ref="A3:N3"/>
    <mergeCell ref="B4:N4"/>
    <mergeCell ref="B5:N5"/>
    <mergeCell ref="A6:A7"/>
    <mergeCell ref="B6:B7"/>
    <mergeCell ref="C6:C7"/>
    <mergeCell ref="D6:D7"/>
    <mergeCell ref="E6:E7"/>
    <mergeCell ref="F6:F7"/>
    <mergeCell ref="G6:G7"/>
    <mergeCell ref="H6:M6"/>
    <mergeCell ref="N6:N7"/>
    <mergeCell ref="A23:M23"/>
  </mergeCells>
  <dataValidations count="1">
    <dataValidation type="list" allowBlank="1" showInputMessage="1" showErrorMessage="1" sqref="D8:D22" xr:uid="{00000000-0002-0000-1400-000000000000}">
      <formula1>"Yürütücü,Araştırmacı,Yardımcı Personel"</formula1>
    </dataValidation>
  </dataValidations>
  <pageMargins left="0.7" right="0.7" top="0.75" bottom="0.75" header="0.3" footer="0.3"/>
  <pageSetup paperSize="9" scale="51" orientation="landscape" r:id="rId1"/>
  <colBreaks count="1" manualBreakCount="1">
    <brk id="14"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1"/>
  <dimension ref="A1:H24"/>
  <sheetViews>
    <sheetView zoomScale="80" zoomScaleNormal="80" workbookViewId="0">
      <selection activeCell="C4" sqref="C4:G4"/>
    </sheetView>
  </sheetViews>
  <sheetFormatPr defaultColWidth="8.85546875" defaultRowHeight="15" x14ac:dyDescent="0.25"/>
  <cols>
    <col min="1" max="1" width="5.5703125" customWidth="1"/>
    <col min="2" max="2" width="16.28515625" customWidth="1"/>
    <col min="3" max="3" width="9.7109375" customWidth="1"/>
    <col min="4" max="5" width="9.140625"/>
    <col min="6" max="6" width="17.28515625" customWidth="1"/>
    <col min="7" max="7" width="26.7109375" customWidth="1"/>
    <col min="8" max="8" width="5.5703125" customWidth="1"/>
  </cols>
  <sheetData>
    <row r="1" spans="1:8" s="70" customFormat="1" ht="15.75" x14ac:dyDescent="0.25">
      <c r="A1" s="470"/>
      <c r="B1" s="529" t="s">
        <v>116</v>
      </c>
      <c r="C1" s="529"/>
      <c r="D1" s="529"/>
      <c r="E1" s="529"/>
      <c r="F1" s="529"/>
      <c r="G1" s="529"/>
      <c r="H1" s="490"/>
    </row>
    <row r="2" spans="1:8" s="70" customFormat="1" x14ac:dyDescent="0.25">
      <c r="A2" s="470"/>
      <c r="B2" s="458" t="str">
        <f>IF(YilDonem&lt;&gt;"",CONCATENATE(YilDonem,". döneme aittir."),"")</f>
        <v/>
      </c>
      <c r="C2" s="458"/>
      <c r="D2" s="458"/>
      <c r="E2" s="458"/>
      <c r="F2" s="458"/>
      <c r="G2" s="458"/>
      <c r="H2" s="490"/>
    </row>
    <row r="3" spans="1:8" s="70" customFormat="1" ht="19.5" thickBot="1" x14ac:dyDescent="0.35">
      <c r="A3" s="470"/>
      <c r="B3" s="580" t="s">
        <v>117</v>
      </c>
      <c r="C3" s="580"/>
      <c r="D3" s="580"/>
      <c r="E3" s="580"/>
      <c r="F3" s="580"/>
      <c r="G3" s="580"/>
      <c r="H3" s="490"/>
    </row>
    <row r="4" spans="1:8" s="70" customFormat="1" ht="23.25" customHeight="1" thickBot="1" x14ac:dyDescent="0.3">
      <c r="A4" s="470"/>
      <c r="B4" s="356" t="s">
        <v>1</v>
      </c>
      <c r="C4" s="452" t="str">
        <f>IF(ProjeNo&gt;0,ProjeNo,"")</f>
        <v/>
      </c>
      <c r="D4" s="453"/>
      <c r="E4" s="453"/>
      <c r="F4" s="453"/>
      <c r="G4" s="454"/>
      <c r="H4" s="490"/>
    </row>
    <row r="5" spans="1:8" s="70" customFormat="1" ht="70.5" customHeight="1" thickBot="1" x14ac:dyDescent="0.3">
      <c r="A5" s="470"/>
      <c r="B5" s="261" t="s">
        <v>10</v>
      </c>
      <c r="C5" s="476" t="str">
        <f>IF(ProjeAdi&gt;0,ProjeAdi,"")</f>
        <v/>
      </c>
      <c r="D5" s="477"/>
      <c r="E5" s="477"/>
      <c r="F5" s="477"/>
      <c r="G5" s="478"/>
      <c r="H5" s="490"/>
    </row>
    <row r="6" spans="1:8" ht="19.5" thickBot="1" x14ac:dyDescent="0.3">
      <c r="A6" s="470"/>
      <c r="B6" s="576" t="s">
        <v>118</v>
      </c>
      <c r="C6" s="581"/>
      <c r="D6" s="581"/>
      <c r="E6" s="581"/>
      <c r="F6" s="582"/>
      <c r="G6" s="257" t="s">
        <v>119</v>
      </c>
      <c r="H6" s="490"/>
    </row>
    <row r="7" spans="1:8" ht="28.15" customHeight="1" thickBot="1" x14ac:dyDescent="0.3">
      <c r="A7" s="470"/>
      <c r="B7" s="573" t="s">
        <v>120</v>
      </c>
      <c r="C7" s="574"/>
      <c r="D7" s="574"/>
      <c r="E7" s="574"/>
      <c r="F7" s="575"/>
      <c r="G7" s="583">
        <f>F8+F9</f>
        <v>0</v>
      </c>
      <c r="H7" s="490"/>
    </row>
    <row r="8" spans="1:8" ht="28.15" customHeight="1" thickBot="1" x14ac:dyDescent="0.3">
      <c r="A8" s="470"/>
      <c r="B8" s="586" t="str">
        <f>CONCATENATE(YilDonem," Dönemine Ait Personel Gideri")</f>
        <v xml:space="preserve"> Dönemine Ait Personel Gideri</v>
      </c>
      <c r="C8" s="587"/>
      <c r="D8" s="587"/>
      <c r="E8" s="588"/>
      <c r="F8" s="253">
        <f>'G011'!I821</f>
        <v>0</v>
      </c>
      <c r="G8" s="584"/>
      <c r="H8" s="490"/>
    </row>
    <row r="9" spans="1:8" ht="30.6" customHeight="1" thickBot="1" x14ac:dyDescent="0.3">
      <c r="A9" s="470"/>
      <c r="B9" s="589" t="s">
        <v>128</v>
      </c>
      <c r="C9" s="590"/>
      <c r="D9" s="590"/>
      <c r="E9" s="591"/>
      <c r="F9" s="254"/>
      <c r="G9" s="585"/>
      <c r="H9" s="490"/>
    </row>
    <row r="10" spans="1:8" ht="28.15" customHeight="1" thickBot="1" x14ac:dyDescent="0.3">
      <c r="A10" s="470"/>
      <c r="B10" s="573" t="s">
        <v>121</v>
      </c>
      <c r="C10" s="574"/>
      <c r="D10" s="574"/>
      <c r="E10" s="574"/>
      <c r="F10" s="575"/>
      <c r="G10" s="124">
        <f>'G012'!$L$228</f>
        <v>0</v>
      </c>
      <c r="H10" s="490"/>
    </row>
    <row r="11" spans="1:8" ht="28.15" customHeight="1" thickBot="1" x14ac:dyDescent="0.3">
      <c r="A11" s="470"/>
      <c r="B11" s="573" t="s">
        <v>122</v>
      </c>
      <c r="C11" s="574"/>
      <c r="D11" s="574"/>
      <c r="E11" s="574"/>
      <c r="F11" s="579"/>
      <c r="G11" s="124">
        <f>'G013'!$H$203</f>
        <v>0</v>
      </c>
      <c r="H11" s="490"/>
    </row>
    <row r="12" spans="1:8" ht="28.15" customHeight="1" thickBot="1" x14ac:dyDescent="0.3">
      <c r="A12" s="470"/>
      <c r="B12" s="569" t="s">
        <v>125</v>
      </c>
      <c r="C12" s="570"/>
      <c r="D12" s="570"/>
      <c r="E12" s="570"/>
      <c r="F12" s="262" t="s">
        <v>123</v>
      </c>
      <c r="G12" s="124">
        <f>G015A!$J$158</f>
        <v>0</v>
      </c>
      <c r="H12" s="490"/>
    </row>
    <row r="13" spans="1:8" ht="28.15" customHeight="1" thickBot="1" x14ac:dyDescent="0.3">
      <c r="A13" s="470"/>
      <c r="B13" s="571"/>
      <c r="C13" s="572"/>
      <c r="D13" s="572"/>
      <c r="E13" s="572"/>
      <c r="F13" s="263" t="s">
        <v>124</v>
      </c>
      <c r="G13" s="124">
        <f>G015B!J158</f>
        <v>0</v>
      </c>
      <c r="H13" s="490"/>
    </row>
    <row r="14" spans="1:8" ht="28.15" customHeight="1" thickBot="1" x14ac:dyDescent="0.3">
      <c r="A14" s="470"/>
      <c r="B14" s="573" t="s">
        <v>126</v>
      </c>
      <c r="C14" s="574"/>
      <c r="D14" s="574"/>
      <c r="E14" s="574"/>
      <c r="F14" s="575"/>
      <c r="G14" s="125">
        <f>'G016'!H844</f>
        <v>0</v>
      </c>
      <c r="H14" s="490"/>
    </row>
    <row r="15" spans="1:8" ht="28.15" customHeight="1" thickBot="1" x14ac:dyDescent="0.3">
      <c r="A15" s="470"/>
      <c r="B15" s="573" t="s">
        <v>215</v>
      </c>
      <c r="C15" s="574"/>
      <c r="D15" s="574"/>
      <c r="E15" s="574"/>
      <c r="F15" s="575"/>
      <c r="G15" s="252">
        <f>'G017'!N23</f>
        <v>0</v>
      </c>
      <c r="H15" s="490"/>
    </row>
    <row r="16" spans="1:8" ht="28.15" customHeight="1" thickBot="1" x14ac:dyDescent="0.3">
      <c r="A16" s="470"/>
      <c r="B16" s="573" t="s">
        <v>220</v>
      </c>
      <c r="C16" s="574"/>
      <c r="D16" s="574"/>
      <c r="E16" s="574"/>
      <c r="F16" s="575"/>
      <c r="G16" s="252">
        <f>ptitoplam</f>
        <v>0</v>
      </c>
      <c r="H16" s="490"/>
    </row>
    <row r="17" spans="1:8" ht="28.15" customHeight="1" thickBot="1" x14ac:dyDescent="0.3">
      <c r="A17" s="470"/>
      <c r="B17" s="573" t="s">
        <v>221</v>
      </c>
      <c r="C17" s="574"/>
      <c r="D17" s="574"/>
      <c r="E17" s="574"/>
      <c r="F17" s="575"/>
      <c r="G17" s="355">
        <v>0</v>
      </c>
      <c r="H17" s="490"/>
    </row>
    <row r="18" spans="1:8" ht="36" customHeight="1" thickBot="1" x14ac:dyDescent="0.3">
      <c r="A18" s="470"/>
      <c r="E18" s="576" t="s">
        <v>127</v>
      </c>
      <c r="F18" s="577"/>
      <c r="G18" s="126">
        <f>SUM(G7:G17)</f>
        <v>0</v>
      </c>
      <c r="H18" s="490"/>
    </row>
    <row r="19" spans="1:8" x14ac:dyDescent="0.25">
      <c r="A19" s="470"/>
      <c r="B19" s="578" t="s">
        <v>129</v>
      </c>
      <c r="C19" s="578"/>
      <c r="D19" s="578"/>
      <c r="E19" s="578"/>
      <c r="F19" s="578"/>
      <c r="G19" s="578"/>
      <c r="H19" s="490"/>
    </row>
    <row r="20" spans="1:8" x14ac:dyDescent="0.25">
      <c r="A20" s="470"/>
      <c r="B20" s="578"/>
      <c r="C20" s="578"/>
      <c r="D20" s="578"/>
      <c r="E20" s="578"/>
      <c r="F20" s="578"/>
      <c r="G20" s="578"/>
      <c r="H20" s="490"/>
    </row>
    <row r="21" spans="1:8" x14ac:dyDescent="0.25">
      <c r="A21" s="470"/>
      <c r="H21" s="490"/>
    </row>
    <row r="22" spans="1:8" x14ac:dyDescent="0.25">
      <c r="H22" s="70"/>
    </row>
    <row r="23" spans="1:8" ht="21" x14ac:dyDescent="0.35">
      <c r="B23" s="350" t="s">
        <v>41</v>
      </c>
      <c r="C23" s="351" t="s">
        <v>43</v>
      </c>
      <c r="E23" s="344" t="str">
        <f>IF(kurulusyetkilisi&gt;0,kurulusyetkilisi,"")</f>
        <v/>
      </c>
      <c r="G23" s="158"/>
      <c r="H23" s="70"/>
    </row>
    <row r="24" spans="1:8" ht="18.75" x14ac:dyDescent="0.3">
      <c r="B24" s="352">
        <f ca="1">IF(imzatarihi&gt;0,imzatarihi,"")</f>
        <v>45833</v>
      </c>
      <c r="C24" s="351" t="s">
        <v>44</v>
      </c>
      <c r="E24" s="29"/>
      <c r="F24" s="70"/>
      <c r="G24" s="70"/>
      <c r="H24" s="70"/>
    </row>
  </sheetData>
  <sheetProtection algorithmName="SHA-512" hashValue="cVLiggw+xFFGylJHyRxFt1nZW6Lp1RQqvzlQYeoHF8aEj2DQP/JIzuCktjdffLPrQD9Jr+BQcAMZ8UUODgLd9g==" saltValue="JB0orU3KUAKWOXE1ittptw==" spinCount="100000" sheet="1" objects="1" scenarios="1"/>
  <mergeCells count="21">
    <mergeCell ref="A1:A21"/>
    <mergeCell ref="H1:H21"/>
    <mergeCell ref="B19:G20"/>
    <mergeCell ref="B11:F11"/>
    <mergeCell ref="B1:G1"/>
    <mergeCell ref="B2:G2"/>
    <mergeCell ref="B3:G3"/>
    <mergeCell ref="C4:G4"/>
    <mergeCell ref="C5:G5"/>
    <mergeCell ref="B6:F6"/>
    <mergeCell ref="B7:F7"/>
    <mergeCell ref="G7:G9"/>
    <mergeCell ref="B8:E8"/>
    <mergeCell ref="B9:E9"/>
    <mergeCell ref="B10:F10"/>
    <mergeCell ref="B15:F15"/>
    <mergeCell ref="B12:E13"/>
    <mergeCell ref="B14:F14"/>
    <mergeCell ref="E18:F18"/>
    <mergeCell ref="B16:F16"/>
    <mergeCell ref="B17:F17"/>
  </mergeCells>
  <pageMargins left="0.7" right="0.7" top="0.75" bottom="0.75" header="0.3" footer="0.3"/>
  <pageSetup paperSize="9" scale="6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13"/>
  <sheetViews>
    <sheetView workbookViewId="0">
      <selection activeCell="A13" sqref="A13"/>
    </sheetView>
  </sheetViews>
  <sheetFormatPr defaultColWidth="8.85546875" defaultRowHeight="15" x14ac:dyDescent="0.25"/>
  <cols>
    <col min="1" max="1" width="113.140625" bestFit="1" customWidth="1"/>
  </cols>
  <sheetData>
    <row r="1" spans="1:3" ht="24" customHeight="1" x14ac:dyDescent="0.25">
      <c r="A1" s="111" t="s">
        <v>23</v>
      </c>
      <c r="B1" s="70"/>
      <c r="C1" s="70"/>
    </row>
    <row r="2" spans="1:3" ht="15.75" x14ac:dyDescent="0.25">
      <c r="A2" s="112"/>
      <c r="B2" s="70"/>
      <c r="C2" s="70"/>
    </row>
    <row r="3" spans="1:3" ht="19.899999999999999" customHeight="1" x14ac:dyDescent="0.3">
      <c r="A3" s="113" t="s">
        <v>24</v>
      </c>
      <c r="B3" s="70"/>
      <c r="C3" s="114"/>
    </row>
    <row r="4" spans="1:3" ht="19.899999999999999" customHeight="1" x14ac:dyDescent="0.3">
      <c r="A4" s="113" t="s">
        <v>25</v>
      </c>
      <c r="B4" s="70"/>
      <c r="C4" s="114"/>
    </row>
    <row r="5" spans="1:3" ht="19.899999999999999" customHeight="1" x14ac:dyDescent="0.3">
      <c r="A5" s="113" t="s">
        <v>26</v>
      </c>
      <c r="B5" s="70"/>
      <c r="C5" s="114"/>
    </row>
    <row r="6" spans="1:3" ht="19.899999999999999" customHeight="1" x14ac:dyDescent="0.3">
      <c r="A6" s="113" t="s">
        <v>27</v>
      </c>
      <c r="B6" s="70"/>
      <c r="C6" s="114"/>
    </row>
    <row r="7" spans="1:3" ht="19.899999999999999" customHeight="1" x14ac:dyDescent="0.3">
      <c r="A7" s="113" t="s">
        <v>28</v>
      </c>
      <c r="B7" s="70"/>
      <c r="C7" s="114"/>
    </row>
    <row r="8" spans="1:3" ht="19.899999999999999" customHeight="1" x14ac:dyDescent="0.3">
      <c r="A8" s="113" t="s">
        <v>29</v>
      </c>
      <c r="B8" s="70"/>
      <c r="C8" s="114"/>
    </row>
    <row r="9" spans="1:3" ht="19.899999999999999" customHeight="1" x14ac:dyDescent="0.3">
      <c r="A9" s="113" t="s">
        <v>227</v>
      </c>
      <c r="B9" s="70"/>
      <c r="C9" s="114"/>
    </row>
    <row r="10" spans="1:3" ht="19.899999999999999" customHeight="1" x14ac:dyDescent="0.3">
      <c r="A10" s="113" t="s">
        <v>228</v>
      </c>
      <c r="B10" s="70"/>
      <c r="C10" s="114"/>
    </row>
    <row r="11" spans="1:3" ht="19.899999999999999" customHeight="1" x14ac:dyDescent="0.3">
      <c r="A11" s="113" t="s">
        <v>229</v>
      </c>
      <c r="B11" s="70"/>
      <c r="C11" s="114"/>
    </row>
    <row r="12" spans="1:3" ht="19.899999999999999" customHeight="1" x14ac:dyDescent="0.3">
      <c r="A12" s="113" t="s">
        <v>230</v>
      </c>
      <c r="B12" s="70"/>
      <c r="C12" s="114"/>
    </row>
    <row r="13" spans="1:3" ht="19.899999999999999" customHeight="1" x14ac:dyDescent="0.3">
      <c r="A13" s="113" t="s">
        <v>30</v>
      </c>
      <c r="B13" s="70"/>
      <c r="C13" s="114"/>
    </row>
  </sheetData>
  <sheetProtection algorithmName="SHA-512" hashValue="DMILwAwI+TwvigAQmaatrsXSHoAz9urUrEvJePMa1jdLSzxHkVlnvl1nd5Zy4zA7Q81Zr2+YpEGIHAEFh8I2ow==" saltValue="yMI7OgxtYtdWQ4/ATWw2+w=="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10"/>
  <sheetViews>
    <sheetView zoomScale="80" zoomScaleNormal="80" workbookViewId="0">
      <selection activeCell="A2" sqref="A2:A7"/>
    </sheetView>
  </sheetViews>
  <sheetFormatPr defaultRowHeight="15" x14ac:dyDescent="0.25"/>
  <cols>
    <col min="1" max="1" width="121.85546875" customWidth="1"/>
    <col min="257" max="257" width="121.85546875" customWidth="1"/>
    <col min="513" max="513" width="121.85546875" customWidth="1"/>
    <col min="769" max="769" width="121.85546875" customWidth="1"/>
    <col min="1025" max="1025" width="121.85546875" customWidth="1"/>
    <col min="1281" max="1281" width="121.85546875" customWidth="1"/>
    <col min="1537" max="1537" width="121.85546875" customWidth="1"/>
    <col min="1793" max="1793" width="121.85546875" customWidth="1"/>
    <col min="2049" max="2049" width="121.85546875" customWidth="1"/>
    <col min="2305" max="2305" width="121.85546875" customWidth="1"/>
    <col min="2561" max="2561" width="121.85546875" customWidth="1"/>
    <col min="2817" max="2817" width="121.85546875" customWidth="1"/>
    <col min="3073" max="3073" width="121.85546875" customWidth="1"/>
    <col min="3329" max="3329" width="121.85546875" customWidth="1"/>
    <col min="3585" max="3585" width="121.85546875" customWidth="1"/>
    <col min="3841" max="3841" width="121.85546875" customWidth="1"/>
    <col min="4097" max="4097" width="121.85546875" customWidth="1"/>
    <col min="4353" max="4353" width="121.85546875" customWidth="1"/>
    <col min="4609" max="4609" width="121.85546875" customWidth="1"/>
    <col min="4865" max="4865" width="121.85546875" customWidth="1"/>
    <col min="5121" max="5121" width="121.85546875" customWidth="1"/>
    <col min="5377" max="5377" width="121.85546875" customWidth="1"/>
    <col min="5633" max="5633" width="121.85546875" customWidth="1"/>
    <col min="5889" max="5889" width="121.85546875" customWidth="1"/>
    <col min="6145" max="6145" width="121.85546875" customWidth="1"/>
    <col min="6401" max="6401" width="121.85546875" customWidth="1"/>
    <col min="6657" max="6657" width="121.85546875" customWidth="1"/>
    <col min="6913" max="6913" width="121.85546875" customWidth="1"/>
    <col min="7169" max="7169" width="121.85546875" customWidth="1"/>
    <col min="7425" max="7425" width="121.85546875" customWidth="1"/>
    <col min="7681" max="7681" width="121.85546875" customWidth="1"/>
    <col min="7937" max="7937" width="121.85546875" customWidth="1"/>
    <col min="8193" max="8193" width="121.85546875" customWidth="1"/>
    <col min="8449" max="8449" width="121.85546875" customWidth="1"/>
    <col min="8705" max="8705" width="121.85546875" customWidth="1"/>
    <col min="8961" max="8961" width="121.85546875" customWidth="1"/>
    <col min="9217" max="9217" width="121.85546875" customWidth="1"/>
    <col min="9473" max="9473" width="121.85546875" customWidth="1"/>
    <col min="9729" max="9729" width="121.85546875" customWidth="1"/>
    <col min="9985" max="9985" width="121.85546875" customWidth="1"/>
    <col min="10241" max="10241" width="121.85546875" customWidth="1"/>
    <col min="10497" max="10497" width="121.85546875" customWidth="1"/>
    <col min="10753" max="10753" width="121.85546875" customWidth="1"/>
    <col min="11009" max="11009" width="121.85546875" customWidth="1"/>
    <col min="11265" max="11265" width="121.85546875" customWidth="1"/>
    <col min="11521" max="11521" width="121.85546875" customWidth="1"/>
    <col min="11777" max="11777" width="121.85546875" customWidth="1"/>
    <col min="12033" max="12033" width="121.85546875" customWidth="1"/>
    <col min="12289" max="12289" width="121.85546875" customWidth="1"/>
    <col min="12545" max="12545" width="121.85546875" customWidth="1"/>
    <col min="12801" max="12801" width="121.85546875" customWidth="1"/>
    <col min="13057" max="13057" width="121.85546875" customWidth="1"/>
    <col min="13313" max="13313" width="121.85546875" customWidth="1"/>
    <col min="13569" max="13569" width="121.85546875" customWidth="1"/>
    <col min="13825" max="13825" width="121.85546875" customWidth="1"/>
    <col min="14081" max="14081" width="121.85546875" customWidth="1"/>
    <col min="14337" max="14337" width="121.85546875" customWidth="1"/>
    <col min="14593" max="14593" width="121.85546875" customWidth="1"/>
    <col min="14849" max="14849" width="121.85546875" customWidth="1"/>
    <col min="15105" max="15105" width="121.85546875" customWidth="1"/>
    <col min="15361" max="15361" width="121.85546875" customWidth="1"/>
    <col min="15617" max="15617" width="121.85546875" customWidth="1"/>
    <col min="15873" max="15873" width="121.85546875" customWidth="1"/>
    <col min="16129" max="16129" width="121.85546875" customWidth="1"/>
  </cols>
  <sheetData>
    <row r="1" spans="1:9" ht="84.95" customHeight="1" thickBot="1" x14ac:dyDescent="0.4">
      <c r="A1" s="255" t="s">
        <v>222</v>
      </c>
    </row>
    <row r="2" spans="1:9" ht="100.15" customHeight="1" x14ac:dyDescent="0.25">
      <c r="A2" s="402" t="s">
        <v>223</v>
      </c>
      <c r="C2" s="403" t="s">
        <v>226</v>
      </c>
      <c r="D2" s="404"/>
      <c r="E2" s="404"/>
      <c r="F2" s="404"/>
      <c r="G2" s="404"/>
      <c r="H2" s="404"/>
      <c r="I2" s="405"/>
    </row>
    <row r="3" spans="1:9" ht="100.15" customHeight="1" thickBot="1" x14ac:dyDescent="0.3">
      <c r="A3" s="402"/>
      <c r="C3" s="406"/>
      <c r="D3" s="407"/>
      <c r="E3" s="407"/>
      <c r="F3" s="407"/>
      <c r="G3" s="407"/>
      <c r="H3" s="407"/>
      <c r="I3" s="408"/>
    </row>
    <row r="4" spans="1:9" ht="100.15" customHeight="1" x14ac:dyDescent="0.25">
      <c r="A4" s="402"/>
    </row>
    <row r="5" spans="1:9" ht="100.15" customHeight="1" x14ac:dyDescent="0.25">
      <c r="A5" s="402"/>
    </row>
    <row r="6" spans="1:9" ht="100.15" customHeight="1" x14ac:dyDescent="0.25">
      <c r="A6" s="402"/>
    </row>
    <row r="7" spans="1:9" ht="100.15" customHeight="1" x14ac:dyDescent="0.25">
      <c r="A7" s="402"/>
    </row>
    <row r="8" spans="1:9" ht="21" x14ac:dyDescent="0.35">
      <c r="A8" s="340" t="str">
        <f>IF(kurulusyetkilisi&gt;0,kurulusyetkilisi,"")</f>
        <v/>
      </c>
    </row>
    <row r="9" spans="1:9" ht="21" x14ac:dyDescent="0.35">
      <c r="A9" s="341">
        <f ca="1">IF(imzatarihi&gt;0,imzatarihi,"")</f>
        <v>45833</v>
      </c>
    </row>
    <row r="10" spans="1:9" ht="21" x14ac:dyDescent="0.35">
      <c r="A10" s="340" t="s">
        <v>237</v>
      </c>
    </row>
  </sheetData>
  <sheetProtection algorithmName="SHA-512" hashValue="vVPQGiZo4gEXLuTzzFDpWnmtrpj9j8oLCLNRJKFF0+mTyFndI2BdWrYPogwp5RZHLJ+9DE1sYUAbo2yukk2pCw==" saltValue="ocHmlVaiUCOiQ++agPmFVQ=="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6"/>
  <dimension ref="A1:I10"/>
  <sheetViews>
    <sheetView zoomScale="80" zoomScaleNormal="80" workbookViewId="0">
      <selection activeCell="A2" sqref="A2:A7"/>
    </sheetView>
  </sheetViews>
  <sheetFormatPr defaultRowHeight="15" x14ac:dyDescent="0.25"/>
  <cols>
    <col min="1" max="1" width="121.85546875" customWidth="1"/>
    <col min="257" max="257" width="121.85546875" customWidth="1"/>
    <col min="513" max="513" width="121.85546875" customWidth="1"/>
    <col min="769" max="769" width="121.85546875" customWidth="1"/>
    <col min="1025" max="1025" width="121.85546875" customWidth="1"/>
    <col min="1281" max="1281" width="121.85546875" customWidth="1"/>
    <col min="1537" max="1537" width="121.85546875" customWidth="1"/>
    <col min="1793" max="1793" width="121.85546875" customWidth="1"/>
    <col min="2049" max="2049" width="121.85546875" customWidth="1"/>
    <col min="2305" max="2305" width="121.85546875" customWidth="1"/>
    <col min="2561" max="2561" width="121.85546875" customWidth="1"/>
    <col min="2817" max="2817" width="121.85546875" customWidth="1"/>
    <col min="3073" max="3073" width="121.85546875" customWidth="1"/>
    <col min="3329" max="3329" width="121.85546875" customWidth="1"/>
    <col min="3585" max="3585" width="121.85546875" customWidth="1"/>
    <col min="3841" max="3841" width="121.85546875" customWidth="1"/>
    <col min="4097" max="4097" width="121.85546875" customWidth="1"/>
    <col min="4353" max="4353" width="121.85546875" customWidth="1"/>
    <col min="4609" max="4609" width="121.85546875" customWidth="1"/>
    <col min="4865" max="4865" width="121.85546875" customWidth="1"/>
    <col min="5121" max="5121" width="121.85546875" customWidth="1"/>
    <col min="5377" max="5377" width="121.85546875" customWidth="1"/>
    <col min="5633" max="5633" width="121.85546875" customWidth="1"/>
    <col min="5889" max="5889" width="121.85546875" customWidth="1"/>
    <col min="6145" max="6145" width="121.85546875" customWidth="1"/>
    <col min="6401" max="6401" width="121.85546875" customWidth="1"/>
    <col min="6657" max="6657" width="121.85546875" customWidth="1"/>
    <col min="6913" max="6913" width="121.85546875" customWidth="1"/>
    <col min="7169" max="7169" width="121.85546875" customWidth="1"/>
    <col min="7425" max="7425" width="121.85546875" customWidth="1"/>
    <col min="7681" max="7681" width="121.85546875" customWidth="1"/>
    <col min="7937" max="7937" width="121.85546875" customWidth="1"/>
    <col min="8193" max="8193" width="121.85546875" customWidth="1"/>
    <col min="8449" max="8449" width="121.85546875" customWidth="1"/>
    <col min="8705" max="8705" width="121.85546875" customWidth="1"/>
    <col min="8961" max="8961" width="121.85546875" customWidth="1"/>
    <col min="9217" max="9217" width="121.85546875" customWidth="1"/>
    <col min="9473" max="9473" width="121.85546875" customWidth="1"/>
    <col min="9729" max="9729" width="121.85546875" customWidth="1"/>
    <col min="9985" max="9985" width="121.85546875" customWidth="1"/>
    <col min="10241" max="10241" width="121.85546875" customWidth="1"/>
    <col min="10497" max="10497" width="121.85546875" customWidth="1"/>
    <col min="10753" max="10753" width="121.85546875" customWidth="1"/>
    <col min="11009" max="11009" width="121.85546875" customWidth="1"/>
    <col min="11265" max="11265" width="121.85546875" customWidth="1"/>
    <col min="11521" max="11521" width="121.85546875" customWidth="1"/>
    <col min="11777" max="11777" width="121.85546875" customWidth="1"/>
    <col min="12033" max="12033" width="121.85546875" customWidth="1"/>
    <col min="12289" max="12289" width="121.85546875" customWidth="1"/>
    <col min="12545" max="12545" width="121.85546875" customWidth="1"/>
    <col min="12801" max="12801" width="121.85546875" customWidth="1"/>
    <col min="13057" max="13057" width="121.85546875" customWidth="1"/>
    <col min="13313" max="13313" width="121.85546875" customWidth="1"/>
    <col min="13569" max="13569" width="121.85546875" customWidth="1"/>
    <col min="13825" max="13825" width="121.85546875" customWidth="1"/>
    <col min="14081" max="14081" width="121.85546875" customWidth="1"/>
    <col min="14337" max="14337" width="121.85546875" customWidth="1"/>
    <col min="14593" max="14593" width="121.85546875" customWidth="1"/>
    <col min="14849" max="14849" width="121.85546875" customWidth="1"/>
    <col min="15105" max="15105" width="121.85546875" customWidth="1"/>
    <col min="15361" max="15361" width="121.85546875" customWidth="1"/>
    <col min="15617" max="15617" width="121.85546875" customWidth="1"/>
    <col min="15873" max="15873" width="121.85546875" customWidth="1"/>
    <col min="16129" max="16129" width="121.85546875" customWidth="1"/>
  </cols>
  <sheetData>
    <row r="1" spans="1:9" ht="84.95" customHeight="1" thickBot="1" x14ac:dyDescent="0.4">
      <c r="A1" s="255" t="s">
        <v>222</v>
      </c>
    </row>
    <row r="2" spans="1:9" ht="100.15" customHeight="1" x14ac:dyDescent="0.25">
      <c r="A2" s="402" t="s">
        <v>224</v>
      </c>
      <c r="C2" s="409" t="s">
        <v>225</v>
      </c>
      <c r="D2" s="410"/>
      <c r="E2" s="410"/>
      <c r="F2" s="410"/>
      <c r="G2" s="410"/>
      <c r="H2" s="410"/>
      <c r="I2" s="411"/>
    </row>
    <row r="3" spans="1:9" ht="100.15" customHeight="1" thickBot="1" x14ac:dyDescent="0.3">
      <c r="A3" s="402"/>
      <c r="C3" s="412"/>
      <c r="D3" s="413"/>
      <c r="E3" s="413"/>
      <c r="F3" s="413"/>
      <c r="G3" s="413"/>
      <c r="H3" s="413"/>
      <c r="I3" s="414"/>
    </row>
    <row r="4" spans="1:9" ht="100.15" customHeight="1" x14ac:dyDescent="0.25">
      <c r="A4" s="402"/>
    </row>
    <row r="5" spans="1:9" ht="100.15" customHeight="1" x14ac:dyDescent="0.25">
      <c r="A5" s="402"/>
    </row>
    <row r="6" spans="1:9" ht="100.15" customHeight="1" x14ac:dyDescent="0.25">
      <c r="A6" s="402"/>
    </row>
    <row r="7" spans="1:9" ht="100.15" customHeight="1" x14ac:dyDescent="0.25">
      <c r="A7" s="402"/>
    </row>
    <row r="8" spans="1:9" ht="21" x14ac:dyDescent="0.35">
      <c r="A8" s="340" t="str">
        <f>IF(kurulusyetkilisi&gt;0,kurulusyetkilisi,"")</f>
        <v/>
      </c>
    </row>
    <row r="9" spans="1:9" ht="21" x14ac:dyDescent="0.35">
      <c r="A9" s="341">
        <f ca="1">IF(imzatarihi&gt;0,imzatarihi,"")</f>
        <v>45833</v>
      </c>
    </row>
    <row r="10" spans="1:9" ht="21" x14ac:dyDescent="0.35">
      <c r="A10" s="340" t="s">
        <v>237</v>
      </c>
    </row>
  </sheetData>
  <sheetProtection algorithmName="SHA-512" hashValue="NJFmPGXqD8zqEkYyGNw2x7Kf+qZjbMaVHTiV40YTU0QyL3jp8cMhcEhfF/yQNkWHZBL6Y/jyPDS7v4XYuZ57hg==" saltValue="RvvD9/XIrLNQ1F9ORFmGRQ=="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5"/>
  <dimension ref="A1:AA32"/>
  <sheetViews>
    <sheetView zoomScale="80" zoomScaleNormal="80" workbookViewId="0">
      <selection activeCell="C8" sqref="C8"/>
    </sheetView>
  </sheetViews>
  <sheetFormatPr defaultColWidth="9.140625" defaultRowHeight="15" x14ac:dyDescent="0.25"/>
  <cols>
    <col min="1" max="1" width="9.140625" style="58" customWidth="1"/>
    <col min="2" max="2" width="34.7109375" style="58" customWidth="1"/>
    <col min="3" max="3" width="9.7109375" style="68" customWidth="1"/>
    <col min="4" max="11" width="16.7109375" style="58" customWidth="1"/>
    <col min="12" max="12" width="20.7109375" style="58" customWidth="1"/>
    <col min="13" max="13" width="48.7109375" style="11" customWidth="1"/>
    <col min="14" max="14" width="9.140625" style="70" hidden="1" customWidth="1"/>
    <col min="15" max="15" width="10.140625" style="109" hidden="1" customWidth="1"/>
    <col min="16" max="16" width="9" style="109" hidden="1" customWidth="1"/>
    <col min="17" max="17" width="9.5703125" style="109" hidden="1" customWidth="1"/>
    <col min="18" max="18" width="9" style="109" hidden="1" customWidth="1"/>
    <col min="19" max="19" width="9.5703125" style="70" hidden="1" customWidth="1"/>
    <col min="20" max="22" width="9.140625" style="70" hidden="1" customWidth="1"/>
    <col min="23" max="16384" width="9.140625" style="70"/>
  </cols>
  <sheetData>
    <row r="1" spans="1:27" ht="15.75" x14ac:dyDescent="0.25">
      <c r="A1" s="416" t="s">
        <v>31</v>
      </c>
      <c r="B1" s="416"/>
      <c r="C1" s="416"/>
      <c r="D1" s="416"/>
      <c r="E1" s="416"/>
      <c r="F1" s="416"/>
      <c r="G1" s="416"/>
      <c r="H1" s="416"/>
      <c r="I1" s="416"/>
      <c r="J1" s="416"/>
      <c r="K1" s="416"/>
      <c r="L1" s="416"/>
      <c r="M1" s="108"/>
      <c r="N1" s="197"/>
      <c r="O1" s="198"/>
      <c r="V1" s="135" t="str">
        <f>CONCATENATE("A1:L",SUM(U:U)*32)</f>
        <v>A1:L32</v>
      </c>
    </row>
    <row r="2" spans="1:27" x14ac:dyDescent="0.25">
      <c r="A2" s="423" t="str">
        <f>IF(YilDonem&lt;&gt;"",CONCATENATE(YilDonem,". dönem"),"")</f>
        <v/>
      </c>
      <c r="B2" s="423"/>
      <c r="C2" s="423"/>
      <c r="D2" s="423"/>
      <c r="E2" s="423"/>
      <c r="F2" s="423"/>
      <c r="G2" s="423"/>
      <c r="H2" s="423"/>
      <c r="I2" s="423"/>
      <c r="J2" s="423"/>
      <c r="K2" s="423"/>
      <c r="L2" s="423"/>
    </row>
    <row r="3" spans="1:27" ht="15.75" thickBot="1" x14ac:dyDescent="0.3">
      <c r="B3" s="59"/>
      <c r="C3" s="59"/>
      <c r="D3" s="59"/>
      <c r="E3" s="435" t="str">
        <f>IF(YilDonem&lt;&gt;"",CONCATENATE(VLOOKUP(DönBasAy,AyTablo,2,0)," ayına aittir."),"")</f>
        <v/>
      </c>
      <c r="F3" s="435"/>
      <c r="G3" s="435"/>
      <c r="H3" s="435"/>
      <c r="I3" s="59"/>
      <c r="J3" s="59"/>
      <c r="K3" s="59"/>
      <c r="L3" s="307" t="s">
        <v>39</v>
      </c>
    </row>
    <row r="4" spans="1:27" ht="31.7" customHeight="1" thickBot="1" x14ac:dyDescent="0.3">
      <c r="A4" s="310" t="s">
        <v>1</v>
      </c>
      <c r="B4" s="417" t="str">
        <f>IF(ProjeNo&gt;0,ProjeNo,"")</f>
        <v/>
      </c>
      <c r="C4" s="418"/>
      <c r="D4" s="418"/>
      <c r="E4" s="418"/>
      <c r="F4" s="418"/>
      <c r="G4" s="418"/>
      <c r="H4" s="418"/>
      <c r="I4" s="418"/>
      <c r="J4" s="418"/>
      <c r="K4" s="418"/>
      <c r="L4" s="419"/>
    </row>
    <row r="5" spans="1:27" ht="31.7" customHeight="1" thickBot="1" x14ac:dyDescent="0.3">
      <c r="A5" s="311" t="s">
        <v>10</v>
      </c>
      <c r="B5" s="420" t="str">
        <f>IF(ProjeAdi&gt;0,ProjeAdi,"")</f>
        <v/>
      </c>
      <c r="C5" s="421"/>
      <c r="D5" s="421"/>
      <c r="E5" s="421"/>
      <c r="F5" s="421"/>
      <c r="G5" s="421"/>
      <c r="H5" s="421"/>
      <c r="I5" s="421"/>
      <c r="J5" s="421"/>
      <c r="K5" s="421"/>
      <c r="L5" s="422"/>
    </row>
    <row r="6" spans="1:27" ht="31.7" customHeight="1" thickBot="1" x14ac:dyDescent="0.3">
      <c r="A6" s="424" t="s">
        <v>6</v>
      </c>
      <c r="B6" s="424" t="s">
        <v>7</v>
      </c>
      <c r="C6" s="424" t="s">
        <v>32</v>
      </c>
      <c r="D6" s="424" t="s">
        <v>130</v>
      </c>
      <c r="E6" s="424" t="s">
        <v>33</v>
      </c>
      <c r="F6" s="424" t="s">
        <v>36</v>
      </c>
      <c r="G6" s="427" t="s">
        <v>34</v>
      </c>
      <c r="H6" s="426" t="s">
        <v>232</v>
      </c>
      <c r="I6" s="427"/>
      <c r="J6" s="427"/>
      <c r="K6" s="428"/>
      <c r="L6" s="424" t="s">
        <v>35</v>
      </c>
      <c r="O6" s="415" t="s">
        <v>40</v>
      </c>
      <c r="P6" s="415"/>
      <c r="Q6" s="415" t="s">
        <v>48</v>
      </c>
      <c r="R6" s="415"/>
      <c r="S6" s="415" t="s">
        <v>49</v>
      </c>
      <c r="T6" s="415"/>
    </row>
    <row r="7" spans="1:27" s="110" customFormat="1" ht="105.75" thickBot="1" x14ac:dyDescent="0.3">
      <c r="A7" s="429"/>
      <c r="B7" s="429"/>
      <c r="C7" s="429"/>
      <c r="D7" s="429"/>
      <c r="E7" s="429"/>
      <c r="F7" s="429"/>
      <c r="G7" s="430"/>
      <c r="H7" s="353" t="s">
        <v>238</v>
      </c>
      <c r="I7" s="353" t="s">
        <v>239</v>
      </c>
      <c r="J7" s="353" t="s">
        <v>240</v>
      </c>
      <c r="K7" s="353" t="s">
        <v>241</v>
      </c>
      <c r="L7" s="425"/>
      <c r="M7" s="12"/>
      <c r="N7" s="308" t="s">
        <v>9</v>
      </c>
      <c r="O7" s="309" t="s">
        <v>37</v>
      </c>
      <c r="P7" s="309" t="s">
        <v>38</v>
      </c>
      <c r="Q7" s="309" t="s">
        <v>47</v>
      </c>
      <c r="R7" s="309" t="s">
        <v>34</v>
      </c>
      <c r="S7" s="309" t="s">
        <v>47</v>
      </c>
      <c r="T7" s="309" t="s">
        <v>38</v>
      </c>
      <c r="AA7" s="70"/>
    </row>
    <row r="8" spans="1:27" ht="22.7" customHeight="1" x14ac:dyDescent="0.25">
      <c r="A8" s="312">
        <v>1</v>
      </c>
      <c r="B8" s="187" t="str">
        <f>IF('Proje ve Personel Bilgileri'!C19&gt;0,'Proje ve Personel Bilgileri'!C19,"")</f>
        <v/>
      </c>
      <c r="C8" s="60"/>
      <c r="D8" s="61"/>
      <c r="E8" s="61"/>
      <c r="F8" s="61"/>
      <c r="G8" s="61"/>
      <c r="H8" s="62"/>
      <c r="I8" s="62"/>
      <c r="J8" s="62"/>
      <c r="K8" s="62"/>
      <c r="L8" s="182" t="str">
        <f>IF(B8&lt;&gt;"",IF(OR(F8&gt;S8,G8&gt;T8),0,D8+E8+F8+G8-H8-I8-J8-K8),"")</f>
        <v/>
      </c>
      <c r="M8" s="183" t="str">
        <f t="shared" ref="M8:M27" ca="1" si="0">IF(OR(F8&gt;S8,G8&gt;T8),"Toplam maliyetin hesaplanabilmesi için SGK işveren payı ve işsizlik sigortası işveren payının tavan değerleri aşmaması gerekmektedir.","")</f>
        <v/>
      </c>
      <c r="N8" s="184">
        <f>'Proje ve Personel Bilgileri'!F19</f>
        <v>0</v>
      </c>
      <c r="O8" s="185">
        <f t="shared" ref="O8:O27" ca="1" si="1">IFERROR(IF(N8="EVET",VLOOKUP(VLOOKUP(DönBasAy,AyTablo,5,0),SGKTAVAN,2,0)*0.2475,VLOOKUP(VLOOKUP(DönBasAy,AyTablo,5,0),SGKTAVAN,2,0)*0.2075),0)</f>
        <v>0</v>
      </c>
      <c r="P8" s="185">
        <f t="shared" ref="P8:P27" ca="1" si="2">IFERROR(IF(N8="EVET",0,VLOOKUP(VLOOKUP(DönBasAy,AyTablo,5,0),SGKTAVAN,2,0)*0.02),0)</f>
        <v>0</v>
      </c>
      <c r="Q8" s="185">
        <f t="shared" ref="Q8:Q27" si="3">IF(N8="EVET",(D8+E8)*0.2475,(D8+E8)*0.2075)</f>
        <v>0</v>
      </c>
      <c r="R8" s="185">
        <f t="shared" ref="R8:R27" si="4">IF(N8="EVET",0,(D8+E8)*0.02)</f>
        <v>0</v>
      </c>
      <c r="S8" s="185">
        <f ca="1">IF(ISERROR(ROUNDUP(MIN(O8,Q8),0)),0,ROUNDUP(MIN(O8,Q8),0))</f>
        <v>0</v>
      </c>
      <c r="T8" s="185">
        <f ca="1">IF(ISERROR(ROUNDUP(MIN(P8,R8),0)),0,ROUNDUP(MIN(P8,R8),0))</f>
        <v>0</v>
      </c>
    </row>
    <row r="9" spans="1:27" ht="22.7" customHeight="1" x14ac:dyDescent="0.25">
      <c r="A9" s="313">
        <v>2</v>
      </c>
      <c r="B9" s="187" t="str">
        <f>IF('Proje ve Personel Bilgileri'!C20&gt;0,'Proje ve Personel Bilgileri'!C20,"")</f>
        <v/>
      </c>
      <c r="C9" s="63"/>
      <c r="D9" s="64"/>
      <c r="E9" s="64"/>
      <c r="F9" s="64"/>
      <c r="G9" s="64"/>
      <c r="H9" s="64"/>
      <c r="I9" s="64"/>
      <c r="J9" s="64"/>
      <c r="K9" s="64"/>
      <c r="L9" s="186" t="str">
        <f t="shared" ref="L9:L27" si="5">IF(B9&lt;&gt;"",IF(OR(F9&gt;S9,G9&gt;T9),0,D9+E9+F9+G9-H9-I9-J9-K9),"")</f>
        <v/>
      </c>
      <c r="M9" s="183" t="str">
        <f t="shared" ca="1" si="0"/>
        <v/>
      </c>
      <c r="N9" s="184">
        <f>'Proje ve Personel Bilgileri'!F20</f>
        <v>0</v>
      </c>
      <c r="O9" s="185">
        <f t="shared" ca="1" si="1"/>
        <v>0</v>
      </c>
      <c r="P9" s="185">
        <f t="shared" ca="1" si="2"/>
        <v>0</v>
      </c>
      <c r="Q9" s="185">
        <f t="shared" si="3"/>
        <v>0</v>
      </c>
      <c r="R9" s="185">
        <f t="shared" si="4"/>
        <v>0</v>
      </c>
      <c r="S9" s="185">
        <f t="shared" ref="S9:S27" ca="1" si="6">IF(ISERROR(ROUNDUP(MIN(O9,Q9),0)),0,ROUNDUP(MIN(O9,Q9),0))</f>
        <v>0</v>
      </c>
      <c r="T9" s="185">
        <f t="shared" ref="T9:T27" ca="1" si="7">IF(ISERROR(ROUNDUP(MIN(P9,R9),0)),0,ROUNDUP(MIN(P9,R9),0))</f>
        <v>0</v>
      </c>
    </row>
    <row r="10" spans="1:27" ht="22.7" customHeight="1" x14ac:dyDescent="0.25">
      <c r="A10" s="313">
        <v>3</v>
      </c>
      <c r="B10" s="187" t="str">
        <f>IF('Proje ve Personel Bilgileri'!C21&gt;0,'Proje ve Personel Bilgileri'!C21,"")</f>
        <v/>
      </c>
      <c r="C10" s="63"/>
      <c r="D10" s="64"/>
      <c r="E10" s="64"/>
      <c r="F10" s="64"/>
      <c r="G10" s="64"/>
      <c r="H10" s="64"/>
      <c r="I10" s="64"/>
      <c r="J10" s="64"/>
      <c r="K10" s="64"/>
      <c r="L10" s="186" t="str">
        <f t="shared" si="5"/>
        <v/>
      </c>
      <c r="M10" s="183" t="str">
        <f t="shared" ca="1" si="0"/>
        <v/>
      </c>
      <c r="N10" s="184">
        <f>'Proje ve Personel Bilgileri'!F21</f>
        <v>0</v>
      </c>
      <c r="O10" s="185">
        <f t="shared" ca="1" si="1"/>
        <v>0</v>
      </c>
      <c r="P10" s="185">
        <f t="shared" ca="1" si="2"/>
        <v>0</v>
      </c>
      <c r="Q10" s="185">
        <f t="shared" si="3"/>
        <v>0</v>
      </c>
      <c r="R10" s="185">
        <f t="shared" si="4"/>
        <v>0</v>
      </c>
      <c r="S10" s="185">
        <f t="shared" ca="1" si="6"/>
        <v>0</v>
      </c>
      <c r="T10" s="185">
        <f t="shared" ca="1" si="7"/>
        <v>0</v>
      </c>
    </row>
    <row r="11" spans="1:27" ht="22.7" customHeight="1" x14ac:dyDescent="0.25">
      <c r="A11" s="313">
        <v>4</v>
      </c>
      <c r="B11" s="187" t="str">
        <f>IF('Proje ve Personel Bilgileri'!C22&gt;0,'Proje ve Personel Bilgileri'!C22,"")</f>
        <v/>
      </c>
      <c r="C11" s="63"/>
      <c r="D11" s="64"/>
      <c r="E11" s="64"/>
      <c r="F11" s="64"/>
      <c r="G11" s="64"/>
      <c r="H11" s="64"/>
      <c r="I11" s="64"/>
      <c r="J11" s="64"/>
      <c r="K11" s="64"/>
      <c r="L11" s="186" t="str">
        <f t="shared" si="5"/>
        <v/>
      </c>
      <c r="M11" s="183" t="str">
        <f t="shared" ca="1" si="0"/>
        <v/>
      </c>
      <c r="N11" s="184">
        <f>'Proje ve Personel Bilgileri'!F22</f>
        <v>0</v>
      </c>
      <c r="O11" s="185">
        <f t="shared" ca="1" si="1"/>
        <v>0</v>
      </c>
      <c r="P11" s="185">
        <f t="shared" ca="1" si="2"/>
        <v>0</v>
      </c>
      <c r="Q11" s="185">
        <f t="shared" si="3"/>
        <v>0</v>
      </c>
      <c r="R11" s="185">
        <f t="shared" si="4"/>
        <v>0</v>
      </c>
      <c r="S11" s="185">
        <f t="shared" ca="1" si="6"/>
        <v>0</v>
      </c>
      <c r="T11" s="185">
        <f t="shared" ca="1" si="7"/>
        <v>0</v>
      </c>
    </row>
    <row r="12" spans="1:27" ht="22.7" customHeight="1" x14ac:dyDescent="0.25">
      <c r="A12" s="313">
        <v>5</v>
      </c>
      <c r="B12" s="187" t="str">
        <f>IF('Proje ve Personel Bilgileri'!C23&gt;0,'Proje ve Personel Bilgileri'!C23,"")</f>
        <v/>
      </c>
      <c r="C12" s="63"/>
      <c r="D12" s="64"/>
      <c r="E12" s="64"/>
      <c r="F12" s="64"/>
      <c r="G12" s="64"/>
      <c r="H12" s="64"/>
      <c r="I12" s="64"/>
      <c r="J12" s="64"/>
      <c r="K12" s="64"/>
      <c r="L12" s="186" t="str">
        <f t="shared" si="5"/>
        <v/>
      </c>
      <c r="M12" s="183" t="str">
        <f t="shared" ca="1" si="0"/>
        <v/>
      </c>
      <c r="N12" s="184">
        <f>'Proje ve Personel Bilgileri'!F23</f>
        <v>0</v>
      </c>
      <c r="O12" s="185">
        <f t="shared" ca="1" si="1"/>
        <v>0</v>
      </c>
      <c r="P12" s="185">
        <f t="shared" ca="1" si="2"/>
        <v>0</v>
      </c>
      <c r="Q12" s="185">
        <f t="shared" si="3"/>
        <v>0</v>
      </c>
      <c r="R12" s="185">
        <f t="shared" si="4"/>
        <v>0</v>
      </c>
      <c r="S12" s="185">
        <f t="shared" ca="1" si="6"/>
        <v>0</v>
      </c>
      <c r="T12" s="185">
        <f t="shared" ca="1" si="7"/>
        <v>0</v>
      </c>
    </row>
    <row r="13" spans="1:27" ht="22.7" customHeight="1" x14ac:dyDescent="0.25">
      <c r="A13" s="313">
        <v>6</v>
      </c>
      <c r="B13" s="187" t="str">
        <f>IF('Proje ve Personel Bilgileri'!C24&gt;0,'Proje ve Personel Bilgileri'!C24,"")</f>
        <v/>
      </c>
      <c r="C13" s="63"/>
      <c r="D13" s="64"/>
      <c r="E13" s="64"/>
      <c r="F13" s="64"/>
      <c r="G13" s="64"/>
      <c r="H13" s="64"/>
      <c r="I13" s="64"/>
      <c r="J13" s="64"/>
      <c r="K13" s="64"/>
      <c r="L13" s="186" t="str">
        <f t="shared" si="5"/>
        <v/>
      </c>
      <c r="M13" s="183" t="str">
        <f t="shared" ca="1" si="0"/>
        <v/>
      </c>
      <c r="N13" s="184">
        <f>'Proje ve Personel Bilgileri'!F24</f>
        <v>0</v>
      </c>
      <c r="O13" s="185">
        <f t="shared" ca="1" si="1"/>
        <v>0</v>
      </c>
      <c r="P13" s="185">
        <f t="shared" ca="1" si="2"/>
        <v>0</v>
      </c>
      <c r="Q13" s="185">
        <f t="shared" si="3"/>
        <v>0</v>
      </c>
      <c r="R13" s="185">
        <f t="shared" si="4"/>
        <v>0</v>
      </c>
      <c r="S13" s="185">
        <f t="shared" ca="1" si="6"/>
        <v>0</v>
      </c>
      <c r="T13" s="185">
        <f t="shared" ca="1" si="7"/>
        <v>0</v>
      </c>
    </row>
    <row r="14" spans="1:27" ht="22.7" customHeight="1" x14ac:dyDescent="0.25">
      <c r="A14" s="313">
        <v>7</v>
      </c>
      <c r="B14" s="187" t="str">
        <f>IF('Proje ve Personel Bilgileri'!C25&gt;0,'Proje ve Personel Bilgileri'!C25,"")</f>
        <v/>
      </c>
      <c r="C14" s="63"/>
      <c r="D14" s="64"/>
      <c r="E14" s="64"/>
      <c r="F14" s="64"/>
      <c r="G14" s="64"/>
      <c r="H14" s="64"/>
      <c r="I14" s="64"/>
      <c r="J14" s="64"/>
      <c r="K14" s="64"/>
      <c r="L14" s="186" t="str">
        <f t="shared" si="5"/>
        <v/>
      </c>
      <c r="M14" s="183" t="str">
        <f t="shared" ca="1" si="0"/>
        <v/>
      </c>
      <c r="N14" s="184">
        <f>'Proje ve Personel Bilgileri'!F25</f>
        <v>0</v>
      </c>
      <c r="O14" s="185">
        <f t="shared" ca="1" si="1"/>
        <v>0</v>
      </c>
      <c r="P14" s="185">
        <f t="shared" ca="1" si="2"/>
        <v>0</v>
      </c>
      <c r="Q14" s="185">
        <f t="shared" si="3"/>
        <v>0</v>
      </c>
      <c r="R14" s="185">
        <f t="shared" si="4"/>
        <v>0</v>
      </c>
      <c r="S14" s="185">
        <f t="shared" ca="1" si="6"/>
        <v>0</v>
      </c>
      <c r="T14" s="185">
        <f t="shared" ca="1" si="7"/>
        <v>0</v>
      </c>
    </row>
    <row r="15" spans="1:27" ht="22.7" customHeight="1" x14ac:dyDescent="0.25">
      <c r="A15" s="313">
        <v>8</v>
      </c>
      <c r="B15" s="187" t="str">
        <f>IF('Proje ve Personel Bilgileri'!C26&gt;0,'Proje ve Personel Bilgileri'!C26,"")</f>
        <v/>
      </c>
      <c r="C15" s="63"/>
      <c r="D15" s="64"/>
      <c r="E15" s="64"/>
      <c r="F15" s="64"/>
      <c r="G15" s="64"/>
      <c r="H15" s="64"/>
      <c r="I15" s="64"/>
      <c r="J15" s="64"/>
      <c r="K15" s="64"/>
      <c r="L15" s="186" t="str">
        <f t="shared" si="5"/>
        <v/>
      </c>
      <c r="M15" s="183" t="str">
        <f t="shared" ca="1" si="0"/>
        <v/>
      </c>
      <c r="N15" s="184">
        <f>'Proje ve Personel Bilgileri'!F26</f>
        <v>0</v>
      </c>
      <c r="O15" s="185">
        <f t="shared" ca="1" si="1"/>
        <v>0</v>
      </c>
      <c r="P15" s="185">
        <f t="shared" ca="1" si="2"/>
        <v>0</v>
      </c>
      <c r="Q15" s="185">
        <f t="shared" si="3"/>
        <v>0</v>
      </c>
      <c r="R15" s="185">
        <f t="shared" si="4"/>
        <v>0</v>
      </c>
      <c r="S15" s="185">
        <f t="shared" ca="1" si="6"/>
        <v>0</v>
      </c>
      <c r="T15" s="185">
        <f t="shared" ca="1" si="7"/>
        <v>0</v>
      </c>
    </row>
    <row r="16" spans="1:27" ht="22.7" customHeight="1" x14ac:dyDescent="0.25">
      <c r="A16" s="313">
        <v>9</v>
      </c>
      <c r="B16" s="187" t="str">
        <f>IF('Proje ve Personel Bilgileri'!C27&gt;0,'Proje ve Personel Bilgileri'!C27,"")</f>
        <v/>
      </c>
      <c r="C16" s="63"/>
      <c r="D16" s="64"/>
      <c r="E16" s="64"/>
      <c r="F16" s="64"/>
      <c r="G16" s="64"/>
      <c r="H16" s="64"/>
      <c r="I16" s="64"/>
      <c r="J16" s="64"/>
      <c r="K16" s="64"/>
      <c r="L16" s="186" t="str">
        <f t="shared" si="5"/>
        <v/>
      </c>
      <c r="M16" s="183" t="str">
        <f t="shared" ca="1" si="0"/>
        <v/>
      </c>
      <c r="N16" s="184">
        <f>'Proje ve Personel Bilgileri'!F27</f>
        <v>0</v>
      </c>
      <c r="O16" s="185">
        <f t="shared" ca="1" si="1"/>
        <v>0</v>
      </c>
      <c r="P16" s="185">
        <f t="shared" ca="1" si="2"/>
        <v>0</v>
      </c>
      <c r="Q16" s="185">
        <f t="shared" si="3"/>
        <v>0</v>
      </c>
      <c r="R16" s="185">
        <f t="shared" si="4"/>
        <v>0</v>
      </c>
      <c r="S16" s="185">
        <f t="shared" ca="1" si="6"/>
        <v>0</v>
      </c>
      <c r="T16" s="185">
        <f t="shared" ca="1" si="7"/>
        <v>0</v>
      </c>
    </row>
    <row r="17" spans="1:21" ht="22.7" customHeight="1" x14ac:dyDescent="0.25">
      <c r="A17" s="313">
        <v>10</v>
      </c>
      <c r="B17" s="187" t="str">
        <f>IF('Proje ve Personel Bilgileri'!C28&gt;0,'Proje ve Personel Bilgileri'!C28,"")</f>
        <v/>
      </c>
      <c r="C17" s="63"/>
      <c r="D17" s="64"/>
      <c r="E17" s="64"/>
      <c r="F17" s="64"/>
      <c r="G17" s="64"/>
      <c r="H17" s="64"/>
      <c r="I17" s="64"/>
      <c r="J17" s="64"/>
      <c r="K17" s="64"/>
      <c r="L17" s="186" t="str">
        <f t="shared" si="5"/>
        <v/>
      </c>
      <c r="M17" s="183" t="str">
        <f t="shared" ca="1" si="0"/>
        <v/>
      </c>
      <c r="N17" s="184">
        <f>'Proje ve Personel Bilgileri'!F28</f>
        <v>0</v>
      </c>
      <c r="O17" s="185">
        <f t="shared" ca="1" si="1"/>
        <v>0</v>
      </c>
      <c r="P17" s="185">
        <f t="shared" ca="1" si="2"/>
        <v>0</v>
      </c>
      <c r="Q17" s="185">
        <f t="shared" si="3"/>
        <v>0</v>
      </c>
      <c r="R17" s="185">
        <f t="shared" si="4"/>
        <v>0</v>
      </c>
      <c r="S17" s="185">
        <f t="shared" ca="1" si="6"/>
        <v>0</v>
      </c>
      <c r="T17" s="185">
        <f t="shared" ca="1" si="7"/>
        <v>0</v>
      </c>
    </row>
    <row r="18" spans="1:21" ht="22.7" customHeight="1" x14ac:dyDescent="0.25">
      <c r="A18" s="313">
        <v>11</v>
      </c>
      <c r="B18" s="187" t="str">
        <f>IF('Proje ve Personel Bilgileri'!C29&gt;0,'Proje ve Personel Bilgileri'!C29,"")</f>
        <v/>
      </c>
      <c r="C18" s="63"/>
      <c r="D18" s="64"/>
      <c r="E18" s="64"/>
      <c r="F18" s="64"/>
      <c r="G18" s="64"/>
      <c r="H18" s="64"/>
      <c r="I18" s="64"/>
      <c r="J18" s="64"/>
      <c r="K18" s="64"/>
      <c r="L18" s="186" t="str">
        <f t="shared" si="5"/>
        <v/>
      </c>
      <c r="M18" s="183" t="str">
        <f t="shared" ca="1" si="0"/>
        <v/>
      </c>
      <c r="N18" s="184">
        <f>'Proje ve Personel Bilgileri'!F29</f>
        <v>0</v>
      </c>
      <c r="O18" s="185">
        <f t="shared" ca="1" si="1"/>
        <v>0</v>
      </c>
      <c r="P18" s="185">
        <f t="shared" ca="1" si="2"/>
        <v>0</v>
      </c>
      <c r="Q18" s="185">
        <f t="shared" si="3"/>
        <v>0</v>
      </c>
      <c r="R18" s="185">
        <f t="shared" si="4"/>
        <v>0</v>
      </c>
      <c r="S18" s="185">
        <f t="shared" ca="1" si="6"/>
        <v>0</v>
      </c>
      <c r="T18" s="185">
        <f t="shared" ca="1" si="7"/>
        <v>0</v>
      </c>
    </row>
    <row r="19" spans="1:21" ht="22.7" customHeight="1" x14ac:dyDescent="0.25">
      <c r="A19" s="313">
        <v>12</v>
      </c>
      <c r="B19" s="187" t="str">
        <f>IF('Proje ve Personel Bilgileri'!C30&gt;0,'Proje ve Personel Bilgileri'!C30,"")</f>
        <v/>
      </c>
      <c r="C19" s="63"/>
      <c r="D19" s="64"/>
      <c r="E19" s="64"/>
      <c r="F19" s="64"/>
      <c r="G19" s="64"/>
      <c r="H19" s="64"/>
      <c r="I19" s="64"/>
      <c r="J19" s="64"/>
      <c r="K19" s="64"/>
      <c r="L19" s="186" t="str">
        <f t="shared" si="5"/>
        <v/>
      </c>
      <c r="M19" s="183" t="str">
        <f t="shared" ca="1" si="0"/>
        <v/>
      </c>
      <c r="N19" s="184">
        <f>'Proje ve Personel Bilgileri'!F30</f>
        <v>0</v>
      </c>
      <c r="O19" s="185">
        <f t="shared" ca="1" si="1"/>
        <v>0</v>
      </c>
      <c r="P19" s="185">
        <f t="shared" ca="1" si="2"/>
        <v>0</v>
      </c>
      <c r="Q19" s="185">
        <f t="shared" si="3"/>
        <v>0</v>
      </c>
      <c r="R19" s="185">
        <f t="shared" si="4"/>
        <v>0</v>
      </c>
      <c r="S19" s="185">
        <f t="shared" ca="1" si="6"/>
        <v>0</v>
      </c>
      <c r="T19" s="185">
        <f t="shared" ca="1" si="7"/>
        <v>0</v>
      </c>
    </row>
    <row r="20" spans="1:21" ht="22.7" customHeight="1" x14ac:dyDescent="0.25">
      <c r="A20" s="313">
        <v>13</v>
      </c>
      <c r="B20" s="187" t="str">
        <f>IF('Proje ve Personel Bilgileri'!C31&gt;0,'Proje ve Personel Bilgileri'!C31,"")</f>
        <v/>
      </c>
      <c r="C20" s="63"/>
      <c r="D20" s="64"/>
      <c r="E20" s="64"/>
      <c r="F20" s="64"/>
      <c r="G20" s="64"/>
      <c r="H20" s="64"/>
      <c r="I20" s="64"/>
      <c r="J20" s="64"/>
      <c r="K20" s="64"/>
      <c r="L20" s="186" t="str">
        <f t="shared" si="5"/>
        <v/>
      </c>
      <c r="M20" s="183" t="str">
        <f t="shared" ca="1" si="0"/>
        <v/>
      </c>
      <c r="N20" s="184">
        <f>'Proje ve Personel Bilgileri'!F31</f>
        <v>0</v>
      </c>
      <c r="O20" s="185">
        <f t="shared" ca="1" si="1"/>
        <v>0</v>
      </c>
      <c r="P20" s="185">
        <f t="shared" ca="1" si="2"/>
        <v>0</v>
      </c>
      <c r="Q20" s="185">
        <f t="shared" si="3"/>
        <v>0</v>
      </c>
      <c r="R20" s="185">
        <f t="shared" si="4"/>
        <v>0</v>
      </c>
      <c r="S20" s="185">
        <f t="shared" ca="1" si="6"/>
        <v>0</v>
      </c>
      <c r="T20" s="185">
        <f t="shared" ca="1" si="7"/>
        <v>0</v>
      </c>
    </row>
    <row r="21" spans="1:21" ht="22.7" customHeight="1" x14ac:dyDescent="0.25">
      <c r="A21" s="313">
        <v>14</v>
      </c>
      <c r="B21" s="187" t="str">
        <f>IF('Proje ve Personel Bilgileri'!C32&gt;0,'Proje ve Personel Bilgileri'!C32,"")</f>
        <v/>
      </c>
      <c r="C21" s="63"/>
      <c r="D21" s="64"/>
      <c r="E21" s="64"/>
      <c r="F21" s="64"/>
      <c r="G21" s="64"/>
      <c r="H21" s="64"/>
      <c r="I21" s="64"/>
      <c r="J21" s="64"/>
      <c r="K21" s="64"/>
      <c r="L21" s="186" t="str">
        <f t="shared" si="5"/>
        <v/>
      </c>
      <c r="M21" s="183" t="str">
        <f t="shared" ca="1" si="0"/>
        <v/>
      </c>
      <c r="N21" s="184">
        <f>'Proje ve Personel Bilgileri'!F32</f>
        <v>0</v>
      </c>
      <c r="O21" s="185">
        <f t="shared" ca="1" si="1"/>
        <v>0</v>
      </c>
      <c r="P21" s="185">
        <f t="shared" ca="1" si="2"/>
        <v>0</v>
      </c>
      <c r="Q21" s="185">
        <f t="shared" si="3"/>
        <v>0</v>
      </c>
      <c r="R21" s="185">
        <f t="shared" si="4"/>
        <v>0</v>
      </c>
      <c r="S21" s="185">
        <f t="shared" ca="1" si="6"/>
        <v>0</v>
      </c>
      <c r="T21" s="185">
        <f t="shared" ca="1" si="7"/>
        <v>0</v>
      </c>
    </row>
    <row r="22" spans="1:21" ht="22.7" customHeight="1" x14ac:dyDescent="0.25">
      <c r="A22" s="313">
        <v>15</v>
      </c>
      <c r="B22" s="187" t="str">
        <f>IF('Proje ve Personel Bilgileri'!C33&gt;0,'Proje ve Personel Bilgileri'!C33,"")</f>
        <v/>
      </c>
      <c r="C22" s="63"/>
      <c r="D22" s="64"/>
      <c r="E22" s="64"/>
      <c r="F22" s="64"/>
      <c r="G22" s="64"/>
      <c r="H22" s="64"/>
      <c r="I22" s="64"/>
      <c r="J22" s="64"/>
      <c r="K22" s="64"/>
      <c r="L22" s="186" t="str">
        <f t="shared" si="5"/>
        <v/>
      </c>
      <c r="M22" s="183" t="str">
        <f t="shared" ca="1" si="0"/>
        <v/>
      </c>
      <c r="N22" s="184">
        <f>'Proje ve Personel Bilgileri'!F33</f>
        <v>0</v>
      </c>
      <c r="O22" s="185">
        <f t="shared" ca="1" si="1"/>
        <v>0</v>
      </c>
      <c r="P22" s="185">
        <f t="shared" ca="1" si="2"/>
        <v>0</v>
      </c>
      <c r="Q22" s="185">
        <f t="shared" si="3"/>
        <v>0</v>
      </c>
      <c r="R22" s="185">
        <f t="shared" si="4"/>
        <v>0</v>
      </c>
      <c r="S22" s="185">
        <f t="shared" ca="1" si="6"/>
        <v>0</v>
      </c>
      <c r="T22" s="185">
        <f t="shared" ca="1" si="7"/>
        <v>0</v>
      </c>
    </row>
    <row r="23" spans="1:21" ht="22.7" customHeight="1" x14ac:dyDescent="0.25">
      <c r="A23" s="313">
        <v>16</v>
      </c>
      <c r="B23" s="187" t="str">
        <f>IF('Proje ve Personel Bilgileri'!C34&gt;0,'Proje ve Personel Bilgileri'!C34,"")</f>
        <v/>
      </c>
      <c r="C23" s="63"/>
      <c r="D23" s="64"/>
      <c r="E23" s="64"/>
      <c r="F23" s="64"/>
      <c r="G23" s="64"/>
      <c r="H23" s="64"/>
      <c r="I23" s="64"/>
      <c r="J23" s="64"/>
      <c r="K23" s="64"/>
      <c r="L23" s="186" t="str">
        <f t="shared" si="5"/>
        <v/>
      </c>
      <c r="M23" s="183" t="str">
        <f t="shared" ca="1" si="0"/>
        <v/>
      </c>
      <c r="N23" s="184">
        <f>'Proje ve Personel Bilgileri'!F34</f>
        <v>0</v>
      </c>
      <c r="O23" s="185">
        <f t="shared" ca="1" si="1"/>
        <v>0</v>
      </c>
      <c r="P23" s="185">
        <f t="shared" ca="1" si="2"/>
        <v>0</v>
      </c>
      <c r="Q23" s="185">
        <f t="shared" si="3"/>
        <v>0</v>
      </c>
      <c r="R23" s="185">
        <f t="shared" si="4"/>
        <v>0</v>
      </c>
      <c r="S23" s="185">
        <f t="shared" ca="1" si="6"/>
        <v>0</v>
      </c>
      <c r="T23" s="185">
        <f t="shared" ca="1" si="7"/>
        <v>0</v>
      </c>
    </row>
    <row r="24" spans="1:21" ht="22.7" customHeight="1" x14ac:dyDescent="0.25">
      <c r="A24" s="313">
        <v>17</v>
      </c>
      <c r="B24" s="187" t="str">
        <f>IF('Proje ve Personel Bilgileri'!C35&gt;0,'Proje ve Personel Bilgileri'!C35,"")</f>
        <v/>
      </c>
      <c r="C24" s="63"/>
      <c r="D24" s="64"/>
      <c r="E24" s="64"/>
      <c r="F24" s="64"/>
      <c r="G24" s="64"/>
      <c r="H24" s="64"/>
      <c r="I24" s="64"/>
      <c r="J24" s="64"/>
      <c r="K24" s="64"/>
      <c r="L24" s="186" t="str">
        <f t="shared" si="5"/>
        <v/>
      </c>
      <c r="M24" s="183" t="str">
        <f t="shared" ca="1" si="0"/>
        <v/>
      </c>
      <c r="N24" s="184">
        <f>'Proje ve Personel Bilgileri'!F35</f>
        <v>0</v>
      </c>
      <c r="O24" s="185">
        <f t="shared" ca="1" si="1"/>
        <v>0</v>
      </c>
      <c r="P24" s="185">
        <f t="shared" ca="1" si="2"/>
        <v>0</v>
      </c>
      <c r="Q24" s="185">
        <f t="shared" si="3"/>
        <v>0</v>
      </c>
      <c r="R24" s="185">
        <f t="shared" si="4"/>
        <v>0</v>
      </c>
      <c r="S24" s="185">
        <f t="shared" ca="1" si="6"/>
        <v>0</v>
      </c>
      <c r="T24" s="185">
        <f t="shared" ca="1" si="7"/>
        <v>0</v>
      </c>
    </row>
    <row r="25" spans="1:21" ht="22.7" customHeight="1" x14ac:dyDescent="0.25">
      <c r="A25" s="313">
        <v>18</v>
      </c>
      <c r="B25" s="187" t="str">
        <f>IF('Proje ve Personel Bilgileri'!C36&gt;0,'Proje ve Personel Bilgileri'!C36,"")</f>
        <v/>
      </c>
      <c r="C25" s="63"/>
      <c r="D25" s="64"/>
      <c r="E25" s="64"/>
      <c r="F25" s="64"/>
      <c r="G25" s="64"/>
      <c r="H25" s="64"/>
      <c r="I25" s="64"/>
      <c r="J25" s="64"/>
      <c r="K25" s="64"/>
      <c r="L25" s="186" t="str">
        <f t="shared" si="5"/>
        <v/>
      </c>
      <c r="M25" s="183" t="str">
        <f t="shared" ca="1" si="0"/>
        <v/>
      </c>
      <c r="N25" s="184">
        <f>'Proje ve Personel Bilgileri'!F36</f>
        <v>0</v>
      </c>
      <c r="O25" s="185">
        <f t="shared" ca="1" si="1"/>
        <v>0</v>
      </c>
      <c r="P25" s="185">
        <f t="shared" ca="1" si="2"/>
        <v>0</v>
      </c>
      <c r="Q25" s="185">
        <f t="shared" si="3"/>
        <v>0</v>
      </c>
      <c r="R25" s="185">
        <f t="shared" si="4"/>
        <v>0</v>
      </c>
      <c r="S25" s="185">
        <f t="shared" ca="1" si="6"/>
        <v>0</v>
      </c>
      <c r="T25" s="185">
        <f t="shared" ca="1" si="7"/>
        <v>0</v>
      </c>
    </row>
    <row r="26" spans="1:21" ht="22.7" customHeight="1" x14ac:dyDescent="0.25">
      <c r="A26" s="313">
        <v>19</v>
      </c>
      <c r="B26" s="187" t="str">
        <f>IF('Proje ve Personel Bilgileri'!C37&gt;0,'Proje ve Personel Bilgileri'!C37,"")</f>
        <v/>
      </c>
      <c r="C26" s="63"/>
      <c r="D26" s="64"/>
      <c r="E26" s="64"/>
      <c r="F26" s="64"/>
      <c r="G26" s="64"/>
      <c r="H26" s="64"/>
      <c r="I26" s="64"/>
      <c r="J26" s="64"/>
      <c r="K26" s="64"/>
      <c r="L26" s="186" t="str">
        <f t="shared" si="5"/>
        <v/>
      </c>
      <c r="M26" s="183" t="str">
        <f t="shared" ca="1" si="0"/>
        <v/>
      </c>
      <c r="N26" s="184">
        <f>'Proje ve Personel Bilgileri'!F37</f>
        <v>0</v>
      </c>
      <c r="O26" s="185">
        <f t="shared" ca="1" si="1"/>
        <v>0</v>
      </c>
      <c r="P26" s="185">
        <f t="shared" ca="1" si="2"/>
        <v>0</v>
      </c>
      <c r="Q26" s="185">
        <f t="shared" si="3"/>
        <v>0</v>
      </c>
      <c r="R26" s="185">
        <f t="shared" si="4"/>
        <v>0</v>
      </c>
      <c r="S26" s="185">
        <f t="shared" ca="1" si="6"/>
        <v>0</v>
      </c>
      <c r="T26" s="185">
        <f t="shared" ca="1" si="7"/>
        <v>0</v>
      </c>
    </row>
    <row r="27" spans="1:21" ht="22.7" customHeight="1" thickBot="1" x14ac:dyDescent="0.3">
      <c r="A27" s="314">
        <v>20</v>
      </c>
      <c r="B27" s="188" t="str">
        <f>IF('Proje ve Personel Bilgileri'!C38&gt;0,'Proje ve Personel Bilgileri'!C38,"")</f>
        <v/>
      </c>
      <c r="C27" s="65"/>
      <c r="D27" s="66"/>
      <c r="E27" s="66"/>
      <c r="F27" s="66"/>
      <c r="G27" s="66"/>
      <c r="H27" s="66"/>
      <c r="I27" s="66"/>
      <c r="J27" s="66"/>
      <c r="K27" s="66"/>
      <c r="L27" s="189" t="str">
        <f t="shared" si="5"/>
        <v/>
      </c>
      <c r="M27" s="183" t="str">
        <f t="shared" ca="1" si="0"/>
        <v/>
      </c>
      <c r="N27" s="184">
        <f>'Proje ve Personel Bilgileri'!F38</f>
        <v>0</v>
      </c>
      <c r="O27" s="185">
        <f t="shared" ca="1" si="1"/>
        <v>0</v>
      </c>
      <c r="P27" s="185">
        <f t="shared" ca="1" si="2"/>
        <v>0</v>
      </c>
      <c r="Q27" s="185">
        <f t="shared" si="3"/>
        <v>0</v>
      </c>
      <c r="R27" s="185">
        <f t="shared" si="4"/>
        <v>0</v>
      </c>
      <c r="S27" s="185">
        <f t="shared" ca="1" si="6"/>
        <v>0</v>
      </c>
      <c r="T27" s="185">
        <f t="shared" ca="1" si="7"/>
        <v>0</v>
      </c>
      <c r="U27" s="158">
        <v>1</v>
      </c>
    </row>
    <row r="28" spans="1:21" s="82" customFormat="1" ht="29.25" customHeight="1" thickBot="1" x14ac:dyDescent="0.3">
      <c r="A28" s="433" t="s">
        <v>46</v>
      </c>
      <c r="B28" s="434"/>
      <c r="C28" s="190" t="str">
        <f>IF($L$28&gt;0,SUM(C8:C27),"")</f>
        <v/>
      </c>
      <c r="D28" s="191" t="str">
        <f>IF($L$28&gt;0,SUM(D8:D27),"")</f>
        <v/>
      </c>
      <c r="E28" s="191" t="str">
        <f>IF($L$28&gt;0,SUM(E8:E27),"")</f>
        <v/>
      </c>
      <c r="F28" s="191" t="str">
        <f>IF($L$28&gt;0,SUM(F8:F27),"")</f>
        <v/>
      </c>
      <c r="G28" s="191" t="str">
        <f>IF($L$28&gt;0,SUM(G8:G27),"")</f>
        <v/>
      </c>
      <c r="H28" s="191" t="str">
        <f t="shared" ref="H28:J28" si="8">IF($L$28&gt;0,SUM(H8:H27),"")</f>
        <v/>
      </c>
      <c r="I28" s="191" t="str">
        <f t="shared" si="8"/>
        <v/>
      </c>
      <c r="J28" s="191" t="str">
        <f t="shared" si="8"/>
        <v/>
      </c>
      <c r="K28" s="191" t="str">
        <f>IF($L$28&gt;0,SUM(K8:K27),"")</f>
        <v/>
      </c>
      <c r="L28" s="192">
        <f>SUM(L8:L27)</f>
        <v>0</v>
      </c>
      <c r="M28" s="13"/>
      <c r="N28" s="79"/>
      <c r="O28" s="80"/>
      <c r="P28" s="81"/>
      <c r="Q28" s="79"/>
      <c r="R28" s="79"/>
      <c r="S28" s="79"/>
      <c r="T28" s="79"/>
    </row>
    <row r="29" spans="1:21" x14ac:dyDescent="0.25">
      <c r="A29" s="315" t="s">
        <v>138</v>
      </c>
      <c r="B29" s="67"/>
      <c r="C29" s="67"/>
      <c r="D29" s="67"/>
      <c r="E29" s="67"/>
      <c r="F29" s="67"/>
      <c r="G29" s="67"/>
      <c r="H29" s="67"/>
      <c r="I29" s="67"/>
      <c r="J29" s="67"/>
      <c r="K29" s="67"/>
      <c r="L29" s="67"/>
      <c r="S29" s="109"/>
      <c r="T29" s="109"/>
    </row>
    <row r="31" spans="1:21" ht="21" x14ac:dyDescent="0.35">
      <c r="A31" s="342" t="s">
        <v>41</v>
      </c>
      <c r="B31" s="345">
        <f ca="1">IF(imzatarihi&gt;0,imzatarihi,"")</f>
        <v>45833</v>
      </c>
      <c r="C31" s="432" t="s">
        <v>43</v>
      </c>
      <c r="D31" s="432"/>
      <c r="E31" s="342" t="str">
        <f>IF(kurulusyetkilisi&gt;0,kurulusyetkilisi,"")</f>
        <v/>
      </c>
      <c r="F31" s="342"/>
      <c r="G31" s="342"/>
      <c r="H31" s="256"/>
      <c r="I31" s="256"/>
      <c r="J31" s="256"/>
    </row>
    <row r="32" spans="1:21" ht="21" x14ac:dyDescent="0.35">
      <c r="A32" s="343"/>
      <c r="B32" s="343"/>
      <c r="C32" s="432" t="s">
        <v>44</v>
      </c>
      <c r="D32" s="432"/>
      <c r="E32" s="431"/>
      <c r="F32" s="431"/>
      <c r="G32" s="431"/>
      <c r="H32" s="68"/>
      <c r="I32" s="68"/>
      <c r="J32" s="68"/>
    </row>
  </sheetData>
  <sheetProtection algorithmName="SHA-512" hashValue="EZn/KP2bfW7rWBZ9PzCZVw69cTXNXpRy/hEijZovZqzPuwTnsdMWHuxi3SFxhuSD7z/16/6/+WvQh88aQa2yqA==" saltValue="ZylEiRj0eNfJQjeOMoFI4w==" spinCount="100000" sheet="1" objects="1" scenarios="1"/>
  <mergeCells count="21">
    <mergeCell ref="E32:G32"/>
    <mergeCell ref="C32:D32"/>
    <mergeCell ref="A28:B28"/>
    <mergeCell ref="C31:D31"/>
    <mergeCell ref="E3:H3"/>
    <mergeCell ref="O6:P6"/>
    <mergeCell ref="Q6:R6"/>
    <mergeCell ref="S6:T6"/>
    <mergeCell ref="A1:L1"/>
    <mergeCell ref="B4:L4"/>
    <mergeCell ref="B5:L5"/>
    <mergeCell ref="A2:L2"/>
    <mergeCell ref="L6:L7"/>
    <mergeCell ref="H6:K6"/>
    <mergeCell ref="A6:A7"/>
    <mergeCell ref="B6:B7"/>
    <mergeCell ref="C6:C7"/>
    <mergeCell ref="D6:D7"/>
    <mergeCell ref="E6:E7"/>
    <mergeCell ref="F6:F7"/>
    <mergeCell ref="G6:G7"/>
  </mergeCells>
  <dataValidations xWindow="675" yWindow="371" count="3">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500-000000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500-000001000000}">
      <formula1>0</formula1>
      <formula2>S8</formula2>
    </dataValidation>
    <dataValidation type="whole" allowBlank="1" showErrorMessage="1" error="Prim Gün Sayısı en fazla 30 olabilir." prompt="_x000a_" sqref="C8:C27" xr:uid="{00000000-0002-0000-0500-000002000000}">
      <formula1>0</formula1>
      <formula2>30</formula2>
    </dataValidation>
  </dataValidations>
  <pageMargins left="0.59055118110236227" right="0.59055118110236227" top="0.74803149606299213" bottom="0.74803149606299213" header="0.31496062992125984" footer="0.31496062992125984"/>
  <pageSetup paperSize="9" scale="63" orientation="landscape" r:id="rId1"/>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6"/>
  <dimension ref="A1:AA32"/>
  <sheetViews>
    <sheetView zoomScale="80" zoomScaleNormal="80" workbookViewId="0">
      <selection activeCell="C8" sqref="C8"/>
    </sheetView>
  </sheetViews>
  <sheetFormatPr defaultColWidth="9.140625" defaultRowHeight="15" x14ac:dyDescent="0.25"/>
  <cols>
    <col min="1" max="1" width="9.140625" style="58" customWidth="1"/>
    <col min="2" max="2" width="34.7109375" style="58" customWidth="1"/>
    <col min="3" max="3" width="9.7109375" style="68" customWidth="1"/>
    <col min="4" max="11" width="16.7109375" style="58" customWidth="1"/>
    <col min="12" max="12" width="20.7109375" style="58" customWidth="1"/>
    <col min="13" max="13" width="48.7109375" style="11" customWidth="1"/>
    <col min="14" max="14" width="9.140625" style="70" hidden="1" customWidth="1"/>
    <col min="15" max="15" width="9.5703125" style="109" hidden="1" customWidth="1"/>
    <col min="16" max="16" width="9" style="109" hidden="1" customWidth="1"/>
    <col min="17" max="17" width="9.5703125" style="109" hidden="1" customWidth="1"/>
    <col min="18" max="18" width="9" style="109" hidden="1" customWidth="1"/>
    <col min="19" max="19" width="9.5703125" style="70" hidden="1" customWidth="1"/>
    <col min="20" max="22" width="9.140625" style="70" hidden="1" customWidth="1"/>
    <col min="23" max="16384" width="9.140625" style="70"/>
  </cols>
  <sheetData>
    <row r="1" spans="1:27" ht="15.75" x14ac:dyDescent="0.25">
      <c r="A1" s="416" t="s">
        <v>31</v>
      </c>
      <c r="B1" s="416"/>
      <c r="C1" s="416"/>
      <c r="D1" s="416"/>
      <c r="E1" s="416"/>
      <c r="F1" s="416"/>
      <c r="G1" s="416"/>
      <c r="H1" s="416"/>
      <c r="I1" s="416"/>
      <c r="J1" s="416"/>
      <c r="K1" s="416"/>
      <c r="L1" s="416"/>
      <c r="M1" s="108"/>
      <c r="N1" s="197"/>
      <c r="O1" s="198"/>
      <c r="V1" s="135" t="str">
        <f>CONCATENATE("A1:L",SUM(U:U)*32)</f>
        <v>A1:L32</v>
      </c>
    </row>
    <row r="2" spans="1:27" x14ac:dyDescent="0.25">
      <c r="A2" s="423" t="str">
        <f>IF(YilDonem&lt;&gt;"",CONCATENATE(YilDonem,". dönem"),"")</f>
        <v/>
      </c>
      <c r="B2" s="423"/>
      <c r="C2" s="423"/>
      <c r="D2" s="423"/>
      <c r="E2" s="423"/>
      <c r="F2" s="423"/>
      <c r="G2" s="423"/>
      <c r="H2" s="423"/>
      <c r="I2" s="423"/>
      <c r="J2" s="423"/>
      <c r="K2" s="423"/>
      <c r="L2" s="423"/>
    </row>
    <row r="3" spans="1:27" ht="15.75" thickBot="1" x14ac:dyDescent="0.3">
      <c r="B3" s="59"/>
      <c r="C3" s="59"/>
      <c r="D3" s="59"/>
      <c r="E3" s="435" t="str">
        <f>IF(YilDonem&lt;&gt;"",CONCATENATE(VLOOKUP(DönBasAy+1,AyTablo,2,0)," ayına aittir."),"")</f>
        <v/>
      </c>
      <c r="F3" s="435"/>
      <c r="G3" s="435"/>
      <c r="H3" s="435"/>
      <c r="I3" s="59"/>
      <c r="J3" s="59"/>
      <c r="K3" s="59"/>
      <c r="L3" s="307" t="s">
        <v>39</v>
      </c>
    </row>
    <row r="4" spans="1:27" ht="31.7" customHeight="1" thickBot="1" x14ac:dyDescent="0.3">
      <c r="A4" s="310" t="s">
        <v>1</v>
      </c>
      <c r="B4" s="417" t="str">
        <f>IF(ProjeNo&gt;0,ProjeNo,"")</f>
        <v/>
      </c>
      <c r="C4" s="418"/>
      <c r="D4" s="418"/>
      <c r="E4" s="418"/>
      <c r="F4" s="418"/>
      <c r="G4" s="418"/>
      <c r="H4" s="418"/>
      <c r="I4" s="418"/>
      <c r="J4" s="418"/>
      <c r="K4" s="418"/>
      <c r="L4" s="419"/>
    </row>
    <row r="5" spans="1:27" ht="31.7" customHeight="1" thickBot="1" x14ac:dyDescent="0.3">
      <c r="A5" s="311" t="s">
        <v>10</v>
      </c>
      <c r="B5" s="420" t="str">
        <f>IF(ProjeAdi&gt;0,ProjeAdi,"")</f>
        <v/>
      </c>
      <c r="C5" s="421"/>
      <c r="D5" s="421"/>
      <c r="E5" s="421"/>
      <c r="F5" s="421"/>
      <c r="G5" s="421"/>
      <c r="H5" s="421"/>
      <c r="I5" s="421"/>
      <c r="J5" s="421"/>
      <c r="K5" s="421"/>
      <c r="L5" s="422"/>
    </row>
    <row r="6" spans="1:27" ht="31.7" customHeight="1" thickBot="1" x14ac:dyDescent="0.3">
      <c r="A6" s="424" t="s">
        <v>6</v>
      </c>
      <c r="B6" s="424" t="s">
        <v>7</v>
      </c>
      <c r="C6" s="424" t="s">
        <v>32</v>
      </c>
      <c r="D6" s="424" t="s">
        <v>130</v>
      </c>
      <c r="E6" s="424" t="s">
        <v>33</v>
      </c>
      <c r="F6" s="424" t="s">
        <v>36</v>
      </c>
      <c r="G6" s="427" t="s">
        <v>34</v>
      </c>
      <c r="H6" s="426" t="s">
        <v>232</v>
      </c>
      <c r="I6" s="427"/>
      <c r="J6" s="427"/>
      <c r="K6" s="428"/>
      <c r="L6" s="424" t="s">
        <v>35</v>
      </c>
      <c r="O6" s="415" t="s">
        <v>40</v>
      </c>
      <c r="P6" s="415"/>
      <c r="Q6" s="415" t="s">
        <v>48</v>
      </c>
      <c r="R6" s="415"/>
      <c r="S6" s="415" t="s">
        <v>49</v>
      </c>
      <c r="T6" s="415"/>
    </row>
    <row r="7" spans="1:27" s="110" customFormat="1" ht="105.75" thickBot="1" x14ac:dyDescent="0.3">
      <c r="A7" s="429"/>
      <c r="B7" s="429"/>
      <c r="C7" s="429"/>
      <c r="D7" s="429"/>
      <c r="E7" s="429"/>
      <c r="F7" s="429"/>
      <c r="G7" s="430"/>
      <c r="H7" s="353" t="s">
        <v>238</v>
      </c>
      <c r="I7" s="353" t="s">
        <v>239</v>
      </c>
      <c r="J7" s="353" t="s">
        <v>240</v>
      </c>
      <c r="K7" s="353" t="s">
        <v>241</v>
      </c>
      <c r="L7" s="425"/>
      <c r="M7" s="12"/>
      <c r="N7" s="308" t="s">
        <v>9</v>
      </c>
      <c r="O7" s="309" t="s">
        <v>37</v>
      </c>
      <c r="P7" s="309" t="s">
        <v>38</v>
      </c>
      <c r="Q7" s="309" t="s">
        <v>47</v>
      </c>
      <c r="R7" s="309" t="s">
        <v>34</v>
      </c>
      <c r="S7" s="309" t="s">
        <v>47</v>
      </c>
      <c r="T7" s="309" t="s">
        <v>38</v>
      </c>
      <c r="AA7" s="70"/>
    </row>
    <row r="8" spans="1:27" ht="22.7" customHeight="1" x14ac:dyDescent="0.25">
      <c r="A8" s="312">
        <v>1</v>
      </c>
      <c r="B8" s="187" t="str">
        <f>IF('Proje ve Personel Bilgileri'!C19&gt;0,'Proje ve Personel Bilgileri'!C19,"")</f>
        <v/>
      </c>
      <c r="C8" s="60"/>
      <c r="D8" s="61"/>
      <c r="E8" s="61"/>
      <c r="F8" s="61"/>
      <c r="G8" s="61"/>
      <c r="H8" s="62"/>
      <c r="I8" s="62"/>
      <c r="J8" s="62"/>
      <c r="K8" s="62"/>
      <c r="L8" s="182" t="str">
        <f>IF(B8&lt;&gt;"",IF(OR(F8&gt;S8,G8&gt;T8),0,D8+E8+F8+G8-H8-I8-J8-K8),"")</f>
        <v/>
      </c>
      <c r="M8" s="183" t="str">
        <f t="shared" ref="M8:M27" ca="1" si="0">IF(OR(F8&gt;S8,G8&gt;T8),"Toplam maliyetin hesaplanabilmesi için SGK işveren payı ve işsizlik sigortası işveren payının tavan değerleri aşmaması gerekmektedir.","")</f>
        <v/>
      </c>
      <c r="N8" s="184">
        <f>'Proje ve Personel Bilgileri'!F19</f>
        <v>0</v>
      </c>
      <c r="O8" s="185">
        <f t="shared" ref="O8:O27" ca="1" si="1">IFERROR(IF(N8="EVET",VLOOKUP(VLOOKUP(DönBasAy,AyTablo,5,0),SGKTAVAN,2,0)*0.2475,VLOOKUP(VLOOKUP(DönBasAy,AyTablo,5,0),SGKTAVAN,2,0)*0.2075),0)</f>
        <v>0</v>
      </c>
      <c r="P8" s="185">
        <f t="shared" ref="P8:P27" ca="1" si="2">IFERROR(IF(N8="EVET",0,VLOOKUP(VLOOKUP(DönBasAy,AyTablo,5,0),SGKTAVAN,2,0)*0.02),0)</f>
        <v>0</v>
      </c>
      <c r="Q8" s="185">
        <f t="shared" ref="Q8:Q27" si="3">IF(N8="EVET",(D8+E8)*0.2475,(D8+E8)*0.2075)</f>
        <v>0</v>
      </c>
      <c r="R8" s="185">
        <f t="shared" ref="R8:R27" si="4">IF(N8="EVET",0,(D8+E8)*0.02)</f>
        <v>0</v>
      </c>
      <c r="S8" s="185">
        <f ca="1">IF(ISERROR(ROUNDUP(MIN(O8,Q8),0)),0,ROUNDUP(MIN(O8,Q8),0))</f>
        <v>0</v>
      </c>
      <c r="T8" s="185">
        <f ca="1">IF(ISERROR(ROUNDUP(MIN(P8,R8),0)),0,ROUNDUP(MIN(P8,R8),0))</f>
        <v>0</v>
      </c>
    </row>
    <row r="9" spans="1:27" ht="22.7" customHeight="1" x14ac:dyDescent="0.25">
      <c r="A9" s="313">
        <v>2</v>
      </c>
      <c r="B9" s="187" t="str">
        <f>IF('Proje ve Personel Bilgileri'!C20&gt;0,'Proje ve Personel Bilgileri'!C20,"")</f>
        <v/>
      </c>
      <c r="C9" s="63"/>
      <c r="D9" s="64"/>
      <c r="E9" s="64"/>
      <c r="F9" s="64"/>
      <c r="G9" s="64"/>
      <c r="H9" s="64"/>
      <c r="I9" s="64"/>
      <c r="J9" s="64"/>
      <c r="K9" s="64"/>
      <c r="L9" s="186" t="str">
        <f t="shared" ref="L9:L27" si="5">IF(B9&lt;&gt;"",IF(OR(F9&gt;S9,G9&gt;T9),0,D9+E9+F9+G9-H9-I9-J9-K9),"")</f>
        <v/>
      </c>
      <c r="M9" s="183" t="str">
        <f t="shared" ca="1" si="0"/>
        <v/>
      </c>
      <c r="N9" s="184">
        <f>'Proje ve Personel Bilgileri'!F20</f>
        <v>0</v>
      </c>
      <c r="O9" s="185">
        <f t="shared" ca="1" si="1"/>
        <v>0</v>
      </c>
      <c r="P9" s="185">
        <f t="shared" ca="1" si="2"/>
        <v>0</v>
      </c>
      <c r="Q9" s="185">
        <f t="shared" si="3"/>
        <v>0</v>
      </c>
      <c r="R9" s="185">
        <f t="shared" si="4"/>
        <v>0</v>
      </c>
      <c r="S9" s="185">
        <f t="shared" ref="S9:T27" ca="1" si="6">IF(ISERROR(ROUNDUP(MIN(O9,Q9),0)),0,ROUNDUP(MIN(O9,Q9),0))</f>
        <v>0</v>
      </c>
      <c r="T9" s="185">
        <f t="shared" ca="1" si="6"/>
        <v>0</v>
      </c>
    </row>
    <row r="10" spans="1:27" ht="22.7" customHeight="1" x14ac:dyDescent="0.25">
      <c r="A10" s="313">
        <v>3</v>
      </c>
      <c r="B10" s="187" t="str">
        <f>IF('Proje ve Personel Bilgileri'!C21&gt;0,'Proje ve Personel Bilgileri'!C21,"")</f>
        <v/>
      </c>
      <c r="C10" s="63"/>
      <c r="D10" s="64"/>
      <c r="E10" s="64"/>
      <c r="F10" s="64"/>
      <c r="G10" s="64"/>
      <c r="H10" s="64"/>
      <c r="I10" s="64"/>
      <c r="J10" s="64"/>
      <c r="K10" s="64"/>
      <c r="L10" s="186" t="str">
        <f t="shared" si="5"/>
        <v/>
      </c>
      <c r="M10" s="183" t="str">
        <f t="shared" ca="1" si="0"/>
        <v/>
      </c>
      <c r="N10" s="184">
        <f>'Proje ve Personel Bilgileri'!F21</f>
        <v>0</v>
      </c>
      <c r="O10" s="185">
        <f t="shared" ca="1" si="1"/>
        <v>0</v>
      </c>
      <c r="P10" s="185">
        <f t="shared" ca="1" si="2"/>
        <v>0</v>
      </c>
      <c r="Q10" s="185">
        <f t="shared" si="3"/>
        <v>0</v>
      </c>
      <c r="R10" s="185">
        <f t="shared" si="4"/>
        <v>0</v>
      </c>
      <c r="S10" s="185">
        <f t="shared" ca="1" si="6"/>
        <v>0</v>
      </c>
      <c r="T10" s="185">
        <f t="shared" ca="1" si="6"/>
        <v>0</v>
      </c>
    </row>
    <row r="11" spans="1:27" ht="22.7" customHeight="1" x14ac:dyDescent="0.25">
      <c r="A11" s="313">
        <v>4</v>
      </c>
      <c r="B11" s="187" t="str">
        <f>IF('Proje ve Personel Bilgileri'!C22&gt;0,'Proje ve Personel Bilgileri'!C22,"")</f>
        <v/>
      </c>
      <c r="C11" s="63"/>
      <c r="D11" s="64"/>
      <c r="E11" s="64"/>
      <c r="F11" s="64"/>
      <c r="G11" s="64"/>
      <c r="H11" s="64"/>
      <c r="I11" s="64"/>
      <c r="J11" s="64"/>
      <c r="K11" s="64"/>
      <c r="L11" s="186" t="str">
        <f t="shared" si="5"/>
        <v/>
      </c>
      <c r="M11" s="183" t="str">
        <f t="shared" ca="1" si="0"/>
        <v/>
      </c>
      <c r="N11" s="184">
        <f>'Proje ve Personel Bilgileri'!F22</f>
        <v>0</v>
      </c>
      <c r="O11" s="185">
        <f t="shared" ca="1" si="1"/>
        <v>0</v>
      </c>
      <c r="P11" s="185">
        <f t="shared" ca="1" si="2"/>
        <v>0</v>
      </c>
      <c r="Q11" s="185">
        <f t="shared" si="3"/>
        <v>0</v>
      </c>
      <c r="R11" s="185">
        <f t="shared" si="4"/>
        <v>0</v>
      </c>
      <c r="S11" s="185">
        <f t="shared" ca="1" si="6"/>
        <v>0</v>
      </c>
      <c r="T11" s="185">
        <f t="shared" ca="1" si="6"/>
        <v>0</v>
      </c>
    </row>
    <row r="12" spans="1:27" ht="22.7" customHeight="1" x14ac:dyDescent="0.25">
      <c r="A12" s="313">
        <v>5</v>
      </c>
      <c r="B12" s="187" t="str">
        <f>IF('Proje ve Personel Bilgileri'!C23&gt;0,'Proje ve Personel Bilgileri'!C23,"")</f>
        <v/>
      </c>
      <c r="C12" s="63"/>
      <c r="D12" s="64"/>
      <c r="E12" s="64"/>
      <c r="F12" s="64"/>
      <c r="G12" s="64"/>
      <c r="H12" s="64"/>
      <c r="I12" s="64"/>
      <c r="J12" s="64"/>
      <c r="K12" s="64"/>
      <c r="L12" s="186" t="str">
        <f t="shared" si="5"/>
        <v/>
      </c>
      <c r="M12" s="183" t="str">
        <f t="shared" ca="1" si="0"/>
        <v/>
      </c>
      <c r="N12" s="184">
        <f>'Proje ve Personel Bilgileri'!F23</f>
        <v>0</v>
      </c>
      <c r="O12" s="185">
        <f t="shared" ca="1" si="1"/>
        <v>0</v>
      </c>
      <c r="P12" s="185">
        <f t="shared" ca="1" si="2"/>
        <v>0</v>
      </c>
      <c r="Q12" s="185">
        <f t="shared" si="3"/>
        <v>0</v>
      </c>
      <c r="R12" s="185">
        <f t="shared" si="4"/>
        <v>0</v>
      </c>
      <c r="S12" s="185">
        <f t="shared" ca="1" si="6"/>
        <v>0</v>
      </c>
      <c r="T12" s="185">
        <f t="shared" ca="1" si="6"/>
        <v>0</v>
      </c>
    </row>
    <row r="13" spans="1:27" ht="22.7" customHeight="1" x14ac:dyDescent="0.25">
      <c r="A13" s="313">
        <v>6</v>
      </c>
      <c r="B13" s="187" t="str">
        <f>IF('Proje ve Personel Bilgileri'!C24&gt;0,'Proje ve Personel Bilgileri'!C24,"")</f>
        <v/>
      </c>
      <c r="C13" s="63"/>
      <c r="D13" s="64"/>
      <c r="E13" s="64"/>
      <c r="F13" s="64"/>
      <c r="G13" s="64"/>
      <c r="H13" s="64"/>
      <c r="I13" s="64"/>
      <c r="J13" s="64"/>
      <c r="K13" s="64"/>
      <c r="L13" s="186" t="str">
        <f t="shared" si="5"/>
        <v/>
      </c>
      <c r="M13" s="183" t="str">
        <f t="shared" ca="1" si="0"/>
        <v/>
      </c>
      <c r="N13" s="184">
        <f>'Proje ve Personel Bilgileri'!F24</f>
        <v>0</v>
      </c>
      <c r="O13" s="185">
        <f t="shared" ca="1" si="1"/>
        <v>0</v>
      </c>
      <c r="P13" s="185">
        <f t="shared" ca="1" si="2"/>
        <v>0</v>
      </c>
      <c r="Q13" s="185">
        <f t="shared" si="3"/>
        <v>0</v>
      </c>
      <c r="R13" s="185">
        <f t="shared" si="4"/>
        <v>0</v>
      </c>
      <c r="S13" s="185">
        <f t="shared" ca="1" si="6"/>
        <v>0</v>
      </c>
      <c r="T13" s="185">
        <f t="shared" ca="1" si="6"/>
        <v>0</v>
      </c>
    </row>
    <row r="14" spans="1:27" ht="22.7" customHeight="1" x14ac:dyDescent="0.25">
      <c r="A14" s="313">
        <v>7</v>
      </c>
      <c r="B14" s="187" t="str">
        <f>IF('Proje ve Personel Bilgileri'!C25&gt;0,'Proje ve Personel Bilgileri'!C25,"")</f>
        <v/>
      </c>
      <c r="C14" s="63"/>
      <c r="D14" s="64"/>
      <c r="E14" s="64"/>
      <c r="F14" s="64"/>
      <c r="G14" s="64"/>
      <c r="H14" s="64"/>
      <c r="I14" s="64"/>
      <c r="J14" s="64"/>
      <c r="K14" s="64"/>
      <c r="L14" s="186" t="str">
        <f t="shared" si="5"/>
        <v/>
      </c>
      <c r="M14" s="183" t="str">
        <f t="shared" ca="1" si="0"/>
        <v/>
      </c>
      <c r="N14" s="184">
        <f>'Proje ve Personel Bilgileri'!F25</f>
        <v>0</v>
      </c>
      <c r="O14" s="185">
        <f t="shared" ca="1" si="1"/>
        <v>0</v>
      </c>
      <c r="P14" s="185">
        <f t="shared" ca="1" si="2"/>
        <v>0</v>
      </c>
      <c r="Q14" s="185">
        <f t="shared" si="3"/>
        <v>0</v>
      </c>
      <c r="R14" s="185">
        <f t="shared" si="4"/>
        <v>0</v>
      </c>
      <c r="S14" s="185">
        <f t="shared" ca="1" si="6"/>
        <v>0</v>
      </c>
      <c r="T14" s="185">
        <f t="shared" ca="1" si="6"/>
        <v>0</v>
      </c>
    </row>
    <row r="15" spans="1:27" ht="22.7" customHeight="1" x14ac:dyDescent="0.25">
      <c r="A15" s="313">
        <v>8</v>
      </c>
      <c r="B15" s="187" t="str">
        <f>IF('Proje ve Personel Bilgileri'!C26&gt;0,'Proje ve Personel Bilgileri'!C26,"")</f>
        <v/>
      </c>
      <c r="C15" s="63"/>
      <c r="D15" s="64"/>
      <c r="E15" s="64"/>
      <c r="F15" s="64"/>
      <c r="G15" s="64"/>
      <c r="H15" s="64"/>
      <c r="I15" s="64"/>
      <c r="J15" s="64"/>
      <c r="K15" s="64"/>
      <c r="L15" s="186" t="str">
        <f t="shared" si="5"/>
        <v/>
      </c>
      <c r="M15" s="183" t="str">
        <f t="shared" ca="1" si="0"/>
        <v/>
      </c>
      <c r="N15" s="184">
        <f>'Proje ve Personel Bilgileri'!F26</f>
        <v>0</v>
      </c>
      <c r="O15" s="185">
        <f t="shared" ca="1" si="1"/>
        <v>0</v>
      </c>
      <c r="P15" s="185">
        <f t="shared" ca="1" si="2"/>
        <v>0</v>
      </c>
      <c r="Q15" s="185">
        <f t="shared" si="3"/>
        <v>0</v>
      </c>
      <c r="R15" s="185">
        <f t="shared" si="4"/>
        <v>0</v>
      </c>
      <c r="S15" s="185">
        <f t="shared" ca="1" si="6"/>
        <v>0</v>
      </c>
      <c r="T15" s="185">
        <f t="shared" ca="1" si="6"/>
        <v>0</v>
      </c>
    </row>
    <row r="16" spans="1:27" ht="22.7" customHeight="1" x14ac:dyDescent="0.25">
      <c r="A16" s="313">
        <v>9</v>
      </c>
      <c r="B16" s="187" t="str">
        <f>IF('Proje ve Personel Bilgileri'!C27&gt;0,'Proje ve Personel Bilgileri'!C27,"")</f>
        <v/>
      </c>
      <c r="C16" s="63"/>
      <c r="D16" s="64"/>
      <c r="E16" s="64"/>
      <c r="F16" s="64"/>
      <c r="G16" s="64"/>
      <c r="H16" s="64"/>
      <c r="I16" s="64"/>
      <c r="J16" s="64"/>
      <c r="K16" s="64"/>
      <c r="L16" s="186" t="str">
        <f t="shared" si="5"/>
        <v/>
      </c>
      <c r="M16" s="183" t="str">
        <f t="shared" ca="1" si="0"/>
        <v/>
      </c>
      <c r="N16" s="184">
        <f>'Proje ve Personel Bilgileri'!F27</f>
        <v>0</v>
      </c>
      <c r="O16" s="185">
        <f t="shared" ca="1" si="1"/>
        <v>0</v>
      </c>
      <c r="P16" s="185">
        <f t="shared" ca="1" si="2"/>
        <v>0</v>
      </c>
      <c r="Q16" s="185">
        <f t="shared" si="3"/>
        <v>0</v>
      </c>
      <c r="R16" s="185">
        <f t="shared" si="4"/>
        <v>0</v>
      </c>
      <c r="S16" s="185">
        <f t="shared" ca="1" si="6"/>
        <v>0</v>
      </c>
      <c r="T16" s="185">
        <f t="shared" ca="1" si="6"/>
        <v>0</v>
      </c>
    </row>
    <row r="17" spans="1:21" ht="22.7" customHeight="1" x14ac:dyDescent="0.25">
      <c r="A17" s="313">
        <v>10</v>
      </c>
      <c r="B17" s="187" t="str">
        <f>IF('Proje ve Personel Bilgileri'!C28&gt;0,'Proje ve Personel Bilgileri'!C28,"")</f>
        <v/>
      </c>
      <c r="C17" s="63"/>
      <c r="D17" s="64"/>
      <c r="E17" s="64"/>
      <c r="F17" s="64"/>
      <c r="G17" s="64"/>
      <c r="H17" s="64"/>
      <c r="I17" s="64"/>
      <c r="J17" s="64"/>
      <c r="K17" s="64"/>
      <c r="L17" s="186" t="str">
        <f t="shared" si="5"/>
        <v/>
      </c>
      <c r="M17" s="183" t="str">
        <f t="shared" ca="1" si="0"/>
        <v/>
      </c>
      <c r="N17" s="184">
        <f>'Proje ve Personel Bilgileri'!F28</f>
        <v>0</v>
      </c>
      <c r="O17" s="185">
        <f t="shared" ca="1" si="1"/>
        <v>0</v>
      </c>
      <c r="P17" s="185">
        <f t="shared" ca="1" si="2"/>
        <v>0</v>
      </c>
      <c r="Q17" s="185">
        <f t="shared" si="3"/>
        <v>0</v>
      </c>
      <c r="R17" s="185">
        <f t="shared" si="4"/>
        <v>0</v>
      </c>
      <c r="S17" s="185">
        <f t="shared" ca="1" si="6"/>
        <v>0</v>
      </c>
      <c r="T17" s="185">
        <f t="shared" ca="1" si="6"/>
        <v>0</v>
      </c>
    </row>
    <row r="18" spans="1:21" ht="22.7" customHeight="1" x14ac:dyDescent="0.25">
      <c r="A18" s="313">
        <v>11</v>
      </c>
      <c r="B18" s="187" t="str">
        <f>IF('Proje ve Personel Bilgileri'!C29&gt;0,'Proje ve Personel Bilgileri'!C29,"")</f>
        <v/>
      </c>
      <c r="C18" s="63"/>
      <c r="D18" s="64"/>
      <c r="E18" s="64"/>
      <c r="F18" s="64"/>
      <c r="G18" s="64"/>
      <c r="H18" s="64"/>
      <c r="I18" s="64"/>
      <c r="J18" s="64"/>
      <c r="K18" s="64"/>
      <c r="L18" s="186" t="str">
        <f t="shared" si="5"/>
        <v/>
      </c>
      <c r="M18" s="183" t="str">
        <f t="shared" ca="1" si="0"/>
        <v/>
      </c>
      <c r="N18" s="184">
        <f>'Proje ve Personel Bilgileri'!F29</f>
        <v>0</v>
      </c>
      <c r="O18" s="185">
        <f t="shared" ca="1" si="1"/>
        <v>0</v>
      </c>
      <c r="P18" s="185">
        <f t="shared" ca="1" si="2"/>
        <v>0</v>
      </c>
      <c r="Q18" s="185">
        <f t="shared" si="3"/>
        <v>0</v>
      </c>
      <c r="R18" s="185">
        <f t="shared" si="4"/>
        <v>0</v>
      </c>
      <c r="S18" s="185">
        <f t="shared" ca="1" si="6"/>
        <v>0</v>
      </c>
      <c r="T18" s="185">
        <f t="shared" ca="1" si="6"/>
        <v>0</v>
      </c>
    </row>
    <row r="19" spans="1:21" ht="22.7" customHeight="1" x14ac:dyDescent="0.25">
      <c r="A19" s="313">
        <v>12</v>
      </c>
      <c r="B19" s="187" t="str">
        <f>IF('Proje ve Personel Bilgileri'!C30&gt;0,'Proje ve Personel Bilgileri'!C30,"")</f>
        <v/>
      </c>
      <c r="C19" s="63"/>
      <c r="D19" s="64"/>
      <c r="E19" s="64"/>
      <c r="F19" s="64"/>
      <c r="G19" s="64"/>
      <c r="H19" s="64"/>
      <c r="I19" s="64"/>
      <c r="J19" s="64"/>
      <c r="K19" s="64"/>
      <c r="L19" s="186" t="str">
        <f t="shared" si="5"/>
        <v/>
      </c>
      <c r="M19" s="183" t="str">
        <f t="shared" ca="1" si="0"/>
        <v/>
      </c>
      <c r="N19" s="184">
        <f>'Proje ve Personel Bilgileri'!F30</f>
        <v>0</v>
      </c>
      <c r="O19" s="185">
        <f t="shared" ca="1" si="1"/>
        <v>0</v>
      </c>
      <c r="P19" s="185">
        <f t="shared" ca="1" si="2"/>
        <v>0</v>
      </c>
      <c r="Q19" s="185">
        <f t="shared" si="3"/>
        <v>0</v>
      </c>
      <c r="R19" s="185">
        <f t="shared" si="4"/>
        <v>0</v>
      </c>
      <c r="S19" s="185">
        <f t="shared" ca="1" si="6"/>
        <v>0</v>
      </c>
      <c r="T19" s="185">
        <f t="shared" ca="1" si="6"/>
        <v>0</v>
      </c>
    </row>
    <row r="20" spans="1:21" ht="22.7" customHeight="1" x14ac:dyDescent="0.25">
      <c r="A20" s="313">
        <v>13</v>
      </c>
      <c r="B20" s="187" t="str">
        <f>IF('Proje ve Personel Bilgileri'!C31&gt;0,'Proje ve Personel Bilgileri'!C31,"")</f>
        <v/>
      </c>
      <c r="C20" s="63"/>
      <c r="D20" s="64"/>
      <c r="E20" s="64"/>
      <c r="F20" s="64"/>
      <c r="G20" s="64"/>
      <c r="H20" s="64"/>
      <c r="I20" s="64"/>
      <c r="J20" s="64"/>
      <c r="K20" s="64"/>
      <c r="L20" s="186" t="str">
        <f t="shared" si="5"/>
        <v/>
      </c>
      <c r="M20" s="183" t="str">
        <f t="shared" ca="1" si="0"/>
        <v/>
      </c>
      <c r="N20" s="184">
        <f>'Proje ve Personel Bilgileri'!F31</f>
        <v>0</v>
      </c>
      <c r="O20" s="185">
        <f t="shared" ca="1" si="1"/>
        <v>0</v>
      </c>
      <c r="P20" s="185">
        <f t="shared" ca="1" si="2"/>
        <v>0</v>
      </c>
      <c r="Q20" s="185">
        <f t="shared" si="3"/>
        <v>0</v>
      </c>
      <c r="R20" s="185">
        <f t="shared" si="4"/>
        <v>0</v>
      </c>
      <c r="S20" s="185">
        <f t="shared" ca="1" si="6"/>
        <v>0</v>
      </c>
      <c r="T20" s="185">
        <f t="shared" ca="1" si="6"/>
        <v>0</v>
      </c>
    </row>
    <row r="21" spans="1:21" ht="22.7" customHeight="1" x14ac:dyDescent="0.25">
      <c r="A21" s="313">
        <v>14</v>
      </c>
      <c r="B21" s="187" t="str">
        <f>IF('Proje ve Personel Bilgileri'!C32&gt;0,'Proje ve Personel Bilgileri'!C32,"")</f>
        <v/>
      </c>
      <c r="C21" s="63"/>
      <c r="D21" s="64"/>
      <c r="E21" s="64"/>
      <c r="F21" s="64"/>
      <c r="G21" s="64"/>
      <c r="H21" s="64"/>
      <c r="I21" s="64"/>
      <c r="J21" s="64"/>
      <c r="K21" s="64"/>
      <c r="L21" s="186" t="str">
        <f t="shared" si="5"/>
        <v/>
      </c>
      <c r="M21" s="183" t="str">
        <f t="shared" ca="1" si="0"/>
        <v/>
      </c>
      <c r="N21" s="184">
        <f>'Proje ve Personel Bilgileri'!F32</f>
        <v>0</v>
      </c>
      <c r="O21" s="185">
        <f t="shared" ca="1" si="1"/>
        <v>0</v>
      </c>
      <c r="P21" s="185">
        <f t="shared" ca="1" si="2"/>
        <v>0</v>
      </c>
      <c r="Q21" s="185">
        <f t="shared" si="3"/>
        <v>0</v>
      </c>
      <c r="R21" s="185">
        <f t="shared" si="4"/>
        <v>0</v>
      </c>
      <c r="S21" s="185">
        <f t="shared" ca="1" si="6"/>
        <v>0</v>
      </c>
      <c r="T21" s="185">
        <f t="shared" ca="1" si="6"/>
        <v>0</v>
      </c>
    </row>
    <row r="22" spans="1:21" ht="22.7" customHeight="1" x14ac:dyDescent="0.25">
      <c r="A22" s="313">
        <v>15</v>
      </c>
      <c r="B22" s="187" t="str">
        <f>IF('Proje ve Personel Bilgileri'!C33&gt;0,'Proje ve Personel Bilgileri'!C33,"")</f>
        <v/>
      </c>
      <c r="C22" s="63"/>
      <c r="D22" s="64"/>
      <c r="E22" s="64"/>
      <c r="F22" s="64"/>
      <c r="G22" s="64"/>
      <c r="H22" s="64"/>
      <c r="I22" s="64"/>
      <c r="J22" s="64"/>
      <c r="K22" s="64"/>
      <c r="L22" s="186" t="str">
        <f t="shared" si="5"/>
        <v/>
      </c>
      <c r="M22" s="183" t="str">
        <f t="shared" ca="1" si="0"/>
        <v/>
      </c>
      <c r="N22" s="184">
        <f>'Proje ve Personel Bilgileri'!F33</f>
        <v>0</v>
      </c>
      <c r="O22" s="185">
        <f t="shared" ca="1" si="1"/>
        <v>0</v>
      </c>
      <c r="P22" s="185">
        <f t="shared" ca="1" si="2"/>
        <v>0</v>
      </c>
      <c r="Q22" s="185">
        <f t="shared" si="3"/>
        <v>0</v>
      </c>
      <c r="R22" s="185">
        <f t="shared" si="4"/>
        <v>0</v>
      </c>
      <c r="S22" s="185">
        <f t="shared" ca="1" si="6"/>
        <v>0</v>
      </c>
      <c r="T22" s="185">
        <f t="shared" ca="1" si="6"/>
        <v>0</v>
      </c>
    </row>
    <row r="23" spans="1:21" ht="22.7" customHeight="1" x14ac:dyDescent="0.25">
      <c r="A23" s="313">
        <v>16</v>
      </c>
      <c r="B23" s="187" t="str">
        <f>IF('Proje ve Personel Bilgileri'!C34&gt;0,'Proje ve Personel Bilgileri'!C34,"")</f>
        <v/>
      </c>
      <c r="C23" s="63"/>
      <c r="D23" s="64"/>
      <c r="E23" s="64"/>
      <c r="F23" s="64"/>
      <c r="G23" s="64"/>
      <c r="H23" s="64"/>
      <c r="I23" s="64"/>
      <c r="J23" s="64"/>
      <c r="K23" s="64"/>
      <c r="L23" s="186" t="str">
        <f t="shared" si="5"/>
        <v/>
      </c>
      <c r="M23" s="183" t="str">
        <f t="shared" ca="1" si="0"/>
        <v/>
      </c>
      <c r="N23" s="184">
        <f>'Proje ve Personel Bilgileri'!F34</f>
        <v>0</v>
      </c>
      <c r="O23" s="185">
        <f t="shared" ca="1" si="1"/>
        <v>0</v>
      </c>
      <c r="P23" s="185">
        <f t="shared" ca="1" si="2"/>
        <v>0</v>
      </c>
      <c r="Q23" s="185">
        <f t="shared" si="3"/>
        <v>0</v>
      </c>
      <c r="R23" s="185">
        <f t="shared" si="4"/>
        <v>0</v>
      </c>
      <c r="S23" s="185">
        <f t="shared" ca="1" si="6"/>
        <v>0</v>
      </c>
      <c r="T23" s="185">
        <f t="shared" ca="1" si="6"/>
        <v>0</v>
      </c>
    </row>
    <row r="24" spans="1:21" ht="22.7" customHeight="1" x14ac:dyDescent="0.25">
      <c r="A24" s="313">
        <v>17</v>
      </c>
      <c r="B24" s="187" t="str">
        <f>IF('Proje ve Personel Bilgileri'!C35&gt;0,'Proje ve Personel Bilgileri'!C35,"")</f>
        <v/>
      </c>
      <c r="C24" s="63"/>
      <c r="D24" s="64"/>
      <c r="E24" s="64"/>
      <c r="F24" s="64"/>
      <c r="G24" s="64"/>
      <c r="H24" s="64"/>
      <c r="I24" s="64"/>
      <c r="J24" s="64"/>
      <c r="K24" s="64"/>
      <c r="L24" s="186" t="str">
        <f t="shared" si="5"/>
        <v/>
      </c>
      <c r="M24" s="183" t="str">
        <f t="shared" ca="1" si="0"/>
        <v/>
      </c>
      <c r="N24" s="184">
        <f>'Proje ve Personel Bilgileri'!F35</f>
        <v>0</v>
      </c>
      <c r="O24" s="185">
        <f t="shared" ca="1" si="1"/>
        <v>0</v>
      </c>
      <c r="P24" s="185">
        <f t="shared" ca="1" si="2"/>
        <v>0</v>
      </c>
      <c r="Q24" s="185">
        <f t="shared" si="3"/>
        <v>0</v>
      </c>
      <c r="R24" s="185">
        <f t="shared" si="4"/>
        <v>0</v>
      </c>
      <c r="S24" s="185">
        <f t="shared" ca="1" si="6"/>
        <v>0</v>
      </c>
      <c r="T24" s="185">
        <f t="shared" ca="1" si="6"/>
        <v>0</v>
      </c>
    </row>
    <row r="25" spans="1:21" ht="22.7" customHeight="1" x14ac:dyDescent="0.25">
      <c r="A25" s="313">
        <v>18</v>
      </c>
      <c r="B25" s="187" t="str">
        <f>IF('Proje ve Personel Bilgileri'!C36&gt;0,'Proje ve Personel Bilgileri'!C36,"")</f>
        <v/>
      </c>
      <c r="C25" s="63"/>
      <c r="D25" s="64"/>
      <c r="E25" s="64"/>
      <c r="F25" s="64"/>
      <c r="G25" s="64"/>
      <c r="H25" s="64"/>
      <c r="I25" s="64"/>
      <c r="J25" s="64"/>
      <c r="K25" s="64"/>
      <c r="L25" s="186" t="str">
        <f t="shared" si="5"/>
        <v/>
      </c>
      <c r="M25" s="183" t="str">
        <f t="shared" ca="1" si="0"/>
        <v/>
      </c>
      <c r="N25" s="184">
        <f>'Proje ve Personel Bilgileri'!F36</f>
        <v>0</v>
      </c>
      <c r="O25" s="185">
        <f t="shared" ca="1" si="1"/>
        <v>0</v>
      </c>
      <c r="P25" s="185">
        <f t="shared" ca="1" si="2"/>
        <v>0</v>
      </c>
      <c r="Q25" s="185">
        <f t="shared" si="3"/>
        <v>0</v>
      </c>
      <c r="R25" s="185">
        <f t="shared" si="4"/>
        <v>0</v>
      </c>
      <c r="S25" s="185">
        <f t="shared" ca="1" si="6"/>
        <v>0</v>
      </c>
      <c r="T25" s="185">
        <f t="shared" ca="1" si="6"/>
        <v>0</v>
      </c>
    </row>
    <row r="26" spans="1:21" ht="22.7" customHeight="1" x14ac:dyDescent="0.25">
      <c r="A26" s="313">
        <v>19</v>
      </c>
      <c r="B26" s="187" t="str">
        <f>IF('Proje ve Personel Bilgileri'!C37&gt;0,'Proje ve Personel Bilgileri'!C37,"")</f>
        <v/>
      </c>
      <c r="C26" s="63"/>
      <c r="D26" s="64"/>
      <c r="E26" s="64"/>
      <c r="F26" s="64"/>
      <c r="G26" s="64"/>
      <c r="H26" s="64"/>
      <c r="I26" s="64"/>
      <c r="J26" s="64"/>
      <c r="K26" s="64"/>
      <c r="L26" s="186" t="str">
        <f t="shared" si="5"/>
        <v/>
      </c>
      <c r="M26" s="183" t="str">
        <f t="shared" ca="1" si="0"/>
        <v/>
      </c>
      <c r="N26" s="184">
        <f>'Proje ve Personel Bilgileri'!F37</f>
        <v>0</v>
      </c>
      <c r="O26" s="185">
        <f t="shared" ca="1" si="1"/>
        <v>0</v>
      </c>
      <c r="P26" s="185">
        <f t="shared" ca="1" si="2"/>
        <v>0</v>
      </c>
      <c r="Q26" s="185">
        <f t="shared" si="3"/>
        <v>0</v>
      </c>
      <c r="R26" s="185">
        <f t="shared" si="4"/>
        <v>0</v>
      </c>
      <c r="S26" s="185">
        <f t="shared" ca="1" si="6"/>
        <v>0</v>
      </c>
      <c r="T26" s="185">
        <f t="shared" ca="1" si="6"/>
        <v>0</v>
      </c>
    </row>
    <row r="27" spans="1:21" ht="22.7" customHeight="1" thickBot="1" x14ac:dyDescent="0.3">
      <c r="A27" s="314">
        <v>20</v>
      </c>
      <c r="B27" s="188" t="str">
        <f>IF('Proje ve Personel Bilgileri'!C38&gt;0,'Proje ve Personel Bilgileri'!C38,"")</f>
        <v/>
      </c>
      <c r="C27" s="65"/>
      <c r="D27" s="66"/>
      <c r="E27" s="66"/>
      <c r="F27" s="66"/>
      <c r="G27" s="66"/>
      <c r="H27" s="66"/>
      <c r="I27" s="66"/>
      <c r="J27" s="66"/>
      <c r="K27" s="66"/>
      <c r="L27" s="189" t="str">
        <f t="shared" si="5"/>
        <v/>
      </c>
      <c r="M27" s="183" t="str">
        <f t="shared" ca="1" si="0"/>
        <v/>
      </c>
      <c r="N27" s="184">
        <f>'Proje ve Personel Bilgileri'!F38</f>
        <v>0</v>
      </c>
      <c r="O27" s="185">
        <f t="shared" ca="1" si="1"/>
        <v>0</v>
      </c>
      <c r="P27" s="185">
        <f t="shared" ca="1" si="2"/>
        <v>0</v>
      </c>
      <c r="Q27" s="185">
        <f t="shared" si="3"/>
        <v>0</v>
      </c>
      <c r="R27" s="185">
        <f t="shared" si="4"/>
        <v>0</v>
      </c>
      <c r="S27" s="185">
        <f t="shared" ca="1" si="6"/>
        <v>0</v>
      </c>
      <c r="T27" s="185">
        <f t="shared" ca="1" si="6"/>
        <v>0</v>
      </c>
      <c r="U27" s="158">
        <v>1</v>
      </c>
    </row>
    <row r="28" spans="1:21" s="82" customFormat="1" ht="29.25" customHeight="1" thickBot="1" x14ac:dyDescent="0.3">
      <c r="A28" s="433" t="s">
        <v>46</v>
      </c>
      <c r="B28" s="434"/>
      <c r="C28" s="190" t="str">
        <f>IF($L$28&gt;0,SUM(C8:C27),"")</f>
        <v/>
      </c>
      <c r="D28" s="191" t="str">
        <f>IF($L$28&gt;0,SUM(D8:D27),"")</f>
        <v/>
      </c>
      <c r="E28" s="191" t="str">
        <f>IF($L$28&gt;0,SUM(E8:E27),"")</f>
        <v/>
      </c>
      <c r="F28" s="191" t="str">
        <f>IF($L$28&gt;0,SUM(F8:F27),"")</f>
        <v/>
      </c>
      <c r="G28" s="191" t="str">
        <f>IF($L$28&gt;0,SUM(G8:G27),"")</f>
        <v/>
      </c>
      <c r="H28" s="191" t="str">
        <f t="shared" ref="H28:J28" si="7">IF($L$28&gt;0,SUM(H8:H27),"")</f>
        <v/>
      </c>
      <c r="I28" s="191" t="str">
        <f t="shared" si="7"/>
        <v/>
      </c>
      <c r="J28" s="191" t="str">
        <f t="shared" si="7"/>
        <v/>
      </c>
      <c r="K28" s="191" t="str">
        <f>IF($L$28&gt;0,SUM(K8:K27),"")</f>
        <v/>
      </c>
      <c r="L28" s="192">
        <f>SUM(L8:L27)</f>
        <v>0</v>
      </c>
      <c r="M28" s="13"/>
      <c r="N28" s="79"/>
      <c r="O28" s="80"/>
      <c r="P28" s="81"/>
      <c r="Q28" s="79"/>
      <c r="R28" s="79"/>
      <c r="S28" s="79"/>
      <c r="T28" s="79"/>
    </row>
    <row r="29" spans="1:21" x14ac:dyDescent="0.25">
      <c r="A29" s="315" t="s">
        <v>138</v>
      </c>
      <c r="B29" s="67"/>
      <c r="C29" s="67"/>
      <c r="D29" s="67"/>
      <c r="E29" s="67"/>
      <c r="F29" s="67"/>
      <c r="G29" s="67"/>
      <c r="H29" s="67"/>
      <c r="I29" s="67"/>
      <c r="J29" s="67"/>
      <c r="K29" s="67"/>
      <c r="L29" s="67"/>
      <c r="S29" s="109"/>
      <c r="T29" s="109"/>
    </row>
    <row r="31" spans="1:21" ht="21" x14ac:dyDescent="0.35">
      <c r="A31" s="342" t="s">
        <v>41</v>
      </c>
      <c r="B31" s="345">
        <f ca="1">IF(imzatarihi&gt;0,imzatarihi,"")</f>
        <v>45833</v>
      </c>
      <c r="C31" s="432" t="s">
        <v>43</v>
      </c>
      <c r="D31" s="432"/>
      <c r="E31" s="342" t="str">
        <f>IF(kurulusyetkilisi&gt;0,kurulusyetkilisi,"")</f>
        <v/>
      </c>
      <c r="F31" s="342"/>
      <c r="G31" s="342"/>
      <c r="H31" s="256"/>
      <c r="I31" s="256"/>
      <c r="J31" s="256"/>
    </row>
    <row r="32" spans="1:21" ht="21" x14ac:dyDescent="0.35">
      <c r="A32" s="343"/>
      <c r="B32" s="343"/>
      <c r="C32" s="432" t="s">
        <v>44</v>
      </c>
      <c r="D32" s="432"/>
      <c r="E32" s="431"/>
      <c r="F32" s="431"/>
      <c r="G32" s="431"/>
      <c r="H32" s="68"/>
      <c r="I32" s="68"/>
      <c r="J32" s="68"/>
    </row>
  </sheetData>
  <sheetProtection algorithmName="SHA-512" hashValue="FJpLGAzdOBac5QcMCnOAGgV47vDOXDV9y/xpYLzpXR4eA8tNCDqul7p0ZdT1UmxBCw5sJWXEDkV2w89hrgF1uA==" saltValue="MkLkzGfHoKSZpf484QxGtg=="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6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600-000001000000}">
      <formula1>0</formula1>
      <formula2>T8</formula2>
    </dataValidation>
    <dataValidation type="whole" allowBlank="1" showErrorMessage="1" error="Prim Gün Sayısı en fazla 30 olabilir." prompt="_x000a_" sqref="C8:C27" xr:uid="{00000000-0002-0000-0600-000002000000}">
      <formula1>0</formula1>
      <formula2>30</formula2>
    </dataValidation>
  </dataValidations>
  <pageMargins left="0.59055118110236227" right="0.59055118110236227" top="0.74803149606299213" bottom="0.74803149606299213" header="0.31496062992125984" footer="0.31496062992125984"/>
  <pageSetup paperSize="9" scale="61" orientation="landscape" r:id="rId1"/>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7"/>
  <dimension ref="A1:AA32"/>
  <sheetViews>
    <sheetView zoomScale="80" zoomScaleNormal="80" workbookViewId="0">
      <selection activeCell="C8" sqref="C8"/>
    </sheetView>
  </sheetViews>
  <sheetFormatPr defaultColWidth="9.140625" defaultRowHeight="15" x14ac:dyDescent="0.25"/>
  <cols>
    <col min="1" max="1" width="9.140625" style="58" customWidth="1"/>
    <col min="2" max="2" width="34.7109375" style="58" customWidth="1"/>
    <col min="3" max="3" width="9.7109375" style="68" customWidth="1"/>
    <col min="4" max="11" width="16.7109375" style="58" customWidth="1"/>
    <col min="12" max="12" width="20.7109375" style="58" customWidth="1"/>
    <col min="13" max="13" width="48.7109375" style="11" customWidth="1"/>
    <col min="14" max="14" width="9.140625" style="70" hidden="1" customWidth="1"/>
    <col min="15" max="15" width="9.5703125" style="109" hidden="1" customWidth="1"/>
    <col min="16" max="16" width="9" style="109" hidden="1" customWidth="1"/>
    <col min="17" max="17" width="9.5703125" style="109" hidden="1" customWidth="1"/>
    <col min="18" max="18" width="9" style="109" hidden="1" customWidth="1"/>
    <col min="19" max="19" width="9.5703125" style="70" hidden="1" customWidth="1"/>
    <col min="20" max="22" width="9.140625" style="70" hidden="1" customWidth="1"/>
    <col min="23" max="16384" width="9.140625" style="70"/>
  </cols>
  <sheetData>
    <row r="1" spans="1:27" ht="15.75" x14ac:dyDescent="0.25">
      <c r="A1" s="416" t="s">
        <v>31</v>
      </c>
      <c r="B1" s="416"/>
      <c r="C1" s="416"/>
      <c r="D1" s="416"/>
      <c r="E1" s="416"/>
      <c r="F1" s="416"/>
      <c r="G1" s="416"/>
      <c r="H1" s="416"/>
      <c r="I1" s="416"/>
      <c r="J1" s="416"/>
      <c r="K1" s="416"/>
      <c r="L1" s="416"/>
      <c r="M1" s="108"/>
      <c r="N1" s="197"/>
      <c r="O1" s="198"/>
      <c r="V1" s="135" t="str">
        <f>CONCATENATE("A1:L",SUM(U:U)*32)</f>
        <v>A1:L32</v>
      </c>
    </row>
    <row r="2" spans="1:27" x14ac:dyDescent="0.25">
      <c r="A2" s="423" t="str">
        <f>IF(YilDonem&lt;&gt;"",CONCATENATE(YilDonem,". dönem"),"")</f>
        <v/>
      </c>
      <c r="B2" s="423"/>
      <c r="C2" s="423"/>
      <c r="D2" s="423"/>
      <c r="E2" s="423"/>
      <c r="F2" s="423"/>
      <c r="G2" s="423"/>
      <c r="H2" s="423"/>
      <c r="I2" s="423"/>
      <c r="J2" s="423"/>
      <c r="K2" s="423"/>
      <c r="L2" s="423"/>
    </row>
    <row r="3" spans="1:27" ht="15.75" thickBot="1" x14ac:dyDescent="0.3">
      <c r="B3" s="59"/>
      <c r="C3" s="59"/>
      <c r="D3" s="59"/>
      <c r="E3" s="435" t="str">
        <f>IF(YilDonem&lt;&gt;"",CONCATENATE(VLOOKUP(DönBasAy+2,AyTablo,2,0)," ayına aittir."),"")</f>
        <v/>
      </c>
      <c r="F3" s="435"/>
      <c r="G3" s="435"/>
      <c r="H3" s="435"/>
      <c r="I3" s="59"/>
      <c r="J3" s="59"/>
      <c r="K3" s="59"/>
      <c r="L3" s="307" t="s">
        <v>39</v>
      </c>
    </row>
    <row r="4" spans="1:27" ht="31.7" customHeight="1" thickBot="1" x14ac:dyDescent="0.3">
      <c r="A4" s="310" t="s">
        <v>1</v>
      </c>
      <c r="B4" s="417" t="str">
        <f>IF(ProjeNo&gt;0,ProjeNo,"")</f>
        <v/>
      </c>
      <c r="C4" s="418"/>
      <c r="D4" s="418"/>
      <c r="E4" s="418"/>
      <c r="F4" s="418"/>
      <c r="G4" s="418"/>
      <c r="H4" s="418"/>
      <c r="I4" s="418"/>
      <c r="J4" s="418"/>
      <c r="K4" s="418"/>
      <c r="L4" s="419"/>
    </row>
    <row r="5" spans="1:27" ht="31.7" customHeight="1" thickBot="1" x14ac:dyDescent="0.3">
      <c r="A5" s="311" t="s">
        <v>10</v>
      </c>
      <c r="B5" s="420" t="str">
        <f>IF(ProjeAdi&gt;0,ProjeAdi,"")</f>
        <v/>
      </c>
      <c r="C5" s="421"/>
      <c r="D5" s="421"/>
      <c r="E5" s="421"/>
      <c r="F5" s="421"/>
      <c r="G5" s="421"/>
      <c r="H5" s="421"/>
      <c r="I5" s="421"/>
      <c r="J5" s="421"/>
      <c r="K5" s="421"/>
      <c r="L5" s="422"/>
    </row>
    <row r="6" spans="1:27" ht="31.7" customHeight="1" thickBot="1" x14ac:dyDescent="0.3">
      <c r="A6" s="424" t="s">
        <v>6</v>
      </c>
      <c r="B6" s="424" t="s">
        <v>7</v>
      </c>
      <c r="C6" s="424" t="s">
        <v>32</v>
      </c>
      <c r="D6" s="424" t="s">
        <v>130</v>
      </c>
      <c r="E6" s="424" t="s">
        <v>33</v>
      </c>
      <c r="F6" s="424" t="s">
        <v>36</v>
      </c>
      <c r="G6" s="427" t="s">
        <v>34</v>
      </c>
      <c r="H6" s="426" t="s">
        <v>232</v>
      </c>
      <c r="I6" s="427"/>
      <c r="J6" s="427"/>
      <c r="K6" s="428"/>
      <c r="L6" s="424" t="s">
        <v>35</v>
      </c>
      <c r="O6" s="415" t="s">
        <v>40</v>
      </c>
      <c r="P6" s="415"/>
      <c r="Q6" s="415" t="s">
        <v>48</v>
      </c>
      <c r="R6" s="415"/>
      <c r="S6" s="415" t="s">
        <v>49</v>
      </c>
      <c r="T6" s="415"/>
    </row>
    <row r="7" spans="1:27" s="110" customFormat="1" ht="105.75" thickBot="1" x14ac:dyDescent="0.3">
      <c r="A7" s="429"/>
      <c r="B7" s="429"/>
      <c r="C7" s="429"/>
      <c r="D7" s="429"/>
      <c r="E7" s="429"/>
      <c r="F7" s="429"/>
      <c r="G7" s="430"/>
      <c r="H7" s="353" t="s">
        <v>238</v>
      </c>
      <c r="I7" s="353" t="s">
        <v>239</v>
      </c>
      <c r="J7" s="353" t="s">
        <v>240</v>
      </c>
      <c r="K7" s="353" t="s">
        <v>241</v>
      </c>
      <c r="L7" s="425"/>
      <c r="M7" s="12"/>
      <c r="N7" s="308" t="s">
        <v>9</v>
      </c>
      <c r="O7" s="309" t="s">
        <v>37</v>
      </c>
      <c r="P7" s="309" t="s">
        <v>38</v>
      </c>
      <c r="Q7" s="309" t="s">
        <v>47</v>
      </c>
      <c r="R7" s="309" t="s">
        <v>34</v>
      </c>
      <c r="S7" s="309" t="s">
        <v>47</v>
      </c>
      <c r="T7" s="309" t="s">
        <v>38</v>
      </c>
      <c r="AA7" s="70"/>
    </row>
    <row r="8" spans="1:27" ht="22.7" customHeight="1" x14ac:dyDescent="0.25">
      <c r="A8" s="312">
        <v>1</v>
      </c>
      <c r="B8" s="187" t="str">
        <f>IF('Proje ve Personel Bilgileri'!C19&gt;0,'Proje ve Personel Bilgileri'!C19,"")</f>
        <v/>
      </c>
      <c r="C8" s="60"/>
      <c r="D8" s="61"/>
      <c r="E8" s="61"/>
      <c r="F8" s="61"/>
      <c r="G8" s="61"/>
      <c r="H8" s="62"/>
      <c r="I8" s="62"/>
      <c r="J8" s="62"/>
      <c r="K8" s="62"/>
      <c r="L8" s="182" t="str">
        <f>IF(B8&lt;&gt;"",IF(OR(F8&gt;S8,G8&gt;T8),0,D8+E8+F8+G8-H8-I8-J8-K8),"")</f>
        <v/>
      </c>
      <c r="M8" s="183" t="str">
        <f t="shared" ref="M8:M27" ca="1" si="0">IF(OR(F8&gt;S8,G8&gt;T8),"Toplam maliyetin hesaplanabilmesi için SGK işveren payı ve işsizlik sigortası işveren payının tavan değerleri aşmaması gerekmektedir.","")</f>
        <v/>
      </c>
      <c r="N8" s="184">
        <f>'Proje ve Personel Bilgileri'!F19</f>
        <v>0</v>
      </c>
      <c r="O8" s="185">
        <f t="shared" ref="O8:O27" ca="1" si="1">IFERROR(IF(N8="EVET",VLOOKUP(VLOOKUP(DönBasAy,AyTablo,5,0),SGKTAVAN,2,0)*0.2475,VLOOKUP(VLOOKUP(DönBasAy,AyTablo,5,0),SGKTAVAN,2,0)*0.2075),0)</f>
        <v>0</v>
      </c>
      <c r="P8" s="185">
        <f t="shared" ref="P8:P27" ca="1" si="2">IFERROR(IF(N8="EVET",0,VLOOKUP(VLOOKUP(DönBasAy,AyTablo,5,0),SGKTAVAN,2,0)*0.02),0)</f>
        <v>0</v>
      </c>
      <c r="Q8" s="185">
        <f t="shared" ref="Q8:Q27" si="3">IF(N8="EVET",(D8+E8)*0.2475,(D8+E8)*0.2075)</f>
        <v>0</v>
      </c>
      <c r="R8" s="185">
        <f t="shared" ref="R8:R27" si="4">IF(N8="EVET",0,(D8+E8)*0.02)</f>
        <v>0</v>
      </c>
      <c r="S8" s="185">
        <f ca="1">IF(ISERROR(ROUNDUP(MIN(O8,Q8),0)),0,ROUNDUP(MIN(O8,Q8),0))</f>
        <v>0</v>
      </c>
      <c r="T8" s="185">
        <f ca="1">IF(ISERROR(ROUNDUP(MIN(P8,R8),0)),0,ROUNDUP(MIN(P8,R8),0))</f>
        <v>0</v>
      </c>
    </row>
    <row r="9" spans="1:27" ht="22.7" customHeight="1" x14ac:dyDescent="0.25">
      <c r="A9" s="313">
        <v>2</v>
      </c>
      <c r="B9" s="187" t="str">
        <f>IF('Proje ve Personel Bilgileri'!C20&gt;0,'Proje ve Personel Bilgileri'!C20,"")</f>
        <v/>
      </c>
      <c r="C9" s="63"/>
      <c r="D9" s="64"/>
      <c r="E9" s="64"/>
      <c r="F9" s="64"/>
      <c r="G9" s="64"/>
      <c r="H9" s="64"/>
      <c r="I9" s="64"/>
      <c r="J9" s="64"/>
      <c r="K9" s="64"/>
      <c r="L9" s="186" t="str">
        <f t="shared" ref="L9:L27" si="5">IF(B9&lt;&gt;"",IF(OR(F9&gt;S9,G9&gt;T9),0,D9+E9+F9+G9-H9-I9-J9-K9),"")</f>
        <v/>
      </c>
      <c r="M9" s="183" t="str">
        <f t="shared" ca="1" si="0"/>
        <v/>
      </c>
      <c r="N9" s="184">
        <f>'Proje ve Personel Bilgileri'!F20</f>
        <v>0</v>
      </c>
      <c r="O9" s="185">
        <f t="shared" ca="1" si="1"/>
        <v>0</v>
      </c>
      <c r="P9" s="185">
        <f t="shared" ca="1" si="2"/>
        <v>0</v>
      </c>
      <c r="Q9" s="185">
        <f t="shared" si="3"/>
        <v>0</v>
      </c>
      <c r="R9" s="185">
        <f t="shared" si="4"/>
        <v>0</v>
      </c>
      <c r="S9" s="185">
        <f t="shared" ref="S9:T27" ca="1" si="6">IF(ISERROR(ROUNDUP(MIN(O9,Q9),0)),0,ROUNDUP(MIN(O9,Q9),0))</f>
        <v>0</v>
      </c>
      <c r="T9" s="185">
        <f t="shared" ca="1" si="6"/>
        <v>0</v>
      </c>
    </row>
    <row r="10" spans="1:27" ht="22.7" customHeight="1" x14ac:dyDescent="0.25">
      <c r="A10" s="313">
        <v>3</v>
      </c>
      <c r="B10" s="187" t="str">
        <f>IF('Proje ve Personel Bilgileri'!C21&gt;0,'Proje ve Personel Bilgileri'!C21,"")</f>
        <v/>
      </c>
      <c r="C10" s="63"/>
      <c r="D10" s="64"/>
      <c r="E10" s="64"/>
      <c r="F10" s="64"/>
      <c r="G10" s="64"/>
      <c r="H10" s="64"/>
      <c r="I10" s="64"/>
      <c r="J10" s="64"/>
      <c r="K10" s="64"/>
      <c r="L10" s="186" t="str">
        <f t="shared" si="5"/>
        <v/>
      </c>
      <c r="M10" s="183" t="str">
        <f t="shared" ca="1" si="0"/>
        <v/>
      </c>
      <c r="N10" s="184">
        <f>'Proje ve Personel Bilgileri'!F21</f>
        <v>0</v>
      </c>
      <c r="O10" s="185">
        <f t="shared" ca="1" si="1"/>
        <v>0</v>
      </c>
      <c r="P10" s="185">
        <f t="shared" ca="1" si="2"/>
        <v>0</v>
      </c>
      <c r="Q10" s="185">
        <f t="shared" si="3"/>
        <v>0</v>
      </c>
      <c r="R10" s="185">
        <f t="shared" si="4"/>
        <v>0</v>
      </c>
      <c r="S10" s="185">
        <f t="shared" ca="1" si="6"/>
        <v>0</v>
      </c>
      <c r="T10" s="185">
        <f t="shared" ca="1" si="6"/>
        <v>0</v>
      </c>
    </row>
    <row r="11" spans="1:27" ht="22.7" customHeight="1" x14ac:dyDescent="0.25">
      <c r="A11" s="313">
        <v>4</v>
      </c>
      <c r="B11" s="187" t="str">
        <f>IF('Proje ve Personel Bilgileri'!C22&gt;0,'Proje ve Personel Bilgileri'!C22,"")</f>
        <v/>
      </c>
      <c r="C11" s="63"/>
      <c r="D11" s="64"/>
      <c r="E11" s="64"/>
      <c r="F11" s="64"/>
      <c r="G11" s="64"/>
      <c r="H11" s="64"/>
      <c r="I11" s="64"/>
      <c r="J11" s="64"/>
      <c r="K11" s="64"/>
      <c r="L11" s="186" t="str">
        <f t="shared" si="5"/>
        <v/>
      </c>
      <c r="M11" s="183" t="str">
        <f t="shared" ca="1" si="0"/>
        <v/>
      </c>
      <c r="N11" s="184">
        <f>'Proje ve Personel Bilgileri'!F22</f>
        <v>0</v>
      </c>
      <c r="O11" s="185">
        <f t="shared" ca="1" si="1"/>
        <v>0</v>
      </c>
      <c r="P11" s="185">
        <f t="shared" ca="1" si="2"/>
        <v>0</v>
      </c>
      <c r="Q11" s="185">
        <f t="shared" si="3"/>
        <v>0</v>
      </c>
      <c r="R11" s="185">
        <f t="shared" si="4"/>
        <v>0</v>
      </c>
      <c r="S11" s="185">
        <f t="shared" ca="1" si="6"/>
        <v>0</v>
      </c>
      <c r="T11" s="185">
        <f t="shared" ca="1" si="6"/>
        <v>0</v>
      </c>
    </row>
    <row r="12" spans="1:27" ht="22.7" customHeight="1" x14ac:dyDescent="0.25">
      <c r="A12" s="313">
        <v>5</v>
      </c>
      <c r="B12" s="187" t="str">
        <f>IF('Proje ve Personel Bilgileri'!C23&gt;0,'Proje ve Personel Bilgileri'!C23,"")</f>
        <v/>
      </c>
      <c r="C12" s="63"/>
      <c r="D12" s="64"/>
      <c r="E12" s="64"/>
      <c r="F12" s="64"/>
      <c r="G12" s="64"/>
      <c r="H12" s="64"/>
      <c r="I12" s="64"/>
      <c r="J12" s="64"/>
      <c r="K12" s="64"/>
      <c r="L12" s="186" t="str">
        <f t="shared" si="5"/>
        <v/>
      </c>
      <c r="M12" s="183" t="str">
        <f t="shared" ca="1" si="0"/>
        <v/>
      </c>
      <c r="N12" s="184">
        <f>'Proje ve Personel Bilgileri'!F23</f>
        <v>0</v>
      </c>
      <c r="O12" s="185">
        <f t="shared" ca="1" si="1"/>
        <v>0</v>
      </c>
      <c r="P12" s="185">
        <f t="shared" ca="1" si="2"/>
        <v>0</v>
      </c>
      <c r="Q12" s="185">
        <f t="shared" si="3"/>
        <v>0</v>
      </c>
      <c r="R12" s="185">
        <f t="shared" si="4"/>
        <v>0</v>
      </c>
      <c r="S12" s="185">
        <f t="shared" ca="1" si="6"/>
        <v>0</v>
      </c>
      <c r="T12" s="185">
        <f t="shared" ca="1" si="6"/>
        <v>0</v>
      </c>
    </row>
    <row r="13" spans="1:27" ht="22.7" customHeight="1" x14ac:dyDescent="0.25">
      <c r="A13" s="313">
        <v>6</v>
      </c>
      <c r="B13" s="187" t="str">
        <f>IF('Proje ve Personel Bilgileri'!C24&gt;0,'Proje ve Personel Bilgileri'!C24,"")</f>
        <v/>
      </c>
      <c r="C13" s="63"/>
      <c r="D13" s="64"/>
      <c r="E13" s="64"/>
      <c r="F13" s="64"/>
      <c r="G13" s="64"/>
      <c r="H13" s="64"/>
      <c r="I13" s="64"/>
      <c r="J13" s="64"/>
      <c r="K13" s="64"/>
      <c r="L13" s="186" t="str">
        <f t="shared" si="5"/>
        <v/>
      </c>
      <c r="M13" s="183" t="str">
        <f t="shared" ca="1" si="0"/>
        <v/>
      </c>
      <c r="N13" s="184">
        <f>'Proje ve Personel Bilgileri'!F24</f>
        <v>0</v>
      </c>
      <c r="O13" s="185">
        <f t="shared" ca="1" si="1"/>
        <v>0</v>
      </c>
      <c r="P13" s="185">
        <f t="shared" ca="1" si="2"/>
        <v>0</v>
      </c>
      <c r="Q13" s="185">
        <f t="shared" si="3"/>
        <v>0</v>
      </c>
      <c r="R13" s="185">
        <f t="shared" si="4"/>
        <v>0</v>
      </c>
      <c r="S13" s="185">
        <f t="shared" ca="1" si="6"/>
        <v>0</v>
      </c>
      <c r="T13" s="185">
        <f t="shared" ca="1" si="6"/>
        <v>0</v>
      </c>
    </row>
    <row r="14" spans="1:27" ht="22.7" customHeight="1" x14ac:dyDescent="0.25">
      <c r="A14" s="313">
        <v>7</v>
      </c>
      <c r="B14" s="187" t="str">
        <f>IF('Proje ve Personel Bilgileri'!C25&gt;0,'Proje ve Personel Bilgileri'!C25,"")</f>
        <v/>
      </c>
      <c r="C14" s="63"/>
      <c r="D14" s="64"/>
      <c r="E14" s="64"/>
      <c r="F14" s="64"/>
      <c r="G14" s="64"/>
      <c r="H14" s="64"/>
      <c r="I14" s="64"/>
      <c r="J14" s="64"/>
      <c r="K14" s="64"/>
      <c r="L14" s="186" t="str">
        <f t="shared" si="5"/>
        <v/>
      </c>
      <c r="M14" s="183" t="str">
        <f t="shared" ca="1" si="0"/>
        <v/>
      </c>
      <c r="N14" s="184">
        <f>'Proje ve Personel Bilgileri'!F25</f>
        <v>0</v>
      </c>
      <c r="O14" s="185">
        <f t="shared" ca="1" si="1"/>
        <v>0</v>
      </c>
      <c r="P14" s="185">
        <f t="shared" ca="1" si="2"/>
        <v>0</v>
      </c>
      <c r="Q14" s="185">
        <f t="shared" si="3"/>
        <v>0</v>
      </c>
      <c r="R14" s="185">
        <f t="shared" si="4"/>
        <v>0</v>
      </c>
      <c r="S14" s="185">
        <f t="shared" ca="1" si="6"/>
        <v>0</v>
      </c>
      <c r="T14" s="185">
        <f t="shared" ca="1" si="6"/>
        <v>0</v>
      </c>
    </row>
    <row r="15" spans="1:27" ht="22.7" customHeight="1" x14ac:dyDescent="0.25">
      <c r="A15" s="313">
        <v>8</v>
      </c>
      <c r="B15" s="187" t="str">
        <f>IF('Proje ve Personel Bilgileri'!C26&gt;0,'Proje ve Personel Bilgileri'!C26,"")</f>
        <v/>
      </c>
      <c r="C15" s="63"/>
      <c r="D15" s="64"/>
      <c r="E15" s="64"/>
      <c r="F15" s="64"/>
      <c r="G15" s="64"/>
      <c r="H15" s="64"/>
      <c r="I15" s="64"/>
      <c r="J15" s="64"/>
      <c r="K15" s="64"/>
      <c r="L15" s="186" t="str">
        <f t="shared" si="5"/>
        <v/>
      </c>
      <c r="M15" s="183" t="str">
        <f t="shared" ca="1" si="0"/>
        <v/>
      </c>
      <c r="N15" s="184">
        <f>'Proje ve Personel Bilgileri'!F26</f>
        <v>0</v>
      </c>
      <c r="O15" s="185">
        <f t="shared" ca="1" si="1"/>
        <v>0</v>
      </c>
      <c r="P15" s="185">
        <f t="shared" ca="1" si="2"/>
        <v>0</v>
      </c>
      <c r="Q15" s="185">
        <f t="shared" si="3"/>
        <v>0</v>
      </c>
      <c r="R15" s="185">
        <f t="shared" si="4"/>
        <v>0</v>
      </c>
      <c r="S15" s="185">
        <f t="shared" ca="1" si="6"/>
        <v>0</v>
      </c>
      <c r="T15" s="185">
        <f t="shared" ca="1" si="6"/>
        <v>0</v>
      </c>
    </row>
    <row r="16" spans="1:27" ht="22.7" customHeight="1" x14ac:dyDescent="0.25">
      <c r="A16" s="313">
        <v>9</v>
      </c>
      <c r="B16" s="187" t="str">
        <f>IF('Proje ve Personel Bilgileri'!C27&gt;0,'Proje ve Personel Bilgileri'!C27,"")</f>
        <v/>
      </c>
      <c r="C16" s="63"/>
      <c r="D16" s="64"/>
      <c r="E16" s="64"/>
      <c r="F16" s="64"/>
      <c r="G16" s="64"/>
      <c r="H16" s="64"/>
      <c r="I16" s="64"/>
      <c r="J16" s="64"/>
      <c r="K16" s="64"/>
      <c r="L16" s="186" t="str">
        <f t="shared" si="5"/>
        <v/>
      </c>
      <c r="M16" s="183" t="str">
        <f t="shared" ca="1" si="0"/>
        <v/>
      </c>
      <c r="N16" s="184">
        <f>'Proje ve Personel Bilgileri'!F27</f>
        <v>0</v>
      </c>
      <c r="O16" s="185">
        <f t="shared" ca="1" si="1"/>
        <v>0</v>
      </c>
      <c r="P16" s="185">
        <f t="shared" ca="1" si="2"/>
        <v>0</v>
      </c>
      <c r="Q16" s="185">
        <f t="shared" si="3"/>
        <v>0</v>
      </c>
      <c r="R16" s="185">
        <f t="shared" si="4"/>
        <v>0</v>
      </c>
      <c r="S16" s="185">
        <f t="shared" ca="1" si="6"/>
        <v>0</v>
      </c>
      <c r="T16" s="185">
        <f t="shared" ca="1" si="6"/>
        <v>0</v>
      </c>
    </row>
    <row r="17" spans="1:21" ht="22.7" customHeight="1" x14ac:dyDescent="0.25">
      <c r="A17" s="313">
        <v>10</v>
      </c>
      <c r="B17" s="187" t="str">
        <f>IF('Proje ve Personel Bilgileri'!C28&gt;0,'Proje ve Personel Bilgileri'!C28,"")</f>
        <v/>
      </c>
      <c r="C17" s="63"/>
      <c r="D17" s="64"/>
      <c r="E17" s="64"/>
      <c r="F17" s="64"/>
      <c r="G17" s="64"/>
      <c r="H17" s="64"/>
      <c r="I17" s="64"/>
      <c r="J17" s="64"/>
      <c r="K17" s="64"/>
      <c r="L17" s="186" t="str">
        <f t="shared" si="5"/>
        <v/>
      </c>
      <c r="M17" s="183" t="str">
        <f t="shared" ca="1" si="0"/>
        <v/>
      </c>
      <c r="N17" s="184">
        <f>'Proje ve Personel Bilgileri'!F28</f>
        <v>0</v>
      </c>
      <c r="O17" s="185">
        <f t="shared" ca="1" si="1"/>
        <v>0</v>
      </c>
      <c r="P17" s="185">
        <f t="shared" ca="1" si="2"/>
        <v>0</v>
      </c>
      <c r="Q17" s="185">
        <f t="shared" si="3"/>
        <v>0</v>
      </c>
      <c r="R17" s="185">
        <f t="shared" si="4"/>
        <v>0</v>
      </c>
      <c r="S17" s="185">
        <f t="shared" ca="1" si="6"/>
        <v>0</v>
      </c>
      <c r="T17" s="185">
        <f t="shared" ca="1" si="6"/>
        <v>0</v>
      </c>
    </row>
    <row r="18" spans="1:21" ht="22.7" customHeight="1" x14ac:dyDescent="0.25">
      <c r="A18" s="313">
        <v>11</v>
      </c>
      <c r="B18" s="187" t="str">
        <f>IF('Proje ve Personel Bilgileri'!C29&gt;0,'Proje ve Personel Bilgileri'!C29,"")</f>
        <v/>
      </c>
      <c r="C18" s="63"/>
      <c r="D18" s="64"/>
      <c r="E18" s="64"/>
      <c r="F18" s="64"/>
      <c r="G18" s="64"/>
      <c r="H18" s="64"/>
      <c r="I18" s="64"/>
      <c r="J18" s="64"/>
      <c r="K18" s="64"/>
      <c r="L18" s="186" t="str">
        <f t="shared" si="5"/>
        <v/>
      </c>
      <c r="M18" s="183" t="str">
        <f t="shared" ca="1" si="0"/>
        <v/>
      </c>
      <c r="N18" s="184">
        <f>'Proje ve Personel Bilgileri'!F29</f>
        <v>0</v>
      </c>
      <c r="O18" s="185">
        <f t="shared" ca="1" si="1"/>
        <v>0</v>
      </c>
      <c r="P18" s="185">
        <f t="shared" ca="1" si="2"/>
        <v>0</v>
      </c>
      <c r="Q18" s="185">
        <f t="shared" si="3"/>
        <v>0</v>
      </c>
      <c r="R18" s="185">
        <f t="shared" si="4"/>
        <v>0</v>
      </c>
      <c r="S18" s="185">
        <f t="shared" ca="1" si="6"/>
        <v>0</v>
      </c>
      <c r="T18" s="185">
        <f t="shared" ca="1" si="6"/>
        <v>0</v>
      </c>
    </row>
    <row r="19" spans="1:21" ht="22.7" customHeight="1" x14ac:dyDescent="0.25">
      <c r="A19" s="313">
        <v>12</v>
      </c>
      <c r="B19" s="187" t="str">
        <f>IF('Proje ve Personel Bilgileri'!C30&gt;0,'Proje ve Personel Bilgileri'!C30,"")</f>
        <v/>
      </c>
      <c r="C19" s="63"/>
      <c r="D19" s="64"/>
      <c r="E19" s="64"/>
      <c r="F19" s="64"/>
      <c r="G19" s="64"/>
      <c r="H19" s="64"/>
      <c r="I19" s="64"/>
      <c r="J19" s="64"/>
      <c r="K19" s="64"/>
      <c r="L19" s="186" t="str">
        <f t="shared" si="5"/>
        <v/>
      </c>
      <c r="M19" s="183" t="str">
        <f t="shared" ca="1" si="0"/>
        <v/>
      </c>
      <c r="N19" s="184">
        <f>'Proje ve Personel Bilgileri'!F30</f>
        <v>0</v>
      </c>
      <c r="O19" s="185">
        <f t="shared" ca="1" si="1"/>
        <v>0</v>
      </c>
      <c r="P19" s="185">
        <f t="shared" ca="1" si="2"/>
        <v>0</v>
      </c>
      <c r="Q19" s="185">
        <f t="shared" si="3"/>
        <v>0</v>
      </c>
      <c r="R19" s="185">
        <f t="shared" si="4"/>
        <v>0</v>
      </c>
      <c r="S19" s="185">
        <f t="shared" ca="1" si="6"/>
        <v>0</v>
      </c>
      <c r="T19" s="185">
        <f t="shared" ca="1" si="6"/>
        <v>0</v>
      </c>
    </row>
    <row r="20" spans="1:21" ht="22.7" customHeight="1" x14ac:dyDescent="0.25">
      <c r="A20" s="313">
        <v>13</v>
      </c>
      <c r="B20" s="187" t="str">
        <f>IF('Proje ve Personel Bilgileri'!C31&gt;0,'Proje ve Personel Bilgileri'!C31,"")</f>
        <v/>
      </c>
      <c r="C20" s="63"/>
      <c r="D20" s="64"/>
      <c r="E20" s="64"/>
      <c r="F20" s="64"/>
      <c r="G20" s="64"/>
      <c r="H20" s="64"/>
      <c r="I20" s="64"/>
      <c r="J20" s="64"/>
      <c r="K20" s="64"/>
      <c r="L20" s="186" t="str">
        <f t="shared" si="5"/>
        <v/>
      </c>
      <c r="M20" s="183" t="str">
        <f t="shared" ca="1" si="0"/>
        <v/>
      </c>
      <c r="N20" s="184">
        <f>'Proje ve Personel Bilgileri'!F31</f>
        <v>0</v>
      </c>
      <c r="O20" s="185">
        <f t="shared" ca="1" si="1"/>
        <v>0</v>
      </c>
      <c r="P20" s="185">
        <f t="shared" ca="1" si="2"/>
        <v>0</v>
      </c>
      <c r="Q20" s="185">
        <f t="shared" si="3"/>
        <v>0</v>
      </c>
      <c r="R20" s="185">
        <f t="shared" si="4"/>
        <v>0</v>
      </c>
      <c r="S20" s="185">
        <f t="shared" ca="1" si="6"/>
        <v>0</v>
      </c>
      <c r="T20" s="185">
        <f t="shared" ca="1" si="6"/>
        <v>0</v>
      </c>
    </row>
    <row r="21" spans="1:21" ht="22.7" customHeight="1" x14ac:dyDescent="0.25">
      <c r="A21" s="313">
        <v>14</v>
      </c>
      <c r="B21" s="187" t="str">
        <f>IF('Proje ve Personel Bilgileri'!C32&gt;0,'Proje ve Personel Bilgileri'!C32,"")</f>
        <v/>
      </c>
      <c r="C21" s="63"/>
      <c r="D21" s="64"/>
      <c r="E21" s="64"/>
      <c r="F21" s="64"/>
      <c r="G21" s="64"/>
      <c r="H21" s="64"/>
      <c r="I21" s="64"/>
      <c r="J21" s="64"/>
      <c r="K21" s="64"/>
      <c r="L21" s="186" t="str">
        <f t="shared" si="5"/>
        <v/>
      </c>
      <c r="M21" s="183" t="str">
        <f t="shared" ca="1" si="0"/>
        <v/>
      </c>
      <c r="N21" s="184">
        <f>'Proje ve Personel Bilgileri'!F32</f>
        <v>0</v>
      </c>
      <c r="O21" s="185">
        <f t="shared" ca="1" si="1"/>
        <v>0</v>
      </c>
      <c r="P21" s="185">
        <f t="shared" ca="1" si="2"/>
        <v>0</v>
      </c>
      <c r="Q21" s="185">
        <f t="shared" si="3"/>
        <v>0</v>
      </c>
      <c r="R21" s="185">
        <f t="shared" si="4"/>
        <v>0</v>
      </c>
      <c r="S21" s="185">
        <f t="shared" ca="1" si="6"/>
        <v>0</v>
      </c>
      <c r="T21" s="185">
        <f t="shared" ca="1" si="6"/>
        <v>0</v>
      </c>
    </row>
    <row r="22" spans="1:21" ht="22.7" customHeight="1" x14ac:dyDescent="0.25">
      <c r="A22" s="313">
        <v>15</v>
      </c>
      <c r="B22" s="187" t="str">
        <f>IF('Proje ve Personel Bilgileri'!C33&gt;0,'Proje ve Personel Bilgileri'!C33,"")</f>
        <v/>
      </c>
      <c r="C22" s="63"/>
      <c r="D22" s="64"/>
      <c r="E22" s="64"/>
      <c r="F22" s="64"/>
      <c r="G22" s="64"/>
      <c r="H22" s="64"/>
      <c r="I22" s="64"/>
      <c r="J22" s="64"/>
      <c r="K22" s="64"/>
      <c r="L22" s="186" t="str">
        <f t="shared" si="5"/>
        <v/>
      </c>
      <c r="M22" s="183" t="str">
        <f t="shared" ca="1" si="0"/>
        <v/>
      </c>
      <c r="N22" s="184">
        <f>'Proje ve Personel Bilgileri'!F33</f>
        <v>0</v>
      </c>
      <c r="O22" s="185">
        <f t="shared" ca="1" si="1"/>
        <v>0</v>
      </c>
      <c r="P22" s="185">
        <f t="shared" ca="1" si="2"/>
        <v>0</v>
      </c>
      <c r="Q22" s="185">
        <f t="shared" si="3"/>
        <v>0</v>
      </c>
      <c r="R22" s="185">
        <f t="shared" si="4"/>
        <v>0</v>
      </c>
      <c r="S22" s="185">
        <f t="shared" ca="1" si="6"/>
        <v>0</v>
      </c>
      <c r="T22" s="185">
        <f t="shared" ca="1" si="6"/>
        <v>0</v>
      </c>
    </row>
    <row r="23" spans="1:21" ht="22.7" customHeight="1" x14ac:dyDescent="0.25">
      <c r="A23" s="313">
        <v>16</v>
      </c>
      <c r="B23" s="187" t="str">
        <f>IF('Proje ve Personel Bilgileri'!C34&gt;0,'Proje ve Personel Bilgileri'!C34,"")</f>
        <v/>
      </c>
      <c r="C23" s="63"/>
      <c r="D23" s="64"/>
      <c r="E23" s="64"/>
      <c r="F23" s="64"/>
      <c r="G23" s="64"/>
      <c r="H23" s="64"/>
      <c r="I23" s="64"/>
      <c r="J23" s="64"/>
      <c r="K23" s="64"/>
      <c r="L23" s="186" t="str">
        <f t="shared" si="5"/>
        <v/>
      </c>
      <c r="M23" s="183" t="str">
        <f t="shared" ca="1" si="0"/>
        <v/>
      </c>
      <c r="N23" s="184">
        <f>'Proje ve Personel Bilgileri'!F34</f>
        <v>0</v>
      </c>
      <c r="O23" s="185">
        <f t="shared" ca="1" si="1"/>
        <v>0</v>
      </c>
      <c r="P23" s="185">
        <f t="shared" ca="1" si="2"/>
        <v>0</v>
      </c>
      <c r="Q23" s="185">
        <f t="shared" si="3"/>
        <v>0</v>
      </c>
      <c r="R23" s="185">
        <f t="shared" si="4"/>
        <v>0</v>
      </c>
      <c r="S23" s="185">
        <f t="shared" ca="1" si="6"/>
        <v>0</v>
      </c>
      <c r="T23" s="185">
        <f t="shared" ca="1" si="6"/>
        <v>0</v>
      </c>
    </row>
    <row r="24" spans="1:21" ht="22.7" customHeight="1" x14ac:dyDescent="0.25">
      <c r="A24" s="313">
        <v>17</v>
      </c>
      <c r="B24" s="187" t="str">
        <f>IF('Proje ve Personel Bilgileri'!C35&gt;0,'Proje ve Personel Bilgileri'!C35,"")</f>
        <v/>
      </c>
      <c r="C24" s="63"/>
      <c r="D24" s="64"/>
      <c r="E24" s="64"/>
      <c r="F24" s="64"/>
      <c r="G24" s="64"/>
      <c r="H24" s="64"/>
      <c r="I24" s="64"/>
      <c r="J24" s="64"/>
      <c r="K24" s="64"/>
      <c r="L24" s="186" t="str">
        <f t="shared" si="5"/>
        <v/>
      </c>
      <c r="M24" s="183" t="str">
        <f t="shared" ca="1" si="0"/>
        <v/>
      </c>
      <c r="N24" s="184">
        <f>'Proje ve Personel Bilgileri'!F35</f>
        <v>0</v>
      </c>
      <c r="O24" s="185">
        <f t="shared" ca="1" si="1"/>
        <v>0</v>
      </c>
      <c r="P24" s="185">
        <f t="shared" ca="1" si="2"/>
        <v>0</v>
      </c>
      <c r="Q24" s="185">
        <f t="shared" si="3"/>
        <v>0</v>
      </c>
      <c r="R24" s="185">
        <f t="shared" si="4"/>
        <v>0</v>
      </c>
      <c r="S24" s="185">
        <f t="shared" ca="1" si="6"/>
        <v>0</v>
      </c>
      <c r="T24" s="185">
        <f t="shared" ca="1" si="6"/>
        <v>0</v>
      </c>
    </row>
    <row r="25" spans="1:21" ht="22.7" customHeight="1" x14ac:dyDescent="0.25">
      <c r="A25" s="313">
        <v>18</v>
      </c>
      <c r="B25" s="187" t="str">
        <f>IF('Proje ve Personel Bilgileri'!C36&gt;0,'Proje ve Personel Bilgileri'!C36,"")</f>
        <v/>
      </c>
      <c r="C25" s="63"/>
      <c r="D25" s="64"/>
      <c r="E25" s="64"/>
      <c r="F25" s="64"/>
      <c r="G25" s="64"/>
      <c r="H25" s="64"/>
      <c r="I25" s="64"/>
      <c r="J25" s="64"/>
      <c r="K25" s="64"/>
      <c r="L25" s="186" t="str">
        <f t="shared" si="5"/>
        <v/>
      </c>
      <c r="M25" s="183" t="str">
        <f t="shared" ca="1" si="0"/>
        <v/>
      </c>
      <c r="N25" s="184">
        <f>'Proje ve Personel Bilgileri'!F36</f>
        <v>0</v>
      </c>
      <c r="O25" s="185">
        <f t="shared" ca="1" si="1"/>
        <v>0</v>
      </c>
      <c r="P25" s="185">
        <f t="shared" ca="1" si="2"/>
        <v>0</v>
      </c>
      <c r="Q25" s="185">
        <f t="shared" si="3"/>
        <v>0</v>
      </c>
      <c r="R25" s="185">
        <f t="shared" si="4"/>
        <v>0</v>
      </c>
      <c r="S25" s="185">
        <f t="shared" ca="1" si="6"/>
        <v>0</v>
      </c>
      <c r="T25" s="185">
        <f t="shared" ca="1" si="6"/>
        <v>0</v>
      </c>
    </row>
    <row r="26" spans="1:21" ht="22.7" customHeight="1" x14ac:dyDescent="0.25">
      <c r="A26" s="313">
        <v>19</v>
      </c>
      <c r="B26" s="187" t="str">
        <f>IF('Proje ve Personel Bilgileri'!C37&gt;0,'Proje ve Personel Bilgileri'!C37,"")</f>
        <v/>
      </c>
      <c r="C26" s="63"/>
      <c r="D26" s="64"/>
      <c r="E26" s="64"/>
      <c r="F26" s="64"/>
      <c r="G26" s="64"/>
      <c r="H26" s="64"/>
      <c r="I26" s="64"/>
      <c r="J26" s="64"/>
      <c r="K26" s="64"/>
      <c r="L26" s="186" t="str">
        <f t="shared" si="5"/>
        <v/>
      </c>
      <c r="M26" s="183" t="str">
        <f t="shared" ca="1" si="0"/>
        <v/>
      </c>
      <c r="N26" s="184">
        <f>'Proje ve Personel Bilgileri'!F37</f>
        <v>0</v>
      </c>
      <c r="O26" s="185">
        <f t="shared" ca="1" si="1"/>
        <v>0</v>
      </c>
      <c r="P26" s="185">
        <f t="shared" ca="1" si="2"/>
        <v>0</v>
      </c>
      <c r="Q26" s="185">
        <f t="shared" si="3"/>
        <v>0</v>
      </c>
      <c r="R26" s="185">
        <f t="shared" si="4"/>
        <v>0</v>
      </c>
      <c r="S26" s="185">
        <f t="shared" ca="1" si="6"/>
        <v>0</v>
      </c>
      <c r="T26" s="185">
        <f t="shared" ca="1" si="6"/>
        <v>0</v>
      </c>
    </row>
    <row r="27" spans="1:21" ht="22.7" customHeight="1" thickBot="1" x14ac:dyDescent="0.3">
      <c r="A27" s="314">
        <v>20</v>
      </c>
      <c r="B27" s="188" t="str">
        <f>IF('Proje ve Personel Bilgileri'!C38&gt;0,'Proje ve Personel Bilgileri'!C38,"")</f>
        <v/>
      </c>
      <c r="C27" s="65"/>
      <c r="D27" s="66"/>
      <c r="E27" s="66"/>
      <c r="F27" s="66"/>
      <c r="G27" s="66"/>
      <c r="H27" s="66"/>
      <c r="I27" s="66"/>
      <c r="J27" s="66"/>
      <c r="K27" s="66"/>
      <c r="L27" s="189" t="str">
        <f t="shared" si="5"/>
        <v/>
      </c>
      <c r="M27" s="183" t="str">
        <f t="shared" ca="1" si="0"/>
        <v/>
      </c>
      <c r="N27" s="184">
        <f>'Proje ve Personel Bilgileri'!F38</f>
        <v>0</v>
      </c>
      <c r="O27" s="185">
        <f t="shared" ca="1" si="1"/>
        <v>0</v>
      </c>
      <c r="P27" s="185">
        <f t="shared" ca="1" si="2"/>
        <v>0</v>
      </c>
      <c r="Q27" s="185">
        <f t="shared" si="3"/>
        <v>0</v>
      </c>
      <c r="R27" s="185">
        <f t="shared" si="4"/>
        <v>0</v>
      </c>
      <c r="S27" s="185">
        <f t="shared" ca="1" si="6"/>
        <v>0</v>
      </c>
      <c r="T27" s="185">
        <f t="shared" ca="1" si="6"/>
        <v>0</v>
      </c>
      <c r="U27" s="158">
        <v>1</v>
      </c>
    </row>
    <row r="28" spans="1:21" s="82" customFormat="1" ht="29.25" customHeight="1" thickBot="1" x14ac:dyDescent="0.3">
      <c r="A28" s="433" t="s">
        <v>46</v>
      </c>
      <c r="B28" s="434"/>
      <c r="C28" s="190" t="str">
        <f>IF($L$28&gt;0,SUM(C8:C27),"")</f>
        <v/>
      </c>
      <c r="D28" s="191" t="str">
        <f>IF($L$28&gt;0,SUM(D8:D27),"")</f>
        <v/>
      </c>
      <c r="E28" s="191" t="str">
        <f>IF($L$28&gt;0,SUM(E8:E27),"")</f>
        <v/>
      </c>
      <c r="F28" s="191" t="str">
        <f>IF($L$28&gt;0,SUM(F8:F27),"")</f>
        <v/>
      </c>
      <c r="G28" s="191" t="str">
        <f>IF($L$28&gt;0,SUM(G8:G27),"")</f>
        <v/>
      </c>
      <c r="H28" s="191" t="str">
        <f t="shared" ref="H28:J28" si="7">IF($L$28&gt;0,SUM(H8:H27),"")</f>
        <v/>
      </c>
      <c r="I28" s="191" t="str">
        <f t="shared" si="7"/>
        <v/>
      </c>
      <c r="J28" s="191" t="str">
        <f t="shared" si="7"/>
        <v/>
      </c>
      <c r="K28" s="191" t="str">
        <f>IF($L$28&gt;0,SUM(K8:K27),"")</f>
        <v/>
      </c>
      <c r="L28" s="192">
        <f>SUM(L8:L27)</f>
        <v>0</v>
      </c>
      <c r="M28" s="13"/>
      <c r="N28" s="79"/>
      <c r="O28" s="80"/>
      <c r="P28" s="81"/>
      <c r="Q28" s="79"/>
      <c r="R28" s="79"/>
      <c r="S28" s="79"/>
      <c r="T28" s="79"/>
    </row>
    <row r="29" spans="1:21" x14ac:dyDescent="0.25">
      <c r="A29" s="315" t="s">
        <v>138</v>
      </c>
      <c r="B29" s="67"/>
      <c r="C29" s="67"/>
      <c r="D29" s="67"/>
      <c r="E29" s="67"/>
      <c r="F29" s="67"/>
      <c r="G29" s="67"/>
      <c r="H29" s="67"/>
      <c r="I29" s="67"/>
      <c r="J29" s="67"/>
      <c r="K29" s="67"/>
      <c r="L29" s="67"/>
      <c r="S29" s="109"/>
      <c r="T29" s="109"/>
    </row>
    <row r="31" spans="1:21" ht="21" x14ac:dyDescent="0.35">
      <c r="A31" s="342" t="s">
        <v>41</v>
      </c>
      <c r="B31" s="345">
        <f ca="1">IF(imzatarihi&gt;0,imzatarihi,"")</f>
        <v>45833</v>
      </c>
      <c r="C31" s="432" t="s">
        <v>43</v>
      </c>
      <c r="D31" s="432"/>
      <c r="E31" s="342" t="str">
        <f>IF(kurulusyetkilisi&gt;0,kurulusyetkilisi,"")</f>
        <v/>
      </c>
      <c r="F31" s="342"/>
      <c r="G31" s="342"/>
      <c r="H31" s="256"/>
      <c r="I31" s="256"/>
      <c r="J31" s="256"/>
    </row>
    <row r="32" spans="1:21" ht="21" x14ac:dyDescent="0.35">
      <c r="A32" s="343"/>
      <c r="B32" s="343"/>
      <c r="C32" s="432" t="s">
        <v>44</v>
      </c>
      <c r="D32" s="432"/>
      <c r="E32" s="431"/>
      <c r="F32" s="431"/>
      <c r="G32" s="431"/>
      <c r="H32" s="68"/>
      <c r="I32" s="68"/>
      <c r="J32" s="68"/>
    </row>
  </sheetData>
  <sheetProtection algorithmName="SHA-512" hashValue="VPI0RrgYhrex4tzsbd1GXlWyvL8L+dcnrON6xYkYiwzuu81dlhgsOgJzXV835AyTsGeDFm1HTgeyPUtkc3+M7A==" saltValue="OKiHQzHnOsSxfKp4Yr2pfw=="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700-000000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700-000001000000}">
      <formula1>0</formula1>
      <formula2>S8</formula2>
    </dataValidation>
    <dataValidation type="whole" allowBlank="1" showErrorMessage="1" error="Prim Gün Sayısı en fazla 30 olabilir." prompt="_x000a_" sqref="C8:C27" xr:uid="{00000000-0002-0000-07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8"/>
  <dimension ref="A1:AA32"/>
  <sheetViews>
    <sheetView zoomScale="80" zoomScaleNormal="80" workbookViewId="0">
      <selection activeCell="C8" sqref="C8"/>
    </sheetView>
  </sheetViews>
  <sheetFormatPr defaultColWidth="9.140625" defaultRowHeight="15" x14ac:dyDescent="0.25"/>
  <cols>
    <col min="1" max="1" width="9.140625" style="58" customWidth="1"/>
    <col min="2" max="2" width="34.7109375" style="58" customWidth="1"/>
    <col min="3" max="3" width="9.7109375" style="68" customWidth="1"/>
    <col min="4" max="11" width="16.7109375" style="58" customWidth="1"/>
    <col min="12" max="12" width="20.7109375" style="58" customWidth="1"/>
    <col min="13" max="13" width="48.7109375" style="11" customWidth="1"/>
    <col min="14" max="14" width="9.140625" style="70" hidden="1" customWidth="1"/>
    <col min="15" max="15" width="9.5703125" style="109" hidden="1" customWidth="1"/>
    <col min="16" max="16" width="9" style="109" hidden="1" customWidth="1"/>
    <col min="17" max="17" width="9.5703125" style="109" hidden="1" customWidth="1"/>
    <col min="18" max="18" width="9" style="109" hidden="1" customWidth="1"/>
    <col min="19" max="19" width="9.5703125" style="70" hidden="1" customWidth="1"/>
    <col min="20" max="22" width="9.140625" style="70" hidden="1" customWidth="1"/>
    <col min="23" max="16384" width="9.140625" style="70"/>
  </cols>
  <sheetData>
    <row r="1" spans="1:27" ht="15.75" x14ac:dyDescent="0.25">
      <c r="A1" s="416" t="s">
        <v>31</v>
      </c>
      <c r="B1" s="416"/>
      <c r="C1" s="416"/>
      <c r="D1" s="416"/>
      <c r="E1" s="416"/>
      <c r="F1" s="416"/>
      <c r="G1" s="416"/>
      <c r="H1" s="416"/>
      <c r="I1" s="416"/>
      <c r="J1" s="416"/>
      <c r="K1" s="416"/>
      <c r="L1" s="416"/>
      <c r="M1" s="108"/>
      <c r="N1" s="197"/>
      <c r="O1" s="198"/>
      <c r="V1" s="135" t="str">
        <f>CONCATENATE("A1:L",SUM(U:U)*32)</f>
        <v>A1:L32</v>
      </c>
    </row>
    <row r="2" spans="1:27" x14ac:dyDescent="0.25">
      <c r="A2" s="423" t="str">
        <f>IF(YilDonem&lt;&gt;"",CONCATENATE(YilDonem,". dönem"),"")</f>
        <v/>
      </c>
      <c r="B2" s="423"/>
      <c r="C2" s="423"/>
      <c r="D2" s="423"/>
      <c r="E2" s="423"/>
      <c r="F2" s="423"/>
      <c r="G2" s="423"/>
      <c r="H2" s="423"/>
      <c r="I2" s="423"/>
      <c r="J2" s="423"/>
      <c r="K2" s="423"/>
      <c r="L2" s="423"/>
    </row>
    <row r="3" spans="1:27" ht="15.75" thickBot="1" x14ac:dyDescent="0.3">
      <c r="B3" s="59"/>
      <c r="C3" s="59"/>
      <c r="D3" s="59"/>
      <c r="E3" s="435" t="str">
        <f>IF(YilDonem&lt;&gt;"",CONCATENATE(VLOOKUP(DönBasAy+3,AyTablo,2,0)," ayına aittir."),"")</f>
        <v/>
      </c>
      <c r="F3" s="435"/>
      <c r="G3" s="435"/>
      <c r="H3" s="435"/>
      <c r="I3" s="59"/>
      <c r="J3" s="59"/>
      <c r="K3" s="59"/>
      <c r="L3" s="307" t="s">
        <v>39</v>
      </c>
    </row>
    <row r="4" spans="1:27" ht="31.7" customHeight="1" thickBot="1" x14ac:dyDescent="0.3">
      <c r="A4" s="310" t="s">
        <v>1</v>
      </c>
      <c r="B4" s="417" t="str">
        <f>IF(ProjeNo&gt;0,ProjeNo,"")</f>
        <v/>
      </c>
      <c r="C4" s="418"/>
      <c r="D4" s="418"/>
      <c r="E4" s="418"/>
      <c r="F4" s="418"/>
      <c r="G4" s="418"/>
      <c r="H4" s="418"/>
      <c r="I4" s="418"/>
      <c r="J4" s="418"/>
      <c r="K4" s="418"/>
      <c r="L4" s="419"/>
    </row>
    <row r="5" spans="1:27" ht="31.7" customHeight="1" thickBot="1" x14ac:dyDescent="0.3">
      <c r="A5" s="311" t="s">
        <v>10</v>
      </c>
      <c r="B5" s="420" t="str">
        <f>IF(ProjeAdi&gt;0,ProjeAdi,"")</f>
        <v/>
      </c>
      <c r="C5" s="421"/>
      <c r="D5" s="421"/>
      <c r="E5" s="421"/>
      <c r="F5" s="421"/>
      <c r="G5" s="421"/>
      <c r="H5" s="421"/>
      <c r="I5" s="421"/>
      <c r="J5" s="421"/>
      <c r="K5" s="421"/>
      <c r="L5" s="422"/>
    </row>
    <row r="6" spans="1:27" ht="31.7" customHeight="1" thickBot="1" x14ac:dyDescent="0.3">
      <c r="A6" s="424" t="s">
        <v>6</v>
      </c>
      <c r="B6" s="424" t="s">
        <v>7</v>
      </c>
      <c r="C6" s="424" t="s">
        <v>32</v>
      </c>
      <c r="D6" s="424" t="s">
        <v>130</v>
      </c>
      <c r="E6" s="424" t="s">
        <v>33</v>
      </c>
      <c r="F6" s="424" t="s">
        <v>36</v>
      </c>
      <c r="G6" s="427" t="s">
        <v>34</v>
      </c>
      <c r="H6" s="426" t="s">
        <v>232</v>
      </c>
      <c r="I6" s="427"/>
      <c r="J6" s="427"/>
      <c r="K6" s="428"/>
      <c r="L6" s="424" t="s">
        <v>35</v>
      </c>
      <c r="O6" s="415" t="s">
        <v>40</v>
      </c>
      <c r="P6" s="415"/>
      <c r="Q6" s="415" t="s">
        <v>48</v>
      </c>
      <c r="R6" s="415"/>
      <c r="S6" s="415" t="s">
        <v>49</v>
      </c>
      <c r="T6" s="415"/>
    </row>
    <row r="7" spans="1:27" s="110" customFormat="1" ht="105.75" thickBot="1" x14ac:dyDescent="0.3">
      <c r="A7" s="429"/>
      <c r="B7" s="429"/>
      <c r="C7" s="429"/>
      <c r="D7" s="429"/>
      <c r="E7" s="429"/>
      <c r="F7" s="429"/>
      <c r="G7" s="430"/>
      <c r="H7" s="353" t="s">
        <v>238</v>
      </c>
      <c r="I7" s="353" t="s">
        <v>239</v>
      </c>
      <c r="J7" s="353" t="s">
        <v>240</v>
      </c>
      <c r="K7" s="353" t="s">
        <v>241</v>
      </c>
      <c r="L7" s="425"/>
      <c r="M7" s="12"/>
      <c r="N7" s="308" t="s">
        <v>9</v>
      </c>
      <c r="O7" s="309" t="s">
        <v>37</v>
      </c>
      <c r="P7" s="309" t="s">
        <v>38</v>
      </c>
      <c r="Q7" s="309" t="s">
        <v>47</v>
      </c>
      <c r="R7" s="309" t="s">
        <v>34</v>
      </c>
      <c r="S7" s="309" t="s">
        <v>47</v>
      </c>
      <c r="T7" s="309" t="s">
        <v>38</v>
      </c>
      <c r="AA7" s="70"/>
    </row>
    <row r="8" spans="1:27" ht="22.7" customHeight="1" x14ac:dyDescent="0.25">
      <c r="A8" s="312">
        <v>1</v>
      </c>
      <c r="B8" s="187" t="str">
        <f>IF('Proje ve Personel Bilgileri'!C19&gt;0,'Proje ve Personel Bilgileri'!C19,"")</f>
        <v/>
      </c>
      <c r="C8" s="60"/>
      <c r="D8" s="61"/>
      <c r="E8" s="61"/>
      <c r="F8" s="61"/>
      <c r="G8" s="61"/>
      <c r="H8" s="62"/>
      <c r="I8" s="62"/>
      <c r="J8" s="62"/>
      <c r="K8" s="62"/>
      <c r="L8" s="182" t="str">
        <f>IF(B8&lt;&gt;"",IF(OR(F8&gt;S8,G8&gt;T8),0,D8+E8+F8+G8-H8-I8-J8-K8),"")</f>
        <v/>
      </c>
      <c r="M8" s="183" t="str">
        <f t="shared" ref="M8:M27" ca="1" si="0">IF(OR(F8&gt;S8,G8&gt;T8),"Toplam maliyetin hesaplanabilmesi için SGK işveren payı ve işsizlik sigortası işveren payının tavan değerleri aşmaması gerekmektedir.","")</f>
        <v/>
      </c>
      <c r="N8" s="184">
        <f>'Proje ve Personel Bilgileri'!F19</f>
        <v>0</v>
      </c>
      <c r="O8" s="185">
        <f t="shared" ref="O8:O27" ca="1" si="1">IFERROR(IF(N8="EVET",VLOOKUP(VLOOKUP(DönBasAy,AyTablo,5,0),SGKTAVAN,2,0)*0.2475,VLOOKUP(VLOOKUP(DönBasAy,AyTablo,5,0),SGKTAVAN,2,0)*0.2075),0)</f>
        <v>0</v>
      </c>
      <c r="P8" s="185">
        <f t="shared" ref="P8:P27" ca="1" si="2">IFERROR(IF(N8="EVET",0,VLOOKUP(VLOOKUP(DönBasAy,AyTablo,5,0),SGKTAVAN,2,0)*0.02),0)</f>
        <v>0</v>
      </c>
      <c r="Q8" s="185">
        <f t="shared" ref="Q8:Q27" si="3">IF(N8="EVET",(D8+E8)*0.2475,(D8+E8)*0.2075)</f>
        <v>0</v>
      </c>
      <c r="R8" s="185">
        <f t="shared" ref="R8:R27" si="4">IF(N8="EVET",0,(D8+E8)*0.02)</f>
        <v>0</v>
      </c>
      <c r="S8" s="185">
        <f ca="1">IF(ISERROR(ROUNDUP(MIN(O8,Q8),0)),0,ROUNDUP(MIN(O8,Q8),0))</f>
        <v>0</v>
      </c>
      <c r="T8" s="185">
        <f ca="1">IF(ISERROR(ROUNDUP(MIN(P8,R8),0)),0,ROUNDUP(MIN(P8,R8),0))</f>
        <v>0</v>
      </c>
    </row>
    <row r="9" spans="1:27" ht="22.7" customHeight="1" x14ac:dyDescent="0.25">
      <c r="A9" s="313">
        <v>2</v>
      </c>
      <c r="B9" s="187" t="str">
        <f>IF('Proje ve Personel Bilgileri'!C20&gt;0,'Proje ve Personel Bilgileri'!C20,"")</f>
        <v/>
      </c>
      <c r="C9" s="63"/>
      <c r="D9" s="64"/>
      <c r="E9" s="64"/>
      <c r="F9" s="64"/>
      <c r="G9" s="64"/>
      <c r="H9" s="64"/>
      <c r="I9" s="64"/>
      <c r="J9" s="64"/>
      <c r="K9" s="64"/>
      <c r="L9" s="186" t="str">
        <f t="shared" ref="L9:L27" si="5">IF(B9&lt;&gt;"",IF(OR(F9&gt;S9,G9&gt;T9),0,D9+E9+F9+G9-H9-I9-J9-K9),"")</f>
        <v/>
      </c>
      <c r="M9" s="183" t="str">
        <f t="shared" ca="1" si="0"/>
        <v/>
      </c>
      <c r="N9" s="184">
        <f>'Proje ve Personel Bilgileri'!F20</f>
        <v>0</v>
      </c>
      <c r="O9" s="185">
        <f t="shared" ca="1" si="1"/>
        <v>0</v>
      </c>
      <c r="P9" s="185">
        <f t="shared" ca="1" si="2"/>
        <v>0</v>
      </c>
      <c r="Q9" s="185">
        <f t="shared" si="3"/>
        <v>0</v>
      </c>
      <c r="R9" s="185">
        <f t="shared" si="4"/>
        <v>0</v>
      </c>
      <c r="S9" s="185">
        <f t="shared" ref="S9:T27" ca="1" si="6">IF(ISERROR(ROUNDUP(MIN(O9,Q9),0)),0,ROUNDUP(MIN(O9,Q9),0))</f>
        <v>0</v>
      </c>
      <c r="T9" s="185">
        <f t="shared" ca="1" si="6"/>
        <v>0</v>
      </c>
    </row>
    <row r="10" spans="1:27" ht="22.7" customHeight="1" x14ac:dyDescent="0.25">
      <c r="A10" s="313">
        <v>3</v>
      </c>
      <c r="B10" s="187" t="str">
        <f>IF('Proje ve Personel Bilgileri'!C21&gt;0,'Proje ve Personel Bilgileri'!C21,"")</f>
        <v/>
      </c>
      <c r="C10" s="63"/>
      <c r="D10" s="64"/>
      <c r="E10" s="64"/>
      <c r="F10" s="64"/>
      <c r="G10" s="64"/>
      <c r="H10" s="64"/>
      <c r="I10" s="64"/>
      <c r="J10" s="64"/>
      <c r="K10" s="64"/>
      <c r="L10" s="186" t="str">
        <f t="shared" si="5"/>
        <v/>
      </c>
      <c r="M10" s="183" t="str">
        <f t="shared" ca="1" si="0"/>
        <v/>
      </c>
      <c r="N10" s="184">
        <f>'Proje ve Personel Bilgileri'!F21</f>
        <v>0</v>
      </c>
      <c r="O10" s="185">
        <f t="shared" ca="1" si="1"/>
        <v>0</v>
      </c>
      <c r="P10" s="185">
        <f t="shared" ca="1" si="2"/>
        <v>0</v>
      </c>
      <c r="Q10" s="185">
        <f t="shared" si="3"/>
        <v>0</v>
      </c>
      <c r="R10" s="185">
        <f t="shared" si="4"/>
        <v>0</v>
      </c>
      <c r="S10" s="185">
        <f t="shared" ca="1" si="6"/>
        <v>0</v>
      </c>
      <c r="T10" s="185">
        <f t="shared" ca="1" si="6"/>
        <v>0</v>
      </c>
    </row>
    <row r="11" spans="1:27" ht="22.7" customHeight="1" x14ac:dyDescent="0.25">
      <c r="A11" s="313">
        <v>4</v>
      </c>
      <c r="B11" s="187" t="str">
        <f>IF('Proje ve Personel Bilgileri'!C22&gt;0,'Proje ve Personel Bilgileri'!C22,"")</f>
        <v/>
      </c>
      <c r="C11" s="63"/>
      <c r="D11" s="64"/>
      <c r="E11" s="64"/>
      <c r="F11" s="64"/>
      <c r="G11" s="64"/>
      <c r="H11" s="64"/>
      <c r="I11" s="64"/>
      <c r="J11" s="64"/>
      <c r="K11" s="64"/>
      <c r="L11" s="186" t="str">
        <f t="shared" si="5"/>
        <v/>
      </c>
      <c r="M11" s="183" t="str">
        <f t="shared" ca="1" si="0"/>
        <v/>
      </c>
      <c r="N11" s="184">
        <f>'Proje ve Personel Bilgileri'!F22</f>
        <v>0</v>
      </c>
      <c r="O11" s="185">
        <f t="shared" ca="1" si="1"/>
        <v>0</v>
      </c>
      <c r="P11" s="185">
        <f t="shared" ca="1" si="2"/>
        <v>0</v>
      </c>
      <c r="Q11" s="185">
        <f t="shared" si="3"/>
        <v>0</v>
      </c>
      <c r="R11" s="185">
        <f t="shared" si="4"/>
        <v>0</v>
      </c>
      <c r="S11" s="185">
        <f t="shared" ca="1" si="6"/>
        <v>0</v>
      </c>
      <c r="T11" s="185">
        <f t="shared" ca="1" si="6"/>
        <v>0</v>
      </c>
    </row>
    <row r="12" spans="1:27" ht="22.7" customHeight="1" x14ac:dyDescent="0.25">
      <c r="A12" s="313">
        <v>5</v>
      </c>
      <c r="B12" s="187" t="str">
        <f>IF('Proje ve Personel Bilgileri'!C23&gt;0,'Proje ve Personel Bilgileri'!C23,"")</f>
        <v/>
      </c>
      <c r="C12" s="63"/>
      <c r="D12" s="64"/>
      <c r="E12" s="64"/>
      <c r="F12" s="64"/>
      <c r="G12" s="64"/>
      <c r="H12" s="64"/>
      <c r="I12" s="64"/>
      <c r="J12" s="64"/>
      <c r="K12" s="64"/>
      <c r="L12" s="186" t="str">
        <f t="shared" si="5"/>
        <v/>
      </c>
      <c r="M12" s="183" t="str">
        <f t="shared" ca="1" si="0"/>
        <v/>
      </c>
      <c r="N12" s="184">
        <f>'Proje ve Personel Bilgileri'!F23</f>
        <v>0</v>
      </c>
      <c r="O12" s="185">
        <f t="shared" ca="1" si="1"/>
        <v>0</v>
      </c>
      <c r="P12" s="185">
        <f t="shared" ca="1" si="2"/>
        <v>0</v>
      </c>
      <c r="Q12" s="185">
        <f t="shared" si="3"/>
        <v>0</v>
      </c>
      <c r="R12" s="185">
        <f t="shared" si="4"/>
        <v>0</v>
      </c>
      <c r="S12" s="185">
        <f t="shared" ca="1" si="6"/>
        <v>0</v>
      </c>
      <c r="T12" s="185">
        <f t="shared" ca="1" si="6"/>
        <v>0</v>
      </c>
    </row>
    <row r="13" spans="1:27" ht="22.7" customHeight="1" x14ac:dyDescent="0.25">
      <c r="A13" s="313">
        <v>6</v>
      </c>
      <c r="B13" s="187" t="str">
        <f>IF('Proje ve Personel Bilgileri'!C24&gt;0,'Proje ve Personel Bilgileri'!C24,"")</f>
        <v/>
      </c>
      <c r="C13" s="63"/>
      <c r="D13" s="64"/>
      <c r="E13" s="64"/>
      <c r="F13" s="64"/>
      <c r="G13" s="64"/>
      <c r="H13" s="64"/>
      <c r="I13" s="64"/>
      <c r="J13" s="64"/>
      <c r="K13" s="64"/>
      <c r="L13" s="186" t="str">
        <f t="shared" si="5"/>
        <v/>
      </c>
      <c r="M13" s="183" t="str">
        <f t="shared" ca="1" si="0"/>
        <v/>
      </c>
      <c r="N13" s="184">
        <f>'Proje ve Personel Bilgileri'!F24</f>
        <v>0</v>
      </c>
      <c r="O13" s="185">
        <f t="shared" ca="1" si="1"/>
        <v>0</v>
      </c>
      <c r="P13" s="185">
        <f t="shared" ca="1" si="2"/>
        <v>0</v>
      </c>
      <c r="Q13" s="185">
        <f t="shared" si="3"/>
        <v>0</v>
      </c>
      <c r="R13" s="185">
        <f t="shared" si="4"/>
        <v>0</v>
      </c>
      <c r="S13" s="185">
        <f t="shared" ca="1" si="6"/>
        <v>0</v>
      </c>
      <c r="T13" s="185">
        <f t="shared" ca="1" si="6"/>
        <v>0</v>
      </c>
    </row>
    <row r="14" spans="1:27" ht="22.7" customHeight="1" x14ac:dyDescent="0.25">
      <c r="A14" s="313">
        <v>7</v>
      </c>
      <c r="B14" s="187" t="str">
        <f>IF('Proje ve Personel Bilgileri'!C25&gt;0,'Proje ve Personel Bilgileri'!C25,"")</f>
        <v/>
      </c>
      <c r="C14" s="63"/>
      <c r="D14" s="64"/>
      <c r="E14" s="64"/>
      <c r="F14" s="64"/>
      <c r="G14" s="64"/>
      <c r="H14" s="64"/>
      <c r="I14" s="64"/>
      <c r="J14" s="64"/>
      <c r="K14" s="64"/>
      <c r="L14" s="186" t="str">
        <f t="shared" si="5"/>
        <v/>
      </c>
      <c r="M14" s="183" t="str">
        <f t="shared" ca="1" si="0"/>
        <v/>
      </c>
      <c r="N14" s="184">
        <f>'Proje ve Personel Bilgileri'!F25</f>
        <v>0</v>
      </c>
      <c r="O14" s="185">
        <f t="shared" ca="1" si="1"/>
        <v>0</v>
      </c>
      <c r="P14" s="185">
        <f t="shared" ca="1" si="2"/>
        <v>0</v>
      </c>
      <c r="Q14" s="185">
        <f t="shared" si="3"/>
        <v>0</v>
      </c>
      <c r="R14" s="185">
        <f t="shared" si="4"/>
        <v>0</v>
      </c>
      <c r="S14" s="185">
        <f t="shared" ca="1" si="6"/>
        <v>0</v>
      </c>
      <c r="T14" s="185">
        <f t="shared" ca="1" si="6"/>
        <v>0</v>
      </c>
    </row>
    <row r="15" spans="1:27" ht="22.7" customHeight="1" x14ac:dyDescent="0.25">
      <c r="A15" s="313">
        <v>8</v>
      </c>
      <c r="B15" s="187" t="str">
        <f>IF('Proje ve Personel Bilgileri'!C26&gt;0,'Proje ve Personel Bilgileri'!C26,"")</f>
        <v/>
      </c>
      <c r="C15" s="63"/>
      <c r="D15" s="64"/>
      <c r="E15" s="64"/>
      <c r="F15" s="64"/>
      <c r="G15" s="64"/>
      <c r="H15" s="64"/>
      <c r="I15" s="64"/>
      <c r="J15" s="64"/>
      <c r="K15" s="64"/>
      <c r="L15" s="186" t="str">
        <f t="shared" si="5"/>
        <v/>
      </c>
      <c r="M15" s="183" t="str">
        <f t="shared" ca="1" si="0"/>
        <v/>
      </c>
      <c r="N15" s="184">
        <f>'Proje ve Personel Bilgileri'!F26</f>
        <v>0</v>
      </c>
      <c r="O15" s="185">
        <f t="shared" ca="1" si="1"/>
        <v>0</v>
      </c>
      <c r="P15" s="185">
        <f t="shared" ca="1" si="2"/>
        <v>0</v>
      </c>
      <c r="Q15" s="185">
        <f t="shared" si="3"/>
        <v>0</v>
      </c>
      <c r="R15" s="185">
        <f t="shared" si="4"/>
        <v>0</v>
      </c>
      <c r="S15" s="185">
        <f t="shared" ca="1" si="6"/>
        <v>0</v>
      </c>
      <c r="T15" s="185">
        <f t="shared" ca="1" si="6"/>
        <v>0</v>
      </c>
    </row>
    <row r="16" spans="1:27" ht="22.7" customHeight="1" x14ac:dyDescent="0.25">
      <c r="A16" s="313">
        <v>9</v>
      </c>
      <c r="B16" s="187" t="str">
        <f>IF('Proje ve Personel Bilgileri'!C27&gt;0,'Proje ve Personel Bilgileri'!C27,"")</f>
        <v/>
      </c>
      <c r="C16" s="63"/>
      <c r="D16" s="64"/>
      <c r="E16" s="64"/>
      <c r="F16" s="64"/>
      <c r="G16" s="64"/>
      <c r="H16" s="64"/>
      <c r="I16" s="64"/>
      <c r="J16" s="64"/>
      <c r="K16" s="64"/>
      <c r="L16" s="186" t="str">
        <f t="shared" si="5"/>
        <v/>
      </c>
      <c r="M16" s="183" t="str">
        <f t="shared" ca="1" si="0"/>
        <v/>
      </c>
      <c r="N16" s="184">
        <f>'Proje ve Personel Bilgileri'!F27</f>
        <v>0</v>
      </c>
      <c r="O16" s="185">
        <f t="shared" ca="1" si="1"/>
        <v>0</v>
      </c>
      <c r="P16" s="185">
        <f t="shared" ca="1" si="2"/>
        <v>0</v>
      </c>
      <c r="Q16" s="185">
        <f t="shared" si="3"/>
        <v>0</v>
      </c>
      <c r="R16" s="185">
        <f t="shared" si="4"/>
        <v>0</v>
      </c>
      <c r="S16" s="185">
        <f t="shared" ca="1" si="6"/>
        <v>0</v>
      </c>
      <c r="T16" s="185">
        <f t="shared" ca="1" si="6"/>
        <v>0</v>
      </c>
    </row>
    <row r="17" spans="1:21" ht="22.7" customHeight="1" x14ac:dyDescent="0.25">
      <c r="A17" s="313">
        <v>10</v>
      </c>
      <c r="B17" s="187" t="str">
        <f>IF('Proje ve Personel Bilgileri'!C28&gt;0,'Proje ve Personel Bilgileri'!C28,"")</f>
        <v/>
      </c>
      <c r="C17" s="63"/>
      <c r="D17" s="64"/>
      <c r="E17" s="64"/>
      <c r="F17" s="64"/>
      <c r="G17" s="64"/>
      <c r="H17" s="64"/>
      <c r="I17" s="64"/>
      <c r="J17" s="64"/>
      <c r="K17" s="64"/>
      <c r="L17" s="186" t="str">
        <f t="shared" si="5"/>
        <v/>
      </c>
      <c r="M17" s="183" t="str">
        <f t="shared" ca="1" si="0"/>
        <v/>
      </c>
      <c r="N17" s="184">
        <f>'Proje ve Personel Bilgileri'!F28</f>
        <v>0</v>
      </c>
      <c r="O17" s="185">
        <f t="shared" ca="1" si="1"/>
        <v>0</v>
      </c>
      <c r="P17" s="185">
        <f t="shared" ca="1" si="2"/>
        <v>0</v>
      </c>
      <c r="Q17" s="185">
        <f t="shared" si="3"/>
        <v>0</v>
      </c>
      <c r="R17" s="185">
        <f t="shared" si="4"/>
        <v>0</v>
      </c>
      <c r="S17" s="185">
        <f t="shared" ca="1" si="6"/>
        <v>0</v>
      </c>
      <c r="T17" s="185">
        <f t="shared" ca="1" si="6"/>
        <v>0</v>
      </c>
    </row>
    <row r="18" spans="1:21" ht="22.7" customHeight="1" x14ac:dyDescent="0.25">
      <c r="A18" s="313">
        <v>11</v>
      </c>
      <c r="B18" s="187" t="str">
        <f>IF('Proje ve Personel Bilgileri'!C29&gt;0,'Proje ve Personel Bilgileri'!C29,"")</f>
        <v/>
      </c>
      <c r="C18" s="63"/>
      <c r="D18" s="64"/>
      <c r="E18" s="64"/>
      <c r="F18" s="64"/>
      <c r="G18" s="64"/>
      <c r="H18" s="64"/>
      <c r="I18" s="64"/>
      <c r="J18" s="64"/>
      <c r="K18" s="64"/>
      <c r="L18" s="186" t="str">
        <f t="shared" si="5"/>
        <v/>
      </c>
      <c r="M18" s="183" t="str">
        <f t="shared" ca="1" si="0"/>
        <v/>
      </c>
      <c r="N18" s="184">
        <f>'Proje ve Personel Bilgileri'!F29</f>
        <v>0</v>
      </c>
      <c r="O18" s="185">
        <f t="shared" ca="1" si="1"/>
        <v>0</v>
      </c>
      <c r="P18" s="185">
        <f t="shared" ca="1" si="2"/>
        <v>0</v>
      </c>
      <c r="Q18" s="185">
        <f t="shared" si="3"/>
        <v>0</v>
      </c>
      <c r="R18" s="185">
        <f t="shared" si="4"/>
        <v>0</v>
      </c>
      <c r="S18" s="185">
        <f t="shared" ca="1" si="6"/>
        <v>0</v>
      </c>
      <c r="T18" s="185">
        <f t="shared" ca="1" si="6"/>
        <v>0</v>
      </c>
    </row>
    <row r="19" spans="1:21" ht="22.7" customHeight="1" x14ac:dyDescent="0.25">
      <c r="A19" s="313">
        <v>12</v>
      </c>
      <c r="B19" s="187" t="str">
        <f>IF('Proje ve Personel Bilgileri'!C30&gt;0,'Proje ve Personel Bilgileri'!C30,"")</f>
        <v/>
      </c>
      <c r="C19" s="63"/>
      <c r="D19" s="64"/>
      <c r="E19" s="64"/>
      <c r="F19" s="64"/>
      <c r="G19" s="64"/>
      <c r="H19" s="64"/>
      <c r="I19" s="64"/>
      <c r="J19" s="64"/>
      <c r="K19" s="64"/>
      <c r="L19" s="186" t="str">
        <f t="shared" si="5"/>
        <v/>
      </c>
      <c r="M19" s="183" t="str">
        <f t="shared" ca="1" si="0"/>
        <v/>
      </c>
      <c r="N19" s="184">
        <f>'Proje ve Personel Bilgileri'!F30</f>
        <v>0</v>
      </c>
      <c r="O19" s="185">
        <f t="shared" ca="1" si="1"/>
        <v>0</v>
      </c>
      <c r="P19" s="185">
        <f t="shared" ca="1" si="2"/>
        <v>0</v>
      </c>
      <c r="Q19" s="185">
        <f t="shared" si="3"/>
        <v>0</v>
      </c>
      <c r="R19" s="185">
        <f t="shared" si="4"/>
        <v>0</v>
      </c>
      <c r="S19" s="185">
        <f t="shared" ca="1" si="6"/>
        <v>0</v>
      </c>
      <c r="T19" s="185">
        <f t="shared" ca="1" si="6"/>
        <v>0</v>
      </c>
    </row>
    <row r="20" spans="1:21" ht="22.7" customHeight="1" x14ac:dyDescent="0.25">
      <c r="A20" s="313">
        <v>13</v>
      </c>
      <c r="B20" s="187" t="str">
        <f>IF('Proje ve Personel Bilgileri'!C31&gt;0,'Proje ve Personel Bilgileri'!C31,"")</f>
        <v/>
      </c>
      <c r="C20" s="63"/>
      <c r="D20" s="64"/>
      <c r="E20" s="64"/>
      <c r="F20" s="64"/>
      <c r="G20" s="64"/>
      <c r="H20" s="64"/>
      <c r="I20" s="64"/>
      <c r="J20" s="64"/>
      <c r="K20" s="64"/>
      <c r="L20" s="186" t="str">
        <f t="shared" si="5"/>
        <v/>
      </c>
      <c r="M20" s="183" t="str">
        <f t="shared" ca="1" si="0"/>
        <v/>
      </c>
      <c r="N20" s="184">
        <f>'Proje ve Personel Bilgileri'!F31</f>
        <v>0</v>
      </c>
      <c r="O20" s="185">
        <f t="shared" ca="1" si="1"/>
        <v>0</v>
      </c>
      <c r="P20" s="185">
        <f t="shared" ca="1" si="2"/>
        <v>0</v>
      </c>
      <c r="Q20" s="185">
        <f t="shared" si="3"/>
        <v>0</v>
      </c>
      <c r="R20" s="185">
        <f t="shared" si="4"/>
        <v>0</v>
      </c>
      <c r="S20" s="185">
        <f t="shared" ca="1" si="6"/>
        <v>0</v>
      </c>
      <c r="T20" s="185">
        <f t="shared" ca="1" si="6"/>
        <v>0</v>
      </c>
    </row>
    <row r="21" spans="1:21" ht="22.7" customHeight="1" x14ac:dyDescent="0.25">
      <c r="A21" s="313">
        <v>14</v>
      </c>
      <c r="B21" s="187" t="str">
        <f>IF('Proje ve Personel Bilgileri'!C32&gt;0,'Proje ve Personel Bilgileri'!C32,"")</f>
        <v/>
      </c>
      <c r="C21" s="63"/>
      <c r="D21" s="64"/>
      <c r="E21" s="64"/>
      <c r="F21" s="64"/>
      <c r="G21" s="64"/>
      <c r="H21" s="64"/>
      <c r="I21" s="64"/>
      <c r="J21" s="64"/>
      <c r="K21" s="64"/>
      <c r="L21" s="186" t="str">
        <f t="shared" si="5"/>
        <v/>
      </c>
      <c r="M21" s="183" t="str">
        <f t="shared" ca="1" si="0"/>
        <v/>
      </c>
      <c r="N21" s="184">
        <f>'Proje ve Personel Bilgileri'!F32</f>
        <v>0</v>
      </c>
      <c r="O21" s="185">
        <f t="shared" ca="1" si="1"/>
        <v>0</v>
      </c>
      <c r="P21" s="185">
        <f t="shared" ca="1" si="2"/>
        <v>0</v>
      </c>
      <c r="Q21" s="185">
        <f t="shared" si="3"/>
        <v>0</v>
      </c>
      <c r="R21" s="185">
        <f t="shared" si="4"/>
        <v>0</v>
      </c>
      <c r="S21" s="185">
        <f t="shared" ca="1" si="6"/>
        <v>0</v>
      </c>
      <c r="T21" s="185">
        <f t="shared" ca="1" si="6"/>
        <v>0</v>
      </c>
    </row>
    <row r="22" spans="1:21" ht="22.7" customHeight="1" x14ac:dyDescent="0.25">
      <c r="A22" s="313">
        <v>15</v>
      </c>
      <c r="B22" s="187" t="str">
        <f>IF('Proje ve Personel Bilgileri'!C33&gt;0,'Proje ve Personel Bilgileri'!C33,"")</f>
        <v/>
      </c>
      <c r="C22" s="63"/>
      <c r="D22" s="64"/>
      <c r="E22" s="64"/>
      <c r="F22" s="64"/>
      <c r="G22" s="64"/>
      <c r="H22" s="64"/>
      <c r="I22" s="64"/>
      <c r="J22" s="64"/>
      <c r="K22" s="64"/>
      <c r="L22" s="186" t="str">
        <f t="shared" si="5"/>
        <v/>
      </c>
      <c r="M22" s="183" t="str">
        <f t="shared" ca="1" si="0"/>
        <v/>
      </c>
      <c r="N22" s="184">
        <f>'Proje ve Personel Bilgileri'!F33</f>
        <v>0</v>
      </c>
      <c r="O22" s="185">
        <f t="shared" ca="1" si="1"/>
        <v>0</v>
      </c>
      <c r="P22" s="185">
        <f t="shared" ca="1" si="2"/>
        <v>0</v>
      </c>
      <c r="Q22" s="185">
        <f t="shared" si="3"/>
        <v>0</v>
      </c>
      <c r="R22" s="185">
        <f t="shared" si="4"/>
        <v>0</v>
      </c>
      <c r="S22" s="185">
        <f t="shared" ca="1" si="6"/>
        <v>0</v>
      </c>
      <c r="T22" s="185">
        <f t="shared" ca="1" si="6"/>
        <v>0</v>
      </c>
    </row>
    <row r="23" spans="1:21" ht="22.7" customHeight="1" x14ac:dyDescent="0.25">
      <c r="A23" s="313">
        <v>16</v>
      </c>
      <c r="B23" s="187" t="str">
        <f>IF('Proje ve Personel Bilgileri'!C34&gt;0,'Proje ve Personel Bilgileri'!C34,"")</f>
        <v/>
      </c>
      <c r="C23" s="63"/>
      <c r="D23" s="64"/>
      <c r="E23" s="64"/>
      <c r="F23" s="64"/>
      <c r="G23" s="64"/>
      <c r="H23" s="64"/>
      <c r="I23" s="64"/>
      <c r="J23" s="64"/>
      <c r="K23" s="64"/>
      <c r="L23" s="186" t="str">
        <f t="shared" si="5"/>
        <v/>
      </c>
      <c r="M23" s="183" t="str">
        <f t="shared" ca="1" si="0"/>
        <v/>
      </c>
      <c r="N23" s="184">
        <f>'Proje ve Personel Bilgileri'!F34</f>
        <v>0</v>
      </c>
      <c r="O23" s="185">
        <f t="shared" ca="1" si="1"/>
        <v>0</v>
      </c>
      <c r="P23" s="185">
        <f t="shared" ca="1" si="2"/>
        <v>0</v>
      </c>
      <c r="Q23" s="185">
        <f t="shared" si="3"/>
        <v>0</v>
      </c>
      <c r="R23" s="185">
        <f t="shared" si="4"/>
        <v>0</v>
      </c>
      <c r="S23" s="185">
        <f t="shared" ca="1" si="6"/>
        <v>0</v>
      </c>
      <c r="T23" s="185">
        <f t="shared" ca="1" si="6"/>
        <v>0</v>
      </c>
    </row>
    <row r="24" spans="1:21" ht="22.7" customHeight="1" x14ac:dyDescent="0.25">
      <c r="A24" s="313">
        <v>17</v>
      </c>
      <c r="B24" s="187" t="str">
        <f>IF('Proje ve Personel Bilgileri'!C35&gt;0,'Proje ve Personel Bilgileri'!C35,"")</f>
        <v/>
      </c>
      <c r="C24" s="63"/>
      <c r="D24" s="64"/>
      <c r="E24" s="64"/>
      <c r="F24" s="64"/>
      <c r="G24" s="64"/>
      <c r="H24" s="64"/>
      <c r="I24" s="64"/>
      <c r="J24" s="64"/>
      <c r="K24" s="64"/>
      <c r="L24" s="186" t="str">
        <f t="shared" si="5"/>
        <v/>
      </c>
      <c r="M24" s="183" t="str">
        <f t="shared" ca="1" si="0"/>
        <v/>
      </c>
      <c r="N24" s="184">
        <f>'Proje ve Personel Bilgileri'!F35</f>
        <v>0</v>
      </c>
      <c r="O24" s="185">
        <f t="shared" ca="1" si="1"/>
        <v>0</v>
      </c>
      <c r="P24" s="185">
        <f t="shared" ca="1" si="2"/>
        <v>0</v>
      </c>
      <c r="Q24" s="185">
        <f t="shared" si="3"/>
        <v>0</v>
      </c>
      <c r="R24" s="185">
        <f t="shared" si="4"/>
        <v>0</v>
      </c>
      <c r="S24" s="185">
        <f t="shared" ca="1" si="6"/>
        <v>0</v>
      </c>
      <c r="T24" s="185">
        <f t="shared" ca="1" si="6"/>
        <v>0</v>
      </c>
    </row>
    <row r="25" spans="1:21" ht="22.7" customHeight="1" x14ac:dyDescent="0.25">
      <c r="A25" s="313">
        <v>18</v>
      </c>
      <c r="B25" s="187" t="str">
        <f>IF('Proje ve Personel Bilgileri'!C36&gt;0,'Proje ve Personel Bilgileri'!C36,"")</f>
        <v/>
      </c>
      <c r="C25" s="63"/>
      <c r="D25" s="64"/>
      <c r="E25" s="64"/>
      <c r="F25" s="64"/>
      <c r="G25" s="64"/>
      <c r="H25" s="64"/>
      <c r="I25" s="64"/>
      <c r="J25" s="64"/>
      <c r="K25" s="64"/>
      <c r="L25" s="186" t="str">
        <f t="shared" si="5"/>
        <v/>
      </c>
      <c r="M25" s="183" t="str">
        <f t="shared" ca="1" si="0"/>
        <v/>
      </c>
      <c r="N25" s="184">
        <f>'Proje ve Personel Bilgileri'!F36</f>
        <v>0</v>
      </c>
      <c r="O25" s="185">
        <f t="shared" ca="1" si="1"/>
        <v>0</v>
      </c>
      <c r="P25" s="185">
        <f t="shared" ca="1" si="2"/>
        <v>0</v>
      </c>
      <c r="Q25" s="185">
        <f t="shared" si="3"/>
        <v>0</v>
      </c>
      <c r="R25" s="185">
        <f t="shared" si="4"/>
        <v>0</v>
      </c>
      <c r="S25" s="185">
        <f t="shared" ca="1" si="6"/>
        <v>0</v>
      </c>
      <c r="T25" s="185">
        <f t="shared" ca="1" si="6"/>
        <v>0</v>
      </c>
    </row>
    <row r="26" spans="1:21" ht="22.7" customHeight="1" x14ac:dyDescent="0.25">
      <c r="A26" s="313">
        <v>19</v>
      </c>
      <c r="B26" s="187" t="str">
        <f>IF('Proje ve Personel Bilgileri'!C37&gt;0,'Proje ve Personel Bilgileri'!C37,"")</f>
        <v/>
      </c>
      <c r="C26" s="63"/>
      <c r="D26" s="64"/>
      <c r="E26" s="64"/>
      <c r="F26" s="64"/>
      <c r="G26" s="64"/>
      <c r="H26" s="64"/>
      <c r="I26" s="64"/>
      <c r="J26" s="64"/>
      <c r="K26" s="64"/>
      <c r="L26" s="186" t="str">
        <f t="shared" si="5"/>
        <v/>
      </c>
      <c r="M26" s="183" t="str">
        <f t="shared" ca="1" si="0"/>
        <v/>
      </c>
      <c r="N26" s="184">
        <f>'Proje ve Personel Bilgileri'!F37</f>
        <v>0</v>
      </c>
      <c r="O26" s="185">
        <f t="shared" ca="1" si="1"/>
        <v>0</v>
      </c>
      <c r="P26" s="185">
        <f t="shared" ca="1" si="2"/>
        <v>0</v>
      </c>
      <c r="Q26" s="185">
        <f t="shared" si="3"/>
        <v>0</v>
      </c>
      <c r="R26" s="185">
        <f t="shared" si="4"/>
        <v>0</v>
      </c>
      <c r="S26" s="185">
        <f t="shared" ca="1" si="6"/>
        <v>0</v>
      </c>
      <c r="T26" s="185">
        <f t="shared" ca="1" si="6"/>
        <v>0</v>
      </c>
    </row>
    <row r="27" spans="1:21" ht="22.7" customHeight="1" thickBot="1" x14ac:dyDescent="0.3">
      <c r="A27" s="314">
        <v>20</v>
      </c>
      <c r="B27" s="188" t="str">
        <f>IF('Proje ve Personel Bilgileri'!C38&gt;0,'Proje ve Personel Bilgileri'!C38,"")</f>
        <v/>
      </c>
      <c r="C27" s="65"/>
      <c r="D27" s="66"/>
      <c r="E27" s="66"/>
      <c r="F27" s="66"/>
      <c r="G27" s="66"/>
      <c r="H27" s="66"/>
      <c r="I27" s="66"/>
      <c r="J27" s="66"/>
      <c r="K27" s="66"/>
      <c r="L27" s="189" t="str">
        <f t="shared" si="5"/>
        <v/>
      </c>
      <c r="M27" s="183" t="str">
        <f t="shared" ca="1" si="0"/>
        <v/>
      </c>
      <c r="N27" s="184">
        <f>'Proje ve Personel Bilgileri'!F38</f>
        <v>0</v>
      </c>
      <c r="O27" s="185">
        <f t="shared" ca="1" si="1"/>
        <v>0</v>
      </c>
      <c r="P27" s="185">
        <f t="shared" ca="1" si="2"/>
        <v>0</v>
      </c>
      <c r="Q27" s="185">
        <f t="shared" si="3"/>
        <v>0</v>
      </c>
      <c r="R27" s="185">
        <f t="shared" si="4"/>
        <v>0</v>
      </c>
      <c r="S27" s="185">
        <f t="shared" ca="1" si="6"/>
        <v>0</v>
      </c>
      <c r="T27" s="185">
        <f t="shared" ca="1" si="6"/>
        <v>0</v>
      </c>
      <c r="U27" s="158">
        <v>1</v>
      </c>
    </row>
    <row r="28" spans="1:21" s="82" customFormat="1" ht="29.25" customHeight="1" thickBot="1" x14ac:dyDescent="0.3">
      <c r="A28" s="433" t="s">
        <v>46</v>
      </c>
      <c r="B28" s="434"/>
      <c r="C28" s="190" t="str">
        <f>IF($L$28&gt;0,SUM(C8:C27),"")</f>
        <v/>
      </c>
      <c r="D28" s="191" t="str">
        <f>IF($L$28&gt;0,SUM(D8:D27),"")</f>
        <v/>
      </c>
      <c r="E28" s="191" t="str">
        <f>IF($L$28&gt;0,SUM(E8:E27),"")</f>
        <v/>
      </c>
      <c r="F28" s="191" t="str">
        <f>IF($L$28&gt;0,SUM(F8:F27),"")</f>
        <v/>
      </c>
      <c r="G28" s="191" t="str">
        <f>IF($L$28&gt;0,SUM(G8:G27),"")</f>
        <v/>
      </c>
      <c r="H28" s="191" t="str">
        <f t="shared" ref="H28:J28" si="7">IF($L$28&gt;0,SUM(H8:H27),"")</f>
        <v/>
      </c>
      <c r="I28" s="191" t="str">
        <f t="shared" si="7"/>
        <v/>
      </c>
      <c r="J28" s="191" t="str">
        <f t="shared" si="7"/>
        <v/>
      </c>
      <c r="K28" s="191" t="str">
        <f>IF($L$28&gt;0,SUM(K8:K27),"")</f>
        <v/>
      </c>
      <c r="L28" s="192">
        <f>SUM(L8:L27)</f>
        <v>0</v>
      </c>
      <c r="M28" s="13"/>
      <c r="N28" s="79"/>
      <c r="O28" s="80"/>
      <c r="P28" s="81"/>
      <c r="Q28" s="79"/>
      <c r="R28" s="79"/>
      <c r="S28" s="79"/>
      <c r="T28" s="79"/>
    </row>
    <row r="29" spans="1:21" x14ac:dyDescent="0.25">
      <c r="A29" s="315" t="s">
        <v>138</v>
      </c>
      <c r="B29" s="67"/>
      <c r="C29" s="67"/>
      <c r="D29" s="67"/>
      <c r="E29" s="67"/>
      <c r="F29" s="67"/>
      <c r="G29" s="67"/>
      <c r="H29" s="67"/>
      <c r="I29" s="67"/>
      <c r="J29" s="67"/>
      <c r="K29" s="67"/>
      <c r="L29" s="67"/>
      <c r="S29" s="109"/>
      <c r="T29" s="109"/>
    </row>
    <row r="31" spans="1:21" ht="21" x14ac:dyDescent="0.35">
      <c r="A31" s="342" t="s">
        <v>41</v>
      </c>
      <c r="B31" s="345">
        <f ca="1">IF(imzatarihi&gt;0,imzatarihi,"")</f>
        <v>45833</v>
      </c>
      <c r="C31" s="432" t="s">
        <v>43</v>
      </c>
      <c r="D31" s="432"/>
      <c r="E31" s="342" t="str">
        <f>IF(kurulusyetkilisi&gt;0,kurulusyetkilisi,"")</f>
        <v/>
      </c>
      <c r="F31" s="342"/>
      <c r="G31" s="342"/>
      <c r="H31" s="256"/>
      <c r="I31" s="256"/>
      <c r="J31" s="256"/>
    </row>
    <row r="32" spans="1:21" ht="21" x14ac:dyDescent="0.35">
      <c r="A32" s="343"/>
      <c r="B32" s="343"/>
      <c r="C32" s="432" t="s">
        <v>44</v>
      </c>
      <c r="D32" s="432"/>
      <c r="E32" s="431"/>
      <c r="F32" s="431"/>
      <c r="G32" s="431"/>
      <c r="H32" s="68"/>
      <c r="I32" s="68"/>
      <c r="J32" s="68"/>
    </row>
  </sheetData>
  <sheetProtection algorithmName="SHA-512" hashValue="nlvZlqSZs374s7yznT+0VfkHaOezjtazm9gqkPT/e9ZciNZxlyTqt8WA8a9BIOHN2prJQ0BT1HSOtuEE6d8fIw==" saltValue="9dQk6fytarCCMBUiW0bHYQ=="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8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800-000001000000}">
      <formula1>0</formula1>
      <formula2>T8</formula2>
    </dataValidation>
    <dataValidation type="whole" allowBlank="1" showErrorMessage="1" error="Prim Gün Sayısı en fazla 30 olabilir." prompt="_x000a_" sqref="C8:C27" xr:uid="{00000000-0002-0000-08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22</vt:i4>
      </vt:variant>
      <vt:variant>
        <vt:lpstr>Adlandırılmış Aralıklar</vt:lpstr>
      </vt:variant>
      <vt:variant>
        <vt:i4>26</vt:i4>
      </vt:variant>
    </vt:vector>
  </HeadingPairs>
  <TitlesOfParts>
    <vt:vector size="48" baseType="lpstr">
      <vt:lpstr>Proje ve Personel Bilgileri</vt:lpstr>
      <vt:lpstr>KAPAK</vt:lpstr>
      <vt:lpstr>İÇİNDEKİLER</vt:lpstr>
      <vt:lpstr>TAAHHÜTNAME (KAMU)</vt:lpstr>
      <vt:lpstr>TAAHHÜTNAME (VAKIF)</vt:lpstr>
      <vt:lpstr>G011A (1.AY)</vt:lpstr>
      <vt:lpstr>G011A (2.AY)</vt:lpstr>
      <vt:lpstr>G011A (3.AY)</vt:lpstr>
      <vt:lpstr>G011A (4.AY)</vt:lpstr>
      <vt:lpstr>G011A (5.AY)</vt:lpstr>
      <vt:lpstr>G011A (6.AY)</vt:lpstr>
      <vt:lpstr>G011B</vt:lpstr>
      <vt:lpstr>G011C</vt:lpstr>
      <vt:lpstr>G011</vt:lpstr>
      <vt:lpstr>G012</vt:lpstr>
      <vt:lpstr>G013</vt:lpstr>
      <vt:lpstr>G015A</vt:lpstr>
      <vt:lpstr>G015B</vt:lpstr>
      <vt:lpstr>G016</vt:lpstr>
      <vt:lpstr>G017</vt:lpstr>
      <vt:lpstr>G018</vt:lpstr>
      <vt:lpstr>G020</vt:lpstr>
      <vt:lpstr>AsgariUcret</vt:lpstr>
      <vt:lpstr>AUcret</vt:lpstr>
      <vt:lpstr>AyTablo</vt:lpstr>
      <vt:lpstr>BasvuruTarihi</vt:lpstr>
      <vt:lpstr>bursiyernitelik</vt:lpstr>
      <vt:lpstr>DönBasAy</vt:lpstr>
      <vt:lpstr>G011CTablo</vt:lpstr>
      <vt:lpstr>imzatarihi</vt:lpstr>
      <vt:lpstr>kurulusyetkilisi</vt:lpstr>
      <vt:lpstr>Personel</vt:lpstr>
      <vt:lpstr>PersonelTablo</vt:lpstr>
      <vt:lpstr>PKodu</vt:lpstr>
      <vt:lpstr>ProjeAdi</vt:lpstr>
      <vt:lpstr>ProjeNo</vt:lpstr>
      <vt:lpstr>ptitoplam</vt:lpstr>
      <vt:lpstr>SGKTAVAN</vt:lpstr>
      <vt:lpstr>G011B!Yazdırma_Alanı</vt:lpstr>
      <vt:lpstr>'G017'!Yazdırma_Alanı</vt:lpstr>
      <vt:lpstr>'G018'!Yazdırma_Alanı</vt:lpstr>
      <vt:lpstr>'G020'!Yazdırma_Alanı</vt:lpstr>
      <vt:lpstr>KAPAK!Yazdırma_Alanı</vt:lpstr>
      <vt:lpstr>'Proje ve Personel Bilgileri'!Yazdırma_Alanı</vt:lpstr>
      <vt:lpstr>'TAAHHÜTNAME (KAMU)'!Yazdırma_Alanı</vt:lpstr>
      <vt:lpstr>'TAAHHÜTNAME (VAKIF)'!Yazdırma_Alanı</vt:lpstr>
      <vt:lpstr>Yıl</vt:lpstr>
      <vt:lpstr>YilDonem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2022-09-20T07:50:04Z</cp:lastPrinted>
  <dcterms:created xsi:type="dcterms:W3CDTF">2019-01-30T11:52:38Z</dcterms:created>
  <dcterms:modified xsi:type="dcterms:W3CDTF">2025-06-25T05:27:09Z</dcterms:modified>
</cp:coreProperties>
</file>